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ĖDAINIU VANDENYS DOKUMENTAI\SIPA_Stebėsen ir prognoz_agen_SVI\Užpildytos lentelės-ataskaitos\2023\"/>
    </mc:Choice>
  </mc:AlternateContent>
  <xr:revisionPtr revIDLastSave="0" documentId="13_ncr:1_{990DF4D6-707D-42F4-81B7-67ECBA442586}" xr6:coauthVersionLast="47" xr6:coauthVersionMax="47" xr10:uidLastSave="{00000000-0000-0000-0000-000000000000}"/>
  <bookViews>
    <workbookView xWindow="-120" yWindow="-120" windowWidth="24240" windowHeight="13140" tabRatio="767" activeTab="3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Lina Valatkaitė</author>
    <author>Simonas</author>
  </authors>
  <commentList>
    <comment ref="C12" authorId="0" shapeId="0" xr:uid="{C98B8A6C-E987-421F-BB6B-48317B4AF17E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3" authorId="0" shapeId="0" xr:uid="{4B0C0592-4677-431D-A0F2-E7654FF1F0F4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C41" authorId="0" shapeId="0" xr:uid="{63AEF695-FE29-4F48-80FE-0863753E20E1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2" authorId="0" shapeId="0" xr:uid="{9CE69FCE-4E87-4502-9210-1B9DEEBABE2D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3" authorId="0" shapeId="0" xr:uid="{91A61AF5-46A9-4B12-BFCA-82F9DA338F8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88" authorId="0" shapeId="0" xr:uid="{46C98476-07EC-4ACF-B73B-BC8BE5CE101C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E88" authorId="0" shapeId="0" xr:uid="{9A913EFA-9792-4863-9991-E9CAF825B9C2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1" authorId="1" shapeId="0" xr:uid="{0AFA6EE9-9C51-4449-8463-04F8689804DF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E91" authorId="1" shapeId="0" xr:uid="{24D913F2-BA82-4A29-A485-114207B6A219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8" authorId="2" shapeId="0" xr:uid="{143C0795-EC9C-4101-A094-D0000F92EFC6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3" authorId="0" shapeId="0" xr:uid="{90D4A35C-00E8-455C-B287-1E38ED1D97F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23" authorId="0" shapeId="0" xr:uid="{C71AAC39-18D9-427A-8DAB-3F4490D015AE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25" authorId="0" shapeId="0" xr:uid="{AD6F9980-E24E-40AF-A3A5-946B46ADF4AD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G61" authorId="0" shapeId="0" xr:uid="{6CAAB63F-8332-4DC1-BD35-5A85542C6253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<sst xmlns="http://schemas.openxmlformats.org/spreadsheetml/2006/main" count="1531" uniqueCount="554">
  <si>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</si>
  <si>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</si>
  <si>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</si>
  <si>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</si>
  <si>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</si>
  <si>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</si>
  <si>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</si>
  <si>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</si>
  <si>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</si>
  <si>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</si>
  <si>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</si>
  <si>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</si>
  <si>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</si>
  <si>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</si>
  <si>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</si>
  <si>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</si>
  <si>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</si>
  <si>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</si>
  <si>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</si>
  <si>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</si>
  <si>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</si>
  <si>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</si>
  <si>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</si>
  <si>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</si>
  <si>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</si>
  <si>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</si>
  <si>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</si>
  <si>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</si>
  <si>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</si>
  <si>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</si>
  <si>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</si>
  <si>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</si>
  <si>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</si>
  <si>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</si>
  <si>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</si>
  <si>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</si>
  <si>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</si>
  <si>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</si>
  <si>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</si>
  <si>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</si>
  <si>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</si>
  <si>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</si>
  <si>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</si>
  <si>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</si>
  <si>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</si>
  <si>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</si>
  <si>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</si>
  <si>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</si>
  <si>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</si>
  <si>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</si>
  <si>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</si>
  <si>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</si>
  <si>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</si>
  <si>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</si>
  <si>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</si>
  <si>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</si>
  <si>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</si>
  <si>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</si>
  <si>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</si>
  <si>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</si>
  <si>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</si>
  <si>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</si>
  <si>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</si>
  <si>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</si>
  <si>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</si>
  <si>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</si>
  <si>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</si>
  <si>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</si>
  <si>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</si>
  <si>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</si>
  <si>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</si>
  <si>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</si>
  <si>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</si>
  <si>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</si>
  <si>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</si>
  <si>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</si>
  <si>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</si>
  <si>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</si>
  <si>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</si>
  <si>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</si>
  <si>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</si>
  <si>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</si>
  <si>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</si>
  <si>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</si>
  <si>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</si>
  <si>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</si>
  <si>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</si>
  <si>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</si>
  <si>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</si>
  <si>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</si>
  <si>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</si>
  <si>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</si>
  <si>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</si>
  <si>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</si>
  <si>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</si>
  <si>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</si>
  <si>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</si>
  <si>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</si>
  <si>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</si>
  <si>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</si>
  <si>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</si>
  <si>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</si>
  <si>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</si>
  <si>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</si>
  <si>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</si>
  <si>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</si>
  <si>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</si>
  <si>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</si>
  <si>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</si>
  <si>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</si>
  <si>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</si>
  <si>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</si>
  <si>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</si>
  <si>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</si>
  <si>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</si>
  <si>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</si>
  <si>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</si>
  <si>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</si>
  <si>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</si>
  <si>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</si>
  <si>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</si>
  <si>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</si>
  <si>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</si>
  <si>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</si>
  <si>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</si>
  <si>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</si>
  <si>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</si>
  <si>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</si>
  <si>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</si>
  <si>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</si>
  <si>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</si>
  <si>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</si>
  <si>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</si>
  <si>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</si>
  <si>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</si>
  <si>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</si>
  <si>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</si>
  <si>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</si>
  <si>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</si>
  <si>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</si>
  <si>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</si>
  <si>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</si>
  <si>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</si>
  <si>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</si>
  <si>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</si>
  <si>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</si>
  <si>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</si>
  <si>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</si>
  <si>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</si>
  <si>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</si>
  <si>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</si>
  <si>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</si>
  <si>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</si>
  <si>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</si>
  <si>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</si>
  <si>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</si>
  <si>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</si>
  <si>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</si>
  <si>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</si>
  <si>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</si>
  <si>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</si>
  <si>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</si>
  <si>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</si>
  <si>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</si>
  <si>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</si>
  <si>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</si>
  <si>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</si>
  <si>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</si>
  <si>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</si>
  <si>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</si>
  <si>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</si>
  <si>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</si>
  <si>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</si>
  <si>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</si>
  <si>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</si>
  <si>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</si>
  <si>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</si>
  <si>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</si>
  <si>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</si>
  <si>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</si>
  <si>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</si>
  <si>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</si>
  <si>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</si>
  <si>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</si>
  <si>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</si>
  <si>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</si>
  <si>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</si>
  <si>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</si>
  <si>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</si>
  <si>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</si>
  <si>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</si>
  <si>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</si>
  <si>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</si>
  <si>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</si>
  <si>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</si>
  <si>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</si>
  <si>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</si>
  <si>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</si>
  <si>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</si>
  <si>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</si>
  <si>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</si>
  <si>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</si>
  <si>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</si>
  <si>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</si>
  <si>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</si>
  <si>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</si>
  <si>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</si>
  <si>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</si>
  <si>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</si>
  <si>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</si>
  <si>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</si>
  <si>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</si>
  <si>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</si>
  <si>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</si>
  <si>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</si>
  <si>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</si>
  <si>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</si>
  <si>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</si>
  <si>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</si>
  <si>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</si>
  <si>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</si>
  <si>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</si>
  <si>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</si>
  <si>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</si>
  <si>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</si>
  <si>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</si>
  <si>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</si>
  <si>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</si>
  <si>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</si>
  <si>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</si>
  <si>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</si>
  <si>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</si>
  <si>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</si>
  <si>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</si>
  <si>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</si>
  <si>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</si>
  <si>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</si>
  <si>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</si>
  <si>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</si>
  <si>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</si>
  <si>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</si>
  <si>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</si>
  <si>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</si>
  <si>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</si>
  <si>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</si>
  <si>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</si>
  <si>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</si>
  <si>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</si>
  <si>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</si>
  <si>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</si>
  <si>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</si>
  <si>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</si>
  <si>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</si>
  <si>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</si>
  <si>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</si>
  <si>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</si>
  <si>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</si>
  <si>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</si>
  <si>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</si>
  <si>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</si>
  <si>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</si>
  <si>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</si>
  <si>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</si>
  <si>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</si>
  <si>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</si>
  <si>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</si>
  <si>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</si>
  <si>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</si>
  <si>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</si>
  <si>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</si>
  <si>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</si>
  <si>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</si>
  <si>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</si>
  <si>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</si>
  <si>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</si>
  <si>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</si>
  <si>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</si>
  <si>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</si>
  <si>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</si>
  <si>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</si>
  <si>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</si>
  <si>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</si>
  <si>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</si>
  <si>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</si>
  <si>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</si>
  <si>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</si>
  <si>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</si>
  <si>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</si>
  <si>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</si>
  <si>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</si>
  <si>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</si>
  <si>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</si>
  <si>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</si>
  <si>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</si>
  <si>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</si>
  <si>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</si>
  <si>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</si>
  <si>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</si>
  <si>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</si>
  <si>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</si>
  <si>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</si>
  <si>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</si>
  <si>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</si>
  <si>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</si>
  <si>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</si>
  <si>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</si>
  <si>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</si>
  <si>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</si>
  <si>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</si>
  <si>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</si>
  <si>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</si>
  <si>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</si>
  <si>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</si>
  <si>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</si>
  <si>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</si>
  <si>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</si>
  <si>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</si>
  <si>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</si>
  <si>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</si>
  <si>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</si>
  <si>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</si>
  <si>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</si>
  <si>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</si>
  <si>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</si>
  <si>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</si>
  <si>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</si>
  <si>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</si>
  <si>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</si>
  <si>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</si>
  <si>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</si>
  <si>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</si>
  <si>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</si>
  <si>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</si>
  <si>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</si>
  <si>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</si>
  <si>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</si>
  <si>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</si>
  <si>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</si>
  <si>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</si>
  <si>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</si>
  <si>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</si>
  <si>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</si>
  <si>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</si>
  <si>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</si>
  <si>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</si>
  <si>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</si>
  <si>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</si>
  <si>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</si>
  <si>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</si>
  <si>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</si>
  <si>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</si>
  <si>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</si>
  <si>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</si>
  <si>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</si>
  <si>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</si>
  <si>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</si>
  <si>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</si>
  <si>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</si>
  <si>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</si>
  <si>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</si>
  <si>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</si>
  <si>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</si>
  <si>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</si>
  <si>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</si>
  <si>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</si>
  <si>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</si>
  <si>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</si>
  <si>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</si>
  <si>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</si>
  <si>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</si>
  <si>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</si>
  <si>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</si>
  <si>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</si>
  <si>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</si>
  <si>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</si>
  <si>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</si>
  <si>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</si>
  <si>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</si>
  <si>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</si>
  <si>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</si>
  <si>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</si>
  <si>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</si>
  <si>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</si>
  <si>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</si>
  <si>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</si>
  <si>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</si>
  <si>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</si>
  <si>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</si>
  <si>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</si>
  <si>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</si>
  <si>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</si>
  <si>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</si>
  <si>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</si>
  <si>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</si>
  <si>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</si>
  <si>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</si>
  <si>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</si>
  <si>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</si>
  <si>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</si>
  <si>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</si>
  <si>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</si>
  <si>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</si>
  <si>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</si>
  <si>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</si>
  <si>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</si>
  <si>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</si>
  <si>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</si>
  <si>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</si>
  <si>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</si>
  <si>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</si>
  <si>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</si>
  <si>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</si>
  <si>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</si>
  <si>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</si>
  <si>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</si>
  <si>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</si>
  <si>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</si>
  <si>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</si>
  <si>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</si>
  <si>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</si>
  <si>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</si>
  <si>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</si>
  <si>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</si>
  <si>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</si>
  <si>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</si>
  <si>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</si>
  <si>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</si>
  <si>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</si>
  <si>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</si>
  <si>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</si>
  <si>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</si>
  <si>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</si>
  <si>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</si>
  <si>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</si>
  <si>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</si>
  <si>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</si>
  <si>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</si>
  <si>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</si>
  <si>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</si>
  <si>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</si>
  <si>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</si>
  <si>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</si>
  <si>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</si>
  <si>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</si>
  <si>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</si>
  <si>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</si>
  <si>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</si>
  <si>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</si>
  <si>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</si>
  <si>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</si>
  <si>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</si>
  <si>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</si>
  <si>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</si>
  <si>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</si>
  <si>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</si>
  <si>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</si>
  <si>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</si>
  <si>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</si>
  <si>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</si>
  <si>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</si>
  <si>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</si>
  <si>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</si>
  <si>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</si>
  <si>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</si>
  <si>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</si>
  <si>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</si>
  <si>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</si>
  <si>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</si>
  <si>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</si>
  <si>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</si>
  <si>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</si>
  <si>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</si>
  <si>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</si>
  <si>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</si>
  <si>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</si>
  <si>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</si>
  <si>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</si>
  <si>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</si>
  <si>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</si>
  <si>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</si>
  <si>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</si>
  <si>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</si>
  <si>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</si>
  <si>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</si>
  <si>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</si>
  <si>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</si>
  <si>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</si>
  <si>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</si>
  <si>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</si>
  <si>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</si>
  <si>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</si>
  <si>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</si>
  <si>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</si>
  <si>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</si>
  <si>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</si>
  <si>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</si>
  <si>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</si>
  <si>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</si>
  <si>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</si>
  <si>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</si>
  <si>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</si>
  <si>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</si>
  <si>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</si>
  <si>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</si>
  <si>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</si>
  <si>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</si>
  <si>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</si>
  <si>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</si>
  <si>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</si>
  <si>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</si>
  <si>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</si>
  <si>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</si>
  <si>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</si>
  <si>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</si>
  <si>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</si>
  <si>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</si>
  <si>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</si>
  <si>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</si>
  <si>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</si>
  <si>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</si>
  <si>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</si>
  <si>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</si>
  <si>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</si>
  <si>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</si>
  <si>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</si>
  <si>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</si>
  <si>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</si>
  <si>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</si>
  <si>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</si>
  <si>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</si>
  <si>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</si>
  <si>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</si>
  <si>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</si>
  <si>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</si>
  <si>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</si>
  <si>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</si>
  <si>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</si>
  <si>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</si>
  <si>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</si>
  <si>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</si>
  <si>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</si>
  <si>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</si>
  <si>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 xml:space="preserve">Rimgaudas  Praninskas </t>
  </si>
  <si>
    <t>Danguolė  Andrijauskienė</t>
  </si>
  <si>
    <t>51 fizinis asmuo</t>
  </si>
  <si>
    <t>Kėdainių rajono savivaldybės administracija</t>
  </si>
  <si>
    <t>370-664-57628, buhalterija@kedainiuvandenys.lt</t>
  </si>
  <si>
    <t>Vyr.  finansininkė Danguolė Andrijauskienė</t>
  </si>
  <si>
    <t xml:space="preserve">2024 04 17 </t>
  </si>
  <si>
    <t>https://www.kedainiuvandenys.lt/remimas/</t>
  </si>
  <si>
    <t>Lietuvos vandens tiekėjų asociacija</t>
  </si>
  <si>
    <t>Humanitarinė parama Ukrainai</t>
  </si>
  <si>
    <t>Buhalterė-kasininkė Rima Vainauskienė</t>
  </si>
  <si>
    <t>8-347-50031, buhalteris1@kedainiuvandenys.lt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</si>
</sst>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  <font>
      <b/>
      <sz val="9"/>
      <color indexed="81"/>
      <name val="Tahoma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14" fontId="23" fillId="4" borderId="16" xfId="0" applyNumberFormat="1" applyFont="1" applyFill="1" applyBorder="1" applyAlignment="1" applyProtection="1">
      <alignment horizontal="left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zoomScaleNormal="100" zoomScaleSheetLayoutView="85" zoomScalePageLayoutView="60" workbookViewId="0">
      <selection activeCell="E92" sqref="E92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133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161186428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Vandentvarka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 t="s">
        <v>542</v>
      </c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 t="s">
        <v>543</v>
      </c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480</v>
      </c>
      <c r="D17" s="473"/>
      <c r="E17" s="152">
        <v>0.99919999999999998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 t="s">
        <v>544</v>
      </c>
      <c r="D18" s="473"/>
      <c r="E18" s="152">
        <v>8.0000000000000004E-4</v>
      </c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/>
      <c r="D19" s="424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/>
      <c r="D20" s="424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/>
      <c r="D21" s="424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>
        <v>0.99919999999999998</v>
      </c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 t="s">
        <v>545</v>
      </c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 t="s">
        <v>208</v>
      </c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4346</v>
      </c>
      <c r="D35" s="34"/>
      <c r="E35" s="163">
        <v>5771.4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4086.8</v>
      </c>
      <c r="D36" s="34"/>
      <c r="E36" s="164">
        <v>3702.9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259.19999999999982</v>
      </c>
      <c r="D37" s="34"/>
      <c r="E37" s="166">
        <f>+E35-E36</f>
        <v>2068.4999999999995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>
        <v>198.4</v>
      </c>
      <c r="D38" s="48"/>
      <c r="E38" s="382">
        <v>220.8</v>
      </c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920.6</v>
      </c>
      <c r="D39" s="48"/>
      <c r="E39" s="167">
        <v>1202.5999999999999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-859.80000000000018</v>
      </c>
      <c r="D40" s="34"/>
      <c r="E40" s="166">
        <f>+E37-E38-E39</f>
        <v>645.09999999999968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18.3</v>
      </c>
      <c r="D42" s="48"/>
      <c r="E42" s="169">
        <v>36.4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205.9</v>
      </c>
      <c r="D43" s="34"/>
      <c r="E43" s="170">
        <f>E44-E45</f>
        <v>19.199999999999996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248.4</v>
      </c>
      <c r="D44" s="48"/>
      <c r="E44" s="172">
        <v>45.8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42.5</v>
      </c>
      <c r="D45" s="48"/>
      <c r="E45" s="173">
        <v>26.6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-635.60000000000025</v>
      </c>
      <c r="D46" s="34"/>
      <c r="E46" s="166">
        <f>+E40+E41+E42+E43</f>
        <v>700.6999999999997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/>
      <c r="D47" s="49"/>
      <c r="E47" s="174"/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-635.60000000000025</v>
      </c>
      <c r="D48" s="34"/>
      <c r="E48" s="166">
        <f>E46-E47</f>
        <v>700.6999999999997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28.4</v>
      </c>
      <c r="D52" s="38"/>
      <c r="E52" s="172">
        <v>20.7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44096.4</v>
      </c>
      <c r="D53" s="48"/>
      <c r="E53" s="178">
        <v>43881.2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>
        <v>97.5</v>
      </c>
      <c r="D54" s="48"/>
      <c r="E54" s="178">
        <v>145.6</v>
      </c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44222.3</v>
      </c>
      <c r="D56" s="34"/>
      <c r="E56" s="180">
        <f>SUM(E52:E55)</f>
        <v>44047.499999999993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180.2</v>
      </c>
      <c r="D58" s="48"/>
      <c r="E58" s="172">
        <v>145.69999999999999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719.5</v>
      </c>
      <c r="D59" s="48"/>
      <c r="E59" s="178">
        <v>795.5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680.2</v>
      </c>
      <c r="D60" s="48"/>
      <c r="E60" s="178">
        <v>785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274.89999999999998</v>
      </c>
      <c r="D62" s="48"/>
      <c r="E62" s="173">
        <v>203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1174.5999999999999</v>
      </c>
      <c r="D63" s="34"/>
      <c r="E63" s="46">
        <f>SUM(E58:E59,E61:E62)</f>
        <v>1144.2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19.7</v>
      </c>
      <c r="D65" s="49"/>
      <c r="E65" s="185">
        <v>24.7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45416.6</v>
      </c>
      <c r="D69" s="34"/>
      <c r="E69" s="180">
        <f>SUM(E56,E63,E65,E67)</f>
        <v>45216.399999999987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20524</v>
      </c>
      <c r="D71" s="48"/>
      <c r="E71" s="178">
        <v>21357.1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20524</v>
      </c>
      <c r="D72" s="48"/>
      <c r="E72" s="178">
        <v>21357.1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>
        <v>0.2</v>
      </c>
      <c r="D75" s="48"/>
      <c r="E75" s="178">
        <v>0.2</v>
      </c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91.7</v>
      </c>
      <c r="D77" s="48"/>
      <c r="E77" s="178">
        <v>91.7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91.7</v>
      </c>
      <c r="D78" s="48"/>
      <c r="E78" s="178">
        <v>91.7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-3228.8</v>
      </c>
      <c r="D79" s="48"/>
      <c r="E79" s="178">
        <v>-2528.1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17387.100000000002</v>
      </c>
      <c r="D80" s="34"/>
      <c r="E80" s="180">
        <f>SUM(E71,E73:E77,E79:E79)</f>
        <v>18920.900000000001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22571.7</v>
      </c>
      <c r="D82" s="58"/>
      <c r="E82" s="190">
        <v>22582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>
        <v>0</v>
      </c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3537.4</v>
      </c>
      <c r="D86" s="48"/>
      <c r="E86" s="178">
        <v>2459.1999999999998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>
        <v>3537.4</v>
      </c>
      <c r="D88" s="48"/>
      <c r="E88" s="178">
        <v>2459.1999999999998</v>
      </c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1920.4</v>
      </c>
      <c r="D89" s="48"/>
      <c r="E89" s="178">
        <v>1254.3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524.4</v>
      </c>
      <c r="D90" s="48"/>
      <c r="E90" s="178">
        <v>199.8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>
        <v>171.1</v>
      </c>
      <c r="D91" s="48"/>
      <c r="E91" s="178">
        <v>99.3</v>
      </c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>
        <v>1224.8</v>
      </c>
      <c r="D92" s="48"/>
      <c r="E92" s="178">
        <v>955.2</v>
      </c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5457.8</v>
      </c>
      <c r="D93" s="34"/>
      <c r="E93" s="180">
        <f>SUM(E86,E89)</f>
        <v>3713.5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45416.600000000006</v>
      </c>
      <c r="D99" s="34"/>
      <c r="E99" s="180">
        <f>SUM(E80,E82,E84,E93,E95,E97)</f>
        <v>45216.4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693.8</v>
      </c>
      <c r="D107" s="49"/>
      <c r="E107" s="244"/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6439.1</v>
      </c>
      <c r="D108" s="34"/>
      <c r="E108" s="288">
        <v>1736.8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-3228.8</v>
      </c>
      <c r="D109" s="34"/>
      <c r="E109" s="11">
        <v>-2528.1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>
        <v>0</v>
      </c>
      <c r="D110" s="48"/>
      <c r="E110" s="178">
        <v>0</v>
      </c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108</v>
      </c>
      <c r="D113" s="134"/>
      <c r="E113" s="200">
        <v>111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14</v>
      </c>
      <c r="D114" s="48"/>
      <c r="E114" s="178">
        <v>11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1996.3</v>
      </c>
      <c r="D115" s="34"/>
      <c r="E115" s="190">
        <v>2227.1999999999998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>
        <v>45399</v>
      </c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547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 t="s">
        <v>546</v>
      </c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„Kėdainių vandenys“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161186428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 t="str">
        <f>'Finansiniai duomenys'!C12</f>
        <v xml:space="preserve">Rimgaudas  Praninskas 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 t="str">
        <f>'Finansiniai duomenys'!C13</f>
        <v>Danguolė  Andrijauskienė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Kėdainių rajono savivaldybė</v>
      </c>
      <c r="D36" s="477"/>
      <c r="E36" s="118">
        <f>'Finansiniai duomenys'!E17</f>
        <v>0.99919999999999998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 t="str">
        <f>'Finansiniai duomenys'!C18</f>
        <v>51 fizinis asmuo</v>
      </c>
      <c r="D37" s="477"/>
      <c r="E37" s="118">
        <f>'Finansiniai duomenys'!E18</f>
        <v>8.0000000000000004E-4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0.99919999999999998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 t="str">
        <f>'Finansiniai duomenys'!C25</f>
        <v>Kėdainių rajono savivaldybės administracija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71"/>
  <sheetViews>
    <sheetView showGridLines="0" zoomScaleNormal="100" workbookViewId="0">
      <selection activeCell="G60" sqref="G60:I60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7" t="s">
        <v>361</v>
      </c>
      <c r="I2" s="497"/>
      <c r="J2" s="498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499" t="s">
        <v>7</v>
      </c>
      <c r="C4" s="500"/>
      <c r="D4" s="503" t="str">
        <f>'Finansiniai duomenys'!C8</f>
        <v>UAB „Kėdainių vandenys“</v>
      </c>
      <c r="E4" s="503"/>
      <c r="F4" s="503"/>
      <c r="G4" s="503"/>
      <c r="H4" s="501"/>
      <c r="I4" s="501"/>
      <c r="J4" s="502"/>
      <c r="L4"/>
    </row>
    <row r="5" spans="1:13" s="12" customFormat="1" x14ac:dyDescent="0.25">
      <c r="B5" s="499" t="s">
        <v>9</v>
      </c>
      <c r="C5" s="500"/>
      <c r="D5" s="501" t="str">
        <f>IFERROR(VLOOKUP(D4,'Finansiniai duomenys'!R2:T229,3,FALSE),"")</f>
        <v>Uždaroji akcinė bendrovė (UAB)</v>
      </c>
      <c r="E5" s="501"/>
      <c r="F5" s="501"/>
      <c r="G5" s="501"/>
      <c r="H5" s="501"/>
      <c r="I5" s="501"/>
      <c r="J5" s="502"/>
      <c r="L5"/>
    </row>
    <row r="6" spans="1:13" s="12" customFormat="1" x14ac:dyDescent="0.25">
      <c r="B6" s="499" t="s">
        <v>13</v>
      </c>
      <c r="C6" s="500"/>
      <c r="D6" s="501">
        <f>IFERROR(VLOOKUP(D4,'Finansiniai duomenys'!R2:T229,2,FALSE),"")</f>
        <v>161186428</v>
      </c>
      <c r="E6" s="501"/>
      <c r="F6" s="501"/>
      <c r="G6" s="501"/>
      <c r="H6" s="501"/>
      <c r="I6" s="501"/>
      <c r="J6" s="502"/>
      <c r="L6"/>
    </row>
    <row r="7" spans="1:13" x14ac:dyDescent="0.25">
      <c r="A7" s="12"/>
      <c r="B7" s="499" t="s">
        <v>20</v>
      </c>
      <c r="C7" s="500"/>
      <c r="D7" s="501" t="str">
        <f>IFERROR(VLOOKUP(D4,'Finansiniai duomenys'!R2:U229,4,FALSE),"")</f>
        <v>Vandentvarka</v>
      </c>
      <c r="E7" s="501"/>
      <c r="F7" s="501"/>
      <c r="G7" s="501"/>
      <c r="H7" s="501"/>
      <c r="I7" s="501"/>
      <c r="J7" s="502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3</v>
      </c>
      <c r="H12" s="395"/>
      <c r="I12" s="396">
        <v>3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1</v>
      </c>
      <c r="I13" s="404">
        <v>1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2</v>
      </c>
      <c r="H14" s="399"/>
      <c r="I14" s="307">
        <v>2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5061799</v>
      </c>
      <c r="I17" s="28">
        <v>4829745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3518700</v>
      </c>
      <c r="I18" s="28">
        <v>3717582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>
        <v>0</v>
      </c>
      <c r="I19" s="28">
        <v>0</v>
      </c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3518700</v>
      </c>
      <c r="I20" s="28">
        <v>3717582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>
        <v>1149598</v>
      </c>
      <c r="I21" s="28">
        <v>1112163</v>
      </c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>
        <v>905985</v>
      </c>
      <c r="I22" s="28">
        <v>864429</v>
      </c>
      <c r="J22" s="314"/>
      <c r="K22" s="12"/>
    </row>
    <row r="23" spans="1:11" x14ac:dyDescent="0.25">
      <c r="A23" s="12"/>
      <c r="B23" s="313"/>
      <c r="D23" s="313" t="s">
        <v>417</v>
      </c>
      <c r="G23" s="28">
        <v>243613</v>
      </c>
      <c r="I23" s="28">
        <v>247734</v>
      </c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>
        <v>0</v>
      </c>
      <c r="I24" s="28">
        <v>0</v>
      </c>
      <c r="J24" s="314"/>
      <c r="K24" s="12"/>
    </row>
    <row r="25" spans="1:11" x14ac:dyDescent="0.25">
      <c r="A25" s="12"/>
      <c r="B25" s="313"/>
      <c r="D25" s="313" t="s">
        <v>430</v>
      </c>
      <c r="G25" s="28">
        <v>393501</v>
      </c>
      <c r="I25" s="28">
        <v>0</v>
      </c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 t="s">
        <v>548</v>
      </c>
      <c r="H59" s="495"/>
      <c r="I59" s="496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5" t="s">
        <v>552</v>
      </c>
      <c r="H60" s="495"/>
      <c r="I60" s="496"/>
      <c r="J60" s="314"/>
      <c r="K60" s="12"/>
    </row>
    <row r="61" spans="1:11" x14ac:dyDescent="0.25">
      <c r="A61" s="12"/>
      <c r="B61" s="313"/>
      <c r="D61" s="313" t="s">
        <v>238</v>
      </c>
      <c r="G61" s="495" t="s">
        <v>553</v>
      </c>
      <c r="H61" s="495"/>
      <c r="I61" s="496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scale="64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abSelected="1" zoomScaleNormal="100" zoomScaleSheetLayoutView="100" workbookViewId="0">
      <selection activeCell="K16" sqref="K16:L16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7" t="s">
        <v>361</v>
      </c>
      <c r="L3" s="538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3" t="s">
        <v>363</v>
      </c>
      <c r="D6" s="544"/>
      <c r="E6" s="544"/>
      <c r="F6" s="544"/>
      <c r="G6" s="544"/>
      <c r="H6" s="544"/>
      <c r="I6" s="544"/>
      <c r="J6" s="544"/>
      <c r="K6" s="544"/>
      <c r="L6" s="544"/>
      <c r="M6" s="545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39" t="s">
        <v>7</v>
      </c>
      <c r="D9" s="540"/>
      <c r="E9" s="541" t="str">
        <f>'Finansiniai duomenys'!C8</f>
        <v>UAB „Kėdainių vandenys“</v>
      </c>
      <c r="F9" s="541"/>
      <c r="G9" s="541"/>
      <c r="H9" s="541"/>
      <c r="I9" s="541"/>
      <c r="J9" s="541"/>
      <c r="K9" s="13"/>
      <c r="L9" s="13"/>
      <c r="M9" s="221"/>
    </row>
    <row r="10" spans="2:15" ht="15.75" thickBot="1" x14ac:dyDescent="0.3">
      <c r="B10" s="220"/>
      <c r="C10" s="539" t="s">
        <v>9</v>
      </c>
      <c r="D10" s="540"/>
      <c r="E10" s="542" t="str">
        <f>'Finansiniai duomenys'!C9</f>
        <v>Uždaroji akcinė bendrovė (UAB)</v>
      </c>
      <c r="F10" s="542"/>
      <c r="G10" s="542"/>
      <c r="H10" s="542"/>
      <c r="I10" s="542"/>
      <c r="J10" s="542"/>
      <c r="K10" s="13"/>
      <c r="L10" s="13"/>
      <c r="M10" s="221"/>
    </row>
    <row r="11" spans="2:15" ht="15.75" thickBot="1" x14ac:dyDescent="0.3">
      <c r="B11" s="220"/>
      <c r="C11" s="539" t="s">
        <v>13</v>
      </c>
      <c r="D11" s="540"/>
      <c r="E11" s="542">
        <f>'Finansiniai duomenys'!C10</f>
        <v>161186428</v>
      </c>
      <c r="F11" s="542"/>
      <c r="G11" s="542"/>
      <c r="H11" s="542"/>
      <c r="I11" s="542"/>
      <c r="J11" s="542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0" t="s">
        <v>511</v>
      </c>
      <c r="D14" s="511"/>
      <c r="E14" s="508" t="s">
        <v>205</v>
      </c>
      <c r="F14" s="512"/>
      <c r="G14" s="248"/>
      <c r="H14" s="251"/>
      <c r="I14" s="506" t="s">
        <v>515</v>
      </c>
      <c r="J14" s="507"/>
      <c r="K14" s="508" t="s">
        <v>208</v>
      </c>
      <c r="L14" s="509"/>
      <c r="M14" s="222"/>
    </row>
    <row r="15" spans="2:15" ht="26.45" customHeight="1" thickBot="1" x14ac:dyDescent="0.3">
      <c r="B15" s="220"/>
      <c r="C15" s="510" t="s">
        <v>512</v>
      </c>
      <c r="D15" s="518"/>
      <c r="E15" s="518"/>
      <c r="F15" s="533"/>
      <c r="G15" s="138"/>
      <c r="H15" s="251"/>
      <c r="I15" s="515" t="s">
        <v>516</v>
      </c>
      <c r="J15" s="516"/>
      <c r="K15" s="516"/>
      <c r="L15" s="517"/>
      <c r="M15" s="223"/>
    </row>
    <row r="16" spans="2:15" ht="49.5" customHeight="1" thickBot="1" x14ac:dyDescent="0.3">
      <c r="B16" s="220"/>
      <c r="C16" s="510" t="s">
        <v>521</v>
      </c>
      <c r="D16" s="518"/>
      <c r="E16" s="531" t="s">
        <v>205</v>
      </c>
      <c r="F16" s="532"/>
      <c r="G16" s="139"/>
      <c r="H16" s="252"/>
      <c r="I16" s="506" t="s">
        <v>522</v>
      </c>
      <c r="J16" s="506"/>
      <c r="K16" s="504"/>
      <c r="L16" s="505"/>
      <c r="M16" s="222"/>
    </row>
    <row r="17" spans="2:13" ht="40.5" customHeight="1" x14ac:dyDescent="0.25">
      <c r="B17" s="220"/>
      <c r="C17" s="510" t="s">
        <v>365</v>
      </c>
      <c r="D17" s="518"/>
      <c r="E17" s="513" t="s">
        <v>549</v>
      </c>
      <c r="F17" s="514"/>
      <c r="G17" s="248"/>
      <c r="H17" s="252"/>
      <c r="I17" s="518" t="s">
        <v>365</v>
      </c>
      <c r="J17" s="518"/>
      <c r="K17" s="513"/>
      <c r="L17" s="514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7" t="s">
        <v>513</v>
      </c>
      <c r="D20" s="522"/>
      <c r="E20" s="522"/>
      <c r="F20" s="528"/>
      <c r="G20" s="19"/>
      <c r="H20" s="251"/>
      <c r="I20" s="522" t="s">
        <v>517</v>
      </c>
      <c r="J20" s="522"/>
      <c r="K20" s="522"/>
      <c r="L20" s="522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29" t="s">
        <v>514</v>
      </c>
      <c r="D22" s="523"/>
      <c r="E22" s="523"/>
      <c r="F22" s="530"/>
      <c r="G22" s="249"/>
      <c r="H22" s="251"/>
      <c r="I22" s="523" t="s">
        <v>518</v>
      </c>
      <c r="J22" s="523"/>
      <c r="K22" s="523"/>
      <c r="L22" s="523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 t="s">
        <v>550</v>
      </c>
      <c r="E24" s="8" t="s">
        <v>551</v>
      </c>
      <c r="F24" s="256">
        <v>0.2</v>
      </c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4" t="s">
        <v>225</v>
      </c>
      <c r="D85" s="534"/>
      <c r="E85" s="534"/>
      <c r="F85" s="534"/>
      <c r="G85" s="534"/>
      <c r="H85" s="534"/>
      <c r="I85" s="534"/>
      <c r="J85" s="534"/>
      <c r="K85" s="534"/>
      <c r="L85" s="534"/>
      <c r="M85" s="228"/>
    </row>
    <row r="86" spans="2:13" ht="66" customHeight="1" x14ac:dyDescent="0.25">
      <c r="B86" s="220"/>
      <c r="C86" s="526" t="s">
        <v>370</v>
      </c>
      <c r="D86" s="516"/>
      <c r="E86" s="516"/>
      <c r="F86" s="535"/>
      <c r="G86" s="535"/>
      <c r="H86" s="535"/>
      <c r="I86" s="535"/>
      <c r="J86" s="535"/>
      <c r="K86" s="535"/>
      <c r="L86" s="53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4" t="s">
        <v>232</v>
      </c>
      <c r="D88" s="525"/>
      <c r="E88" s="525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6" t="s">
        <v>234</v>
      </c>
      <c r="D89" s="516"/>
      <c r="E89" s="516"/>
      <c r="F89" s="579">
        <v>45399</v>
      </c>
      <c r="G89" s="536"/>
      <c r="H89" s="536"/>
      <c r="I89" s="536"/>
      <c r="J89" s="536"/>
      <c r="K89" s="536"/>
      <c r="L89" s="536"/>
      <c r="M89" s="229"/>
    </row>
    <row r="90" spans="2:13" ht="15.75" customHeight="1" x14ac:dyDescent="0.25">
      <c r="B90" s="220"/>
      <c r="C90" s="526" t="s">
        <v>236</v>
      </c>
      <c r="D90" s="516"/>
      <c r="E90" s="516"/>
      <c r="F90" s="536" t="s">
        <v>547</v>
      </c>
      <c r="G90" s="536"/>
      <c r="H90" s="536"/>
      <c r="I90" s="536"/>
      <c r="J90" s="536"/>
      <c r="K90" s="536"/>
      <c r="L90" s="536"/>
      <c r="M90" s="229"/>
    </row>
    <row r="91" spans="2:13" ht="15.75" customHeight="1" x14ac:dyDescent="0.25">
      <c r="B91" s="220"/>
      <c r="C91" s="526" t="s">
        <v>238</v>
      </c>
      <c r="D91" s="516"/>
      <c r="E91" s="516"/>
      <c r="F91" s="536" t="s">
        <v>546</v>
      </c>
      <c r="G91" s="536"/>
      <c r="H91" s="536"/>
      <c r="I91" s="536"/>
      <c r="J91" s="536"/>
      <c r="K91" s="536"/>
      <c r="L91" s="536"/>
      <c r="M91" s="229"/>
    </row>
    <row r="92" spans="2:13" ht="21" customHeight="1" x14ac:dyDescent="0.25">
      <c r="B92" s="220"/>
      <c r="C92" s="519" t="s">
        <v>240</v>
      </c>
      <c r="D92" s="506"/>
      <c r="E92" s="506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0"/>
      <c r="D93" s="521"/>
      <c r="E93" s="521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110" zoomScaleNormal="11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6" t="str">
        <f>'Finansiniai duomenys'!C8</f>
        <v>UAB „Kėdainių vandenys“</v>
      </c>
      <c r="I3" s="556"/>
      <c r="J3" s="556"/>
      <c r="K3" s="556"/>
      <c r="L3" s="556"/>
      <c r="N3" s="537" t="s">
        <v>361</v>
      </c>
      <c r="O3" s="537"/>
      <c r="P3" s="537"/>
      <c r="T3" s="12"/>
      <c r="U3" t="s">
        <v>208</v>
      </c>
    </row>
    <row r="4" spans="1:21" ht="13.9" customHeight="1" x14ac:dyDescent="0.25">
      <c r="A4" s="12"/>
      <c r="C4" s="558" t="s">
        <v>439</v>
      </c>
      <c r="D4" s="559"/>
      <c r="E4" s="559"/>
      <c r="F4" s="371"/>
      <c r="G4" s="350" t="s">
        <v>380</v>
      </c>
      <c r="H4" s="556" t="str">
        <f>IFERROR(VLOOKUP(H3,'Finansiniai duomenys'!R2:T229,3,FALSE),"")</f>
        <v>Uždaroji akcinė bendrovė (UAB)</v>
      </c>
      <c r="I4" s="556"/>
      <c r="J4" s="556"/>
      <c r="K4" s="556"/>
      <c r="L4" s="556"/>
      <c r="N4" s="537"/>
      <c r="O4" s="537"/>
      <c r="P4" s="537"/>
      <c r="T4" s="12"/>
    </row>
    <row r="5" spans="1:21" x14ac:dyDescent="0.25">
      <c r="A5" s="12"/>
      <c r="C5" s="558"/>
      <c r="D5" s="559"/>
      <c r="E5" s="559"/>
      <c r="F5" s="371"/>
      <c r="G5" s="351" t="s">
        <v>13</v>
      </c>
      <c r="H5" s="553">
        <f>IFERROR(VLOOKUP(H3,'Finansiniai duomenys'!R2:T229,2,FALSE),"")</f>
        <v>161186428</v>
      </c>
      <c r="I5" s="553"/>
      <c r="J5" s="553"/>
      <c r="K5" s="553"/>
      <c r="L5" s="553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0" t="s">
        <v>507</v>
      </c>
      <c r="D7" s="561"/>
      <c r="E7" s="561"/>
      <c r="F7" s="123"/>
      <c r="G7" s="557" t="s">
        <v>426</v>
      </c>
      <c r="H7" s="557"/>
      <c r="I7" s="557"/>
      <c r="J7" s="557"/>
      <c r="K7" s="557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1"/>
      <c r="D8" s="561"/>
      <c r="E8" s="561"/>
      <c r="F8" s="123"/>
      <c r="G8" s="557" t="s">
        <v>427</v>
      </c>
      <c r="H8" s="557"/>
      <c r="I8" s="557"/>
      <c r="J8" s="557"/>
      <c r="K8" s="557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1"/>
      <c r="D9" s="561"/>
      <c r="E9" s="561"/>
      <c r="F9" s="123"/>
      <c r="G9" s="354" t="s">
        <v>531</v>
      </c>
      <c r="H9" s="354"/>
      <c r="I9" s="354"/>
      <c r="J9" s="354"/>
      <c r="K9" s="354"/>
      <c r="L9" s="291"/>
      <c r="M9" s="553"/>
      <c r="N9" s="553"/>
      <c r="O9" s="553"/>
      <c r="P9" s="553"/>
      <c r="Q9" s="553"/>
      <c r="R9" s="123"/>
      <c r="T9" s="12"/>
      <c r="U9"/>
    </row>
    <row r="10" spans="1:21" s="292" customFormat="1" ht="46.9" customHeight="1" x14ac:dyDescent="0.25">
      <c r="A10" s="12"/>
      <c r="B10" s="83"/>
      <c r="C10" s="561"/>
      <c r="D10" s="561"/>
      <c r="E10" s="561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4" t="s">
        <v>519</v>
      </c>
      <c r="D12" s="555"/>
      <c r="E12" s="555"/>
      <c r="F12" s="555"/>
      <c r="G12" s="552" t="s">
        <v>432</v>
      </c>
      <c r="H12" s="552"/>
      <c r="I12" s="552" t="s">
        <v>432</v>
      </c>
      <c r="J12" s="552"/>
      <c r="K12" s="552" t="s">
        <v>432</v>
      </c>
      <c r="L12" s="552"/>
      <c r="M12" s="552" t="s">
        <v>432</v>
      </c>
      <c r="N12" s="552"/>
      <c r="O12" s="552" t="s">
        <v>432</v>
      </c>
      <c r="P12" s="552"/>
      <c r="Q12" s="552" t="s">
        <v>432</v>
      </c>
      <c r="R12" s="552"/>
      <c r="T12" s="12"/>
    </row>
    <row r="13" spans="1:21" ht="67.900000000000006" customHeight="1" x14ac:dyDescent="0.25">
      <c r="A13" s="12"/>
      <c r="C13" s="546" t="s">
        <v>387</v>
      </c>
      <c r="D13" s="547" t="s">
        <v>388</v>
      </c>
      <c r="E13" s="550" t="s">
        <v>437</v>
      </c>
      <c r="F13" s="547" t="s">
        <v>389</v>
      </c>
      <c r="G13" s="548"/>
      <c r="H13" s="549"/>
      <c r="I13" s="548"/>
      <c r="J13" s="549"/>
      <c r="K13" s="548"/>
      <c r="L13" s="549"/>
      <c r="M13" s="548"/>
      <c r="N13" s="549"/>
      <c r="O13" s="548"/>
      <c r="P13" s="549"/>
      <c r="Q13" s="548"/>
      <c r="R13" s="549"/>
      <c r="T13" s="12"/>
    </row>
    <row r="14" spans="1:21" ht="39" customHeight="1" x14ac:dyDescent="0.25">
      <c r="A14" s="12"/>
      <c r="C14" s="546"/>
      <c r="D14" s="547"/>
      <c r="E14" s="551"/>
      <c r="F14" s="547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Klaida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4" t="s">
        <v>520</v>
      </c>
      <c r="D28" s="555"/>
      <c r="E28" s="555"/>
      <c r="F28" s="555"/>
      <c r="G28" s="552" t="s">
        <v>432</v>
      </c>
      <c r="H28" s="552"/>
      <c r="I28" s="552" t="s">
        <v>432</v>
      </c>
      <c r="J28" s="552"/>
      <c r="K28" s="552" t="s">
        <v>432</v>
      </c>
      <c r="L28" s="552"/>
      <c r="M28" s="552" t="s">
        <v>432</v>
      </c>
      <c r="N28" s="552"/>
      <c r="O28" s="552" t="s">
        <v>432</v>
      </c>
      <c r="P28" s="552"/>
      <c r="Q28" s="552" t="s">
        <v>432</v>
      </c>
      <c r="R28" s="552"/>
      <c r="T28" s="12"/>
    </row>
    <row r="29" spans="1:20" ht="62.45" customHeight="1" x14ac:dyDescent="0.25">
      <c r="A29" s="12"/>
      <c r="C29" s="546" t="s">
        <v>387</v>
      </c>
      <c r="D29" s="547" t="s">
        <v>388</v>
      </c>
      <c r="E29" s="550" t="s">
        <v>438</v>
      </c>
      <c r="F29" s="547" t="s">
        <v>389</v>
      </c>
      <c r="G29" s="548"/>
      <c r="H29" s="549"/>
      <c r="I29" s="548"/>
      <c r="J29" s="549"/>
      <c r="K29" s="548"/>
      <c r="L29" s="549"/>
      <c r="M29" s="548"/>
      <c r="N29" s="549"/>
      <c r="O29" s="548"/>
      <c r="P29" s="549"/>
      <c r="Q29" s="548"/>
      <c r="R29" s="549"/>
      <c r="T29" s="12"/>
    </row>
    <row r="30" spans="1:20" ht="52.15" customHeight="1" x14ac:dyDescent="0.25">
      <c r="A30" s="12"/>
      <c r="C30" s="546"/>
      <c r="D30" s="547"/>
      <c r="E30" s="551"/>
      <c r="F30" s="547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Klaida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Gerai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4" t="s">
        <v>519</v>
      </c>
      <c r="D44" s="555"/>
      <c r="E44" s="555"/>
      <c r="F44" s="555"/>
      <c r="G44" s="552" t="s">
        <v>432</v>
      </c>
      <c r="H44" s="552"/>
      <c r="I44" s="552" t="s">
        <v>432</v>
      </c>
      <c r="J44" s="552"/>
      <c r="K44" s="552" t="s">
        <v>432</v>
      </c>
      <c r="L44" s="552"/>
      <c r="M44" s="552" t="s">
        <v>432</v>
      </c>
      <c r="N44" s="552"/>
      <c r="O44" s="552" t="s">
        <v>432</v>
      </c>
      <c r="P44" s="552"/>
      <c r="Q44" s="552" t="s">
        <v>432</v>
      </c>
      <c r="R44" s="552"/>
      <c r="T44" s="12"/>
    </row>
    <row r="45" spans="1:20" ht="62.45" customHeight="1" x14ac:dyDescent="0.25">
      <c r="A45" s="12"/>
      <c r="C45" s="546" t="s">
        <v>387</v>
      </c>
      <c r="D45" s="547" t="s">
        <v>388</v>
      </c>
      <c r="E45" s="550" t="s">
        <v>437</v>
      </c>
      <c r="F45" s="547" t="s">
        <v>389</v>
      </c>
      <c r="G45" s="548"/>
      <c r="H45" s="549"/>
      <c r="I45" s="548"/>
      <c r="J45" s="549"/>
      <c r="K45" s="548"/>
      <c r="L45" s="549"/>
      <c r="M45" s="548"/>
      <c r="N45" s="549"/>
      <c r="O45" s="548"/>
      <c r="P45" s="549"/>
      <c r="Q45" s="548"/>
      <c r="R45" s="549"/>
      <c r="T45" s="12"/>
    </row>
    <row r="46" spans="1:20" ht="59.45" customHeight="1" x14ac:dyDescent="0.25">
      <c r="A46" s="12"/>
      <c r="C46" s="546"/>
      <c r="D46" s="547"/>
      <c r="E46" s="551"/>
      <c r="F46" s="547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Klaida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4" t="s">
        <v>520</v>
      </c>
      <c r="D56" s="555"/>
      <c r="E56" s="555"/>
      <c r="F56" s="555"/>
      <c r="G56" s="552" t="s">
        <v>432</v>
      </c>
      <c r="H56" s="552"/>
      <c r="I56" s="552" t="s">
        <v>432</v>
      </c>
      <c r="J56" s="552"/>
      <c r="K56" s="552" t="s">
        <v>432</v>
      </c>
      <c r="L56" s="552"/>
      <c r="M56" s="552" t="s">
        <v>432</v>
      </c>
      <c r="N56" s="552"/>
      <c r="O56" s="552" t="s">
        <v>432</v>
      </c>
      <c r="P56" s="552"/>
      <c r="Q56" s="552" t="s">
        <v>432</v>
      </c>
      <c r="R56" s="552"/>
      <c r="T56" s="12"/>
    </row>
    <row r="57" spans="1:20" ht="70.150000000000006" customHeight="1" x14ac:dyDescent="0.25">
      <c r="A57" s="12"/>
      <c r="C57" s="546" t="s">
        <v>387</v>
      </c>
      <c r="D57" s="547" t="s">
        <v>388</v>
      </c>
      <c r="E57" s="550" t="s">
        <v>436</v>
      </c>
      <c r="F57" s="547" t="s">
        <v>389</v>
      </c>
      <c r="G57" s="548"/>
      <c r="H57" s="549"/>
      <c r="I57" s="548"/>
      <c r="J57" s="549"/>
      <c r="K57" s="548"/>
      <c r="L57" s="549"/>
      <c r="M57" s="548"/>
      <c r="N57" s="549"/>
      <c r="O57" s="548"/>
      <c r="P57" s="549"/>
      <c r="Q57" s="548"/>
      <c r="R57" s="549"/>
      <c r="T57" s="12"/>
    </row>
    <row r="58" spans="1:20" ht="55.9" customHeight="1" x14ac:dyDescent="0.25">
      <c r="A58" s="12"/>
      <c r="C58" s="546"/>
      <c r="D58" s="547"/>
      <c r="E58" s="551"/>
      <c r="F58" s="547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Klaida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4"/>
      <c r="I70" s="564"/>
      <c r="J70" s="565"/>
      <c r="T70" s="12"/>
    </row>
    <row r="71" spans="1:21" ht="51" customHeight="1" x14ac:dyDescent="0.25">
      <c r="A71" s="12"/>
      <c r="E71" s="368"/>
      <c r="H71" s="491"/>
      <c r="I71" s="491"/>
      <c r="J71" s="566"/>
      <c r="T71" s="12"/>
    </row>
    <row r="72" spans="1:21" x14ac:dyDescent="0.25">
      <c r="A72" s="12"/>
      <c r="E72" s="380" t="s">
        <v>232</v>
      </c>
      <c r="H72" s="567"/>
      <c r="I72" s="567"/>
      <c r="J72" s="568"/>
      <c r="T72" s="12"/>
    </row>
    <row r="73" spans="1:21" x14ac:dyDescent="0.25">
      <c r="A73" s="12"/>
      <c r="E73" s="368" t="s">
        <v>234</v>
      </c>
      <c r="H73" s="569"/>
      <c r="I73" s="569"/>
      <c r="J73" s="570"/>
      <c r="T73" s="12"/>
    </row>
    <row r="74" spans="1:21" x14ac:dyDescent="0.25">
      <c r="A74" s="12"/>
      <c r="E74" s="368" t="s">
        <v>236</v>
      </c>
      <c r="H74" s="569"/>
      <c r="I74" s="569"/>
      <c r="J74" s="570"/>
      <c r="T74" s="12"/>
    </row>
    <row r="75" spans="1:21" x14ac:dyDescent="0.25">
      <c r="A75" s="12"/>
      <c r="E75" s="368" t="s">
        <v>238</v>
      </c>
      <c r="H75" s="569"/>
      <c r="I75" s="569"/>
      <c r="J75" s="570"/>
      <c r="T75" s="12"/>
    </row>
    <row r="76" spans="1:21" x14ac:dyDescent="0.25">
      <c r="A76" s="12"/>
      <c r="E76" s="369" t="s">
        <v>382</v>
      </c>
      <c r="F76" s="370"/>
      <c r="G76" s="370"/>
      <c r="H76" s="562"/>
      <c r="I76" s="562"/>
      <c r="J76" s="563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paperSize="9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1" t="s">
        <v>361</v>
      </c>
      <c r="E2" s="572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6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6"/>
      <c r="E16" s="152"/>
      <c r="O16" s="40"/>
    </row>
    <row r="17" spans="2:15" ht="12" customHeight="1" x14ac:dyDescent="0.2">
      <c r="B17" s="151" t="s">
        <v>53</v>
      </c>
      <c r="C17" s="472"/>
      <c r="D17" s="576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6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6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7" t="str">
        <f>IFERROR(VLOOKUP(C6,$K$2:$O$5,4,FALSE),"")</f>
        <v/>
      </c>
      <c r="D22" s="577"/>
      <c r="E22" s="578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3" t="s">
        <v>374</v>
      </c>
      <c r="D90" s="573"/>
      <c r="E90" s="574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5"/>
      <c r="D113" s="455"/>
      <c r="E113" s="456"/>
    </row>
    <row r="114" spans="2:5" x14ac:dyDescent="0.2">
      <c r="B114" s="159" t="s">
        <v>236</v>
      </c>
      <c r="C114" s="441"/>
      <c r="D114" s="441"/>
      <c r="E114" s="442"/>
    </row>
    <row r="115" spans="2:5" ht="24" x14ac:dyDescent="0.2">
      <c r="B115" s="207" t="s">
        <v>238</v>
      </c>
      <c r="C115" s="429"/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Denis</cp:lastModifiedBy>
  <cp:revision/>
  <cp:lastPrinted>2024-04-17T13:38:15Z</cp:lastPrinted>
  <dcterms:created xsi:type="dcterms:W3CDTF">2014-03-24T16:58:47Z</dcterms:created>
  <dcterms:modified xsi:type="dcterms:W3CDTF">2024-04-17T14:04:03Z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