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ciukiene\Desktop\Aušra\Veiklos planai_programiniai\2026-2028 m. SVP\Administracijis 2026 m. planas\"/>
    </mc:Choice>
  </mc:AlternateContent>
  <xr:revisionPtr revIDLastSave="0" documentId="13_ncr:1_{63F2415B-0710-46F7-9A02-E08F26A2FDDE}" xr6:coauthVersionLast="47" xr6:coauthVersionMax="47" xr10:uidLastSave="{00000000-0000-0000-0000-000000000000}"/>
  <bookViews>
    <workbookView xWindow="-120" yWindow="-120" windowWidth="51840" windowHeight="21120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ugdymo'!$A$15:$K$83</definedName>
    <definedName name="_xlnm._FilterDatabase" localSheetId="1" hidden="1">'02 Socialinės gerovės'!$B$12:$K$104</definedName>
    <definedName name="_xlnm._FilterDatabase" localSheetId="2" hidden="1">'03 Darnios aplinkos'!$A$12:$K$47</definedName>
    <definedName name="_xlnm._FilterDatabase" localSheetId="3" hidden="1">'04 Ekonominės plėtros'!$A$13:$J$59</definedName>
    <definedName name="_xlnm._FilterDatabase" localSheetId="4" hidden="1">'05 Valdymo '!$B$11:$O$46</definedName>
    <definedName name="_xlnm.Print_Area" localSheetId="0">'01 Visuomenės ugdymo'!$A$1:$J$97</definedName>
    <definedName name="_xlnm.Print_Area" localSheetId="1">'02 Socialinės gerovės'!$B$7:$J$119</definedName>
    <definedName name="_xlnm.Print_Area" localSheetId="2">'03 Darnios aplinkos'!$A$1:$J$86</definedName>
    <definedName name="_xlnm.Print_Area" localSheetId="3">'04 Ekonominės plėtros'!$A$7:$J$76</definedName>
    <definedName name="_xlnm.Print_Area" localSheetId="4">'05 Valdymo '!$B$6:$J$59</definedName>
    <definedName name="_xlnm.Print_Area" localSheetId="5">'Lešų poreikis iš viso'!$A$1:$E$20</definedName>
    <definedName name="_xlnm.Print_Titles" localSheetId="0">'01 Visuomenės ugdymo'!$11:$13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2" i="26" l="1"/>
  <c r="H64" i="33"/>
  <c r="H87" i="26"/>
  <c r="H85" i="26" s="1"/>
  <c r="H54" i="36"/>
  <c r="H52" i="36"/>
  <c r="H51" i="36"/>
  <c r="H50" i="36"/>
  <c r="H72" i="26"/>
  <c r="H73" i="31"/>
  <c r="H68" i="31"/>
  <c r="H66" i="31"/>
  <c r="H19" i="31"/>
  <c r="H36" i="31"/>
  <c r="H45" i="31"/>
  <c r="H65" i="31"/>
  <c r="H85" i="33"/>
  <c r="H81" i="33"/>
  <c r="H80" i="33"/>
  <c r="H78" i="33"/>
  <c r="K13" i="33"/>
  <c r="H77" i="33"/>
  <c r="H45" i="33"/>
  <c r="H24" i="33"/>
  <c r="H116" i="27"/>
  <c r="K13" i="27"/>
  <c r="K14" i="27" s="1"/>
  <c r="H109" i="27"/>
  <c r="H111" i="27"/>
  <c r="H108" i="27"/>
  <c r="H84" i="27"/>
  <c r="H71" i="27"/>
  <c r="H55" i="27"/>
  <c r="H48" i="27"/>
  <c r="H29" i="27"/>
  <c r="H12" i="27"/>
  <c r="H90" i="26"/>
  <c r="H88" i="26"/>
  <c r="H36" i="26" l="1"/>
  <c r="L12" i="36" l="1"/>
  <c r="L14" i="36" s="1"/>
  <c r="N12" i="36" l="1"/>
  <c r="H21" i="27"/>
  <c r="H41" i="36" l="1"/>
  <c r="H35" i="36"/>
  <c r="H11" i="36"/>
  <c r="H46" i="36" s="1"/>
  <c r="K11" i="36"/>
  <c r="L11" i="36" s="1"/>
  <c r="L9" i="36" s="1"/>
  <c r="H65" i="33" l="1"/>
  <c r="H56" i="33"/>
  <c r="H53" i="33"/>
  <c r="H41" i="33"/>
  <c r="H12" i="33"/>
  <c r="H33" i="33"/>
  <c r="H69" i="26" l="1"/>
  <c r="H63" i="26"/>
  <c r="H56" i="26"/>
  <c r="H50" i="26"/>
  <c r="H44" i="26"/>
  <c r="H24" i="26"/>
  <c r="H15" i="26"/>
  <c r="H68" i="27" l="1"/>
  <c r="H104" i="27" s="1"/>
  <c r="H101" i="26" l="1"/>
  <c r="H100" i="26"/>
  <c r="H99" i="26"/>
  <c r="D17" i="40"/>
  <c r="D13" i="40" l="1"/>
  <c r="D5" i="40" l="1"/>
  <c r="H106" i="27" l="1"/>
  <c r="H115" i="27" l="1"/>
  <c r="D14" i="40" l="1"/>
  <c r="D16" i="40"/>
  <c r="H13" i="31"/>
  <c r="H73" i="33" l="1"/>
  <c r="D6" i="40" s="1"/>
  <c r="H75" i="33"/>
  <c r="H63" i="31" l="1"/>
  <c r="D15" i="40"/>
  <c r="H84" i="33"/>
  <c r="H72" i="31" l="1"/>
  <c r="D18" i="40"/>
  <c r="H29" i="26" l="1"/>
  <c r="D12" i="40" l="1"/>
  <c r="H94" i="26"/>
  <c r="H83" i="26" l="1"/>
  <c r="H84" i="26" s="1"/>
  <c r="D4" i="40" l="1"/>
  <c r="D20" i="40" l="1"/>
  <c r="H48" i="36" l="1"/>
  <c r="H57" i="36" l="1"/>
  <c r="D19" i="40" s="1"/>
  <c r="D10" i="40"/>
  <c r="D8" i="40" l="1"/>
  <c r="H61" i="31" l="1"/>
  <c r="D7" i="40" s="1"/>
  <c r="D9" i="40" s="1"/>
</calcChain>
</file>

<file path=xl/sharedStrings.xml><?xml version="1.0" encoding="utf-8"?>
<sst xmlns="http://schemas.openxmlformats.org/spreadsheetml/2006/main" count="1668" uniqueCount="985">
  <si>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</si>
  <si>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</si>
  <si>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</si>
  <si>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</si>
  <si>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</si>
  <si>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</si>
  <si>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</si>
  <si>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</si>
  <si>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</si>
  <si>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</si>
  <si>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</si>
  <si>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</si>
  <si>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</si>
  <si>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</si>
  <si>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</si>
  <si>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</si>
  <si>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</si>
  <si>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02-01-02 (T, P)</t>
  </si>
  <si>
    <t>002-01-02-03 (TP)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</si>
  <si>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</si>
  <si>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</si>
  <si>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</si>
  <si>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</si>
  <si>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</si>
  <si>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</si>
  <si>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</si>
  <si>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</si>
  <si>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</si>
  <si>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</si>
  <si>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</si>
  <si>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</si>
  <si>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</si>
  <si>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</si>
  <si>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</si>
  <si>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</si>
  <si>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</si>
  <si>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</si>
  <si>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</si>
  <si>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</si>
  <si>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</si>
  <si>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</si>
  <si>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</si>
  <si>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003-01-02-01 (TP)</t>
  </si>
  <si>
    <t>003-01-02-04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</si>
  <si>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</si>
  <si>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</si>
  <si>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</si>
  <si>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</si>
  <si>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</si>
  <si>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</si>
  <si>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003-01-04-02 (TP)</t>
  </si>
  <si>
    <t>003-01-04-03 (TP)</t>
  </si>
  <si>
    <t>Vaikų dienos centrų veiklos programų finansavimas</t>
  </si>
  <si>
    <t>Kėdainių rajono savivaldybės užimtumo didinimo programos įgyvendinimas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</si>
  <si>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</si>
  <si>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</si>
  <si>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</si>
  <si>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</si>
  <si>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</si>
  <si>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</si>
  <si>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Aukšto meistriškumo sportininkų ir jų trenerių paskatinimas  už sporto pasiekimus</t>
  </si>
  <si>
    <t>004-01-02 (T)</t>
  </si>
  <si>
    <t>004-01-04 (T)</t>
  </si>
  <si>
    <t>004-01-03 (T)</t>
  </si>
  <si>
    <t>Uždavinio, priemonės pavadinimas, finansavimo šaltiniai</t>
  </si>
  <si>
    <t>005-01-01 (T)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</si>
  <si>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</si>
  <si>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</si>
  <si>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</si>
  <si>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</si>
  <si>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</si>
  <si>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</si>
  <si>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Dalyvavimas  rengiant ir vykdant mobilizaciją, demobilizaciją, priimančiosios šalies paramą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</si>
  <si>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</si>
  <si>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</si>
  <si>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</si>
  <si>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</si>
  <si>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</si>
  <si>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</si>
  <si>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</si>
  <si>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004-01-02-07 (TP)</t>
  </si>
  <si>
    <t>004-01-03-01 (TP)</t>
  </si>
  <si>
    <t>004-01-04-01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</si>
  <si>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</si>
  <si>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</si>
  <si>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</si>
  <si>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</si>
  <si>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</si>
  <si>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</si>
  <si>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</si>
  <si>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</si>
  <si>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</si>
  <si>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</si>
  <si>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</si>
  <si>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</si>
  <si>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</si>
  <si>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</si>
  <si>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</si>
  <si>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001-01-03-02 (PP)</t>
  </si>
  <si>
    <t>001-01-03-03 (PP)</t>
  </si>
  <si>
    <t>001-01-04 (T)</t>
  </si>
  <si>
    <t>001-01-04-01 (TP)</t>
  </si>
  <si>
    <t>Gabių mokinių skatinimas</t>
  </si>
  <si>
    <t>001-01-04-04 (TP)</t>
  </si>
  <si>
    <t>001-01-04-03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</si>
  <si>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</si>
  <si>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</si>
  <si>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</si>
  <si>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</si>
  <si>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</si>
  <si>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</si>
  <si>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</si>
  <si>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</si>
  <si>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</si>
  <si>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</si>
  <si>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</si>
  <si>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</si>
  <si>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</si>
  <si>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</si>
  <si>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</si>
  <si>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</si>
  <si>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</si>
  <si>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</si>
  <si>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 xml:space="preserve">Savivaldybės administracijos veiklos užtikrinimas 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</si>
  <si>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</si>
  <si>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</si>
  <si>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</si>
  <si>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</si>
  <si>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</si>
  <si>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</si>
  <si>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</si>
  <si>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</si>
  <si>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</si>
  <si>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</si>
  <si>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</si>
  <si>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</si>
  <si>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</si>
  <si>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</si>
  <si>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</si>
  <si>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</si>
  <si>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</si>
  <si>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</si>
  <si>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</si>
  <si>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</si>
  <si>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</si>
  <si>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</si>
  <si>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</si>
  <si>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</si>
  <si>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</si>
  <si>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</si>
  <si>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</si>
  <si>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</si>
  <si>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</si>
  <si>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</si>
  <si>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</si>
  <si>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</si>
  <si>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</si>
  <si>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</si>
  <si>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</si>
  <si>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</si>
  <si>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</si>
  <si>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</si>
  <si>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</si>
  <si>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</si>
  <si>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</si>
  <si>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</si>
  <si>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Asmenų su negalia reikalų koordinavimas</t>
  </si>
  <si>
    <t xml:space="preserve">SB </t>
  </si>
  <si>
    <t>004-01-04-03 (TP)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</si>
  <si>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</si>
  <si>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</si>
  <si>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</si>
  <si>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</si>
  <si>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</si>
  <si>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</si>
  <si>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</si>
  <si>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</si>
  <si>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</si>
  <si>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</si>
  <si>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</si>
  <si>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</si>
  <si>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</si>
  <si>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</si>
  <si>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</si>
  <si>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</si>
  <si>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</si>
  <si>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</si>
  <si>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</si>
  <si>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</si>
  <si>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</si>
  <si>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</si>
  <si>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</si>
  <si>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</si>
  <si>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</si>
  <si>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</si>
  <si>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</si>
  <si>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</si>
  <si>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</si>
  <si>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</si>
  <si>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</si>
  <si>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</si>
  <si>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</si>
  <si>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</si>
  <si>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>Sporto veiklos programų finansavimas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</si>
  <si>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</si>
  <si>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</si>
  <si>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</si>
  <si>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</si>
  <si>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</si>
  <si>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</si>
  <si>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</si>
  <si>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</si>
  <si>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</si>
  <si>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</si>
  <si>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</si>
  <si>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</si>
  <si>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</si>
  <si>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</si>
  <si>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</si>
  <si>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>Visuomenės sveikatos rėmimo specialiosios programos priemonių įgyvendinimas</t>
  </si>
  <si>
    <t xml:space="preserve">Valstybės perduotų savivaldybei funkcijų kokybiškas įgyvendinimas ir organizavimas 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</si>
  <si>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</si>
  <si>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</si>
  <si>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</si>
  <si>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</si>
  <si>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</si>
  <si>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</si>
  <si>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</si>
  <si>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</si>
  <si>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</si>
  <si>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</si>
  <si>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001-01-02-04 (PP)</t>
  </si>
  <si>
    <t>001-01-04-06 (TP)</t>
  </si>
  <si>
    <t>001-01-04-07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</si>
  <si>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</si>
  <si>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</si>
  <si>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</si>
  <si>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</si>
  <si>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</si>
  <si>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</si>
  <si>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001-01-07-05 (TP)</t>
  </si>
  <si>
    <t>001-01-07-06 (TP)</t>
  </si>
  <si>
    <t>001-01-08 (T)</t>
  </si>
  <si>
    <t>001-01-08-01 (TP)</t>
  </si>
  <si>
    <t>001-01-08-03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</si>
  <si>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</si>
  <si>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</si>
  <si>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</si>
  <si>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</si>
  <si>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</si>
  <si>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</si>
  <si>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</si>
  <si>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</si>
  <si>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001-01-10-07 (TP)</t>
  </si>
  <si>
    <t>001-01-10-09 (TP)</t>
  </si>
  <si>
    <t>002-01-01-03 (PP)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</si>
  <si>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</si>
  <si>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</si>
  <si>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</si>
  <si>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</si>
  <si>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</si>
  <si>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</si>
  <si>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</si>
  <si>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</si>
  <si>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002-01-06-03 (TP)</t>
  </si>
  <si>
    <t>002-01-07-02 (TP)</t>
  </si>
  <si>
    <t>002-01-07-03 (TP)</t>
  </si>
  <si>
    <t>002-01-07-05 (TP)</t>
  </si>
  <si>
    <t>002-01-07-06 (TP)</t>
  </si>
  <si>
    <t>002-01-07-09 (TP)</t>
  </si>
  <si>
    <t>002-01-08-02 (TP)</t>
  </si>
  <si>
    <t>002-01-08-03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</si>
  <si>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</si>
  <si>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</si>
  <si>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</si>
  <si>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</si>
  <si>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</si>
  <si>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</si>
  <si>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</si>
  <si>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</si>
  <si>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</si>
  <si>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</si>
  <si>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</si>
  <si>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</si>
  <si>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</si>
  <si>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</si>
  <si>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</si>
  <si>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</si>
  <si>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</si>
  <si>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</si>
  <si>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</si>
  <si>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</si>
  <si>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</si>
  <si>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</si>
  <si>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</si>
  <si>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</si>
  <si>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</si>
  <si>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</si>
  <si>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</si>
  <si>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</si>
  <si>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</si>
  <si>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</si>
  <si>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</si>
  <si>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005-01-01-11 (TP)</t>
  </si>
  <si>
    <t>005-01-01-12 (TP)</t>
  </si>
  <si>
    <t>005-01-01-09 (TP)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</si>
  <si>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</si>
  <si>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</si>
  <si>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</si>
  <si>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</si>
  <si>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</si>
  <si>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</si>
  <si>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</si>
  <si>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</si>
  <si>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Bendruomeninės fizinio aktyvumo infrastruktūros atnaujinimas ir (arba) plėtra</t>
  </si>
  <si>
    <t>Finansuoti sporto veiklos programas, skatinti sporto organizacijas, sporto komandas ir sportininkus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</si>
  <si>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</si>
  <si>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</si>
  <si>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</si>
  <si>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</si>
  <si>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</si>
  <si>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</si>
  <si>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</si>
  <si>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</si>
  <si>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</si>
  <si>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</si>
  <si>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</si>
  <si>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</si>
  <si>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</si>
  <si>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>Biudžetinių įstaigų stogų remontas</t>
  </si>
  <si>
    <t xml:space="preserve">Kompleksiškas daugiabučių gyvenamųjų namų kvartalų atnaujinimas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</si>
  <si>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</si>
  <si>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</si>
  <si>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</si>
  <si>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</si>
  <si>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</si>
  <si>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</si>
  <si>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>Jaunuolių skatinimas pasirinkti policijos pareigūno profesiją</t>
  </si>
  <si>
    <t xml:space="preserve">Dalyvavimas vaikų mokymo plaukti projekte „Mokėk plaukti ir saugiau elgtis vandenyje“ </t>
  </si>
  <si>
    <t>001-01-10-10 (TP)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</si>
  <si>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</si>
  <si>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</si>
  <si>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</si>
  <si>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</si>
  <si>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Sporto centro bazių atnaujinimas ir plėtra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</si>
  <si>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</si>
  <si>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</si>
  <si>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</si>
  <si>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</si>
  <si>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</si>
  <si>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</si>
  <si>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</si>
  <si>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</si>
  <si>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</si>
  <si>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</si>
  <si>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</si>
  <si>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</si>
  <si>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</si>
  <si>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90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</si>
  <si>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</si>
  <si>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</si>
  <si>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</si>
  <si>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</si>
  <si>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</si>
  <si>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</si>
  <si>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</si>
  <si>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</si>
  <si>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</si>
  <si>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</si>
  <si>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</si>
  <si>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</si>
  <si>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</si>
  <si>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</si>
  <si>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Įsigytos galios nutolusi saulės elektrinė</t>
  </si>
  <si>
    <t>Įgyvendinta projekto veiklų, proc. (iš viso)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</si>
  <si>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</si>
  <si>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</si>
  <si>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</si>
  <si>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</si>
  <si>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</si>
  <si>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</si>
  <si>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</si>
  <si>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</si>
  <si>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</si>
  <si>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Atnaujinamų teritorijų skaičius, m2</t>
  </si>
  <si>
    <t>~9000</t>
  </si>
  <si>
    <t>Subjektų, kuriems suteikta finansinė parama, skaičius</t>
  </si>
  <si>
    <t>Finansuotų bendruomeninių organizacijų skaičius/ įgyvendintų projekto veiklų proc.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</si>
  <si>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</si>
  <si>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</si>
  <si>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</si>
  <si>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</si>
  <si>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Sporto projektuose vykdytų veiklų ir unikalių dalyvių skaičiaus didėjimas, proc. </t>
  </si>
  <si>
    <t>0,7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</si>
  <si>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</si>
  <si>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</si>
  <si>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</si>
  <si>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</si>
  <si>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Programoje, dalyvaujančių įstaigų skaičius (tinklaveika)</t>
  </si>
  <si>
    <t>Pirmoko krepšelį gaunančiųjų skaičius</t>
  </si>
  <si>
    <t>~400</t>
  </si>
  <si>
    <t xml:space="preserve">Įstaigų, plečiančių skaitmeninimą,  skaičius </t>
  </si>
  <si>
    <t>Mokinių, dalyvavusių vasaros stovyklose, dalis (proc.)</t>
  </si>
  <si>
    <t>14,6</t>
  </si>
  <si>
    <t>40</t>
  </si>
  <si>
    <t>Mokinių, kurie naudojasi sukurta visos dienos mokyklos infrastruktūra, skaičius</t>
  </si>
  <si>
    <t>&lt;900</t>
  </si>
  <si>
    <t>Dalykinių olimpiadų ir konkursų prizininkų skaičius, tenkantis 10 tūkst. mokinių</t>
  </si>
  <si>
    <t>Mokinių, kuriems skirti piniginiai prizai, skaičius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</si>
  <si>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</si>
  <si>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</si>
  <si>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</si>
  <si>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 xml:space="preserve">Įgyvendinamų prevencinių priemonių skaičius </t>
  </si>
  <si>
    <t>Finansuotų  projektų skaičius / projektų dalyvių ir lankytojų skaičius</t>
  </si>
  <si>
    <t>&gt;18 / &gt;4500</t>
  </si>
  <si>
    <t xml:space="preserve">Atlikta numatytų atnaujinimo darbų, proc. / atnaujinta sporto infrastruktūra besinaudojančių asmenų skaičiaus </t>
  </si>
  <si>
    <t>30</t>
  </si>
  <si>
    <t>Įstaigų, kurioms gerinama materialinė, infrastruktūrinė aplinka, skaičius</t>
  </si>
  <si>
    <t>4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</si>
  <si>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</si>
  <si>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</si>
  <si>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</si>
  <si>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</si>
  <si>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</si>
  <si>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</si>
  <si>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</si>
  <si>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</si>
  <si>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</si>
  <si>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</si>
  <si>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</si>
  <si>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>Paramos gavėjų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</si>
  <si>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</si>
  <si>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</si>
  <si>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</si>
  <si>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</si>
  <si>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Finansuotų vaikų dienos centrų  skaičius/veiklose dalyvavusių vaikų, jaunuolių  skaičius</t>
  </si>
  <si>
    <t>Įgyvendintų prevencinių priemonių skaičius</t>
  </si>
  <si>
    <t>3</t>
  </si>
  <si>
    <t xml:space="preserve">Paramos teikimo nepasiturintiems asmenims užtikrinimas, proc. </t>
  </si>
  <si>
    <t>Asmenų, gaunančių individualios pagalbos teikimo išlaidų kompensacijas, skaičius</t>
  </si>
  <si>
    <t xml:space="preserve">Numatytos paramos teikimas pagal teisės aktus, proc. </t>
  </si>
  <si>
    <t xml:space="preserve">Koordinatoriaus funkcijų vykdymas, proc. </t>
  </si>
  <si>
    <t>14</t>
  </si>
  <si>
    <t>~200</t>
  </si>
  <si>
    <t>Globojamų vaikų skaičius</t>
  </si>
  <si>
    <t>139</t>
  </si>
  <si>
    <t>Asmenų, kuriems finansuotos socialinės paslaugos, skaičius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</si>
  <si>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</si>
  <si>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</si>
  <si>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</si>
  <si>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</si>
  <si>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</si>
  <si>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</si>
  <si>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</si>
  <si>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</si>
  <si>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</si>
  <si>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</si>
  <si>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</si>
  <si>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</si>
  <si>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 xml:space="preserve">Įvykdytų savivaldybės mobilizacijos plano priemonių dalis, proc.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</si>
  <si>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</si>
  <si>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</si>
  <si>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</si>
  <si>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</si>
  <si>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</si>
  <si>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</si>
  <si>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</si>
  <si>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</si>
  <si>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</si>
  <si>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</si>
  <si>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Tvarkomų kultūros paveldo objektų ar kultūros paveldo statinių skaičius</t>
  </si>
  <si>
    <t>Tvarkomų objektų skaičius</t>
  </si>
  <si>
    <t>Remontuojamų, prižiūrimų melioracijos griovių ilgis, km</t>
  </si>
  <si>
    <t>Gyvenviečių, kuriose atlikti drenažo remonto darbai, skaičius</t>
  </si>
  <si>
    <t>Parengtų projektų skaičius</t>
  </si>
  <si>
    <t>8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</si>
  <si>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</si>
  <si>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</si>
  <si>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</si>
  <si>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</si>
  <si>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</si>
  <si>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</si>
  <si>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Seniūnijose išrinktų seniūnaičių skaičius</t>
  </si>
  <si>
    <t>70</t>
  </si>
  <si>
    <t>Vieta pagal lyčių lygybės stebėsenos savivaldybėse rodiklius (2023 m. -12)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</si>
  <si>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</si>
  <si>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</si>
  <si>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</si>
  <si>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</si>
  <si>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</si>
  <si>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2/3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</si>
  <si>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</si>
  <si>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</si>
  <si>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</si>
  <si>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005-01-03-02 (TP)</t>
  </si>
  <si>
    <t>10-tuke</t>
  </si>
  <si>
    <t xml:space="preserve"> Visuomenės sveikatos rėmimo specialiosios programos įgyvendinimas, proc.</t>
  </si>
  <si>
    <t>Asmenų, dalyvavusių sveikatos raštingumo didinimo veiklose, skaičius</t>
  </si>
  <si>
    <t>Finansuotų projektų skaičius</t>
  </si>
  <si>
    <t>Paramą gavusių nacionalinio, regionų ar vietos lygmens viešojo administravimo ar viešąsias paslaugas teikiančių įstaigų skaičius</t>
  </si>
  <si>
    <t>Asmenys, dalyvavę kvalifikacijos įgijimo veiklose</t>
  </si>
  <si>
    <t>pagal subjektų prašymus</t>
  </si>
  <si>
    <t>Prižiūrimų žvyrkelių ilgis, km / diegiamų dulkėtumo mažinimo priemonių skaičius</t>
  </si>
  <si>
    <t>~35/1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</si>
  <si>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</si>
  <si>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</si>
  <si>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Infrastruktūros vienetų, pritaikytų neįgaliųjų poreikiams, skaičius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</si>
  <si>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</si>
  <si>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</si>
  <si>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</si>
  <si>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Į dalyvaujamojo biudžeto iniciatyvas įsitraukusiųjų  mokyklų skaičius</t>
  </si>
  <si>
    <t>Atlikta numatytų pritaikymo darbų, proc. (bendras)</t>
  </si>
  <si>
    <t>Tarybos posėdžių, komitetų transliavimo dažnumas, viešumas ir prieinamumas visuomenei, proc.</t>
  </si>
  <si>
    <t>003-01-04 (T)</t>
  </si>
  <si>
    <t>Veiklos kodas</t>
  </si>
  <si>
    <t>Veiklos pavadinimas</t>
  </si>
  <si>
    <t>Atsakingas vykdytojas</t>
  </si>
  <si>
    <t>Vertinimo kriterijai</t>
  </si>
  <si>
    <t>Planas</t>
  </si>
  <si>
    <t>Pavadinimas</t>
  </si>
  <si>
    <t xml:space="preserve">PATVIRTINTA </t>
  </si>
  <si>
    <t xml:space="preserve">Kėdainių rajono savivaldybės administracijos direktoriaus  </t>
  </si>
  <si>
    <t xml:space="preserve">(Kėdainių rajono savivaldybės administracijos direktoriaus                            </t>
  </si>
  <si>
    <t>KĖDAINIŲ RAJONO SAVIVALDYBĖS ADMINISTRACIJA</t>
  </si>
  <si>
    <t>01 AKTYVIOS VISUOMENĖS UGDYMAS</t>
  </si>
  <si>
    <t>Švietimo, kultūros ir sporto skyrius</t>
  </si>
  <si>
    <t>Švietimo, kultūros ir sporto skyrius, Biudžeto ir finansų skyrius</t>
  </si>
  <si>
    <t>Strateginio planavimo ir investicijų skyrius, Apskaitos skyrius</t>
  </si>
  <si>
    <t>Priemonės koordinavimas</t>
  </si>
  <si>
    <t>Priemonės įgyvendinimo  koordinavimas</t>
  </si>
  <si>
    <t>Projekto „Ugdymo priemonės mokykloms“  koordinavimas</t>
  </si>
  <si>
    <t>Programų konkurso organizavimas, konsultacijos, paraiškų ir sutarčių derinimas, veiklų stebėjimas, vertinimas, ataskaitų teikimas</t>
  </si>
  <si>
    <t>Strateginio planavimo ir investicijų skyrius</t>
  </si>
  <si>
    <t>ES projekto koordinavimas, rangos darbų, įrangos, priemonių įsigijimo sutarčių  koordinavimas, rangovo / tiekėjų prisiimtų sutartinių įsipareigojimų vykdymo kontrolė</t>
  </si>
  <si>
    <t>ES projekto koordinavimas, rangos darbų, įrangos, priemonių įsigijimo viešųjų pirkimų organizavimas, sutarčių  koordinavimas, rangovo / tiekėjų prisiimtų sutartinių įsipareigojimų vykdymo kontrolė</t>
  </si>
  <si>
    <t>Švietimo, kultūros ir sporto skyrius, Apskaitos skyrius</t>
  </si>
  <si>
    <t>Strateginio planavimo ir investicijų skyrius, Statybos skyrius, Apskaitos skyrius</t>
  </si>
  <si>
    <t>Mokyklose besimokančių gabių mokinių, per vienerius mokslo metus pasiekusių puikių mokymosi rezultatų, įvertinimo ir paskatinimo organizavimas</t>
  </si>
  <si>
    <t>Vyr. specialistas (tarpinstitucinio bendradarbiavimo koordinatorius), patarėja (sveikatos reikalų koordinatorė), patarėja (jaunimo reikalų koordinatorė)</t>
  </si>
  <si>
    <t>Priemonės įgyvendinimo koordinavimas</t>
  </si>
  <si>
    <t xml:space="preserve">Švietimo, kultūros ir sporto skyrius, Biudžeto ir finansų skyrius </t>
  </si>
  <si>
    <t>Patarėja (jaunimo reikalų koordinatorė)</t>
  </si>
  <si>
    <t xml:space="preserve">Jaunimo veiklos projektų konkurso organizavimas, sutarčių rengimas, ataskaitų rinkimas </t>
  </si>
  <si>
    <t>Vyr. specialistė (nevyriausybinių organizacijų koordinatorė), Apskaitos skyrius</t>
  </si>
  <si>
    <t xml:space="preserve">Nevyriausybinių organizacijų veiklos projektų konkurso organizavimas </t>
  </si>
  <si>
    <t>Nevyriausybinių organizacijų forumo ir tarptautinės savanorių dienos paminėjimo organizavimas</t>
  </si>
  <si>
    <t>Vyr. specialistė (nevyriausybinių organizacijų koordinatorė)</t>
  </si>
  <si>
    <t xml:space="preserve">Rajono bendruomeninių organizacijų veiklos projektų konkurso organizavimas </t>
  </si>
  <si>
    <t>Sutarčių su strategijos vykdytojais ir projektų vykdytojais sudarymas, kofinansavimo dalies užtikrinimas</t>
  </si>
  <si>
    <t>Kultūros projektų konkurso organizavimas</t>
  </si>
  <si>
    <t>Rajoninių renginių, konkursų, dalyvavimo regioniniuose ir respublikiniuose renginiuose bei konkursuose koordinavimas ir finansavimas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</si>
  <si>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</si>
  <si>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</si>
  <si>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</si>
  <si>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Kultūros premijos laureatų skaičius</t>
  </si>
  <si>
    <t xml:space="preserve">Koncertinius kostiumų komplektus/instrumentus atsinaujinusių kolektyvų skaičius </t>
  </si>
  <si>
    <t xml:space="preserve">&gt;40 </t>
  </si>
  <si>
    <t>Organizuotų tarptautinių mainų skaičius</t>
  </si>
  <si>
    <t>Paskatintų iniciatyvų bei suorganizuotų veiklų skaičius</t>
  </si>
  <si>
    <t>9</t>
  </si>
  <si>
    <t>Įgyvendintų projekto veiklų proc.</t>
  </si>
  <si>
    <t>Sportinės veiklos organizavimas, koordinavimas</t>
  </si>
  <si>
    <t>Sporto projektų konkurso organizavimas, sutarčių su vykdytojais suderinimas, sutarčių vykdymo  kontrolė</t>
  </si>
  <si>
    <t>Sutarčių su vykdytojais suderinimas, priemonių koordinavimas ir vykdymo  kontrolė</t>
  </si>
  <si>
    <t>Sporto veiklos programų konkurso organizavimas, sutarčių su vykdytojais suderinimas, sutarčių vykdymo  kontrolė, ataskaitų rinkimas</t>
  </si>
  <si>
    <t>Konkurso, apdovanojant aukšto meistriškumo sportininkus ir jų trenerius už sporto pasiekimus, organizavimas</t>
  </si>
  <si>
    <t>Statybos skyrius</t>
  </si>
  <si>
    <t xml:space="preserve"> Statybos skyrius</t>
  </si>
  <si>
    <t>Biudžeto ir finansų skyrius</t>
  </si>
  <si>
    <t>Remonto darbų viešojo pirkimo vykdymas,  darbų  koordinavimas, rangovo prisiimtų sutartinių įsipareigojimų vykdymo kontrolė</t>
  </si>
  <si>
    <t>Mokinio padėjėjo skyrimo tvarkos aprašo parengimas, komisijos darbo organizavimas</t>
  </si>
  <si>
    <t>Tarptautinių kultūros mainų koordinavimas</t>
  </si>
  <si>
    <t xml:space="preserve">Priemonės įgyvendinimo organizavimas </t>
  </si>
  <si>
    <t>Strateginio planavimo ir investicijų skyrius,  Apskaitos skyrius</t>
  </si>
  <si>
    <t>Strateginio planavimo ir investicijų skyrius, Švietimo, kultūros ir sporto skyrius, Apskaitos skyrius</t>
  </si>
  <si>
    <t>Finansavimo         šaltinis</t>
  </si>
  <si>
    <t xml:space="preserve">Statybos skyrius </t>
  </si>
  <si>
    <t>Finansuotų veiklų skaičius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</si>
  <si>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</si>
  <si>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</si>
  <si>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 xml:space="preserve">Veiklos projektų konkurso organizavimas </t>
  </si>
  <si>
    <t xml:space="preserve">2 </t>
  </si>
  <si>
    <t>ES projekto, kuris įgyvendinamas su partneriais,  koordinavimas,  informacijos apie įgyvendinamas veiklas, mokėjimo prašymų  įgyvendinančioms institucijoms teikimas</t>
  </si>
  <si>
    <t>Projekte dalyvaujančių mokyklų vykdomų veiklų koordinavimas, informacijos apie įgyvendinamas veiklas, mokėjimo prašymų  įgyvendinančioms institucijoms teikimas</t>
  </si>
  <si>
    <t>Patarėja (sveikatos reikalų koordinatorė), Apskaitos skyrius</t>
  </si>
  <si>
    <t>ES projekto  koordinavimas,  informacijos apie įgyvendinamas veiklas, mokėjimo prašymų  įgyvendinančioms institucijoms teikimas</t>
  </si>
  <si>
    <t>Įrangos, baldų viešųjų pirkimų organizavimas</t>
  </si>
  <si>
    <t>Būstų įsigijimo procedūrų organizavimas ir įgyvendinimas</t>
  </si>
  <si>
    <t>Turto valdymo skyrius, Socialinės paramos skyrius, Statybos skyrius</t>
  </si>
  <si>
    <t>Poreikio surinkimas, informacijos susisteminimas, komisijos darbo organizavimas, viešųjų pirkimų organizavimas, rangovo prisiimtų sutartinių įsipareigojimų vykdymo kontrolė</t>
  </si>
  <si>
    <t>Socialinės paramos skyrius, Statybos skyrius</t>
  </si>
  <si>
    <t>Apmokėjimo užtikrinimas pagal pateiktas paraiškas</t>
  </si>
  <si>
    <t>Apskaitos skyrius</t>
  </si>
  <si>
    <t>Poreikio surinkimas, viešųjų pirkimų organizavimas, rangovo prisiimtų sutartinių įsipareigojimų vykdymo kontrolė</t>
  </si>
  <si>
    <t>Socialinės paramos skyrius, Statybos  skyrius</t>
  </si>
  <si>
    <t>Poreikio identifikavimas, viešųjų pirkimų organizavimas, sutarties vykdymo koordinavimas</t>
  </si>
  <si>
    <t>Socialinės paramos skyrius</t>
  </si>
  <si>
    <t>Turto valdymo skyrius</t>
  </si>
  <si>
    <t>Projekto veiklų įgyvendinimo proc.</t>
  </si>
  <si>
    <t>Pareigūnas, atliekantis savivaldybės parengties pareigūno funkcijas</t>
  </si>
  <si>
    <t>Pasirengimo mobilizacijai, demobilizacijai ir priimančios šalies paramos teikimo administravimas</t>
  </si>
  <si>
    <t>Vyr. specialistas (mobilizacijai)</t>
  </si>
  <si>
    <t xml:space="preserve">Duomenų rinkimas, sisteminimas, savivaldybės mobilizacijos plano rengimas </t>
  </si>
  <si>
    <t>Mobilizacinio ar priimančios šalies paramos teikimo mokymo organizavimas, koordinavimas</t>
  </si>
  <si>
    <t>Civilinės saugos ekstremaliųjų situacijų valdymo plano prevencinių priemonių rengimas (atnaujinimas), operacijų centro veiklos organizavimas</t>
  </si>
  <si>
    <t>Funkcijos vykdymo procentas</t>
  </si>
  <si>
    <t>Techninio projekto parengimo viešųjų pirkimų organizavimas, tiekėjo prisiimtų sutartinių įsipareigojimų vykdymo kontrolė</t>
  </si>
  <si>
    <t>Koordinavimas, duomenų suvedimas į programą "Parama"</t>
  </si>
  <si>
    <t>Koordinavimas, duomenų suvedimas į programą "Parama", informacijos teikimas švietimo įstaigų vadovams</t>
  </si>
  <si>
    <t>Socialinės paramos skyrius, Švietimo, kultūros ir sporto skyrius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</si>
  <si>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</si>
  <si>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</si>
  <si>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</si>
  <si>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</si>
  <si>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Socialinės paramos skyrius,  Apskaitos skyrius</t>
  </si>
  <si>
    <t>Asmenų konsultavimas, prašymų priėmimas, sąrašų sudarymas, duomenų vedimas į SPIS programą</t>
  </si>
  <si>
    <t>Neveiksniais pripažintų asmenų būklės peržiūrėjimo organizavimas</t>
  </si>
  <si>
    <t>Užsienio kilmės Lietuvos gyventojų integracijos procesų koordinavimas</t>
  </si>
  <si>
    <t>Užimtumo didinimo programą, skirtą užimtumo skatinimo ir motyvavimo paslaugų nedirbantiems ir socialinę paramą gaunantiems asmenims modeliui įgyvendint</t>
  </si>
  <si>
    <t>Asmenų konsultavimas, prašymų priėmimas, sprendimų dėl paslaugų skyrimo rengimas, lėšų poreikio apskaičiavimas ir lėšų pervedimas paslaugos teikėjui, finansinių ir dalykinių ataskaitų teikimas</t>
  </si>
  <si>
    <t>Asmenų su negalia klausimų koordinavimas teisės aktų nustatyta tvarka</t>
  </si>
  <si>
    <t xml:space="preserve">Apmokėjimų užtikrinimas paslaugų teikėjams </t>
  </si>
  <si>
    <t>Koordinavimas, duomenų teikimas paslaugų teikėjams</t>
  </si>
  <si>
    <t>Išmokų pervedimas</t>
  </si>
  <si>
    <t>Programos administravimas</t>
  </si>
  <si>
    <t>Apmokėjimas už suteiktas paslaugas ne savivaldybės pavaldumo globos įstaigoms</t>
  </si>
  <si>
    <t>Apskaitos skyrius, Socialinės paramos skyrius</t>
  </si>
  <si>
    <t>Projektų konkurso organizavimas, projektų koordinavimas, sutarčių vykdymo kontrolė</t>
  </si>
  <si>
    <t>Laikino atokvėpio paslaugos organizavimas, suteikiant galimybę paslaugos gavėjui laikinai pailsėti nuo prižiūrimo asmens slaugos</t>
  </si>
  <si>
    <t>Paslaugų, reikalingų asmens poreikių tenkinimui, vertinimas, planavimas, organizavimas ir įgyvendinimo koordinavimas</t>
  </si>
  <si>
    <t>Koordinavimas, apmokėjimas už suteiktas paslaugas ne savivaldybės pavaldumo globos įstaigoms</t>
  </si>
  <si>
    <t>Sutarčių  sudarymas, programų įgyvendinimo priežiūros organizavimas</t>
  </si>
  <si>
    <t>Konkurso organizavimas, priemonių  koordinavimas, sutarčių vykdymo kontrolė</t>
  </si>
  <si>
    <t>Įgyvendinamų programos priemonių koordinavimas</t>
  </si>
  <si>
    <t xml:space="preserve">Viešosios tvarkos skyrius </t>
  </si>
  <si>
    <t>Globėjų pritraukimo ir palaikymo priemonių, siekiant užtikrinti vaikų, likusių be tėvų globos, globą šeimoje, įgyvendinimas</t>
  </si>
  <si>
    <t>Koordinavimas, Duomenų suvedimas į programą "Parama", išmokų mokėjimas</t>
  </si>
  <si>
    <t>Biudžeto lėšų skyrimo įsakymo parengimas, priemonės koordinavimas</t>
  </si>
  <si>
    <t>Programos įgyvendinimo organizavimas, programos įgyvendinimo koordinavimas</t>
  </si>
  <si>
    <t>Nevyriausybinių organizacijų ir bendruomeninės veiklos koordinavimas pagal  projektą "Stiprinti bendruomeninę veiklą savivaldybėse"</t>
  </si>
  <si>
    <t>Aplinkosaugos skyrius</t>
  </si>
  <si>
    <t>Sosnovskio barščio naikinimo rajono seniūnijose koordinavimas</t>
  </si>
  <si>
    <t>Nevėžio, Dotnuvėlės upių, kitų telkinių pakrančių valymo darbų koordinavimas</t>
  </si>
  <si>
    <t>6</t>
  </si>
  <si>
    <t xml:space="preserve">Saugomų teritorijų apsaugos ir tvarkymo darbų koordinavimas </t>
  </si>
  <si>
    <t>Gelbėjimo ir cheminių avarijų padarinių likvidavimo ir priemonių finansavimo užtikrinimas</t>
  </si>
  <si>
    <t>Visuomenės aplinkosauginio švietimo organizavimas</t>
  </si>
  <si>
    <t xml:space="preserve">Medžioklės klausimų koordinavimas, dalyvavimas finansinės paramos medžiojamųjų gyvūnų daromos žalos prevencijos priemonėms įgyvendinti komisijoje </t>
  </si>
  <si>
    <t>Priemonės koordinavimas ir viešinimas</t>
  </si>
  <si>
    <t>Želdinių priežiūros, naujų želdinių įveisimo organizavimas ir koordinavimas, bendradarbiavimas su seniūnijomis</t>
  </si>
  <si>
    <t>Atliekų, kurių turėtojo nustatyti neįmanoma arba kuris nebeegzistuoja, tvarkymo priemonių organizavimas ir  vykdymas</t>
  </si>
  <si>
    <t>Aplinkosaugos skyrius, Apskaitos skyrius</t>
  </si>
  <si>
    <t>Techninės dokumentacijos parengimas</t>
  </si>
  <si>
    <t xml:space="preserve">Suteiktų lengvatų  už vietinę rinkliavą už  komunalinių atliekų surinkimą kompensavimas </t>
  </si>
  <si>
    <t>Susidariusių atliekų tvarkymas, vartų mokesčio mokėjimas</t>
  </si>
  <si>
    <t>Architektūros ir urbanistikos skyrius</t>
  </si>
  <si>
    <t>Projektinių pasiūlymų, paraiškų ir kitos dokumentacijos parengimo organizavimas ir kontrolė</t>
  </si>
  <si>
    <t>Apskaitos skyrius, Strateginio planavimo ir investicijų skyrius</t>
  </si>
  <si>
    <t xml:space="preserve">Rangos darbų (pagal poreikį) viešojo pirkimo organizavimas, rangos darbų koordinavimas, rangovo prisiimtų sutartinių įsipareigojimų vykdymo kontrolė </t>
  </si>
  <si>
    <t xml:space="preserve">Viešųjų pirkimų organizavimas, rangos darbų vykdymo koordinavimas,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</si>
  <si>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</si>
  <si>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Rangos darbų viešųjų pirkimų organizavimas (pagal poreikį), rangos darbų koordinavimas, rangovo prisiimtų sutartinių įsipareigojimų vykdymo kontrolė</t>
  </si>
  <si>
    <t>Keleivių vežimo kompensacijos mokėjimo užtikrinimas</t>
  </si>
  <si>
    <t>Turto valdymo skyrius, Apskaitos skyrius</t>
  </si>
  <si>
    <t>Inžinerinių tinklų perkėlimo darbų organizavimas, tvarkant miesto bei rajono gatves</t>
  </si>
  <si>
    <t>S. Jaugelio Telegos daugiabučių gyvenamųjų namų kvartalų atnaujinimo darbų  viešųjų pirkimų organizavimas, rangos darbų koordinavimas, rangovo  prisiimtų sutartinių įsipareigojimų vykdymo kontrolė</t>
  </si>
  <si>
    <t xml:space="preserve">Priemonės įgyvendinimo  koordinavimas </t>
  </si>
  <si>
    <t>Administracijos direktorius</t>
  </si>
  <si>
    <t>Žemės ūkio valdų,  ūkininkų ūkių  įregistravimas, išregistravimas, kasmetinis duomenų atnaujinimas)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</si>
  <si>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</si>
  <si>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</si>
  <si>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</si>
  <si>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</si>
  <si>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</si>
  <si>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</si>
  <si>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</si>
  <si>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Žemės ūkio skyrius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</si>
  <si>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</si>
  <si>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</si>
  <si>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</si>
  <si>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</si>
  <si>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Techninės dokumentacijos rengimo viešųjų pirkimų organizavimas, tiekėjo prisiimtų sutartinių įsipareigojimų vykdymo kontrolė</t>
  </si>
  <si>
    <t>Žemės ūkio skyrius, Apskaitos skyrius</t>
  </si>
  <si>
    <t>Statybos skyrius, Architektūros ir urbanistikos skyrius</t>
  </si>
  <si>
    <t>Programos konkurso organizavimas, sutarčių su vykdytojais suderinimas, sutarčių vykdymo  kontrolė, ataskaitų rinkimas</t>
  </si>
  <si>
    <t>Architektūros ir urbanistikos skyrius, Biudžeto ir finansų skyrius</t>
  </si>
  <si>
    <t>Programos įgyvendinimo  koordinavimas</t>
  </si>
  <si>
    <t>Projekto veiklų koordinavimas, informacijos apie įgyvendinamas veiklas, mokėjimo prašymų  įgyvendinančiai institucijai teikimas</t>
  </si>
  <si>
    <t xml:space="preserve">Projekto techninės dokumentacijos rengimo viešojo pirkimo organizavimas, tiekėjų prisiimtų įsipareigojimų vykdymas </t>
  </si>
  <si>
    <t>Informacinių nuorodų į kultūros paveldo objektus (su įrengimu) pirkimo organizavimas</t>
  </si>
  <si>
    <t>Nekilnojamųjų kultūros vertybių vertinimo medžiagos parengimo organizavimas ir koordinavimas, individualių apsaugos reglamentų nekilnojamiesiems kultūros objektams, vietovėms rengimas</t>
  </si>
  <si>
    <t>Archeologiniai  ir kiti tyrinėjimai kultūros paveldo teritorijose, paveldo objektams parengtų tvarkybos projektų ekspertizės vykdymas, sąmatų rengimas</t>
  </si>
  <si>
    <t>Konteinerių, kompostavimo dėžių įsigijimo viešųjų pirkimų organizavimas, tiekėjų prisiimtų sutartinių įsipareigojimų vykdymo kontrolė</t>
  </si>
  <si>
    <t>Miesto gėlynų, gėlinių ir dekoratyvinių krūmų priežiūros  ir apželdinimo organizavimas ir koordinavimas</t>
  </si>
  <si>
    <t>Bendrasis skyrius</t>
  </si>
  <si>
    <t xml:space="preserve">Tarybos, mero ir jo tarnybos veiklos užtikrinimas pagal nustatytą LR vietos savivaldos įstatymą ir tarybos veiklos reglamentą 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</si>
  <si>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</si>
  <si>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</si>
  <si>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Administracijos administracinės naštos mažinimo plano priemonių vykdymo vertinimas, ataskaitų teikimas ir viešinimas</t>
  </si>
  <si>
    <t>Administracijoje ruošiamų teisės aktų projektų antikorupcinis vertinimas</t>
  </si>
  <si>
    <t>Kokybės vadybos sistemos administracinių paslaugų rodiklių priežiūra</t>
  </si>
  <si>
    <t>Kompetencijų stiprinimo organizavimas</t>
  </si>
  <si>
    <t>Teisės ir personalo skyrius</t>
  </si>
  <si>
    <t>Seniūnaičių veiklos užtikrinimas (darbo užmokesčio mokėjimas)</t>
  </si>
  <si>
    <t>Gyventojų registro tvarkymas ir duomenų valstybės registrui teikimas</t>
  </si>
  <si>
    <t>Savivaldybei priskirtų archyvinių dokumentų tvarkymas</t>
  </si>
  <si>
    <t>Civilinės būklės aktų registravimas</t>
  </si>
  <si>
    <t>Valstybinės kalbos vartojimo ir taisyklingumo kontrolė</t>
  </si>
  <si>
    <t>Koordinuotai teikiamų paslaugų vaikams nuo gimimo iki 18 metų (turintiems didelių ir labai didelių specialiųjų ugdymosi poreikių – iki 21 metų) ir vaiko atstovams pagal įstatymą koordinavimas</t>
  </si>
  <si>
    <t>Jaunimo politikos įgyvendinimas</t>
  </si>
  <si>
    <t>Valstybės garantuojamos pirminės teisinės pagalbos teikimas</t>
  </si>
  <si>
    <t>Duomenų teikimas valstybės suteiktos pagalbos registrui</t>
  </si>
  <si>
    <t>Savivaldybių teritorijoje esančių miestų ir miestelių teritorijų ribose valstybinės žemės, perduotos Lietuvos Respublikos Vyriausybės nutarimu, patikėtinio funkcijos vykdymas</t>
  </si>
  <si>
    <t>Erdvinių duomenų rinkinio tvarkymas</t>
  </si>
  <si>
    <t xml:space="preserve">Civilinės metrikacijos ir archyvo skyrius </t>
  </si>
  <si>
    <t>Vyr. specialistė (kalbos tvarkytoja)</t>
  </si>
  <si>
    <t>Vyr. specialistė (tarpinstitucinio bendradarbiavimo koordinatorė)</t>
  </si>
  <si>
    <t>Tikslingas lėšų skyrimas ekstremalioms situacijoms ir arba ekstremaliems įvykiams likviduoti, jų padariniams šalinti, gaisrų ir stichinių nelaimių padariniams likviduoti</t>
  </si>
  <si>
    <t>Tikslingas lėšų, skirtų Kėdainių rajono savivaldybės mero fondui, panaudojimas</t>
  </si>
  <si>
    <t>Prisiimtų finansinių įsipareigojimų vykdymas pagal nustatytus paskolų grąžinimo grafikus</t>
  </si>
  <si>
    <t>IT įrangos, programų, IS atnaujinimo viešųjų pirkimų organizavimas, įdiegtų programų, IS priežiūra ir plėtros organizavimas</t>
  </si>
  <si>
    <t>02 SOCIALINĖS GEROVĖS UŽTIKRINIMAS</t>
  </si>
  <si>
    <t xml:space="preserve">03 DARNI APLINKA IR INFRASTRUKTŪROS PLĖTRA </t>
  </si>
  <si>
    <t>05 SAVIVALDYBĖS VALDYMO TOBULINIMAS</t>
  </si>
  <si>
    <t xml:space="preserve">04 EKONOMINĖ PLĖTRA </t>
  </si>
  <si>
    <t>Jaunimo užimtumo vasarą ir integracijos į darbo rinką programos  koordinavimas ir viešinimas</t>
  </si>
  <si>
    <t xml:space="preserve">Jaunimo savanoriškos veiklos plėtros konkurso organizavimas </t>
  </si>
  <si>
    <t>Veiklose dalyvaujančių savanorių skaičius</t>
  </si>
  <si>
    <t xml:space="preserve"> </t>
  </si>
  <si>
    <t>Pagal programą įdarbintų 14-21 m. jaunuolių skaičius</t>
  </si>
  <si>
    <t>Aplinkos monitoringo programos paslaugų įgyvendinimo koordinavimas</t>
  </si>
  <si>
    <t>Mokytojų ir švietimo pagalbos specialistų pritraukimas, perkvalifikavimas ir skatinimas</t>
  </si>
  <si>
    <t>Daugiabučių namų patalpų pritaikymas minimaliems priedangų reikalavimams</t>
  </si>
  <si>
    <t>Pritaikytų daugiabučių namų minimaliems priedangų reikalavimams skaičius</t>
  </si>
  <si>
    <t xml:space="preserve">2025 m.                  d.  įsakymo Nr.AD-1-        redakcija)     </t>
  </si>
  <si>
    <t>Bendrojo ugdymo mokyklų (vykdančių vidurinio ar pagrindinio ugdymo programas), turinčių gamtos mokslų laboratorijas/sensorinius kambarius dalis (proc.)</t>
  </si>
  <si>
    <t>90/85</t>
  </si>
  <si>
    <t>2026 METŲ VEIKLOS PLANAS</t>
  </si>
  <si>
    <t>Projekto veiklų įgyvendinimo proc. (iš viso)</t>
  </si>
  <si>
    <t>50</t>
  </si>
  <si>
    <t>Remonto darbų koordinavimas, rangovo prisiimtų sutartinių įsipareigojimų vykdymo kontrolė</t>
  </si>
  <si>
    <t xml:space="preserve">Į ikimokyklinį ir priešmokyklinį ugdymą įtrauktų vaikų iš socialinę riziką patiriančių šeimų teikiant jiems pagalbą ugdymo procese dalis </t>
  </si>
  <si>
    <t>Mokyklų, kuriose įdiegiamos universalaus dizaino ir kitos inžinerinės priemonės aplinką pritaikant asmenims, turintiems negalią, skaičius</t>
  </si>
  <si>
    <t>~170</t>
  </si>
  <si>
    <t>001-01-04-08 (TP)</t>
  </si>
  <si>
    <t>Maitinimo savarankiškai organizavimas mokyklose</t>
  </si>
  <si>
    <t xml:space="preserve">Mokyklų, kuriose stiprinamas savarankiškas maitinimas, skaičius </t>
  </si>
  <si>
    <t>7/10</t>
  </si>
  <si>
    <t>~490</t>
  </si>
  <si>
    <t>Kėdainių rajono savivaldybės jaunimo reikalų tarybos veiklos koordinavimas</t>
  </si>
  <si>
    <t>Suorganizuotų susitikimų, posėdžių jaunimo reikalų klausimais skaičius</t>
  </si>
  <si>
    <t>27/100</t>
  </si>
  <si>
    <t>Fizinio aktyvumo veiklų skatinimas ir aukšto meistriškumo sporto plėtros užtikrinimas</t>
  </si>
  <si>
    <t>Fizinio aktyvumo veiklų dalyvių skaičiaus didėjimas (proc.) / rajone organizuojamų aukšto meistriškumo sporto renginių skaičiaus augimas</t>
  </si>
  <si>
    <t>~60</t>
  </si>
  <si>
    <t>Rangos darbų  koordinavimas, rangovo prisiimtų sutartinių įsipareigojimų vykdymo kontrolė</t>
  </si>
  <si>
    <t>100/  &gt;370</t>
  </si>
  <si>
    <t xml:space="preserve">Parengtų įstaigų pastatų modernizavimo techninės dokumentacijos </t>
  </si>
  <si>
    <t xml:space="preserve">Švietimo pagalbos užtikrinimas ugdymo įstaigose, proc.  </t>
  </si>
  <si>
    <t>&lt;90</t>
  </si>
  <si>
    <t>Techninio projekto rengimo koordinavimas, rangos darbų viešojo pirkimo organizavimas, rangos  darbų  koordinavimas, rangovo prisiimtų sutartinių įsipareigojimų vykdymo kontrolė</t>
  </si>
  <si>
    <t xml:space="preserve">Parengta rekonstrukcijos techninė dokumentacija/atlikta numatytų atnaujinimo ir pritaikymo darbų, proc.   </t>
  </si>
  <si>
    <t>1/100</t>
  </si>
  <si>
    <t>Lopšelio-darželio "Aviliukas" pastato kapitalinio remonto techninės dokumentacijos rengimo sutarties vykdymo kontrolė, ekspertizės paslaugų tiekėjo prisiimtų sutartinių įsipareigojimų vykdymo kontrolė</t>
  </si>
  <si>
    <t xml:space="preserve"> 2026 m. asignavimai ir kitos lėšos</t>
  </si>
  <si>
    <t xml:space="preserve">Josvainių gimnazijos sporto aikštyno atnaujinimui finansavimo skyrimo administravimas </t>
  </si>
  <si>
    <t xml:space="preserve">Reikalingos įrangos įsigijimo koordinavimas, finansavimo skyrimo administravimas </t>
  </si>
  <si>
    <t>001-01-10-06 (TP)</t>
  </si>
  <si>
    <t>Dengto futbolo maniežo investicinio projekto parengimas</t>
  </si>
  <si>
    <t>001-01-10-04 (TP)</t>
  </si>
  <si>
    <t>Parengtų įstaigų pastatų modernizavimo techninės dokumentacijos skaičius, vnt.</t>
  </si>
  <si>
    <t xml:space="preserve">Strateginio planavimo ir investicijų skyrius </t>
  </si>
  <si>
    <t>Investicinio projekto rengimo viešojo pirkimo organizavimas, esant paskelbtam finansavimo kvietimui</t>
  </si>
  <si>
    <t>Įsigyto įrangos komplektas, vnt.</t>
  </si>
  <si>
    <t>001-01-10-08 (TP)</t>
  </si>
  <si>
    <t>Interreg Lietuvos-Lenkijos projekto "SEEHEARACT" kofinansavimas, atnaujinant  Kėdainių krašto muziejaus ekspozicijas</t>
  </si>
  <si>
    <t xml:space="preserve">Kėdainių krašto muziejaus vykdomo projekto finansavimo skyrimo administravimas </t>
  </si>
  <si>
    <t>Projekto veiklų įgyvendinimo proc., (bendras)</t>
  </si>
  <si>
    <t>45</t>
  </si>
  <si>
    <t>Sudaryti sąlygas stiprinti gyventojų sveikatą užtikrinant prieinamų, kokybiškų ir integruotų visuomenės sveikatos bei sveikatos priežiūros paslaugų plėtrą, veiklų tęstinumą ir  įgyvendinimą</t>
  </si>
  <si>
    <t>Projekto „Kokybiškų visuomenės sveikatos paslaugų prieinamumo didinimas Kėdainių rajone" įgyvendinimas</t>
  </si>
  <si>
    <t>002-01-01-04 (TP)</t>
  </si>
  <si>
    <t>Sveikatos priežiūros paslaugų teikimo pajėgumų stiprinimas, užtikrinant paslaugų kokybę, saugą ir prieinamumą</t>
  </si>
  <si>
    <t>002-01-01-05 (PP)</t>
  </si>
  <si>
    <t>Projekto „Sveikatos priežiūros specialistų rengimas, pritraukimas Kėdainių rajono savivaldybėje" įgyvendinimas</t>
  </si>
  <si>
    <t>002-01-01-06 (TP)</t>
  </si>
  <si>
    <t>Vaikų, turinčių  autizmo spektro ir kitų raidos sutrikimų, sveikatos stiprinimas, galimybių siekti asmeninės pažangos, visaverčio socialinio dalyvavimo prielaidų užtikrinimas</t>
  </si>
  <si>
    <t xml:space="preserve">Priemonės koordinavimas, įsakymų dėl lėšų skyrimo  kultūros centrams įrangos įsigijimui rengimas, finansavimo skyrimo administravimas </t>
  </si>
  <si>
    <t>~220</t>
  </si>
  <si>
    <t xml:space="preserve">Visuomenės sveikatos biuro įgyvendinamo projekto  finansavimo skyrimo administravimas </t>
  </si>
  <si>
    <t>Sveikatos srities veiklos programų konkurso aprašo parengimas, konkurso organizavimas, sutarčių su vykdytojais suderinimas, sutarčių vykdymo  kontrolė, ataskaitų rinkimas</t>
  </si>
  <si>
    <t>002-01-02-01 (PP)</t>
  </si>
  <si>
    <t>Odontologijos skyriaus remonto  darbų  koordinavimas, rangovo prisiimtų sutartinių įsipareigojimų vykdymo kontrolė</t>
  </si>
  <si>
    <t>Projekto koordinavimas, informacijos apie įgyvendinamas veiklas, mokėjimo prašymų  įgyvendinančioms institucijoms teikimas</t>
  </si>
  <si>
    <t>Rangos darbų priestato statybai viešųjų pirkimų organizavimas, rangovo prisiimtų sutartinių įsipareigojimų vykdymo kontrolė</t>
  </si>
  <si>
    <t>Projekto veiklų įgyvendinimo proc. (bendras)</t>
  </si>
  <si>
    <t>002-01-03 (T)</t>
  </si>
  <si>
    <t>002-01-03-04 (TP)</t>
  </si>
  <si>
    <t>002-01-03-05 (TP)</t>
  </si>
  <si>
    <t>002-01-03-06 (TP)</t>
  </si>
  <si>
    <t>002-01-03-07 (TP)</t>
  </si>
  <si>
    <t>002-01-03-08 (TP)</t>
  </si>
  <si>
    <t>002-01-03-09 (TP)</t>
  </si>
  <si>
    <t>002-01-03-10 (TP)</t>
  </si>
  <si>
    <t>002-01-03-11 (TP)</t>
  </si>
  <si>
    <t>002-01-03-12 (TP)</t>
  </si>
  <si>
    <t>002-01-03-13 (TP)</t>
  </si>
  <si>
    <t>002-01-03-14 (PP)</t>
  </si>
  <si>
    <t>Projekto „ Integracijos tiltai: Paslaugų teikimas užsienio kilmės Lietuvos gyventojams Kėdainių rajone" įgyvendinimas</t>
  </si>
  <si>
    <t>Teikiamų  kompleksinių integracijos paslaugų skaičius</t>
  </si>
  <si>
    <t>~12250</t>
  </si>
  <si>
    <t>~1000</t>
  </si>
  <si>
    <t>74</t>
  </si>
  <si>
    <t>~8100</t>
  </si>
  <si>
    <t>~2300</t>
  </si>
  <si>
    <t>~2047</t>
  </si>
  <si>
    <t>~450</t>
  </si>
  <si>
    <t>~1320</t>
  </si>
  <si>
    <t>002-01-04 (T)</t>
  </si>
  <si>
    <t>Savivaldybės finansinė parama pirmąjį būstą įsigyjančioms jaunoms šeimoms</t>
  </si>
  <si>
    <t xml:space="preserve">Patenkintų prašymų, gauti finansinę paramą pirmajam būstui įsigyti, proc. </t>
  </si>
  <si>
    <t>Savivaldybės finansinės paramos pirmąjį būstą įsigyjančioms jaunoms šeimoms skyrimo administravimas</t>
  </si>
  <si>
    <t xml:space="preserve">Kompensacijų teikimo, jų gavėjams užtikrinimas, proc. </t>
  </si>
  <si>
    <t>140</t>
  </si>
  <si>
    <t>5800</t>
  </si>
  <si>
    <t>002-01-05 (T, P)</t>
  </si>
  <si>
    <t>002-01-05-02 (TP)</t>
  </si>
  <si>
    <t>Socialinės globos ir akredituotos socialinės priežiūros paslaugų teikimo finansavimas ne savivaldybės pavaldumo įstaigose, taip pat įstaigose, kurių dalininkė yra savivaldybė, ir nevyriausybinėse organizacijose</t>
  </si>
  <si>
    <t>Socialinės reabilitacijos paslaugų asmenims su negalia bendruomenėje organizavimas</t>
  </si>
  <si>
    <t>002-01-05-06 (PP)</t>
  </si>
  <si>
    <t>Asmenų su negalia, gavusių paslaugas, skaičius</t>
  </si>
  <si>
    <t>175</t>
  </si>
  <si>
    <t>~260/98,5</t>
  </si>
  <si>
    <t>17</t>
  </si>
  <si>
    <t>Turto valdymo skyrius,  Biudžeto ir finansų skyrius</t>
  </si>
  <si>
    <r>
      <t xml:space="preserve">Projekto „Asmenų su intelekto ir (ar) psichikos negalia institucinės globos pertvarkos įgyvendinimas Kėdainių rajono savivaldybėje, įsteigiant </t>
    </r>
    <r>
      <rPr>
        <u/>
        <sz val="10"/>
        <rFont val="Times New Roman"/>
        <family val="1"/>
      </rPr>
      <t>socialines</t>
    </r>
    <r>
      <rPr>
        <sz val="10"/>
        <rFont val="Times New Roman"/>
        <family val="1"/>
      </rPr>
      <t xml:space="preserve"> dirbtuves" įgyvendinimas</t>
    </r>
  </si>
  <si>
    <t>002-01-07 (T)</t>
  </si>
  <si>
    <t>Civilinės saugos sistemos parengties užtikrinimas savivaldybėje (mokymai, pratybos, kolektyvinės apsaugos statiniai ir kitos pasirengimo priemonės)</t>
  </si>
  <si>
    <t>Rajono civilinės saugos perspėjimo sistemos būklės kontroliavimas</t>
  </si>
  <si>
    <t>Pilietiškumo, pilietinio atsparumo ir kt. mokymuose dalyvaujančiųjų skaičius</t>
  </si>
  <si>
    <t>Administracijos patarėjas (atliekantis savivaldybės parengties pareigūno funkcijas), Apskaitos skyrius</t>
  </si>
  <si>
    <t>002-01-07-01 (TP)</t>
  </si>
  <si>
    <t>002-01-07-08 (PP)</t>
  </si>
  <si>
    <t>002-01-07-07 (PP)</t>
  </si>
  <si>
    <t>Patalpų, pritaikytų priedangoms, skaičius</t>
  </si>
  <si>
    <t xml:space="preserve">Statinių, pritaikytų kolektyvinei apsaugai, skaičius </t>
  </si>
  <si>
    <t>002-01-08 (T, P)</t>
  </si>
  <si>
    <t>002-01-08-04 (TP)</t>
  </si>
  <si>
    <t>002-01-08-05 (TP)</t>
  </si>
  <si>
    <t>002-01-08-06 (TP)</t>
  </si>
  <si>
    <t>Būsto pritaikymo asmenims su negalia  organizavimas ir dalinis kompensavimas</t>
  </si>
  <si>
    <t>002-01-08-07 (PP)</t>
  </si>
  <si>
    <t>Socialiai pažeidžiamų, socialinę riziką (atskirtį) patiriančių asmenų, gavusių paslaugas naujoje ar modernizuotoje infrastruktūroje skaičius per metus</t>
  </si>
  <si>
    <t>Rangos darbų, prekių viešųjų pirkimų organizavimas, tiekėjų prisiimtų sutartinių įsipareigojimų vykdymo kontrolė</t>
  </si>
  <si>
    <t>Naujo pastato statybos viešųjų pirkimų organizavimas, darbų  koordinavimas, rangovo prisiimtų sutartinių įsipareigojimų vykdymo kontrolė</t>
  </si>
  <si>
    <t>002-01-08-09 (TP)</t>
  </si>
  <si>
    <t>002-01-08-10 (PP)</t>
  </si>
  <si>
    <t>002-01-08-08 (PP)</t>
  </si>
  <si>
    <t>002-01-08-01 (TP)</t>
  </si>
  <si>
    <t>002-01-02-02 (PP)</t>
  </si>
  <si>
    <t>002-01-03-15 (TP)</t>
  </si>
  <si>
    <t>daugiau nei 90</t>
  </si>
  <si>
    <t>Jūrinių erelių perimviečių stebėjimo užtikrinimas, varninių paukščių gausos reguliavimas</t>
  </si>
  <si>
    <t xml:space="preserve">ES projekto paraiškos, techninės dokumentacijos rengimui reikalingos informacijos teikimas Kauno RAC </t>
  </si>
  <si>
    <t>Aplinkosaugos skyrius, Strateginio planavimo ir investicijų skyrius</t>
  </si>
  <si>
    <t>Strateginio planavimo ir investicijų skyrius, Statybos skyrius</t>
  </si>
  <si>
    <t xml:space="preserve">Tvarkomų erdvių skaičius, vnt. </t>
  </si>
  <si>
    <t>Rangos darbų  viešųjų pirkimų organizavimas, tiekėjų prisiimtų sutartinių įsipareigojimų vykdymo kontrolė</t>
  </si>
  <si>
    <t>Turto valdymo skyrius, Biudžeto ir finansų skyrius</t>
  </si>
  <si>
    <t>Infrastruktūros plėtros sutarčių, pagal kurias išmokėtos išmokos, skaičius, vnt.</t>
  </si>
  <si>
    <t>Statybos skyrius, Biudžeto ir finansų  skyrius</t>
  </si>
  <si>
    <t xml:space="preserve">Techninės dokumentacijos dėl Aušros k.vandens ir nuotekų tinklų įrengimo parengimo viešojo pirkimo organizavimas, tiekėjų prisiimtų sutartinių įsipareigojimų vykdymo kontrolė </t>
  </si>
  <si>
    <t xml:space="preserve">Vandentiekio, nuotekų tinklų rekonstrukcija ir plėtra rajone </t>
  </si>
  <si>
    <t>~2940</t>
  </si>
  <si>
    <t>Rangos darbų  viešojo pirkimo organizavimas, rangos darbų koordinavimas, rangovo prisiimtų sutartinių įsipareigojimų vykdymo kontrolė (Pelėdnagiai-Paobelys; Gineitų k.)</t>
  </si>
  <si>
    <t>003-01-05-06 (TP)</t>
  </si>
  <si>
    <t>1000/30/60</t>
  </si>
  <si>
    <t>Statybos skyrius, Biudžeto ir finansų skyrius</t>
  </si>
  <si>
    <t>Projektuojamų pėsčiųjų ir dviračių takų atkarpų, vnt. / rekonstruotų takų ilgis, km</t>
  </si>
  <si>
    <t>3 /~3</t>
  </si>
  <si>
    <t>Pėsčiųjų ir dviračių takų atkarpų (Pirmūnų g. , Kalno g., Ganyklų g.) techninės dokumentacijos rengimo koordinavimas, tiekėjo prisiimtų sutartinių įsipareigojimų vykdymo kontrolė</t>
  </si>
  <si>
    <t>Rangos darbų (Josvainių gimnazija, l/d Vyturėlis) viešųjų pirkimų organizavimas, rangos darbų koordinavimas, rangovo prisiimtų sutartinių įsipareigojimų vykdymo kontrolė</t>
  </si>
  <si>
    <t>Tikslingas finansavimas reikalingiems darbams atlikti pagal poreikį, proc.</t>
  </si>
  <si>
    <t>Kitų  daugiabučių gyvenamųjų namų kvartalų (melioratorių g., Pagirių k., Kaplių k.)  atnaujinimo darbų  viešųjų pirkimų organizavimas, rangos darbų koordinavimas, rangovo  prisiimtų sutartinių įsipareigojimų vykdymo kontrolė</t>
  </si>
  <si>
    <t>Architektūros ir urbanistikos skyrius, Statybos skyrius</t>
  </si>
  <si>
    <t xml:space="preserve">Investicijoms gerinamas viešųjų teritorijų plotas, ha (LEZ teritorijos bendras plotas) </t>
  </si>
  <si>
    <t>Elektros tinklų rekonstrukcijos Kėdainių LEZ teritorijoje paraiškos teikimas finansavimui gauti</t>
  </si>
  <si>
    <t xml:space="preserve">Apskaitos skyrius </t>
  </si>
  <si>
    <t>Projekto partnerio kofinansavimo dalies užtikrinimas</t>
  </si>
  <si>
    <t>~35</t>
  </si>
  <si>
    <t>004-01-02-08 (PP)</t>
  </si>
  <si>
    <t>Valstybei nuosavybės teise priklausančių melioracijos statinių ir (ar) sistemų rekonstravimo ir projektavimo darbų bei apleistų žemės plotų mažinimo priemonių įgyvendinimas</t>
  </si>
  <si>
    <t>Planuojamas atkurti žemės ūkio naudmenų plotas blogos būklės melioruotoje žemėje, patenkančioje į apleistos žemės plotus, ha</t>
  </si>
  <si>
    <t>Paraiškos teikimas finansavimui gauti</t>
  </si>
  <si>
    <t>004-01-03-01 (PP)</t>
  </si>
  <si>
    <t xml:space="preserve">Projekto veiklų įgyvendinimo proc. </t>
  </si>
  <si>
    <t>Statybos skyrius, Apskaitos skyrius</t>
  </si>
  <si>
    <t>Šilo tvarkybos ir pritaikymo visuomenės poreikiams rangos darbų viešojo pirkimo organizavimas, rangovo prisiimtų sutartinių įsipareigojimų vykdymo kontrolė</t>
  </si>
  <si>
    <t>Einamaisiais metais atliekamų projekte numatytų darbų proc.(bendras)</t>
  </si>
  <si>
    <t>Patrauklios viešosios erdvės kūrimas Aristavos kaime</t>
  </si>
  <si>
    <t>Patrauklios viešosios erdvės kūrimas Dotnuvos miestelyje</t>
  </si>
  <si>
    <t>ES projekto  koordinavimas,  informacijos apie įgyvendinamas veiklas  įgyvendinančioms institucijoms teikimas</t>
  </si>
  <si>
    <t>Savivaldybės religinių bendruomenių ir bendrijų rėmimo programos įgyvendinimas</t>
  </si>
  <si>
    <t>004-01-04-06 (TP)</t>
  </si>
  <si>
    <t>Turistams pritaikomų ir patogiai pasiekiamų turizmo objektų skaičius</t>
  </si>
  <si>
    <t>Lietuvos partizanų kapų teritorijų tvarkymo darbų rangovo įsipareigojimų vykdymo kontrolė</t>
  </si>
  <si>
    <t xml:space="preserve">Apytalaukio dvaro avarinės būklės šalinimo ir konstrukcijų išramstymo darbų sutarties vykdymo kontrolė </t>
  </si>
  <si>
    <t xml:space="preserve">Gelnų koplytėlės darbų sutarties vykdymo kontrolė </t>
  </si>
  <si>
    <t xml:space="preserve">Juciūnų koplyčios ir varpinės perdažymo darbų  sutarties vykdymo kontrolė </t>
  </si>
  <si>
    <t xml:space="preserve">Apytalaukio Šv. apaštalų Petro ir Povilo bažnyčios tvoros remonto darbų  sutarties vykdymo kontrolė </t>
  </si>
  <si>
    <t>Sudaryti sąlygas kokybiškai įgyvendinti teisės aktuose nustatytas Savivaldybei funkcijas, mažinant administracinę naštą, įgyvendinant lygias galimybes bei korupcijos prevencijos priemones</t>
  </si>
  <si>
    <t xml:space="preserve">180,05 /3,9 </t>
  </si>
  <si>
    <t>~90</t>
  </si>
  <si>
    <t>005-01-01-10 (TP)</t>
  </si>
  <si>
    <t>62/20</t>
  </si>
  <si>
    <t>2025-2027 m. Korupcijos prevencijos veiksmų plano   įgyvendinimo koordinavimas ir ataskaitos rengimas</t>
  </si>
  <si>
    <t>Skatinti vietos bendruomenę įsitraukti į vietos valdymą</t>
  </si>
  <si>
    <t>2026 m.  gyventojų iniciatyvų, skirtų gyvenamajai aplinkai gerinti, projektų idėjų atrankos konkurso organizavimas ir koordinavimas</t>
  </si>
  <si>
    <t>"Kėdainių rajono gyventojo mobili aplikacija"  iniciatyvos įgyvendinimas (II d.): paslaugų, tiekėjo prisiimtų sutartinių įsipareigojimų vykdymo kontrolė</t>
  </si>
  <si>
    <t>"KULTŪRŲ KIEMAS – pažink Kėdainių istoriją kitaip"  iniciatyvos įgyvendinimas: rangos darbų viešojo pirkimo organizavimas, rangos darbų koordinavimas, rangovo prisiimtų sutartinių įsipareigojimų vykdymo kontrolė</t>
  </si>
  <si>
    <t>2026 m. lėšų poreikis (tūkst. Eur)</t>
  </si>
  <si>
    <t xml:space="preserve">Sveikatos srities programoms skirtų savivaldybės biudžeto asignavimų nuo bendro sveikatos sričiai skirto finansavimo,  dalis (proc.) </t>
  </si>
  <si>
    <t>Atnaujinamos infrastruktūros, vnt.</t>
  </si>
  <si>
    <t>Miesto seniūnijos pastato atnaujinimo techninės dokumentacijos rengimo sutarties koordinavimas, tiekėjo prisiimtų sutartinių įsipareigojimų vykdymo kontrolė</t>
  </si>
  <si>
    <t>Parengtos techninės dokumentacijos skaičius, skaičius</t>
  </si>
  <si>
    <t>Atsiskaitymo už atliktus inžinerinių tinklų ir WC, automobilių stovėjimo aikštelės įrengimo  darbus užtikrinimas</t>
  </si>
  <si>
    <t>Centralizuoto vidaus audito skyrius</t>
  </si>
  <si>
    <t>Priežiūros ir (ar) kontrolės veiklų planavimas, koordinavimas, kontrolė, korupcijos prevencijos viešinimo vykdymas</t>
  </si>
  <si>
    <t>„Viešosios infrastruktūros sutvarkymas Surviliškio miestelio centre“  iniciatyvos įgyvendinimas: darbų bei įrenginių rengimo viešojo pirkimo organizavimas, darbų koordinavimas, rangovo prisiimtų sutartinių įsipareigojimų vykdymo kontrolė</t>
  </si>
  <si>
    <t>2026  m. kovo 16 d.  įsakymu Nr.AD-1-236</t>
  </si>
  <si>
    <t>Programos 2026 m. numatytų  priemonių įgyvendinimas, organizavimas, koordinavimas</t>
  </si>
  <si>
    <t>Jauunimo dienos renginio organizavimas</t>
  </si>
  <si>
    <t xml:space="preserve">Priemonės įgyvendinimo koordinavimas, finansavimo skyrimo administravimas </t>
  </si>
  <si>
    <t xml:space="preserve">Priemonės koordinavimas, įrengiant padelio aikštelę, atnaujinant krepšinio aikštelę, finansavimo skyrimo administravimas </t>
  </si>
  <si>
    <t>Numatytų išmokų pervedimo užtikrinimas</t>
  </si>
  <si>
    <t>„Tūkstantmečio mokyklos I"  projekto įgyvendinimas</t>
  </si>
  <si>
    <t>Pirmoko krepšelio  finansavimas</t>
  </si>
  <si>
    <t>Projekto „Išmaniųjų akademija"  įgyvendinimas (ES projekto „Kauno regiono funkcinės zonos strategija" dalis)</t>
  </si>
  <si>
    <t>Projekto „Ugdymo prieinamumo didinimas atskirtį patiriantiems vaikams Kėdainių „Ryto“ ir Kėdainių senamiesčio progimnazijose" įgyvendinimas</t>
  </si>
  <si>
    <t>Projekto „Įvairialypio švietimo plėtojimas Kėdainių „Aušros“ progimnazijoje ir Vilainių mokykloje-darželyje „Obelėlė“, vykdant visos dienos mokyklos veiklą"  įgyvendinimas</t>
  </si>
  <si>
    <t>001-01-08-02 (TP)</t>
  </si>
  <si>
    <t xml:space="preserve">Sporto projektų finansavimas </t>
  </si>
  <si>
    <t>001-01-08-05 (TP)</t>
  </si>
  <si>
    <t>Pirmoko krepšelioįsigijimo  viešojo pirkimo organizavimas</t>
  </si>
  <si>
    <t>Poreikio išsiaiškinimas, bendradarbiavimas su Kėdainių miesto seniūnija, atnaujinimo darbų vykdymo kontrolė, Biudžeto lėšų skyrimo įsakymo parengimas</t>
  </si>
  <si>
    <t xml:space="preserve">Priemonės įgyvendinimo koordinavimas, finansavimo skyrimo administravimas ( l/d  "Žilvitis", l/d "Pasaka", l/d "Vyturėlis") </t>
  </si>
  <si>
    <t xml:space="preserve">Vaikų maitinimo ekologiškais ir pagal nacionalinę maisto kokybės sistemą pagamintais produktais organizavimas (dalyvavimas projekte) </t>
  </si>
  <si>
    <t>Priemonės įgyvendinimo koordinavimas, finansavimo skyrimo administravimas (labūnavos pagrindinė mokykla, Spindulio mokykla)</t>
  </si>
  <si>
    <t>Projekto „Sveikatos centro sudėtyje teikiamų sveikatos priežiūros paslaugų infrastruktūros modernizavimas Kėdainių rajono savivaldybėje" įgyvendinimas</t>
  </si>
  <si>
    <t>Projekto „Ilgalaikės priežiūros paslaugų plėtojimo užtikrinimas" įgyvendinimas</t>
  </si>
  <si>
    <t>Projekto „Sveikatos centro veiklos modelio diegimas Kėdainių rajono savivaldybėje" įgyvendinimas</t>
  </si>
  <si>
    <t>Konkurso organizavimas, priemonės  koordinavimas</t>
  </si>
  <si>
    <t>Projekto „Priedangų infrastruktūros plėtra Kėdainių rajono savivaldybėje" įgyvendinimas</t>
  </si>
  <si>
    <t>Projekto „Pasirengimas evakuojamus gyventojus laikinai apgyvendinti kolektyvinės apsaugos statiniuose" įgyvendinimas</t>
  </si>
  <si>
    <t xml:space="preserve">Socialinių būstų įsigijimo procedūrų organizavimas ir vykdymas (esant poreikiui ir galimybei) sutarčių sudarymas, sutarčių vykdymo kontrolė </t>
  </si>
  <si>
    <t>Projekto „Socialinio būsto fondo neįgaliesiems ir gausioms šeimoms plėtra" įgyvendinimas</t>
  </si>
  <si>
    <r>
      <t xml:space="preserve">Projekto „Asmenų su intelekto ir psichikos negalia institucinės globos pertvarkos įgyvendinimas Kėdainių rajono savivaldybėje, įsteigiant </t>
    </r>
    <r>
      <rPr>
        <u/>
        <sz val="10"/>
        <rFont val="Times New Roman"/>
        <family val="1"/>
        <charset val="186"/>
      </rPr>
      <t>grupinius</t>
    </r>
    <r>
      <rPr>
        <sz val="10"/>
        <rFont val="Times New Roman"/>
        <family val="1"/>
      </rPr>
      <t xml:space="preserve"> gyvenimo namus" įgyvendinimas</t>
    </r>
  </si>
  <si>
    <r>
      <t xml:space="preserve">Projekto „Asmenų su intelekto ir psichikos negalia institucinės globos pertvarkos įgyvendinimas Kėdainių rajono savivaldybėje, įsigyjant </t>
    </r>
    <r>
      <rPr>
        <u/>
        <sz val="10"/>
        <rFont val="Times New Roman"/>
        <family val="1"/>
        <charset val="186"/>
      </rPr>
      <t>apsaugotus</t>
    </r>
    <r>
      <rPr>
        <sz val="10"/>
        <rFont val="Times New Roman"/>
        <family val="1"/>
      </rPr>
      <t xml:space="preserve"> būstus" įgyvendinimas</t>
    </r>
  </si>
  <si>
    <r>
      <t xml:space="preserve">Projekto „Socialinių paslaugų įstaigų </t>
    </r>
    <r>
      <rPr>
        <u/>
        <sz val="10"/>
        <rFont val="Times New Roman"/>
        <family val="1"/>
        <charset val="186"/>
      </rPr>
      <t>senyvo</t>
    </r>
    <r>
      <rPr>
        <sz val="10"/>
        <rFont val="Times New Roman"/>
        <family val="1"/>
      </rPr>
      <t xml:space="preserve"> amžiaus asmenims infrastruktūros modernizavimas ir plėtra Kėdainių rajono savivaldybėje" įgyvendinimas</t>
    </r>
  </si>
  <si>
    <r>
      <t>Projekto „</t>
    </r>
    <r>
      <rPr>
        <u/>
        <sz val="10"/>
        <rFont val="Times New Roman"/>
        <family val="1"/>
        <charset val="186"/>
      </rPr>
      <t>Nestacionarių</t>
    </r>
    <r>
      <rPr>
        <sz val="10"/>
        <rFont val="Times New Roman"/>
        <family val="1"/>
      </rPr>
      <t xml:space="preserve"> socialinių paslaugų infrastruktūros modernizavimas Kėdainių rajono savivaldybėje" įgyvendinimas</t>
    </r>
  </si>
  <si>
    <t>Projekto „Rūšiuojamojo atliekų surinkimo skatinimas Kėdainių rajono savivaldybėje“ įgyvendinimas</t>
  </si>
  <si>
    <t>003-01-02-03 (TP)</t>
  </si>
  <si>
    <t>konkurso organizavimas, sudarytų sutarčių su paslaugų vykdytojais koordinavimas</t>
  </si>
  <si>
    <t>Projekto „Žaliosios infrastruktūros Kėdainių miesto urbanizuotoje aplinkoje plėtojimas“ įgyvendinimas</t>
  </si>
  <si>
    <t>Rangos darbų viešųjų pirkimų organizavimas, rangovo prisiimtų sutartinių įsipareigojimų vykdymo kontrolė</t>
  </si>
  <si>
    <t>Specialiųjų, detaliųjų, geodezinių planų rengimo viešųjų pirkimų organizavimas, teikiamų paslaugų koordinavimas, paslaugų teikėjų prisiimtų sutartinių įsipareigojimų vykdymo kontrolė</t>
  </si>
  <si>
    <t>Priemonės koordinavimas, išmokų pagal sudarytas sutartis užtikrinimas</t>
  </si>
  <si>
    <t>Projekto „Geriamojo vandens tiekimo ir nuotekų tvarkymo paslaugų prieinamumo didinimas Kėdainių rajone“ įgyvendinimas</t>
  </si>
  <si>
    <t>Projekto, kurį įgyvendina UAB „Kėdainių vandenys“, kofinansavimo dalies užtikrinimas</t>
  </si>
  <si>
    <t>Nutolusios saulės elektrinės aptarnavimo ir priežiūros mokesčių administravimas</t>
  </si>
  <si>
    <t>Projekto „Darnaus judumo mieste skatinimas, plėtojant dviračių bei pėsčiųjų takų infrastruktūrą“ įgyvendinimas</t>
  </si>
  <si>
    <t>Pėsčiųjų ir dviračių takų įrengimo rangos darbų (Vaivorykštės tiltas - J. Basanavičiaus g., nuo Draugystės g. iki Pušyno, Tilto g., Juodkiškio g., Gegučių parko takų) viešųjų pirkimų organizavimas, rangos darbų koordinavimas, rangovo prisiimtų sutartinių įsipareigojimų vykdymo kontrolė</t>
  </si>
  <si>
    <t>Techninės dokumentacijos (Chemikų g.  ir Liaudies g. kvartalų) rengimo viešojo pirkimo organizavimas, tiekėjo prisiimtų sutartinių įsipareigojimų vykdymo kontrolė</t>
  </si>
  <si>
    <t>Techninės dokumentacijos rengimo  (Radvilų g., J.Paukštelio g., P.Rabikausko g.) viešojo pirkimo organizavimas, tiekėjo prisiimtų sutartinių įsipareigojimų vykdymo kontrolė</t>
  </si>
  <si>
    <t xml:space="preserve">Projekto  „Kultūros paveldo ir gamtos objektų pritaikymas lankyti Kėdainių rajono savivaldybėje" įgyvendinimas (ES projekto "Kauno regiono funkcinės zonos strategija" dalis)  </t>
  </si>
  <si>
    <t xml:space="preserve">Rangos darbų viešojo pirkimo organizavimas, rangovo prisiimtų įsipareigojimų vykdymas </t>
  </si>
  <si>
    <t xml:space="preserve">Senamiesčio objektų apšvietimo  (Sinagoga, Daugiakultūris centras, Monkutė Marks muziejus, Škotų 3 namai) paslaugos sutarties vykdymo kontrolė </t>
  </si>
  <si>
    <t>Prieigų tvarkybos darbų viešojo pirkimo organizavimas,  rangovo prisiimtų sutartinių įsipareigojimų vykdymo kontrolė</t>
  </si>
  <si>
    <t xml:space="preserve">Atsiskaitymo už 2025 m. atliktus darbus </t>
  </si>
  <si>
    <t>Socialinės paramos skyrius, Teisės ir personalo skyrius</t>
  </si>
  <si>
    <t>Administracijos direktorius, Apskaitos skyrius</t>
  </si>
  <si>
    <t>Vyr. specialistė (už korupcijai atsparios aplinkos kūrimą atsakingas asmuo)</t>
  </si>
  <si>
    <t>Griovimo techninių projektų apleistiems objektams likviduoti parengimas</t>
  </si>
  <si>
    <t>Griovimo techninių projektų viešųjų pirkimų organizavimas, paslaugų teikėjo prisiimtų sutartinių įsipareigojimų vykdymo kontrolė</t>
  </si>
  <si>
    <t xml:space="preserve">2026 m. balandžio 30 d.  įsakymo Nr.AD-1-412  redakcija)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</si>
</sst>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1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i/>
      <sz val="10"/>
      <color theme="1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i/>
      <sz val="10"/>
      <name val="Arial"/>
      <family val="2"/>
      <charset val="186"/>
    </font>
    <font>
      <b/>
      <i/>
      <sz val="10"/>
      <name val="Times New Roman"/>
      <family val="1"/>
      <charset val="186"/>
    </font>
    <font>
      <b/>
      <sz val="9"/>
      <name val="Times New Roman"/>
      <family val="1"/>
    </font>
    <font>
      <sz val="10"/>
      <color theme="0"/>
      <name val="Arial"/>
      <family val="2"/>
      <charset val="186"/>
    </font>
    <font>
      <sz val="14"/>
      <color theme="0"/>
      <name val="Times New Roman"/>
      <family val="1"/>
      <charset val="186"/>
    </font>
    <font>
      <i/>
      <sz val="10"/>
      <color theme="0"/>
      <name val="Arial"/>
      <family val="2"/>
      <charset val="186"/>
    </font>
    <font>
      <sz val="11"/>
      <color theme="0"/>
      <name val="Times New Roman"/>
      <family val="1"/>
      <charset val="186"/>
    </font>
    <font>
      <i/>
      <sz val="9.5"/>
      <name val="Times New Roman"/>
      <family val="1"/>
    </font>
    <font>
      <b/>
      <sz val="9.5"/>
      <name val="Times New Roman"/>
      <family val="1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</font>
    <font>
      <b/>
      <sz val="9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sz val="10"/>
      <color theme="5"/>
      <name val="Times New Roman"/>
      <family val="1"/>
    </font>
    <font>
      <b/>
      <i/>
      <sz val="9.5"/>
      <name val="Times New Roman"/>
      <family val="1"/>
    </font>
    <font>
      <b/>
      <sz val="10"/>
      <color theme="3" tint="-0.249977111117893"/>
      <name val="Times New Roman"/>
      <family val="1"/>
    </font>
    <font>
      <i/>
      <sz val="9.5"/>
      <name val="Times New Roman"/>
      <family val="1"/>
      <charset val="186"/>
    </font>
    <font>
      <b/>
      <i/>
      <sz val="9.5"/>
      <name val="Times New Roman"/>
      <family val="1"/>
      <charset val="186"/>
    </font>
    <font>
      <i/>
      <sz val="9.5"/>
      <color theme="1"/>
      <name val="Times New Roman"/>
      <family val="1"/>
      <charset val="186"/>
    </font>
    <font>
      <i/>
      <sz val="9.5"/>
      <color theme="1"/>
      <name val="Times New Roman"/>
      <family val="1"/>
    </font>
    <font>
      <b/>
      <i/>
      <sz val="9.5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u/>
      <sz val="10"/>
      <name val="Times New Roman"/>
      <family val="1"/>
      <charset val="186"/>
    </font>
    <font>
      <sz val="11.5"/>
      <name val="Times New Roman"/>
      <family val="1"/>
      <charset val="186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/>
    <xf numFmtId="0" fontId="1" fillId="0" borderId="0"/>
  </cellStyleXfs>
  <cellXfs count="1052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/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 wrapText="1"/>
    </xf>
    <xf numFmtId="0" fontId="16" fillId="0" borderId="2" xfId="0" applyFont="1" applyBorder="1" applyAlignment="1">
      <alignment horizontal="left" vertical="top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166" fontId="16" fillId="4" borderId="1" xfId="0" applyNumberFormat="1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 wrapText="1"/>
    </xf>
    <xf numFmtId="0" fontId="16" fillId="0" borderId="0" xfId="0" applyFont="1"/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6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4" fillId="0" borderId="1" xfId="4" applyFont="1" applyBorder="1" applyAlignment="1">
      <alignment vertical="top" wrapText="1"/>
    </xf>
    <xf numFmtId="0" fontId="14" fillId="4" borderId="1" xfId="4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1" fillId="2" borderId="0" xfId="0" applyFont="1" applyFill="1"/>
    <xf numFmtId="49" fontId="12" fillId="0" borderId="1" xfId="6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166" fontId="16" fillId="4" borderId="1" xfId="0" applyNumberFormat="1" applyFont="1" applyFill="1" applyBorder="1" applyAlignment="1">
      <alignment vertical="top"/>
    </xf>
    <xf numFmtId="49" fontId="23" fillId="0" borderId="1" xfId="0" applyNumberFormat="1" applyFont="1" applyBorder="1" applyAlignment="1">
      <alignment horizontal="left" vertical="top" wrapText="1"/>
    </xf>
    <xf numFmtId="166" fontId="24" fillId="0" borderId="1" xfId="0" applyNumberFormat="1" applyFont="1" applyBorder="1" applyAlignment="1">
      <alignment vertical="top" wrapText="1"/>
    </xf>
    <xf numFmtId="166" fontId="23" fillId="9" borderId="1" xfId="0" applyNumberFormat="1" applyFont="1" applyFill="1" applyBorder="1" applyAlignment="1">
      <alignment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166" fontId="15" fillId="0" borderId="0" xfId="0" applyNumberFormat="1" applyFont="1" applyAlignment="1">
      <alignment vertical="top" wrapText="1"/>
    </xf>
    <xf numFmtId="0" fontId="12" fillId="0" borderId="1" xfId="4" applyFont="1" applyBorder="1" applyAlignment="1">
      <alignment horizontal="left" vertical="top" wrapText="1"/>
    </xf>
    <xf numFmtId="166" fontId="16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0" fontId="27" fillId="0" borderId="0" xfId="0" applyFont="1" applyAlignment="1">
      <alignment vertical="top" wrapText="1"/>
    </xf>
    <xf numFmtId="166" fontId="27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8" fillId="2" borderId="0" xfId="0" applyFont="1" applyFill="1"/>
    <xf numFmtId="0" fontId="30" fillId="2" borderId="0" xfId="0" applyFont="1" applyFill="1"/>
    <xf numFmtId="0" fontId="31" fillId="0" borderId="1" xfId="4" applyFont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6" fillId="2" borderId="0" xfId="0" applyFont="1" applyFill="1"/>
    <xf numFmtId="166" fontId="12" fillId="4" borderId="0" xfId="4" applyNumberFormat="1" applyFont="1" applyFill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166" fontId="23" fillId="4" borderId="1" xfId="0" applyNumberFormat="1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166" fontId="1" fillId="4" borderId="1" xfId="0" applyNumberFormat="1" applyFont="1" applyFill="1" applyBorder="1" applyAlignment="1">
      <alignment vertical="top"/>
    </xf>
    <xf numFmtId="49" fontId="1" fillId="4" borderId="2" xfId="0" applyNumberFormat="1" applyFont="1" applyFill="1" applyBorder="1" applyAlignment="1">
      <alignment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4" fontId="16" fillId="4" borderId="1" xfId="4" applyNumberFormat="1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left" vertical="top" wrapText="1"/>
    </xf>
    <xf numFmtId="165" fontId="16" fillId="2" borderId="1" xfId="0" applyNumberFormat="1" applyFont="1" applyFill="1" applyBorder="1" applyAlignment="1">
      <alignment horizontal="left" vertical="top" wrapText="1"/>
    </xf>
    <xf numFmtId="166" fontId="16" fillId="4" borderId="0" xfId="0" applyNumberFormat="1" applyFont="1" applyFill="1" applyAlignment="1">
      <alignment horizontal="center" vertical="top" wrapText="1"/>
    </xf>
    <xf numFmtId="0" fontId="29" fillId="0" borderId="1" xfId="4" applyFont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18" fillId="0" borderId="1" xfId="4" applyFont="1" applyBorder="1" applyAlignment="1">
      <alignment vertical="top" wrapText="1"/>
    </xf>
    <xf numFmtId="0" fontId="29" fillId="4" borderId="1" xfId="4" applyFont="1" applyFill="1" applyBorder="1" applyAlignment="1">
      <alignment vertical="top" wrapText="1"/>
    </xf>
    <xf numFmtId="0" fontId="18" fillId="4" borderId="1" xfId="4" applyFont="1" applyFill="1" applyBorder="1" applyAlignment="1">
      <alignment vertical="top" wrapText="1"/>
    </xf>
    <xf numFmtId="0" fontId="18" fillId="9" borderId="1" xfId="4" applyFont="1" applyFill="1" applyBorder="1" applyAlignment="1">
      <alignment vertical="top" wrapText="1"/>
    </xf>
    <xf numFmtId="166" fontId="18" fillId="9" borderId="1" xfId="4" applyNumberFormat="1" applyFont="1" applyFill="1" applyBorder="1" applyAlignment="1">
      <alignment vertical="top" wrapText="1"/>
    </xf>
    <xf numFmtId="0" fontId="18" fillId="10" borderId="1" xfId="4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49" fontId="4" fillId="4" borderId="0" xfId="6" applyNumberFormat="1" applyFont="1" applyFill="1" applyAlignment="1">
      <alignment horizontal="center"/>
    </xf>
    <xf numFmtId="49" fontId="5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12" fillId="4" borderId="0" xfId="4" applyFont="1" applyFill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6" fillId="4" borderId="1" xfId="0" applyNumberFormat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33" fillId="2" borderId="0" xfId="0" applyFont="1" applyFill="1"/>
    <xf numFmtId="49" fontId="16" fillId="4" borderId="2" xfId="0" applyNumberFormat="1" applyFont="1" applyFill="1" applyBorder="1" applyAlignment="1">
      <alignment horizontal="center" vertical="top" wrapText="1"/>
    </xf>
    <xf numFmtId="0" fontId="34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35" fillId="8" borderId="1" xfId="0" applyFont="1" applyFill="1" applyBorder="1" applyAlignment="1">
      <alignment vertical="top" wrapText="1"/>
    </xf>
    <xf numFmtId="49" fontId="36" fillId="8" borderId="1" xfId="0" applyNumberFormat="1" applyFont="1" applyFill="1" applyBorder="1" applyAlignment="1">
      <alignment horizontal="left" vertical="top" wrapText="1"/>
    </xf>
    <xf numFmtId="49" fontId="35" fillId="8" borderId="1" xfId="0" applyNumberFormat="1" applyFont="1" applyFill="1" applyBorder="1" applyAlignment="1">
      <alignment horizontal="left" vertical="top" wrapText="1"/>
    </xf>
    <xf numFmtId="166" fontId="35" fillId="8" borderId="1" xfId="0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0" fontId="35" fillId="0" borderId="0" xfId="0" applyFont="1"/>
    <xf numFmtId="49" fontId="35" fillId="8" borderId="4" xfId="0" applyNumberFormat="1" applyFont="1" applyFill="1" applyBorder="1" applyAlignment="1">
      <alignment horizontal="left" vertical="top" wrapText="1"/>
    </xf>
    <xf numFmtId="0" fontId="35" fillId="8" borderId="3" xfId="0" applyFont="1" applyFill="1" applyBorder="1" applyAlignment="1">
      <alignment vertical="top" wrapText="1"/>
    </xf>
    <xf numFmtId="0" fontId="35" fillId="8" borderId="5" xfId="0" applyFont="1" applyFill="1" applyBorder="1" applyAlignment="1">
      <alignment vertical="top" wrapText="1"/>
    </xf>
    <xf numFmtId="0" fontId="33" fillId="0" borderId="0" xfId="0" applyFont="1"/>
    <xf numFmtId="49" fontId="5" fillId="0" borderId="1" xfId="6" applyNumberFormat="1" applyFont="1" applyBorder="1" applyAlignment="1">
      <alignment horizontal="center" vertical="top" wrapText="1"/>
    </xf>
    <xf numFmtId="0" fontId="37" fillId="0" borderId="0" xfId="0" applyFont="1"/>
    <xf numFmtId="0" fontId="36" fillId="8" borderId="1" xfId="6" applyFont="1" applyFill="1" applyBorder="1" applyAlignment="1">
      <alignment vertical="top" wrapText="1"/>
    </xf>
    <xf numFmtId="0" fontId="36" fillId="8" borderId="1" xfId="6" applyFont="1" applyFill="1" applyBorder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7" fillId="4" borderId="2" xfId="6" applyFont="1" applyFill="1" applyBorder="1" applyAlignment="1">
      <alignment horizontal="center" vertical="top" wrapText="1"/>
    </xf>
    <xf numFmtId="49" fontId="36" fillId="8" borderId="4" xfId="0" applyNumberFormat="1" applyFont="1" applyFill="1" applyBorder="1" applyAlignment="1">
      <alignment horizontal="left" vertical="top" wrapText="1"/>
    </xf>
    <xf numFmtId="166" fontId="36" fillId="8" borderId="4" xfId="6" applyNumberFormat="1" applyFont="1" applyFill="1" applyBorder="1" applyAlignment="1">
      <alignment vertical="top" wrapText="1"/>
    </xf>
    <xf numFmtId="3" fontId="36" fillId="8" borderId="4" xfId="6" applyNumberFormat="1" applyFont="1" applyFill="1" applyBorder="1" applyAlignment="1">
      <alignment horizontal="center" vertical="top" wrapText="1"/>
    </xf>
    <xf numFmtId="166" fontId="1" fillId="0" borderId="0" xfId="0" applyNumberFormat="1" applyFont="1" applyAlignment="1">
      <alignment vertical="top" wrapText="1"/>
    </xf>
    <xf numFmtId="4" fontId="16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27" fillId="0" borderId="0" xfId="0" applyNumberFormat="1" applyFont="1" applyAlignment="1">
      <alignment vertical="top" wrapText="1"/>
    </xf>
    <xf numFmtId="0" fontId="29" fillId="4" borderId="0" xfId="4" applyFont="1" applyFill="1" applyAlignment="1">
      <alignment vertical="top" wrapText="1"/>
    </xf>
    <xf numFmtId="0" fontId="18" fillId="4" borderId="0" xfId="4" applyFont="1" applyFill="1" applyAlignment="1">
      <alignment vertical="top" wrapText="1"/>
    </xf>
    <xf numFmtId="0" fontId="16" fillId="4" borderId="0" xfId="4" applyFont="1" applyFill="1" applyAlignment="1">
      <alignment vertical="top" wrapText="1"/>
    </xf>
    <xf numFmtId="49" fontId="23" fillId="0" borderId="19" xfId="0" applyNumberFormat="1" applyFont="1" applyBorder="1" applyAlignment="1">
      <alignment horizontal="center" vertical="top" wrapText="1"/>
    </xf>
    <xf numFmtId="166" fontId="23" fillId="4" borderId="23" xfId="0" applyNumberFormat="1" applyFont="1" applyFill="1" applyBorder="1" applyAlignment="1">
      <alignment vertical="top" wrapText="1"/>
    </xf>
    <xf numFmtId="49" fontId="5" fillId="0" borderId="3" xfId="6" applyNumberFormat="1" applyFont="1" applyBorder="1" applyAlignment="1">
      <alignment horizontal="left" vertical="top" wrapText="1"/>
    </xf>
    <xf numFmtId="0" fontId="38" fillId="0" borderId="0" xfId="0" applyFont="1"/>
    <xf numFmtId="0" fontId="23" fillId="8" borderId="17" xfId="0" applyFont="1" applyFill="1" applyBorder="1" applyAlignment="1">
      <alignment horizontal="center" vertical="top" wrapText="1"/>
    </xf>
    <xf numFmtId="0" fontId="23" fillId="8" borderId="18" xfId="0" applyFont="1" applyFill="1" applyBorder="1" applyAlignment="1">
      <alignment horizontal="center" vertical="top" wrapText="1"/>
    </xf>
    <xf numFmtId="0" fontId="24" fillId="8" borderId="19" xfId="0" applyFont="1" applyFill="1" applyBorder="1" applyAlignment="1">
      <alignment vertical="top" wrapText="1"/>
    </xf>
    <xf numFmtId="49" fontId="23" fillId="8" borderId="1" xfId="0" applyNumberFormat="1" applyFont="1" applyFill="1" applyBorder="1" applyAlignment="1">
      <alignment horizontal="center" vertical="top" wrapText="1"/>
    </xf>
    <xf numFmtId="166" fontId="23" fillId="8" borderId="1" xfId="0" applyNumberFormat="1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35" fillId="8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horizontal="left" vertical="top" wrapText="1"/>
    </xf>
    <xf numFmtId="0" fontId="1" fillId="4" borderId="1" xfId="4" applyFont="1" applyFill="1" applyBorder="1" applyAlignment="1">
      <alignment horizontal="left" vertical="top" wrapText="1"/>
    </xf>
    <xf numFmtId="0" fontId="4" fillId="9" borderId="1" xfId="4" applyFont="1" applyFill="1" applyBorder="1" applyAlignment="1">
      <alignment horizontal="left" vertical="top" wrapText="1"/>
    </xf>
    <xf numFmtId="0" fontId="4" fillId="10" borderId="1" xfId="4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vertical="top" wrapText="1"/>
    </xf>
    <xf numFmtId="166" fontId="12" fillId="0" borderId="0" xfId="0" applyNumberFormat="1" applyFont="1"/>
    <xf numFmtId="166" fontId="12" fillId="4" borderId="0" xfId="0" applyNumberFormat="1" applyFont="1" applyFill="1"/>
    <xf numFmtId="0" fontId="36" fillId="8" borderId="4" xfId="6" applyFont="1" applyFill="1" applyBorder="1" applyAlignment="1">
      <alignment vertical="top" wrapText="1"/>
    </xf>
    <xf numFmtId="0" fontId="4" fillId="4" borderId="0" xfId="6" applyFont="1" applyFill="1"/>
    <xf numFmtId="166" fontId="1" fillId="4" borderId="2" xfId="0" applyNumberFormat="1" applyFont="1" applyFill="1" applyBorder="1" applyAlignment="1">
      <alignment vertical="top"/>
    </xf>
    <xf numFmtId="0" fontId="24" fillId="2" borderId="0" xfId="0" applyFont="1" applyFill="1"/>
    <xf numFmtId="0" fontId="41" fillId="0" borderId="0" xfId="0" applyFont="1"/>
    <xf numFmtId="0" fontId="32" fillId="0" borderId="0" xfId="0" applyFont="1"/>
    <xf numFmtId="166" fontId="32" fillId="0" borderId="0" xfId="0" applyNumberFormat="1" applyFont="1"/>
    <xf numFmtId="0" fontId="42" fillId="2" borderId="0" xfId="0" applyFont="1" applyFill="1"/>
    <xf numFmtId="166" fontId="41" fillId="0" borderId="0" xfId="0" applyNumberFormat="1" applyFont="1"/>
    <xf numFmtId="166" fontId="43" fillId="0" borderId="0" xfId="0" applyNumberFormat="1" applyFont="1"/>
    <xf numFmtId="0" fontId="43" fillId="0" borderId="0" xfId="0" applyFont="1"/>
    <xf numFmtId="0" fontId="41" fillId="4" borderId="0" xfId="0" applyFont="1" applyFill="1"/>
    <xf numFmtId="0" fontId="44" fillId="2" borderId="0" xfId="0" applyFont="1" applyFill="1"/>
    <xf numFmtId="0" fontId="12" fillId="4" borderId="1" xfId="6" applyFont="1" applyFill="1" applyBorder="1" applyAlignment="1">
      <alignment horizontal="left" vertical="top" wrapText="1"/>
    </xf>
    <xf numFmtId="0" fontId="8" fillId="15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8" fillId="4" borderId="0" xfId="4" applyFont="1" applyFill="1" applyAlignment="1">
      <alignment vertical="top" wrapText="1"/>
    </xf>
    <xf numFmtId="0" fontId="5" fillId="4" borderId="4" xfId="6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166" fontId="29" fillId="4" borderId="0" xfId="4" applyNumberFormat="1" applyFont="1" applyFill="1" applyAlignment="1">
      <alignment vertical="top" wrapText="1"/>
    </xf>
    <xf numFmtId="0" fontId="16" fillId="4" borderId="4" xfId="0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35" fillId="8" borderId="4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9" fillId="4" borderId="0" xfId="4" applyFont="1" applyFill="1" applyAlignment="1">
      <alignment horizontal="center" vertical="top" wrapText="1"/>
    </xf>
    <xf numFmtId="166" fontId="29" fillId="4" borderId="0" xfId="4" applyNumberFormat="1" applyFont="1" applyFill="1" applyAlignment="1">
      <alignment horizontal="center" vertical="top" wrapText="1"/>
    </xf>
    <xf numFmtId="0" fontId="18" fillId="4" borderId="0" xfId="4" applyFont="1" applyFill="1" applyAlignment="1">
      <alignment horizontal="center" vertical="top" wrapText="1"/>
    </xf>
    <xf numFmtId="0" fontId="16" fillId="4" borderId="0" xfId="4" applyFont="1" applyFill="1" applyAlignment="1">
      <alignment horizontal="center" vertical="top" wrapText="1"/>
    </xf>
    <xf numFmtId="0" fontId="16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66" fontId="12" fillId="0" borderId="1" xfId="4" applyNumberFormat="1" applyFont="1" applyBorder="1" applyAlignment="1">
      <alignment vertical="top" wrapText="1"/>
    </xf>
    <xf numFmtId="49" fontId="45" fillId="0" borderId="0" xfId="0" applyNumberFormat="1" applyFont="1" applyAlignment="1">
      <alignment vertical="top" wrapText="1"/>
    </xf>
    <xf numFmtId="49" fontId="45" fillId="0" borderId="0" xfId="0" applyNumberFormat="1" applyFont="1" applyAlignment="1">
      <alignment horizontal="center" vertical="top"/>
    </xf>
    <xf numFmtId="0" fontId="45" fillId="0" borderId="1" xfId="0" applyFont="1" applyBorder="1" applyAlignment="1">
      <alignment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left" vertical="top" wrapText="1"/>
    </xf>
    <xf numFmtId="0" fontId="45" fillId="4" borderId="2" xfId="0" applyFont="1" applyFill="1" applyBorder="1" applyAlignment="1">
      <alignment vertical="top" wrapText="1"/>
    </xf>
    <xf numFmtId="0" fontId="45" fillId="4" borderId="2" xfId="0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horizontal="left" vertical="top" wrapText="1"/>
    </xf>
    <xf numFmtId="0" fontId="45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vertical="top" wrapText="1"/>
    </xf>
    <xf numFmtId="0" fontId="45" fillId="4" borderId="1" xfId="4" applyFont="1" applyFill="1" applyBorder="1" applyAlignment="1">
      <alignment vertical="top" wrapText="1"/>
    </xf>
    <xf numFmtId="0" fontId="45" fillId="9" borderId="1" xfId="4" applyFont="1" applyFill="1" applyBorder="1" applyAlignment="1">
      <alignment vertical="top" wrapText="1"/>
    </xf>
    <xf numFmtId="0" fontId="45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right" vertical="top" wrapText="1"/>
    </xf>
    <xf numFmtId="0" fontId="1" fillId="2" borderId="0" xfId="0" applyFont="1" applyFill="1"/>
    <xf numFmtId="0" fontId="1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49" fontId="47" fillId="4" borderId="0" xfId="0" applyNumberFormat="1" applyFont="1" applyFill="1" applyAlignment="1">
      <alignment horizontal="left" wrapText="1"/>
    </xf>
    <xf numFmtId="49" fontId="48" fillId="0" borderId="0" xfId="0" applyNumberFormat="1" applyFont="1" applyAlignment="1">
      <alignment horizontal="center" wrapText="1"/>
    </xf>
    <xf numFmtId="49" fontId="48" fillId="0" borderId="0" xfId="0" applyNumberFormat="1" applyFont="1" applyAlignment="1">
      <alignment wrapText="1"/>
    </xf>
    <xf numFmtId="0" fontId="47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2" fillId="2" borderId="0" xfId="0" applyFont="1" applyFill="1"/>
    <xf numFmtId="0" fontId="11" fillId="2" borderId="0" xfId="0" applyFont="1" applyFill="1"/>
    <xf numFmtId="49" fontId="5" fillId="4" borderId="2" xfId="0" applyNumberFormat="1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center" vertical="top" wrapText="1"/>
    </xf>
    <xf numFmtId="0" fontId="1" fillId="4" borderId="1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vertical="top" wrapText="1"/>
    </xf>
    <xf numFmtId="49" fontId="1" fillId="0" borderId="15" xfId="0" applyNumberFormat="1" applyFont="1" applyBorder="1" applyAlignment="1">
      <alignment horizontal="left" vertical="top" wrapText="1"/>
    </xf>
    <xf numFmtId="0" fontId="1" fillId="4" borderId="15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166" fontId="4" fillId="8" borderId="2" xfId="0" applyNumberFormat="1" applyFont="1" applyFill="1" applyBorder="1" applyAlignment="1">
      <alignment vertical="top" wrapText="1"/>
    </xf>
    <xf numFmtId="49" fontId="4" fillId="8" borderId="16" xfId="0" applyNumberFormat="1" applyFont="1" applyFill="1" applyBorder="1" applyAlignment="1">
      <alignment horizontal="left" vertical="top" wrapText="1"/>
    </xf>
    <xf numFmtId="0" fontId="1" fillId="18" borderId="16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53" fillId="8" borderId="1" xfId="0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top" wrapText="1"/>
    </xf>
    <xf numFmtId="0" fontId="54" fillId="11" borderId="1" xfId="4" applyFont="1" applyFill="1" applyBorder="1" applyAlignment="1">
      <alignment horizontal="center" vertical="top" wrapText="1"/>
    </xf>
    <xf numFmtId="0" fontId="5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horizontal="center" vertical="top" wrapText="1"/>
    </xf>
    <xf numFmtId="166" fontId="1" fillId="4" borderId="1" xfId="4" applyNumberFormat="1" applyFont="1" applyFill="1" applyBorder="1" applyAlignment="1">
      <alignment vertical="top" wrapText="1"/>
    </xf>
    <xf numFmtId="0" fontId="5" fillId="4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vertical="top" wrapText="1"/>
    </xf>
    <xf numFmtId="166" fontId="4" fillId="9" borderId="1" xfId="4" applyNumberFormat="1" applyFont="1" applyFill="1" applyBorder="1" applyAlignment="1">
      <alignment vertical="top" wrapText="1"/>
    </xf>
    <xf numFmtId="0" fontId="55" fillId="10" borderId="1" xfId="4" applyFont="1" applyFill="1" applyBorder="1" applyAlignment="1">
      <alignment horizontal="center" vertical="top" wrapText="1"/>
    </xf>
    <xf numFmtId="0" fontId="55" fillId="10" borderId="1" xfId="4" applyFont="1" applyFill="1" applyBorder="1" applyAlignment="1">
      <alignment vertical="top" wrapText="1"/>
    </xf>
    <xf numFmtId="166" fontId="1" fillId="4" borderId="0" xfId="4" applyNumberFormat="1" applyFont="1" applyFill="1" applyAlignment="1">
      <alignment horizontal="left" vertical="top" wrapText="1"/>
    </xf>
    <xf numFmtId="0" fontId="31" fillId="0" borderId="1" xfId="4" applyFont="1" applyBorder="1" applyAlignment="1">
      <alignment horizontal="center" vertical="top" wrapText="1"/>
    </xf>
    <xf numFmtId="4" fontId="1" fillId="4" borderId="1" xfId="4" applyNumberFormat="1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" fontId="1" fillId="4" borderId="0" xfId="4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vertical="top"/>
    </xf>
    <xf numFmtId="166" fontId="1" fillId="4" borderId="0" xfId="0" applyNumberFormat="1" applyFont="1" applyFill="1" applyAlignment="1">
      <alignment horizontal="right"/>
    </xf>
    <xf numFmtId="166" fontId="1" fillId="4" borderId="0" xfId="0" applyNumberFormat="1" applyFont="1" applyFill="1" applyAlignment="1">
      <alignment horizontal="left" vertical="top"/>
    </xf>
    <xf numFmtId="49" fontId="8" fillId="8" borderId="1" xfId="0" applyNumberFormat="1" applyFont="1" applyFill="1" applyBorder="1" applyAlignment="1">
      <alignment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57" fillId="0" borderId="0" xfId="0" applyFont="1" applyAlignment="1">
      <alignment wrapText="1"/>
    </xf>
    <xf numFmtId="0" fontId="2" fillId="0" borderId="0" xfId="0" applyFont="1" applyAlignment="1">
      <alignment wrapText="1"/>
    </xf>
    <xf numFmtId="166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0" fontId="8" fillId="0" borderId="3" xfId="4" applyFont="1" applyBorder="1" applyAlignment="1">
      <alignment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wrapText="1"/>
    </xf>
    <xf numFmtId="0" fontId="8" fillId="8" borderId="1" xfId="0" applyFont="1" applyFill="1" applyBorder="1" applyAlignment="1">
      <alignment vertical="top" wrapText="1"/>
    </xf>
    <xf numFmtId="0" fontId="20" fillId="2" borderId="0" xfId="0" applyFont="1" applyFill="1"/>
    <xf numFmtId="0" fontId="14" fillId="4" borderId="10" xfId="0" applyFont="1" applyFill="1" applyBorder="1" applyAlignment="1">
      <alignment vertical="top" wrapText="1"/>
    </xf>
    <xf numFmtId="166" fontId="1" fillId="2" borderId="0" xfId="0" applyNumberFormat="1" applyFont="1" applyFill="1"/>
    <xf numFmtId="166" fontId="17" fillId="4" borderId="1" xfId="0" applyNumberFormat="1" applyFont="1" applyFill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/>
    </xf>
    <xf numFmtId="166" fontId="17" fillId="4" borderId="1" xfId="0" applyNumberFormat="1" applyFont="1" applyFill="1" applyBorder="1" applyAlignment="1">
      <alignment horizontal="right" vertical="top" wrapText="1"/>
    </xf>
    <xf numFmtId="0" fontId="58" fillId="0" borderId="0" xfId="0" applyFont="1"/>
    <xf numFmtId="0" fontId="8" fillId="8" borderId="5" xfId="0" applyFont="1" applyFill="1" applyBorder="1" applyAlignment="1">
      <alignment vertical="top" wrapText="1"/>
    </xf>
    <xf numFmtId="0" fontId="8" fillId="8" borderId="1" xfId="4" applyFont="1" applyFill="1" applyBorder="1" applyAlignment="1">
      <alignment vertical="top" wrapText="1"/>
    </xf>
    <xf numFmtId="166" fontId="12" fillId="4" borderId="1" xfId="0" applyNumberFormat="1" applyFont="1" applyFill="1" applyBorder="1" applyAlignment="1">
      <alignment vertical="top"/>
    </xf>
    <xf numFmtId="165" fontId="12" fillId="0" borderId="1" xfId="0" applyNumberFormat="1" applyFont="1" applyBorder="1" applyAlignment="1">
      <alignment vertical="top" wrapText="1"/>
    </xf>
    <xf numFmtId="0" fontId="4" fillId="8" borderId="5" xfId="0" applyFont="1" applyFill="1" applyBorder="1" applyAlignment="1">
      <alignment horizontal="left" vertical="top" wrapText="1"/>
    </xf>
    <xf numFmtId="0" fontId="4" fillId="8" borderId="1" xfId="11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49" fontId="12" fillId="4" borderId="2" xfId="6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6" fontId="4" fillId="12" borderId="1" xfId="0" applyNumberFormat="1" applyFont="1" applyFill="1" applyBorder="1" applyAlignment="1">
      <alignment horizontal="right" vertical="top" wrapText="1"/>
    </xf>
    <xf numFmtId="166" fontId="4" fillId="10" borderId="1" xfId="4" applyNumberFormat="1" applyFont="1" applyFill="1" applyBorder="1" applyAlignment="1">
      <alignment vertical="top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4" fillId="11" borderId="1" xfId="4" applyFont="1" applyFill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0" fontId="4" fillId="8" borderId="7" xfId="0" applyFont="1" applyFill="1" applyBorder="1" applyAlignment="1">
      <alignment horizontal="left" vertical="top" wrapText="1"/>
    </xf>
    <xf numFmtId="166" fontId="4" fillId="8" borderId="4" xfId="0" applyNumberFormat="1" applyFont="1" applyFill="1" applyBorder="1" applyAlignment="1">
      <alignment vertical="top" wrapText="1"/>
    </xf>
    <xf numFmtId="0" fontId="4" fillId="8" borderId="4" xfId="0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1" fillId="4" borderId="0" xfId="0" applyFont="1" applyFill="1" applyAlignment="1">
      <alignment horizontal="center" vertical="top"/>
    </xf>
    <xf numFmtId="0" fontId="4" fillId="8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0" fontId="4" fillId="8" borderId="4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49" fontId="1" fillId="8" borderId="1" xfId="0" applyNumberFormat="1" applyFont="1" applyFill="1" applyBorder="1" applyAlignment="1">
      <alignment horizontal="center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49" fontId="17" fillId="16" borderId="1" xfId="0" applyNumberFormat="1" applyFont="1" applyFill="1" applyBorder="1" applyAlignment="1">
      <alignment horizontal="center" vertical="top"/>
    </xf>
    <xf numFmtId="49" fontId="1" fillId="16" borderId="15" xfId="0" applyNumberFormat="1" applyFont="1" applyFill="1" applyBorder="1" applyAlignment="1">
      <alignment horizontal="center" vertical="top" wrapText="1"/>
    </xf>
    <xf numFmtId="3" fontId="4" fillId="17" borderId="16" xfId="0" applyNumberFormat="1" applyFont="1" applyFill="1" applyBorder="1" applyAlignment="1">
      <alignment horizontal="center" vertical="top" wrapText="1"/>
    </xf>
    <xf numFmtId="3" fontId="1" fillId="18" borderId="16" xfId="0" applyNumberFormat="1" applyFont="1" applyFill="1" applyBorder="1" applyAlignment="1">
      <alignment horizontal="center" vertical="top" wrapText="1"/>
    </xf>
    <xf numFmtId="3" fontId="1" fillId="16" borderId="15" xfId="0" applyNumberFormat="1" applyFont="1" applyFill="1" applyBorder="1" applyAlignment="1">
      <alignment horizontal="center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4" borderId="0" xfId="4" applyNumberFormat="1" applyFont="1" applyFill="1" applyAlignment="1">
      <alignment horizontal="center" vertical="top" wrapText="1"/>
    </xf>
    <xf numFmtId="4" fontId="1" fillId="4" borderId="0" xfId="4" applyNumberFormat="1" applyFont="1" applyFill="1" applyAlignment="1">
      <alignment horizontal="center" vertical="top" wrapText="1"/>
    </xf>
    <xf numFmtId="166" fontId="1" fillId="4" borderId="0" xfId="0" applyNumberFormat="1" applyFont="1" applyFill="1" applyAlignment="1">
      <alignment horizontal="center" vertical="top"/>
    </xf>
    <xf numFmtId="0" fontId="8" fillId="4" borderId="0" xfId="0" applyFont="1" applyFill="1" applyAlignment="1">
      <alignment vertical="center" wrapText="1"/>
    </xf>
    <xf numFmtId="0" fontId="12" fillId="0" borderId="0" xfId="0" applyFont="1" applyAlignment="1">
      <alignment horizontal="center" wrapText="1"/>
    </xf>
    <xf numFmtId="0" fontId="8" fillId="4" borderId="0" xfId="0" applyFont="1" applyFill="1" applyAlignment="1">
      <alignment horizontal="center" vertical="center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 applyAlignment="1">
      <alignment horizontal="center" wrapText="1"/>
    </xf>
    <xf numFmtId="49" fontId="8" fillId="4" borderId="0" xfId="0" applyNumberFormat="1" applyFont="1" applyFill="1" applyAlignment="1">
      <alignment vertical="top" wrapText="1"/>
    </xf>
    <xf numFmtId="49" fontId="8" fillId="4" borderId="0" xfId="0" applyNumberFormat="1" applyFont="1" applyFill="1" applyAlignment="1">
      <alignment horizontal="left" vertical="top" wrapText="1"/>
    </xf>
    <xf numFmtId="49" fontId="8" fillId="4" borderId="0" xfId="0" applyNumberFormat="1" applyFont="1" applyFill="1" applyAlignment="1">
      <alignment horizontal="right" vertical="top" wrapText="1"/>
    </xf>
    <xf numFmtId="49" fontId="8" fillId="4" borderId="0" xfId="0" applyNumberFormat="1" applyFont="1" applyFill="1" applyAlignment="1">
      <alignment horizontal="center" vertical="top" wrapText="1"/>
    </xf>
    <xf numFmtId="49" fontId="8" fillId="8" borderId="4" xfId="0" applyNumberFormat="1" applyFont="1" applyFill="1" applyBorder="1" applyAlignment="1">
      <alignment vertical="top" wrapText="1"/>
    </xf>
    <xf numFmtId="49" fontId="8" fillId="8" borderId="7" xfId="0" applyNumberFormat="1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vertical="top" wrapText="1"/>
    </xf>
    <xf numFmtId="0" fontId="8" fillId="8" borderId="2" xfId="11" applyFont="1" applyFill="1" applyBorder="1" applyAlignment="1">
      <alignment horizontal="center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18" borderId="1" xfId="0" applyFont="1" applyFill="1" applyBorder="1" applyAlignment="1">
      <alignment horizontal="left" vertical="top" wrapText="1"/>
    </xf>
    <xf numFmtId="166" fontId="12" fillId="4" borderId="1" xfId="1" applyNumberFormat="1" applyFont="1" applyFill="1" applyBorder="1" applyAlignment="1">
      <alignment horizontal="right" vertical="top" wrapText="1"/>
    </xf>
    <xf numFmtId="0" fontId="12" fillId="0" borderId="1" xfId="11" applyFont="1" applyBorder="1" applyAlignment="1">
      <alignment vertical="top" wrapText="1"/>
    </xf>
    <xf numFmtId="0" fontId="12" fillId="0" borderId="2" xfId="11" applyFont="1" applyBorder="1" applyAlignment="1">
      <alignment horizontal="center" vertical="top" wrapText="1"/>
    </xf>
    <xf numFmtId="4" fontId="8" fillId="8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vertical="top" wrapText="1"/>
    </xf>
    <xf numFmtId="49" fontId="8" fillId="8" borderId="3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/>
    </xf>
    <xf numFmtId="166" fontId="12" fillId="4" borderId="1" xfId="1" applyNumberFormat="1" applyFont="1" applyFill="1" applyBorder="1" applyAlignment="1">
      <alignment horizontal="right" vertical="top"/>
    </xf>
    <xf numFmtId="49" fontId="12" fillId="2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165" fontId="12" fillId="4" borderId="1" xfId="0" applyNumberFormat="1" applyFont="1" applyFill="1" applyBorder="1" applyAlignment="1">
      <alignment vertical="top" wrapText="1"/>
    </xf>
    <xf numFmtId="165" fontId="12" fillId="4" borderId="3" xfId="0" applyNumberFormat="1" applyFont="1" applyFill="1" applyBorder="1" applyAlignment="1">
      <alignment horizontal="left" vertical="top" wrapText="1"/>
    </xf>
    <xf numFmtId="49" fontId="12" fillId="4" borderId="1" xfId="6" applyNumberFormat="1" applyFont="1" applyFill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/>
    </xf>
    <xf numFmtId="49" fontId="12" fillId="4" borderId="1" xfId="6" applyNumberFormat="1" applyFont="1" applyFill="1" applyBorder="1" applyAlignment="1">
      <alignment horizontal="center" vertical="top" wrapText="1"/>
    </xf>
    <xf numFmtId="49" fontId="8" fillId="8" borderId="5" xfId="0" applyNumberFormat="1" applyFont="1" applyFill="1" applyBorder="1" applyAlignment="1">
      <alignment vertical="top" wrapText="1"/>
    </xf>
    <xf numFmtId="166" fontId="8" fillId="8" borderId="1" xfId="7" applyNumberFormat="1" applyFont="1" applyFill="1" applyBorder="1" applyAlignment="1">
      <alignment horizontal="right" vertical="top" wrapText="1"/>
    </xf>
    <xf numFmtId="166" fontId="8" fillId="8" borderId="1" xfId="7" applyNumberFormat="1" applyFont="1" applyFill="1" applyBorder="1" applyAlignment="1">
      <alignment horizontal="left" vertical="top" wrapText="1"/>
    </xf>
    <xf numFmtId="49" fontId="8" fillId="8" borderId="1" xfId="7" applyNumberFormat="1" applyFont="1" applyFill="1" applyBorder="1" applyAlignment="1">
      <alignment horizontal="center" vertical="top" wrapText="1"/>
    </xf>
    <xf numFmtId="166" fontId="12" fillId="4" borderId="1" xfId="7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 wrapText="1"/>
    </xf>
    <xf numFmtId="165" fontId="12" fillId="0" borderId="1" xfId="0" applyNumberFormat="1" applyFont="1" applyBorder="1" applyAlignment="1">
      <alignment horizontal="left" vertical="top" wrapText="1"/>
    </xf>
    <xf numFmtId="166" fontId="8" fillId="8" borderId="1" xfId="0" applyNumberFormat="1" applyFont="1" applyFill="1" applyBorder="1" applyAlignment="1">
      <alignment horizontal="right" vertical="top" wrapText="1"/>
    </xf>
    <xf numFmtId="166" fontId="16" fillId="4" borderId="2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166" fontId="8" fillId="13" borderId="4" xfId="0" applyNumberFormat="1" applyFont="1" applyFill="1" applyBorder="1" applyAlignment="1">
      <alignment horizontal="right" vertical="top" wrapText="1"/>
    </xf>
    <xf numFmtId="166" fontId="12" fillId="5" borderId="0" xfId="0" applyNumberFormat="1" applyFont="1" applyFill="1" applyAlignment="1">
      <alignment horizontal="center" vertical="top" wrapText="1"/>
    </xf>
    <xf numFmtId="49" fontId="12" fillId="5" borderId="0" xfId="0" applyNumberFormat="1" applyFont="1" applyFill="1" applyAlignment="1">
      <alignment horizontal="center" vertical="top" wrapText="1"/>
    </xf>
    <xf numFmtId="166" fontId="12" fillId="5" borderId="1" xfId="0" applyNumberFormat="1" applyFont="1" applyFill="1" applyBorder="1" applyAlignment="1">
      <alignment horizontal="right" vertical="top" wrapText="1"/>
    </xf>
    <xf numFmtId="0" fontId="8" fillId="11" borderId="1" xfId="4" applyFont="1" applyFill="1" applyBorder="1" applyAlignment="1">
      <alignment horizontal="left" vertical="top" wrapText="1"/>
    </xf>
    <xf numFmtId="0" fontId="8" fillId="11" borderId="1" xfId="4" applyFont="1" applyFill="1" applyBorder="1" applyAlignment="1">
      <alignment vertical="top" wrapText="1"/>
    </xf>
    <xf numFmtId="166" fontId="8" fillId="9" borderId="1" xfId="4" applyNumberFormat="1" applyFont="1" applyFill="1" applyBorder="1" applyAlignment="1">
      <alignment horizontal="right" vertical="top" wrapText="1"/>
    </xf>
    <xf numFmtId="166" fontId="8" fillId="15" borderId="0" xfId="4" applyNumberFormat="1" applyFont="1" applyFill="1" applyAlignment="1">
      <alignment vertical="top" wrapText="1"/>
    </xf>
    <xf numFmtId="49" fontId="8" fillId="15" borderId="0" xfId="4" applyNumberFormat="1" applyFont="1" applyFill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right" vertical="top" wrapText="1"/>
    </xf>
    <xf numFmtId="166" fontId="14" fillId="4" borderId="0" xfId="4" applyNumberFormat="1" applyFont="1" applyFill="1" applyAlignment="1">
      <alignment vertical="top" wrapText="1"/>
    </xf>
    <xf numFmtId="49" fontId="14" fillId="4" borderId="0" xfId="4" applyNumberFormat="1" applyFont="1" applyFill="1" applyAlignment="1">
      <alignment horizontal="center" vertical="top" wrapText="1"/>
    </xf>
    <xf numFmtId="0" fontId="8" fillId="0" borderId="1" xfId="4" applyFont="1" applyBorder="1" applyAlignment="1">
      <alignment horizontal="left" vertical="top" wrapText="1"/>
    </xf>
    <xf numFmtId="0" fontId="8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49" fontId="8" fillId="4" borderId="0" xfId="4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166" fontId="8" fillId="10" borderId="1" xfId="4" applyNumberFormat="1" applyFont="1" applyFill="1" applyBorder="1" applyAlignment="1">
      <alignment horizontal="right" vertical="top" wrapText="1"/>
    </xf>
    <xf numFmtId="49" fontId="12" fillId="4" borderId="0" xfId="4" applyNumberFormat="1" applyFont="1" applyFill="1" applyAlignment="1">
      <alignment horizontal="center" vertical="top" wrapText="1"/>
    </xf>
    <xf numFmtId="4" fontId="12" fillId="4" borderId="1" xfId="4" applyNumberFormat="1" applyFont="1" applyFill="1" applyBorder="1" applyAlignment="1">
      <alignment horizontal="left" vertical="top" wrapText="1"/>
    </xf>
    <xf numFmtId="4" fontId="12" fillId="4" borderId="1" xfId="4" applyNumberFormat="1" applyFont="1" applyFill="1" applyBorder="1" applyAlignment="1">
      <alignment horizontal="right" vertical="top" wrapText="1"/>
    </xf>
    <xf numFmtId="166" fontId="12" fillId="0" borderId="0" xfId="0" applyNumberFormat="1" applyFont="1" applyAlignment="1">
      <alignment horizontal="right" vertical="top" wrapText="1"/>
    </xf>
    <xf numFmtId="0" fontId="12" fillId="4" borderId="0" xfId="0" applyFont="1" applyFill="1" applyAlignment="1">
      <alignment vertical="top" wrapText="1"/>
    </xf>
    <xf numFmtId="49" fontId="12" fillId="4" borderId="0" xfId="0" applyNumberFormat="1" applyFont="1" applyFill="1" applyAlignment="1">
      <alignment horizontal="center" vertical="top" wrapText="1"/>
    </xf>
    <xf numFmtId="165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4" fontId="12" fillId="0" borderId="0" xfId="0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166" fontId="16" fillId="22" borderId="1" xfId="0" applyNumberFormat="1" applyFont="1" applyFill="1" applyBorder="1" applyAlignment="1">
      <alignment horizontal="right" vertical="top" wrapText="1"/>
    </xf>
    <xf numFmtId="166" fontId="12" fillId="22" borderId="1" xfId="0" applyNumberFormat="1" applyFont="1" applyFill="1" applyBorder="1" applyAlignment="1">
      <alignment horizontal="right" vertical="top" wrapText="1"/>
    </xf>
    <xf numFmtId="166" fontId="16" fillId="4" borderId="1" xfId="7" applyNumberFormat="1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166" fontId="8" fillId="8" borderId="4" xfId="0" applyNumberFormat="1" applyFont="1" applyFill="1" applyBorder="1" applyAlignment="1">
      <alignment horizontal="right" vertical="top" wrapText="1"/>
    </xf>
    <xf numFmtId="166" fontId="12" fillId="0" borderId="1" xfId="0" applyNumberFormat="1" applyFont="1" applyBorder="1" applyAlignment="1">
      <alignment horizontal="right" vertical="top" wrapText="1"/>
    </xf>
    <xf numFmtId="1" fontId="12" fillId="4" borderId="1" xfId="0" applyNumberFormat="1" applyFont="1" applyFill="1" applyBorder="1" applyAlignment="1">
      <alignment horizontal="left" vertical="top" wrapText="1"/>
    </xf>
    <xf numFmtId="166" fontId="12" fillId="4" borderId="4" xfId="1" applyNumberFormat="1" applyFont="1" applyFill="1" applyBorder="1" applyAlignment="1">
      <alignment horizontal="right" vertical="top" wrapText="1"/>
    </xf>
    <xf numFmtId="0" fontId="46" fillId="4" borderId="0" xfId="0" applyFont="1" applyFill="1" applyAlignment="1">
      <alignment horizontal="center" vertical="center" wrapText="1"/>
    </xf>
    <xf numFmtId="0" fontId="46" fillId="4" borderId="0" xfId="0" applyFont="1" applyFill="1" applyAlignment="1">
      <alignment vertical="center" wrapText="1"/>
    </xf>
    <xf numFmtId="49" fontId="61" fillId="4" borderId="0" xfId="0" applyNumberFormat="1" applyFont="1" applyFill="1" applyAlignment="1">
      <alignment horizontal="center" vertical="top" wrapText="1"/>
    </xf>
    <xf numFmtId="49" fontId="61" fillId="4" borderId="0" xfId="0" applyNumberFormat="1" applyFont="1" applyFill="1" applyAlignment="1">
      <alignment vertical="top" wrapText="1"/>
    </xf>
    <xf numFmtId="49" fontId="45" fillId="0" borderId="2" xfId="0" applyNumberFormat="1" applyFont="1" applyBorder="1" applyAlignment="1">
      <alignment horizontal="center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45" fillId="4" borderId="1" xfId="6" applyNumberFormat="1" applyFont="1" applyFill="1" applyBorder="1" applyAlignment="1">
      <alignment horizontal="left" vertical="top" wrapText="1"/>
    </xf>
    <xf numFmtId="1" fontId="45" fillId="4" borderId="3" xfId="0" applyNumberFormat="1" applyFont="1" applyFill="1" applyBorder="1" applyAlignment="1">
      <alignment horizontal="center" vertical="top" wrapText="1"/>
    </xf>
    <xf numFmtId="165" fontId="45" fillId="4" borderId="3" xfId="0" applyNumberFormat="1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center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14" xfId="6" applyNumberFormat="1" applyFont="1" applyFill="1" applyBorder="1" applyAlignment="1">
      <alignment horizontal="left" vertical="top" wrapText="1"/>
    </xf>
    <xf numFmtId="49" fontId="46" fillId="8" borderId="11" xfId="0" applyNumberFormat="1" applyFont="1" applyFill="1" applyBorder="1" applyAlignment="1">
      <alignment horizontal="center" vertical="top" wrapText="1"/>
    </xf>
    <xf numFmtId="49" fontId="46" fillId="8" borderId="11" xfId="0" applyNumberFormat="1" applyFont="1" applyFill="1" applyBorder="1" applyAlignment="1">
      <alignment vertical="top" wrapText="1"/>
    </xf>
    <xf numFmtId="1" fontId="45" fillId="4" borderId="1" xfId="0" applyNumberFormat="1" applyFont="1" applyFill="1" applyBorder="1" applyAlignment="1">
      <alignment horizontal="center" vertical="top" wrapText="1"/>
    </xf>
    <xf numFmtId="165" fontId="45" fillId="4" borderId="1" xfId="0" applyNumberFormat="1" applyFont="1" applyFill="1" applyBorder="1" applyAlignment="1">
      <alignment horizontal="left" vertical="top" wrapText="1"/>
    </xf>
    <xf numFmtId="49" fontId="46" fillId="8" borderId="1" xfId="0" applyNumberFormat="1" applyFont="1" applyFill="1" applyBorder="1" applyAlignment="1">
      <alignment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45" fillId="4" borderId="1" xfId="6" applyNumberFormat="1" applyFont="1" applyFill="1" applyBorder="1" applyAlignment="1">
      <alignment vertical="top" wrapText="1"/>
    </xf>
    <xf numFmtId="49" fontId="45" fillId="0" borderId="1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left" vertical="top" wrapText="1"/>
    </xf>
    <xf numFmtId="0" fontId="45" fillId="19" borderId="1" xfId="0" applyFont="1" applyFill="1" applyBorder="1" applyAlignment="1">
      <alignment vertical="center" wrapText="1"/>
    </xf>
    <xf numFmtId="49" fontId="45" fillId="0" borderId="2" xfId="6" applyNumberFormat="1" applyFont="1" applyBorder="1" applyAlignment="1">
      <alignment horizontal="center" vertical="top" wrapText="1"/>
    </xf>
    <xf numFmtId="49" fontId="45" fillId="0" borderId="1" xfId="6" applyNumberFormat="1" applyFont="1" applyBorder="1" applyAlignment="1">
      <alignment horizontal="left" vertical="top" wrapText="1"/>
    </xf>
    <xf numFmtId="0" fontId="45" fillId="4" borderId="1" xfId="0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horizontal="center" vertical="top" wrapText="1"/>
    </xf>
    <xf numFmtId="0" fontId="45" fillId="4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vertical="top" wrapText="1"/>
    </xf>
    <xf numFmtId="0" fontId="61" fillId="10" borderId="1" xfId="4" applyFont="1" applyFill="1" applyBorder="1" applyAlignment="1">
      <alignment horizontal="center" vertical="top" wrapText="1"/>
    </xf>
    <xf numFmtId="0" fontId="61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vertical="top" wrapText="1"/>
    </xf>
    <xf numFmtId="166" fontId="16" fillId="4" borderId="1" xfId="6" applyNumberFormat="1" applyFont="1" applyFill="1" applyBorder="1" applyAlignment="1">
      <alignment vertical="top" wrapText="1"/>
    </xf>
    <xf numFmtId="0" fontId="12" fillId="0" borderId="1" xfId="6" applyFont="1" applyBorder="1" applyAlignment="1">
      <alignment horizontal="left" vertical="top" wrapText="1"/>
    </xf>
    <xf numFmtId="0" fontId="16" fillId="0" borderId="1" xfId="6" applyFont="1" applyBorder="1" applyAlignment="1">
      <alignment horizontal="left" vertical="top" wrapText="1"/>
    </xf>
    <xf numFmtId="49" fontId="16" fillId="4" borderId="1" xfId="6" applyNumberFormat="1" applyFont="1" applyFill="1" applyBorder="1" applyAlignment="1">
      <alignment horizontal="center" vertical="top" wrapText="1"/>
    </xf>
    <xf numFmtId="166" fontId="14" fillId="4" borderId="0" xfId="4" applyNumberFormat="1" applyFont="1" applyFill="1" applyAlignment="1">
      <alignment horizontal="left" vertical="top" wrapText="1"/>
    </xf>
    <xf numFmtId="0" fontId="16" fillId="0" borderId="0" xfId="0" applyFont="1" applyAlignment="1">
      <alignment horizontal="center" wrapText="1"/>
    </xf>
    <xf numFmtId="49" fontId="16" fillId="0" borderId="0" xfId="0" applyNumberFormat="1" applyFont="1" applyAlignment="1">
      <alignment horizontal="center" wrapText="1"/>
    </xf>
    <xf numFmtId="49" fontId="35" fillId="8" borderId="1" xfId="0" applyNumberFormat="1" applyFont="1" applyFill="1" applyBorder="1" applyAlignment="1">
      <alignment vertical="top" wrapText="1"/>
    </xf>
    <xf numFmtId="49" fontId="35" fillId="8" borderId="1" xfId="0" applyNumberFormat="1" applyFont="1" applyFill="1" applyBorder="1" applyAlignment="1">
      <alignment horizontal="center" vertical="top" wrapText="1"/>
    </xf>
    <xf numFmtId="49" fontId="62" fillId="8" borderId="1" xfId="0" applyNumberFormat="1" applyFont="1" applyFill="1" applyBorder="1" applyAlignment="1">
      <alignment vertical="top" wrapText="1"/>
    </xf>
    <xf numFmtId="49" fontId="62" fillId="8" borderId="1" xfId="0" applyNumberFormat="1" applyFont="1" applyFill="1" applyBorder="1" applyAlignment="1">
      <alignment horizontal="center" vertical="top" wrapText="1"/>
    </xf>
    <xf numFmtId="166" fontId="18" fillId="8" borderId="1" xfId="0" applyNumberFormat="1" applyFont="1" applyFill="1" applyBorder="1" applyAlignment="1">
      <alignment vertical="top" wrapText="1"/>
    </xf>
    <xf numFmtId="0" fontId="18" fillId="11" borderId="1" xfId="4" applyFont="1" applyFill="1" applyBorder="1" applyAlignment="1">
      <alignment vertical="top" wrapText="1"/>
    </xf>
    <xf numFmtId="0" fontId="18" fillId="15" borderId="0" xfId="4" applyFont="1" applyFill="1" applyAlignment="1">
      <alignment vertical="top" wrapText="1"/>
    </xf>
    <xf numFmtId="0" fontId="18" fillId="15" borderId="0" xfId="4" applyFont="1" applyFill="1" applyAlignment="1">
      <alignment horizontal="center" vertical="top" wrapText="1"/>
    </xf>
    <xf numFmtId="166" fontId="18" fillId="10" borderId="1" xfId="4" applyNumberFormat="1" applyFont="1" applyFill="1" applyBorder="1" applyAlignment="1">
      <alignment vertical="top" wrapText="1"/>
    </xf>
    <xf numFmtId="0" fontId="16" fillId="0" borderId="0" xfId="4" applyFont="1" applyAlignment="1">
      <alignment vertical="top" wrapText="1"/>
    </xf>
    <xf numFmtId="0" fontId="16" fillId="0" borderId="0" xfId="4" applyFont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center" vertical="top" wrapText="1"/>
    </xf>
    <xf numFmtId="166" fontId="62" fillId="8" borderId="1" xfId="0" applyNumberFormat="1" applyFont="1" applyFill="1" applyBorder="1" applyAlignment="1">
      <alignment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166" fontId="8" fillId="9" borderId="1" xfId="4" applyNumberFormat="1" applyFont="1" applyFill="1" applyBorder="1" applyAlignment="1">
      <alignment vertical="top" wrapText="1"/>
    </xf>
    <xf numFmtId="0" fontId="8" fillId="15" borderId="0" xfId="4" applyFont="1" applyFill="1" applyAlignment="1">
      <alignment horizontal="center" vertical="top" wrapText="1"/>
    </xf>
    <xf numFmtId="0" fontId="8" fillId="4" borderId="0" xfId="4" applyFont="1" applyFill="1" applyAlignment="1">
      <alignment horizontal="center" vertical="top" wrapText="1"/>
    </xf>
    <xf numFmtId="166" fontId="8" fillId="10" borderId="1" xfId="4" applyNumberFormat="1" applyFont="1" applyFill="1" applyBorder="1" applyAlignment="1">
      <alignment vertical="top" wrapText="1"/>
    </xf>
    <xf numFmtId="166" fontId="14" fillId="4" borderId="1" xfId="4" applyNumberFormat="1" applyFont="1" applyFill="1" applyBorder="1" applyAlignment="1">
      <alignment vertical="top" wrapText="1"/>
    </xf>
    <xf numFmtId="0" fontId="12" fillId="0" borderId="0" xfId="4" applyFont="1" applyAlignment="1">
      <alignment vertical="top" wrapText="1"/>
    </xf>
    <xf numFmtId="0" fontId="12" fillId="0" borderId="0" xfId="4" applyFont="1" applyAlignment="1">
      <alignment horizontal="center" vertical="top" wrapText="1"/>
    </xf>
    <xf numFmtId="0" fontId="12" fillId="4" borderId="2" xfId="0" applyFont="1" applyFill="1" applyBorder="1" applyAlignment="1">
      <alignment horizontal="right" vertical="top" wrapText="1"/>
    </xf>
    <xf numFmtId="166" fontId="16" fillId="4" borderId="8" xfId="0" applyNumberFormat="1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right" vertical="top" wrapText="1"/>
    </xf>
    <xf numFmtId="0" fontId="14" fillId="2" borderId="0" xfId="0" applyFont="1" applyFill="1"/>
    <xf numFmtId="49" fontId="45" fillId="0" borderId="0" xfId="0" applyNumberFormat="1" applyFont="1" applyAlignment="1">
      <alignment horizontal="center" vertical="top" wrapText="1"/>
    </xf>
    <xf numFmtId="0" fontId="45" fillId="0" borderId="2" xfId="4" applyFont="1" applyBorder="1" applyAlignment="1">
      <alignment horizontal="center" vertical="top" wrapText="1"/>
    </xf>
    <xf numFmtId="0" fontId="45" fillId="0" borderId="2" xfId="4" applyFont="1" applyBorder="1" applyAlignment="1">
      <alignment vertical="top" wrapText="1"/>
    </xf>
    <xf numFmtId="0" fontId="45" fillId="4" borderId="2" xfId="4" applyFont="1" applyFill="1" applyBorder="1" applyAlignment="1">
      <alignment horizontal="center" vertical="top" wrapText="1"/>
    </xf>
    <xf numFmtId="0" fontId="45" fillId="4" borderId="4" xfId="4" applyFont="1" applyFill="1" applyBorder="1" applyAlignment="1">
      <alignment horizontal="center" vertical="top" wrapText="1"/>
    </xf>
    <xf numFmtId="0" fontId="45" fillId="11" borderId="1" xfId="4" applyFont="1" applyFill="1" applyBorder="1" applyAlignment="1">
      <alignment horizontal="center" vertical="top" wrapText="1"/>
    </xf>
    <xf numFmtId="0" fontId="45" fillId="9" borderId="1" xfId="4" applyFont="1" applyFill="1" applyBorder="1" applyAlignment="1">
      <alignment horizontal="center" vertical="top" wrapText="1"/>
    </xf>
    <xf numFmtId="0" fontId="45" fillId="10" borderId="1" xfId="4" applyFont="1" applyFill="1" applyBorder="1" applyAlignment="1">
      <alignment horizontal="center" vertical="top" wrapText="1"/>
    </xf>
    <xf numFmtId="166" fontId="36" fillId="8" borderId="4" xfId="6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49" fontId="17" fillId="0" borderId="6" xfId="6" applyNumberFormat="1" applyFont="1" applyBorder="1" applyAlignment="1">
      <alignment vertical="top" wrapText="1"/>
    </xf>
    <xf numFmtId="0" fontId="1" fillId="0" borderId="5" xfId="6" applyBorder="1" applyAlignment="1">
      <alignment vertical="top" wrapText="1"/>
    </xf>
    <xf numFmtId="3" fontId="5" fillId="4" borderId="4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1" fillId="4" borderId="1" xfId="6" applyNumberFormat="1" applyFill="1" applyBorder="1" applyAlignment="1">
      <alignment horizontal="right" vertical="top" wrapText="1"/>
    </xf>
    <xf numFmtId="166" fontId="1" fillId="4" borderId="1" xfId="6" applyNumberFormat="1" applyFill="1" applyBorder="1" applyAlignment="1">
      <alignment horizontal="right" vertical="top" wrapText="1"/>
    </xf>
    <xf numFmtId="3" fontId="1" fillId="0" borderId="4" xfId="6" applyNumberFormat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66" fontId="36" fillId="8" borderId="1" xfId="6" applyNumberFormat="1" applyFont="1" applyFill="1" applyBorder="1" applyAlignment="1">
      <alignment vertical="top" wrapText="1"/>
    </xf>
    <xf numFmtId="0" fontId="1" fillId="4" borderId="1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166" fontId="1" fillId="4" borderId="1" xfId="6" applyNumberForma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horizontal="center" vertical="top" wrapText="1"/>
    </xf>
    <xf numFmtId="166" fontId="1" fillId="4" borderId="0" xfId="6" applyNumberFormat="1" applyFill="1" applyAlignment="1">
      <alignment horizontal="left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vertical="top" wrapText="1"/>
    </xf>
    <xf numFmtId="166" fontId="1" fillId="4" borderId="0" xfId="4" applyNumberFormat="1" applyFont="1" applyFill="1" applyAlignment="1">
      <alignment vertical="top" wrapText="1"/>
    </xf>
    <xf numFmtId="166" fontId="5" fillId="4" borderId="1" xfId="4" applyNumberFormat="1" applyFont="1" applyFill="1" applyBorder="1" applyAlignment="1">
      <alignment vertical="top" wrapText="1"/>
    </xf>
    <xf numFmtId="0" fontId="1" fillId="4" borderId="0" xfId="0" applyFont="1" applyFill="1"/>
    <xf numFmtId="0" fontId="63" fillId="0" borderId="0" xfId="0" applyFont="1" applyAlignment="1">
      <alignment horizontal="center"/>
    </xf>
    <xf numFmtId="0" fontId="63" fillId="0" borderId="0" xfId="0" applyFont="1"/>
    <xf numFmtId="49" fontId="64" fillId="4" borderId="0" xfId="6" applyNumberFormat="1" applyFont="1" applyFill="1" applyAlignment="1">
      <alignment horizontal="center"/>
    </xf>
    <xf numFmtId="49" fontId="63" fillId="0" borderId="1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left"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5" fillId="0" borderId="1" xfId="0" applyNumberFormat="1" applyFont="1" applyBorder="1" applyAlignment="1">
      <alignment vertical="top" wrapText="1"/>
    </xf>
    <xf numFmtId="49" fontId="63" fillId="4" borderId="1" xfId="6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horizontal="left" vertical="top" wrapText="1"/>
    </xf>
    <xf numFmtId="49" fontId="63" fillId="4" borderId="1" xfId="0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vertical="top" wrapText="1"/>
    </xf>
    <xf numFmtId="49" fontId="63" fillId="0" borderId="1" xfId="0" applyNumberFormat="1" applyFont="1" applyBorder="1" applyAlignment="1">
      <alignment vertical="top" wrapText="1"/>
    </xf>
    <xf numFmtId="49" fontId="63" fillId="4" borderId="1" xfId="0" applyNumberFormat="1" applyFont="1" applyFill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49" fontId="63" fillId="0" borderId="1" xfId="6" applyNumberFormat="1" applyFont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0" fontId="64" fillId="11" borderId="1" xfId="4" applyFont="1" applyFill="1" applyBorder="1" applyAlignment="1">
      <alignment horizontal="center" vertical="top" wrapText="1"/>
    </xf>
    <xf numFmtId="0" fontId="64" fillId="11" borderId="1" xfId="4" applyFont="1" applyFill="1" applyBorder="1" applyAlignment="1">
      <alignment vertical="top" wrapText="1"/>
    </xf>
    <xf numFmtId="0" fontId="63" fillId="0" borderId="1" xfId="4" applyFont="1" applyBorder="1" applyAlignment="1">
      <alignment horizontal="center" vertical="top" wrapText="1"/>
    </xf>
    <xf numFmtId="0" fontId="63" fillId="4" borderId="1" xfId="4" applyFont="1" applyFill="1" applyBorder="1" applyAlignment="1">
      <alignment horizontal="center" vertical="top" wrapText="1"/>
    </xf>
    <xf numFmtId="0" fontId="63" fillId="4" borderId="1" xfId="4" applyFont="1" applyFill="1" applyBorder="1" applyAlignment="1">
      <alignment vertical="top" wrapText="1"/>
    </xf>
    <xf numFmtId="0" fontId="64" fillId="9" borderId="1" xfId="4" applyFont="1" applyFill="1" applyBorder="1" applyAlignment="1">
      <alignment horizontal="center" vertical="top" wrapText="1"/>
    </xf>
    <xf numFmtId="0" fontId="64" fillId="9" borderId="1" xfId="4" applyFont="1" applyFill="1" applyBorder="1" applyAlignment="1">
      <alignment vertical="top" wrapText="1"/>
    </xf>
    <xf numFmtId="0" fontId="64" fillId="10" borderId="1" xfId="4" applyFont="1" applyFill="1" applyBorder="1" applyAlignment="1">
      <alignment horizontal="center" vertical="top" wrapText="1"/>
    </xf>
    <xf numFmtId="0" fontId="64" fillId="10" borderId="1" xfId="4" applyFont="1" applyFill="1" applyBorder="1" applyAlignment="1">
      <alignment vertical="top" wrapText="1"/>
    </xf>
    <xf numFmtId="0" fontId="15" fillId="2" borderId="0" xfId="0" applyFont="1" applyFill="1"/>
    <xf numFmtId="0" fontId="66" fillId="0" borderId="0" xfId="0" applyFont="1" applyAlignment="1">
      <alignment horizontal="center"/>
    </xf>
    <xf numFmtId="0" fontId="66" fillId="0" borderId="0" xfId="0" applyFont="1"/>
    <xf numFmtId="49" fontId="66" fillId="0" borderId="0" xfId="0" applyNumberFormat="1" applyFont="1" applyAlignment="1">
      <alignment horizontal="center"/>
    </xf>
    <xf numFmtId="49" fontId="66" fillId="0" borderId="4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center" vertical="top" wrapText="1"/>
    </xf>
    <xf numFmtId="0" fontId="45" fillId="0" borderId="1" xfId="0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66" fillId="0" borderId="6" xfId="0" applyNumberFormat="1" applyFont="1" applyBorder="1" applyAlignment="1">
      <alignment horizontal="center" vertical="top" wrapText="1"/>
    </xf>
    <xf numFmtId="49" fontId="66" fillId="4" borderId="6" xfId="0" applyNumberFormat="1" applyFont="1" applyFill="1" applyBorder="1" applyAlignment="1">
      <alignment horizontal="left" vertical="top" wrapText="1"/>
    </xf>
    <xf numFmtId="0" fontId="66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vertical="top" wrapText="1"/>
    </xf>
    <xf numFmtId="0" fontId="66" fillId="0" borderId="1" xfId="0" applyFont="1" applyBorder="1" applyAlignment="1">
      <alignment vertical="top" wrapText="1"/>
    </xf>
    <xf numFmtId="0" fontId="45" fillId="3" borderId="1" xfId="0" applyFont="1" applyFill="1" applyBorder="1" applyAlignment="1">
      <alignment horizontal="center" vertical="top" wrapText="1"/>
    </xf>
    <xf numFmtId="0" fontId="45" fillId="3" borderId="1" xfId="0" applyFont="1" applyFill="1" applyBorder="1" applyAlignment="1">
      <alignment horizontal="left" vertical="top" wrapText="1"/>
    </xf>
    <xf numFmtId="1" fontId="45" fillId="2" borderId="1" xfId="0" applyNumberFormat="1" applyFont="1" applyFill="1" applyBorder="1" applyAlignment="1">
      <alignment horizontal="center" vertical="top" wrapText="1"/>
    </xf>
    <xf numFmtId="165" fontId="45" fillId="2" borderId="1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vertical="top" wrapText="1"/>
    </xf>
    <xf numFmtId="0" fontId="66" fillId="4" borderId="1" xfId="0" applyFont="1" applyFill="1" applyBorder="1" applyAlignment="1">
      <alignment horizontal="center" vertical="top" wrapText="1"/>
    </xf>
    <xf numFmtId="0" fontId="66" fillId="4" borderId="1" xfId="0" applyFont="1" applyFill="1" applyBorder="1" applyAlignment="1">
      <alignment horizontal="left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2" xfId="0" applyFont="1" applyBorder="1" applyAlignment="1">
      <alignment vertical="top" wrapText="1"/>
    </xf>
    <xf numFmtId="3" fontId="45" fillId="4" borderId="1" xfId="0" applyNumberFormat="1" applyFont="1" applyFill="1" applyBorder="1" applyAlignment="1">
      <alignment vertical="top" wrapText="1"/>
    </xf>
    <xf numFmtId="0" fontId="66" fillId="4" borderId="2" xfId="0" applyFont="1" applyFill="1" applyBorder="1" applyAlignment="1">
      <alignment horizontal="center" vertical="top" wrapText="1"/>
    </xf>
    <xf numFmtId="0" fontId="66" fillId="4" borderId="2" xfId="0" applyFont="1" applyFill="1" applyBorder="1" applyAlignment="1">
      <alignment horizontal="left" vertical="top" wrapText="1"/>
    </xf>
    <xf numFmtId="0" fontId="67" fillId="11" borderId="1" xfId="4" applyFont="1" applyFill="1" applyBorder="1" applyAlignment="1">
      <alignment horizontal="center" vertical="top" wrapText="1"/>
    </xf>
    <xf numFmtId="0" fontId="67" fillId="11" borderId="1" xfId="4" applyFont="1" applyFill="1" applyBorder="1" applyAlignment="1">
      <alignment vertical="top" wrapText="1"/>
    </xf>
    <xf numFmtId="0" fontId="66" fillId="0" borderId="1" xfId="4" applyFont="1" applyBorder="1" applyAlignment="1">
      <alignment horizontal="center" vertical="top" wrapText="1"/>
    </xf>
    <xf numFmtId="0" fontId="66" fillId="0" borderId="1" xfId="4" applyFont="1" applyBorder="1" applyAlignment="1">
      <alignment vertical="top" wrapText="1"/>
    </xf>
    <xf numFmtId="0" fontId="66" fillId="4" borderId="1" xfId="4" applyFont="1" applyFill="1" applyBorder="1" applyAlignment="1">
      <alignment horizontal="center" vertical="top" wrapText="1"/>
    </xf>
    <xf numFmtId="0" fontId="66" fillId="4" borderId="1" xfId="4" applyFont="1" applyFill="1" applyBorder="1" applyAlignment="1">
      <alignment vertical="top" wrapText="1"/>
    </xf>
    <xf numFmtId="0" fontId="67" fillId="9" borderId="1" xfId="4" applyFont="1" applyFill="1" applyBorder="1" applyAlignment="1">
      <alignment horizontal="center" vertical="top" wrapText="1"/>
    </xf>
    <xf numFmtId="0" fontId="67" fillId="9" borderId="1" xfId="4" applyFont="1" applyFill="1" applyBorder="1" applyAlignment="1">
      <alignment vertical="top" wrapText="1"/>
    </xf>
    <xf numFmtId="0" fontId="67" fillId="10" borderId="1" xfId="4" applyFont="1" applyFill="1" applyBorder="1" applyAlignment="1">
      <alignment horizontal="center" vertical="top" wrapText="1"/>
    </xf>
    <xf numFmtId="0" fontId="67" fillId="10" borderId="1" xfId="4" applyFont="1" applyFill="1" applyBorder="1" applyAlignment="1">
      <alignment vertical="top" wrapText="1"/>
    </xf>
    <xf numFmtId="0" fontId="66" fillId="2" borderId="0" xfId="0" applyFont="1" applyFill="1" applyAlignment="1">
      <alignment horizontal="center"/>
    </xf>
    <xf numFmtId="0" fontId="66" fillId="2" borderId="0" xfId="0" applyFont="1" applyFill="1"/>
    <xf numFmtId="0" fontId="12" fillId="0" borderId="1" xfId="0" applyFont="1" applyBorder="1" applyAlignment="1">
      <alignment horizontal="center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5" fontId="5" fillId="4" borderId="4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3" fontId="1" fillId="4" borderId="2" xfId="0" applyNumberFormat="1" applyFont="1" applyFill="1" applyBorder="1" applyAlignment="1">
      <alignment horizontal="center" vertical="top" wrapText="1"/>
    </xf>
    <xf numFmtId="3" fontId="1" fillId="4" borderId="6" xfId="0" applyNumberFormat="1" applyFont="1" applyFill="1" applyBorder="1" applyAlignment="1">
      <alignment horizontal="center" vertical="top" wrapText="1"/>
    </xf>
    <xf numFmtId="3" fontId="1" fillId="4" borderId="4" xfId="0" applyNumberFormat="1" applyFont="1" applyFill="1" applyBorder="1" applyAlignment="1">
      <alignment horizontal="center"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wrapText="1"/>
    </xf>
    <xf numFmtId="49" fontId="32" fillId="0" borderId="0" xfId="0" applyNumberFormat="1" applyFont="1" applyAlignment="1">
      <alignment wrapText="1"/>
    </xf>
    <xf numFmtId="0" fontId="50" fillId="0" borderId="0" xfId="0" applyFont="1" applyAlignment="1">
      <alignment horizontal="center" vertical="center"/>
    </xf>
    <xf numFmtId="49" fontId="51" fillId="20" borderId="12" xfId="0" applyNumberFormat="1" applyFont="1" applyFill="1" applyBorder="1" applyAlignment="1">
      <alignment horizontal="left" vertical="center" wrapText="1"/>
    </xf>
    <xf numFmtId="49" fontId="51" fillId="20" borderId="9" xfId="0" applyNumberFormat="1" applyFont="1" applyFill="1" applyBorder="1" applyAlignment="1">
      <alignment horizontal="left" vertical="center" wrapText="1"/>
    </xf>
    <xf numFmtId="49" fontId="51" fillId="20" borderId="7" xfId="0" applyNumberFormat="1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39" fillId="9" borderId="2" xfId="0" applyNumberFormat="1" applyFont="1" applyFill="1" applyBorder="1" applyAlignment="1">
      <alignment horizontal="center" vertical="center" textRotation="90" wrapText="1"/>
    </xf>
    <xf numFmtId="49" fontId="39" fillId="9" borderId="6" xfId="0" applyNumberFormat="1" applyFont="1" applyFill="1" applyBorder="1" applyAlignment="1">
      <alignment horizontal="center" vertical="center" textRotation="90" wrapText="1"/>
    </xf>
    <xf numFmtId="49" fontId="39" fillId="9" borderId="2" xfId="0" applyNumberFormat="1" applyFont="1" applyFill="1" applyBorder="1" applyAlignment="1">
      <alignment horizontal="center" vertical="center" wrapText="1"/>
    </xf>
    <xf numFmtId="49" fontId="39" fillId="9" borderId="6" xfId="0" applyNumberFormat="1" applyFont="1" applyFill="1" applyBorder="1" applyAlignment="1">
      <alignment horizontal="center" vertical="center" wrapText="1"/>
    </xf>
    <xf numFmtId="49" fontId="39" fillId="9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6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8" borderId="12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166" fontId="17" fillId="4" borderId="2" xfId="0" applyNumberFormat="1" applyFont="1" applyFill="1" applyBorder="1" applyAlignment="1">
      <alignment horizontal="right"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166" fontId="17" fillId="4" borderId="6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top" wrapText="1"/>
    </xf>
    <xf numFmtId="0" fontId="4" fillId="8" borderId="5" xfId="0" applyFont="1" applyFill="1" applyBorder="1" applyAlignment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49" fontId="12" fillId="0" borderId="0" xfId="0" applyNumberFormat="1" applyFont="1" applyAlignment="1">
      <alignment horizontal="left" wrapText="1"/>
    </xf>
    <xf numFmtId="49" fontId="12" fillId="0" borderId="0" xfId="0" applyNumberFormat="1" applyFont="1" applyAlignment="1">
      <alignment wrapText="1"/>
    </xf>
    <xf numFmtId="49" fontId="12" fillId="4" borderId="1" xfId="11" applyNumberFormat="1" applyFont="1" applyFill="1" applyBorder="1" applyAlignment="1">
      <alignment horizontal="left" vertical="top" wrapText="1"/>
    </xf>
    <xf numFmtId="49" fontId="12" fillId="4" borderId="6" xfId="11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4" borderId="4" xfId="11" applyFont="1" applyFill="1" applyBorder="1" applyAlignment="1">
      <alignment horizontal="center" vertical="top" wrapText="1"/>
    </xf>
    <xf numFmtId="49" fontId="12" fillId="0" borderId="1" xfId="11" applyNumberFormat="1" applyFont="1" applyBorder="1" applyAlignment="1">
      <alignment horizontal="center" vertical="top" textRotation="91" wrapText="1"/>
    </xf>
    <xf numFmtId="49" fontId="12" fillId="0" borderId="6" xfId="11" applyNumberFormat="1" applyFont="1" applyBorder="1" applyAlignment="1">
      <alignment horizontal="center" vertical="top" textRotation="91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8" fillId="9" borderId="1" xfId="0" applyNumberFormat="1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textRotation="90" wrapText="1"/>
    </xf>
    <xf numFmtId="49" fontId="8" fillId="9" borderId="13" xfId="0" applyNumberFormat="1" applyFont="1" applyFill="1" applyBorder="1" applyAlignment="1">
      <alignment horizontal="center" vertical="center" textRotation="90" wrapText="1"/>
    </xf>
    <xf numFmtId="49" fontId="8" fillId="9" borderId="7" xfId="0" applyNumberFormat="1" applyFont="1" applyFill="1" applyBorder="1" applyAlignment="1">
      <alignment horizontal="center" vertical="center" textRotation="90" wrapText="1"/>
    </xf>
    <xf numFmtId="49" fontId="13" fillId="20" borderId="12" xfId="0" applyNumberFormat="1" applyFont="1" applyFill="1" applyBorder="1" applyAlignment="1">
      <alignment horizontal="left" vertical="center" wrapText="1"/>
    </xf>
    <xf numFmtId="49" fontId="13" fillId="20" borderId="9" xfId="0" applyNumberFormat="1" applyFont="1" applyFill="1" applyBorder="1" applyAlignment="1">
      <alignment horizontal="left" vertical="center" wrapText="1"/>
    </xf>
    <xf numFmtId="49" fontId="13" fillId="20" borderId="7" xfId="0" applyNumberFormat="1" applyFont="1" applyFill="1" applyBorder="1" applyAlignment="1">
      <alignment horizontal="left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45" fillId="4" borderId="2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11" applyFont="1" applyFill="1" applyBorder="1" applyAlignment="1">
      <alignment horizontal="center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49" fontId="45" fillId="4" borderId="6" xfId="0" applyNumberFormat="1" applyFont="1" applyFill="1" applyBorder="1" applyAlignment="1">
      <alignment horizontal="left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left" vertical="top" wrapText="1"/>
    </xf>
    <xf numFmtId="0" fontId="12" fillId="4" borderId="6" xfId="11" applyFont="1" applyFill="1" applyBorder="1" applyAlignment="1">
      <alignment horizontal="left" vertical="top" wrapText="1"/>
    </xf>
    <xf numFmtId="0" fontId="12" fillId="4" borderId="4" xfId="11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49" fontId="61" fillId="9" borderId="1" xfId="0" applyNumberFormat="1" applyFont="1" applyFill="1" applyBorder="1" applyAlignment="1">
      <alignment horizontal="center" vertical="center" textRotation="90" wrapText="1"/>
    </xf>
    <xf numFmtId="49" fontId="61" fillId="9" borderId="1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4" borderId="6" xfId="0" applyFont="1" applyFill="1" applyBorder="1" applyAlignment="1">
      <alignment horizontal="left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166" fontId="12" fillId="4" borderId="2" xfId="0" applyNumberFormat="1" applyFont="1" applyFill="1" applyBorder="1" applyAlignment="1">
      <alignment horizontal="right" vertical="top" wrapText="1"/>
    </xf>
    <xf numFmtId="49" fontId="45" fillId="4" borderId="8" xfId="6" applyNumberFormat="1" applyFont="1" applyFill="1" applyBorder="1" applyAlignment="1">
      <alignment vertical="top" wrapText="1"/>
    </xf>
    <xf numFmtId="49" fontId="45" fillId="4" borderId="13" xfId="6" applyNumberFormat="1" applyFont="1" applyFill="1" applyBorder="1" applyAlignment="1">
      <alignment vertical="top" wrapText="1"/>
    </xf>
    <xf numFmtId="49" fontId="45" fillId="4" borderId="7" xfId="6" applyNumberFormat="1" applyFont="1" applyFill="1" applyBorder="1" applyAlignment="1">
      <alignment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60" fillId="21" borderId="1" xfId="0" applyNumberFormat="1" applyFont="1" applyFill="1" applyBorder="1" applyAlignment="1">
      <alignment horizontal="left" vertical="top" wrapText="1"/>
    </xf>
    <xf numFmtId="49" fontId="8" fillId="8" borderId="9" xfId="0" applyNumberFormat="1" applyFont="1" applyFill="1" applyBorder="1" applyAlignment="1">
      <alignment horizontal="right" vertical="top" wrapText="1"/>
    </xf>
    <xf numFmtId="49" fontId="8" fillId="8" borderId="7" xfId="0" applyNumberFormat="1" applyFont="1" applyFill="1" applyBorder="1" applyAlignment="1">
      <alignment horizontal="right" vertical="top" wrapText="1"/>
    </xf>
    <xf numFmtId="0" fontId="12" fillId="6" borderId="4" xfId="0" applyFont="1" applyFill="1" applyBorder="1" applyAlignment="1">
      <alignment horizontal="left" vertical="top" wrapText="1"/>
    </xf>
    <xf numFmtId="49" fontId="12" fillId="4" borderId="1" xfId="1" applyNumberFormat="1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49" fontId="12" fillId="6" borderId="4" xfId="0" applyNumberFormat="1" applyFont="1" applyFill="1" applyBorder="1" applyAlignment="1">
      <alignment horizontal="center" vertical="top" wrapText="1"/>
    </xf>
    <xf numFmtId="1" fontId="12" fillId="2" borderId="1" xfId="0" applyNumberFormat="1" applyFont="1" applyFill="1" applyBorder="1" applyAlignment="1">
      <alignment horizontal="left" vertical="top" wrapText="1"/>
    </xf>
    <xf numFmtId="1" fontId="12" fillId="4" borderId="2" xfId="0" applyNumberFormat="1" applyFont="1" applyFill="1" applyBorder="1" applyAlignment="1">
      <alignment horizontal="left" vertical="top" wrapText="1"/>
    </xf>
    <xf numFmtId="1" fontId="12" fillId="4" borderId="4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center" vertical="top" wrapText="1"/>
    </xf>
    <xf numFmtId="49" fontId="16" fillId="4" borderId="2" xfId="6" applyNumberFormat="1" applyFont="1" applyFill="1" applyBorder="1" applyAlignment="1">
      <alignment horizontal="center" vertical="top" wrapText="1"/>
    </xf>
    <xf numFmtId="49" fontId="16" fillId="4" borderId="4" xfId="6" applyNumberFormat="1" applyFont="1" applyFill="1" applyBorder="1" applyAlignment="1">
      <alignment horizontal="center" vertical="top" wrapText="1"/>
    </xf>
    <xf numFmtId="0" fontId="16" fillId="4" borderId="2" xfId="6" applyFont="1" applyFill="1" applyBorder="1" applyAlignment="1">
      <alignment horizontal="left" vertical="top" wrapText="1"/>
    </xf>
    <xf numFmtId="0" fontId="16" fillId="4" borderId="4" xfId="6" applyFont="1" applyFill="1" applyBorder="1" applyAlignment="1">
      <alignment horizontal="left" vertical="top" wrapText="1"/>
    </xf>
    <xf numFmtId="165" fontId="12" fillId="4" borderId="4" xfId="0" applyNumberFormat="1" applyFont="1" applyFill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left" vertical="top" wrapText="1"/>
    </xf>
    <xf numFmtId="49" fontId="12" fillId="0" borderId="6" xfId="6" applyNumberFormat="1" applyFont="1" applyBorder="1" applyAlignment="1">
      <alignment horizontal="left" vertical="top" wrapText="1"/>
    </xf>
    <xf numFmtId="49" fontId="12" fillId="0" borderId="4" xfId="6" applyNumberFormat="1" applyFont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center" vertical="top" wrapText="1"/>
    </xf>
    <xf numFmtId="49" fontId="12" fillId="0" borderId="6" xfId="6" applyNumberFormat="1" applyFont="1" applyBorder="1" applyAlignment="1">
      <alignment horizontal="center" vertical="top" wrapText="1"/>
    </xf>
    <xf numFmtId="49" fontId="12" fillId="0" borderId="4" xfId="6" applyNumberFormat="1" applyFont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2" xfId="0" applyNumberFormat="1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left" vertical="top" wrapText="1"/>
    </xf>
    <xf numFmtId="0" fontId="12" fillId="4" borderId="2" xfId="6" applyFont="1" applyFill="1" applyBorder="1" applyAlignment="1">
      <alignment horizontal="left" vertical="top" wrapText="1"/>
    </xf>
    <xf numFmtId="0" fontId="12" fillId="4" borderId="6" xfId="6" applyFont="1" applyFill="1" applyBorder="1" applyAlignment="1">
      <alignment horizontal="left" vertical="top" wrapText="1"/>
    </xf>
    <xf numFmtId="0" fontId="12" fillId="4" borderId="4" xfId="6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6" xfId="6" applyNumberFormat="1" applyFont="1" applyFill="1" applyBorder="1" applyAlignment="1">
      <alignment horizontal="left" vertical="top" wrapText="1"/>
    </xf>
    <xf numFmtId="49" fontId="45" fillId="4" borderId="4" xfId="6" applyNumberFormat="1" applyFont="1" applyFill="1" applyBorder="1" applyAlignment="1">
      <alignment horizontal="left" vertical="top" wrapText="1"/>
    </xf>
    <xf numFmtId="49" fontId="12" fillId="4" borderId="2" xfId="6" applyNumberFormat="1" applyFont="1" applyFill="1" applyBorder="1" applyAlignment="1">
      <alignment horizontal="left" vertical="top" wrapText="1"/>
    </xf>
    <xf numFmtId="49" fontId="12" fillId="4" borderId="4" xfId="6" applyNumberFormat="1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/>
    </xf>
    <xf numFmtId="166" fontId="12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center" vertical="top" wrapText="1"/>
    </xf>
    <xf numFmtId="49" fontId="12" fillId="4" borderId="6" xfId="6" applyNumberFormat="1" applyFont="1" applyFill="1" applyBorder="1" applyAlignment="1">
      <alignment horizontal="center" vertical="top" wrapText="1"/>
    </xf>
    <xf numFmtId="49" fontId="12" fillId="4" borderId="4" xfId="6" applyNumberFormat="1" applyFont="1" applyFill="1" applyBorder="1" applyAlignment="1">
      <alignment horizontal="center"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0" borderId="1" xfId="0" applyNumberFormat="1" applyFont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right" vertical="top"/>
    </xf>
    <xf numFmtId="166" fontId="16" fillId="4" borderId="4" xfId="0" applyNumberFormat="1" applyFont="1" applyFill="1" applyBorder="1" applyAlignment="1">
      <alignment horizontal="right" vertical="top"/>
    </xf>
    <xf numFmtId="49" fontId="45" fillId="4" borderId="1" xfId="0" applyNumberFormat="1" applyFont="1" applyFill="1" applyBorder="1" applyAlignment="1">
      <alignment horizontal="left" vertical="top" wrapText="1"/>
    </xf>
    <xf numFmtId="0" fontId="12" fillId="4" borderId="6" xfId="1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16" fillId="4" borderId="2" xfId="0" applyNumberFormat="1" applyFont="1" applyFill="1" applyBorder="1" applyAlignment="1">
      <alignment horizontal="center" vertical="top" wrapText="1"/>
    </xf>
    <xf numFmtId="49" fontId="16" fillId="4" borderId="4" xfId="0" applyNumberFormat="1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166" fontId="16" fillId="4" borderId="4" xfId="0" applyNumberFormat="1" applyFont="1" applyFill="1" applyBorder="1" applyAlignment="1">
      <alignment horizontal="right" vertical="top" wrapText="1"/>
    </xf>
    <xf numFmtId="0" fontId="35" fillId="4" borderId="0" xfId="0" applyFont="1" applyFill="1" applyAlignment="1">
      <alignment horizontal="center" wrapText="1"/>
    </xf>
    <xf numFmtId="49" fontId="18" fillId="9" borderId="8" xfId="0" applyNumberFormat="1" applyFont="1" applyFill="1" applyBorder="1" applyAlignment="1">
      <alignment horizontal="center" vertical="center" textRotation="90" wrapText="1"/>
    </xf>
    <xf numFmtId="49" fontId="18" fillId="9" borderId="13" xfId="0" applyNumberFormat="1" applyFont="1" applyFill="1" applyBorder="1" applyAlignment="1">
      <alignment horizontal="center" vertical="center" textRotation="90" wrapText="1"/>
    </xf>
    <xf numFmtId="49" fontId="18" fillId="9" borderId="7" xfId="0" applyNumberFormat="1" applyFont="1" applyFill="1" applyBorder="1" applyAlignment="1">
      <alignment horizontal="center" vertical="center" textRotation="90" wrapText="1"/>
    </xf>
    <xf numFmtId="49" fontId="19" fillId="20" borderId="12" xfId="0" applyNumberFormat="1" applyFont="1" applyFill="1" applyBorder="1" applyAlignment="1">
      <alignment horizontal="left" vertical="center" wrapText="1"/>
    </xf>
    <xf numFmtId="49" fontId="19" fillId="20" borderId="9" xfId="0" applyNumberFormat="1" applyFont="1" applyFill="1" applyBorder="1" applyAlignment="1">
      <alignment horizontal="left" vertical="center" wrapText="1"/>
    </xf>
    <xf numFmtId="49" fontId="19" fillId="20" borderId="7" xfId="0" applyNumberFormat="1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center" vertical="center" wrapText="1"/>
    </xf>
    <xf numFmtId="49" fontId="18" fillId="9" borderId="1" xfId="0" applyNumberFormat="1" applyFont="1" applyFill="1" applyBorder="1" applyAlignment="1">
      <alignment horizontal="center" vertical="center" wrapText="1"/>
    </xf>
    <xf numFmtId="49" fontId="33" fillId="0" borderId="0" xfId="0" applyNumberFormat="1" applyFont="1" applyAlignment="1">
      <alignment horizontal="left" wrapText="1"/>
    </xf>
    <xf numFmtId="49" fontId="16" fillId="0" borderId="0" xfId="0" applyNumberFormat="1" applyFont="1" applyAlignment="1">
      <alignment wrapText="1"/>
    </xf>
    <xf numFmtId="49" fontId="8" fillId="8" borderId="1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1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6" fillId="0" borderId="2" xfId="0" applyNumberFormat="1" applyFont="1" applyBorder="1" applyAlignment="1">
      <alignment horizontal="left" vertical="top" wrapText="1"/>
    </xf>
    <xf numFmtId="49" fontId="16" fillId="0" borderId="4" xfId="0" applyNumberFormat="1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49" fontId="35" fillId="8" borderId="11" xfId="0" applyNumberFormat="1" applyFont="1" applyFill="1" applyBorder="1" applyAlignment="1">
      <alignment horizontal="left" vertical="top" wrapText="1"/>
    </xf>
    <xf numFmtId="49" fontId="35" fillId="8" borderId="5" xfId="0" applyNumberFormat="1" applyFont="1" applyFill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66" fillId="0" borderId="2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center" vertical="top" wrapText="1"/>
    </xf>
    <xf numFmtId="166" fontId="16" fillId="4" borderId="4" xfId="0" applyNumberFormat="1" applyFont="1" applyFill="1" applyBorder="1" applyAlignment="1">
      <alignment horizontal="center" vertical="top" wrapText="1"/>
    </xf>
    <xf numFmtId="0" fontId="35" fillId="8" borderId="3" xfId="0" applyFont="1" applyFill="1" applyBorder="1" applyAlignment="1">
      <alignment horizontal="left" vertical="top" wrapText="1"/>
    </xf>
    <xf numFmtId="0" fontId="35" fillId="8" borderId="11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49" fontId="16" fillId="0" borderId="6" xfId="0" applyNumberFormat="1" applyFont="1" applyBorder="1" applyAlignment="1">
      <alignment horizontal="left" vertical="top" wrapText="1"/>
    </xf>
    <xf numFmtId="49" fontId="66" fillId="0" borderId="2" xfId="0" applyNumberFormat="1" applyFont="1" applyBorder="1" applyAlignment="1">
      <alignment horizontal="left" vertical="top" wrapText="1"/>
    </xf>
    <xf numFmtId="49" fontId="66" fillId="0" borderId="6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49" fontId="45" fillId="0" borderId="2" xfId="0" applyNumberFormat="1" applyFont="1" applyBorder="1" applyAlignment="1">
      <alignment horizontal="center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4" xfId="0" applyNumberFormat="1" applyFont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0" fontId="16" fillId="4" borderId="6" xfId="0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right"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49" fontId="62" fillId="8" borderId="11" xfId="0" applyNumberFormat="1" applyFont="1" applyFill="1" applyBorder="1" applyAlignment="1">
      <alignment horizontal="left" vertical="top" wrapText="1"/>
    </xf>
    <xf numFmtId="49" fontId="62" fillId="8" borderId="5" xfId="0" applyNumberFormat="1" applyFont="1" applyFill="1" applyBorder="1" applyAlignment="1">
      <alignment horizontal="left" vertical="top" wrapText="1"/>
    </xf>
    <xf numFmtId="49" fontId="45" fillId="0" borderId="6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center" vertical="top" wrapText="1"/>
    </xf>
    <xf numFmtId="0" fontId="8" fillId="4" borderId="0" xfId="0" applyFont="1" applyFill="1" applyAlignment="1">
      <alignment horizontal="center" vertical="center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left" vertical="top" wrapText="1"/>
    </xf>
    <xf numFmtId="0" fontId="12" fillId="0" borderId="6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right" vertical="top" wrapText="1"/>
    </xf>
    <xf numFmtId="166" fontId="12" fillId="0" borderId="6" xfId="4" applyNumberFormat="1" applyFont="1" applyBorder="1" applyAlignment="1">
      <alignment horizontal="right" vertical="top" wrapText="1"/>
    </xf>
    <xf numFmtId="166" fontId="12" fillId="0" borderId="4" xfId="4" applyNumberFormat="1" applyFont="1" applyBorder="1" applyAlignment="1">
      <alignment horizontal="righ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3" xfId="4" applyFont="1" applyFill="1" applyBorder="1" applyAlignment="1">
      <alignment horizontal="left" vertical="top" wrapText="1"/>
    </xf>
    <xf numFmtId="0" fontId="8" fillId="8" borderId="11" xfId="4" applyFont="1" applyFill="1" applyBorder="1" applyAlignment="1">
      <alignment horizontal="left" vertical="top" wrapText="1"/>
    </xf>
    <xf numFmtId="0" fontId="8" fillId="8" borderId="5" xfId="4" applyFont="1" applyFill="1" applyBorder="1" applyAlignment="1">
      <alignment horizontal="lef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6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45" fillId="0" borderId="1" xfId="4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49" fontId="46" fillId="9" borderId="1" xfId="0" applyNumberFormat="1" applyFont="1" applyFill="1" applyBorder="1" applyAlignment="1">
      <alignment horizontal="center" vertical="center" textRotation="90" wrapText="1"/>
    </xf>
    <xf numFmtId="49" fontId="46" fillId="9" borderId="1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45" fillId="4" borderId="6" xfId="0" applyFont="1" applyFill="1" applyBorder="1" applyAlignment="1">
      <alignment horizontal="left" vertical="top" wrapText="1"/>
    </xf>
    <xf numFmtId="166" fontId="12" fillId="4" borderId="6" xfId="0" applyNumberFormat="1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45" fillId="0" borderId="2" xfId="4" applyFont="1" applyBorder="1" applyAlignment="1">
      <alignment horizontal="left" vertical="top" wrapText="1"/>
    </xf>
    <xf numFmtId="0" fontId="45" fillId="0" borderId="6" xfId="4" applyFont="1" applyBorder="1" applyAlignment="1">
      <alignment horizontal="left" vertical="top" wrapText="1"/>
    </xf>
    <xf numFmtId="0" fontId="45" fillId="0" borderId="4" xfId="4" applyFont="1" applyBorder="1" applyAlignment="1">
      <alignment horizontal="left" vertical="top" wrapText="1"/>
    </xf>
    <xf numFmtId="0" fontId="45" fillId="4" borderId="2" xfId="4" applyFont="1" applyFill="1" applyBorder="1" applyAlignment="1">
      <alignment horizontal="left" vertical="top" wrapText="1"/>
    </xf>
    <xf numFmtId="0" fontId="45" fillId="4" borderId="4" xfId="4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4" fillId="8" borderId="1" xfId="6" applyNumberFormat="1" applyFont="1" applyFill="1" applyBorder="1" applyAlignment="1">
      <alignment horizontal="right" vertical="top" wrapText="1"/>
    </xf>
    <xf numFmtId="0" fontId="36" fillId="8" borderId="3" xfId="6" applyFont="1" applyFill="1" applyBorder="1" applyAlignment="1">
      <alignment horizontal="left" vertical="top" wrapText="1"/>
    </xf>
    <xf numFmtId="0" fontId="36" fillId="8" borderId="11" xfId="6" applyFont="1" applyFill="1" applyBorder="1" applyAlignment="1">
      <alignment horizontal="left" vertical="top" wrapText="1"/>
    </xf>
    <xf numFmtId="0" fontId="36" fillId="8" borderId="5" xfId="6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49" fontId="63" fillId="0" borderId="6" xfId="0" applyNumberFormat="1" applyFont="1" applyBorder="1" applyAlignment="1">
      <alignment horizontal="center" vertical="top" wrapText="1"/>
    </xf>
    <xf numFmtId="49" fontId="63" fillId="0" borderId="4" xfId="0" applyNumberFormat="1" applyFont="1" applyBorder="1" applyAlignment="1">
      <alignment horizontal="center" vertical="top" wrapText="1"/>
    </xf>
    <xf numFmtId="49" fontId="63" fillId="4" borderId="2" xfId="0" applyNumberFormat="1" applyFont="1" applyFill="1" applyBorder="1" applyAlignment="1">
      <alignment horizontal="left" vertical="top" wrapText="1"/>
    </xf>
    <xf numFmtId="49" fontId="63" fillId="4" borderId="6" xfId="0" applyNumberFormat="1" applyFont="1" applyFill="1" applyBorder="1" applyAlignment="1">
      <alignment horizontal="left" vertical="top" wrapText="1"/>
    </xf>
    <xf numFmtId="49" fontId="63" fillId="4" borderId="4" xfId="0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6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68" fillId="20" borderId="12" xfId="0" applyNumberFormat="1" applyFont="1" applyFill="1" applyBorder="1" applyAlignment="1">
      <alignment horizontal="left" vertical="center" wrapText="1"/>
    </xf>
    <xf numFmtId="49" fontId="68" fillId="20" borderId="9" xfId="0" applyNumberFormat="1" applyFont="1" applyFill="1" applyBorder="1" applyAlignment="1">
      <alignment horizontal="left" vertical="center" wrapText="1"/>
    </xf>
    <xf numFmtId="49" fontId="68" fillId="20" borderId="7" xfId="0" applyNumberFormat="1" applyFont="1" applyFill="1" applyBorder="1" applyAlignment="1">
      <alignment horizontal="left" vertical="center" wrapText="1"/>
    </xf>
    <xf numFmtId="49" fontId="5" fillId="0" borderId="2" xfId="6" applyNumberFormat="1" applyFont="1" applyBorder="1" applyAlignment="1">
      <alignment horizontal="left" vertical="top" wrapText="1"/>
    </xf>
    <xf numFmtId="49" fontId="5" fillId="0" borderId="6" xfId="6" applyNumberFormat="1" applyFont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49" fontId="5" fillId="0" borderId="2" xfId="6" applyNumberFormat="1" applyFont="1" applyBorder="1" applyAlignment="1">
      <alignment horizontal="center" vertical="top" wrapText="1"/>
    </xf>
    <xf numFmtId="49" fontId="5" fillId="0" borderId="6" xfId="6" applyNumberFormat="1" applyFont="1" applyBorder="1" applyAlignment="1">
      <alignment horizontal="center" vertical="top" wrapText="1"/>
    </xf>
    <xf numFmtId="49" fontId="5" fillId="0" borderId="4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center" vertical="top" wrapText="1"/>
    </xf>
    <xf numFmtId="0" fontId="63" fillId="0" borderId="1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49" fontId="1" fillId="0" borderId="14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0" fontId="1" fillId="0" borderId="6" xfId="6" applyBorder="1" applyAlignment="1">
      <alignment vertical="top" wrapText="1"/>
    </xf>
    <xf numFmtId="0" fontId="1" fillId="0" borderId="4" xfId="6" applyBorder="1" applyAlignment="1">
      <alignment vertical="top" wrapText="1"/>
    </xf>
    <xf numFmtId="166" fontId="1" fillId="4" borderId="2" xfId="0" applyNumberFormat="1" applyFont="1" applyFill="1" applyBorder="1" applyAlignment="1">
      <alignment vertical="top"/>
    </xf>
    <xf numFmtId="166" fontId="1" fillId="4" borderId="6" xfId="0" applyNumberFormat="1" applyFont="1" applyFill="1" applyBorder="1" applyAlignment="1">
      <alignment vertical="top"/>
    </xf>
    <xf numFmtId="166" fontId="1" fillId="4" borderId="4" xfId="0" applyNumberFormat="1" applyFont="1" applyFill="1" applyBorder="1" applyAlignment="1">
      <alignment vertical="top"/>
    </xf>
    <xf numFmtId="0" fontId="26" fillId="9" borderId="1" xfId="0" applyFont="1" applyFill="1" applyBorder="1" applyAlignment="1">
      <alignment horizontal="center" vertical="center" wrapText="1"/>
    </xf>
    <xf numFmtId="49" fontId="26" fillId="9" borderId="1" xfId="0" applyNumberFormat="1" applyFont="1" applyFill="1" applyBorder="1" applyAlignment="1">
      <alignment horizontal="center" vertical="center" wrapText="1"/>
    </xf>
    <xf numFmtId="49" fontId="64" fillId="9" borderId="1" xfId="0" applyNumberFormat="1" applyFont="1" applyFill="1" applyBorder="1" applyAlignment="1">
      <alignment horizontal="center" vertical="center" textRotation="90" wrapText="1"/>
    </xf>
    <xf numFmtId="49" fontId="64" fillId="9" borderId="1" xfId="0" applyNumberFormat="1" applyFont="1" applyFill="1" applyBorder="1" applyAlignment="1">
      <alignment horizontal="center" vertical="center" wrapText="1"/>
    </xf>
    <xf numFmtId="49" fontId="26" fillId="9" borderId="8" xfId="0" applyNumberFormat="1" applyFont="1" applyFill="1" applyBorder="1" applyAlignment="1">
      <alignment vertical="center" textRotation="90" wrapText="1"/>
    </xf>
    <xf numFmtId="49" fontId="26" fillId="9" borderId="13" xfId="0" applyNumberFormat="1" applyFont="1" applyFill="1" applyBorder="1" applyAlignment="1">
      <alignment vertical="center" textRotation="90" wrapText="1"/>
    </xf>
    <xf numFmtId="49" fontId="26" fillId="9" borderId="7" xfId="0" applyNumberFormat="1" applyFont="1" applyFill="1" applyBorder="1" applyAlignment="1">
      <alignment vertical="center" textRotation="90" wrapText="1"/>
    </xf>
    <xf numFmtId="0" fontId="1" fillId="4" borderId="2" xfId="6" applyFill="1" applyBorder="1" applyAlignment="1">
      <alignment horizontal="left" vertical="top" wrapText="1"/>
    </xf>
    <xf numFmtId="0" fontId="1" fillId="4" borderId="6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0" fontId="1" fillId="4" borderId="2" xfId="6" applyFill="1" applyBorder="1" applyAlignment="1">
      <alignment vertical="top" wrapText="1"/>
    </xf>
    <xf numFmtId="0" fontId="1" fillId="4" borderId="6" xfId="6" applyFill="1" applyBorder="1" applyAlignment="1">
      <alignment vertical="top" wrapText="1"/>
    </xf>
    <xf numFmtId="0" fontId="1" fillId="4" borderId="4" xfId="6" applyFill="1" applyBorder="1" applyAlignment="1">
      <alignment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3" fillId="0" borderId="6" xfId="6" applyNumberFormat="1" applyFont="1" applyBorder="1" applyAlignment="1">
      <alignment horizontal="left" vertical="top" wrapText="1"/>
    </xf>
    <xf numFmtId="49" fontId="63" fillId="0" borderId="4" xfId="6" applyNumberFormat="1" applyFont="1" applyBorder="1" applyAlignment="1">
      <alignment horizontal="left" vertical="top" wrapText="1"/>
    </xf>
    <xf numFmtId="0" fontId="1" fillId="4" borderId="2" xfId="6" applyFill="1" applyBorder="1" applyAlignment="1">
      <alignment horizontal="center" vertical="top" wrapText="1"/>
    </xf>
    <xf numFmtId="0" fontId="1" fillId="4" borderId="6" xfId="6" applyFill="1" applyBorder="1" applyAlignment="1">
      <alignment horizontal="center" vertical="top" wrapText="1"/>
    </xf>
    <xf numFmtId="0" fontId="1" fillId="4" borderId="4" xfId="6" applyFill="1" applyBorder="1" applyAlignment="1">
      <alignment horizontal="center" vertical="top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6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6" xfId="6" applyNumberFormat="1" applyFill="1" applyBorder="1" applyAlignment="1">
      <alignment horizontal="left" vertical="top" wrapText="1"/>
    </xf>
    <xf numFmtId="166" fontId="1" fillId="4" borderId="2" xfId="6" applyNumberFormat="1" applyFill="1" applyBorder="1" applyAlignment="1">
      <alignment vertical="top" wrapText="1"/>
    </xf>
    <xf numFmtId="166" fontId="1" fillId="4" borderId="6" xfId="6" applyNumberFormat="1" applyFill="1" applyBorder="1" applyAlignment="1">
      <alignment vertical="top" wrapText="1"/>
    </xf>
    <xf numFmtId="166" fontId="1" fillId="4" borderId="4" xfId="6" applyNumberFormat="1" applyFill="1" applyBorder="1" applyAlignment="1">
      <alignment vertical="top" wrapText="1"/>
    </xf>
    <xf numFmtId="0" fontId="25" fillId="0" borderId="21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center" vertical="top" wrapText="1"/>
    </xf>
    <xf numFmtId="0" fontId="25" fillId="9" borderId="20" xfId="0" applyFont="1" applyFill="1" applyBorder="1" applyAlignment="1">
      <alignment horizontal="left" vertical="center" wrapText="1"/>
    </xf>
    <xf numFmtId="0" fontId="25" fillId="9" borderId="5" xfId="0" applyFont="1" applyFill="1" applyBorder="1" applyAlignment="1">
      <alignment horizontal="left" vertical="center" wrapText="1"/>
    </xf>
    <xf numFmtId="0" fontId="25" fillId="8" borderId="20" xfId="0" applyFont="1" applyFill="1" applyBorder="1" applyAlignment="1">
      <alignment horizontal="left" vertical="center" wrapText="1"/>
    </xf>
    <xf numFmtId="0" fontId="25" fillId="8" borderId="5" xfId="0" applyFont="1" applyFill="1" applyBorder="1" applyAlignment="1">
      <alignment horizontal="left" vertical="center" wrapText="1"/>
    </xf>
    <xf numFmtId="0" fontId="25" fillId="4" borderId="20" xfId="0" applyFont="1" applyFill="1" applyBorder="1" applyAlignment="1">
      <alignment horizontal="left" vertical="center" wrapText="1"/>
    </xf>
    <xf numFmtId="0" fontId="25" fillId="4" borderId="5" xfId="0" applyFont="1" applyFill="1" applyBorder="1" applyAlignment="1">
      <alignment horizontal="left" vertical="center" wrapText="1"/>
    </xf>
    <xf numFmtId="0" fontId="23" fillId="9" borderId="19" xfId="0" applyFont="1" applyFill="1" applyBorder="1" applyAlignment="1">
      <alignment horizontal="left" vertical="center" wrapText="1"/>
    </xf>
    <xf numFmtId="0" fontId="23" fillId="9" borderId="1" xfId="0" applyFont="1" applyFill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49" fontId="70" fillId="0" borderId="0" xfId="0" applyNumberFormat="1" applyFont="1" applyAlignment="1">
      <alignment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009900"/>
      <color rgb="FFFFFFCC"/>
      <color rgb="FF188A3E"/>
      <color rgb="FF00863D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K103"/>
  <sheetViews>
    <sheetView tabSelected="1" zoomScaleNormal="100" workbookViewId="0">
      <pane ySplit="13" topLeftCell="A14" activePane="bottomLeft" state="frozen"/>
      <selection activeCell="H12" sqref="H12:H18"/>
      <selection pane="bottomLeft" activeCell="A7" sqref="A7:J7"/>
    </sheetView>
  </sheetViews>
  <sheetFormatPr defaultColWidth="9.140625" defaultRowHeight="12.75" x14ac:dyDescent="0.2"/>
  <cols>
    <col min="1" max="1" width="2.28515625" style="262" customWidth="1"/>
    <col min="2" max="2" width="19.28515625" style="263" customWidth="1"/>
    <col min="3" max="3" width="48.28515625" style="262" customWidth="1"/>
    <col min="4" max="4" width="8" style="264" customWidth="1"/>
    <col min="5" max="5" width="43.140625" style="265" customWidth="1"/>
    <col min="6" max="6" width="37.5703125" style="265" customWidth="1"/>
    <col min="7" max="7" width="9.5703125" style="263" customWidth="1"/>
    <col min="8" max="8" width="12.85546875" style="320" customWidth="1"/>
    <col min="9" max="9" width="39.85546875" style="321" customWidth="1"/>
    <col min="10" max="10" width="10.5703125" style="381" customWidth="1"/>
    <col min="11" max="16384" width="9.140625" style="262"/>
  </cols>
  <sheetData>
    <row r="1" spans="1:11" x14ac:dyDescent="0.2">
      <c r="G1" s="692" t="s">
        <v>520</v>
      </c>
      <c r="H1" s="692"/>
      <c r="I1" s="692"/>
      <c r="J1" s="380"/>
    </row>
    <row r="2" spans="1:11" x14ac:dyDescent="0.2">
      <c r="G2" s="693" t="s">
        <v>521</v>
      </c>
      <c r="H2" s="693"/>
      <c r="I2" s="693"/>
      <c r="J2" s="693"/>
    </row>
    <row r="3" spans="1:11" x14ac:dyDescent="0.2">
      <c r="G3" s="693" t="s">
        <v>929</v>
      </c>
      <c r="H3" s="693"/>
      <c r="I3" s="693"/>
      <c r="J3" s="693"/>
    </row>
    <row r="4" spans="1:11" ht="15" customHeight="1" x14ac:dyDescent="0.25">
      <c r="G4" s="1051" t="s">
        <v>522</v>
      </c>
      <c r="H4" s="1051"/>
      <c r="I4" s="1051"/>
      <c r="J4" s="371"/>
    </row>
    <row r="5" spans="1:11" ht="16.5" customHeight="1" x14ac:dyDescent="0.25">
      <c r="G5" s="1051" t="s">
        <v>984</v>
      </c>
      <c r="H5" s="1051"/>
      <c r="I5" s="1051"/>
    </row>
    <row r="6" spans="1:11" s="269" customFormat="1" ht="14.25" customHeight="1" x14ac:dyDescent="0.25">
      <c r="A6" s="266"/>
      <c r="B6" s="370"/>
      <c r="C6" s="371"/>
      <c r="D6" s="267"/>
      <c r="E6" s="268"/>
      <c r="F6" s="268"/>
      <c r="G6" s="694" t="s">
        <v>734</v>
      </c>
      <c r="H6" s="694"/>
      <c r="I6" s="694"/>
      <c r="J6" s="380"/>
    </row>
    <row r="7" spans="1:11" s="270" customFormat="1" ht="18.75" x14ac:dyDescent="0.25">
      <c r="A7" s="699" t="s">
        <v>523</v>
      </c>
      <c r="B7" s="699"/>
      <c r="C7" s="699"/>
      <c r="D7" s="699"/>
      <c r="E7" s="699"/>
      <c r="F7" s="699"/>
      <c r="G7" s="699"/>
      <c r="H7" s="699"/>
      <c r="I7" s="699"/>
      <c r="J7" s="699"/>
    </row>
    <row r="8" spans="1:11" s="270" customFormat="1" ht="19.5" customHeight="1" x14ac:dyDescent="0.25">
      <c r="A8" s="695"/>
      <c r="B8" s="695"/>
      <c r="C8" s="695"/>
      <c r="D8" s="695"/>
      <c r="E8" s="695"/>
      <c r="F8" s="695"/>
      <c r="G8" s="695"/>
      <c r="H8" s="695"/>
      <c r="I8" s="695"/>
      <c r="J8" s="380"/>
    </row>
    <row r="9" spans="1:11" s="270" customFormat="1" ht="26.25" customHeight="1" x14ac:dyDescent="0.25">
      <c r="A9" s="700" t="s">
        <v>737</v>
      </c>
      <c r="B9" s="700"/>
      <c r="C9" s="700"/>
      <c r="D9" s="700"/>
      <c r="E9" s="700"/>
      <c r="F9" s="700"/>
      <c r="G9" s="700"/>
      <c r="H9" s="700"/>
      <c r="I9" s="700"/>
      <c r="J9" s="700"/>
      <c r="K9" s="270" t="s">
        <v>728</v>
      </c>
    </row>
    <row r="11" spans="1:11" ht="36" customHeight="1" x14ac:dyDescent="0.2">
      <c r="B11" s="701" t="s">
        <v>28</v>
      </c>
      <c r="C11" s="702" t="s">
        <v>64</v>
      </c>
      <c r="D11" s="705" t="s">
        <v>514</v>
      </c>
      <c r="E11" s="707" t="s">
        <v>515</v>
      </c>
      <c r="F11" s="707" t="s">
        <v>516</v>
      </c>
      <c r="G11" s="710" t="s">
        <v>575</v>
      </c>
      <c r="H11" s="718" t="s">
        <v>764</v>
      </c>
      <c r="I11" s="713" t="s">
        <v>517</v>
      </c>
      <c r="J11" s="714"/>
    </row>
    <row r="12" spans="1:11" ht="13.5" customHeight="1" x14ac:dyDescent="0.2">
      <c r="B12" s="701"/>
      <c r="C12" s="703"/>
      <c r="D12" s="706"/>
      <c r="E12" s="708"/>
      <c r="F12" s="708"/>
      <c r="G12" s="711"/>
      <c r="H12" s="718"/>
      <c r="I12" s="715" t="s">
        <v>519</v>
      </c>
      <c r="J12" s="717" t="s">
        <v>518</v>
      </c>
    </row>
    <row r="13" spans="1:11" ht="39.75" customHeight="1" x14ac:dyDescent="0.2">
      <c r="B13" s="701"/>
      <c r="C13" s="704"/>
      <c r="D13" s="706"/>
      <c r="E13" s="708"/>
      <c r="F13" s="709"/>
      <c r="G13" s="712"/>
      <c r="H13" s="718"/>
      <c r="I13" s="716"/>
      <c r="J13" s="717"/>
    </row>
    <row r="14" spans="1:11" s="271" customFormat="1" ht="39.75" customHeight="1" x14ac:dyDescent="0.3">
      <c r="B14" s="696" t="s">
        <v>524</v>
      </c>
      <c r="C14" s="697"/>
      <c r="D14" s="697"/>
      <c r="E14" s="697"/>
      <c r="F14" s="697"/>
      <c r="G14" s="697"/>
      <c r="H14" s="697"/>
      <c r="I14" s="697"/>
      <c r="J14" s="698"/>
    </row>
    <row r="15" spans="1:11" s="272" customFormat="1" ht="31.5" customHeight="1" x14ac:dyDescent="0.25">
      <c r="B15" s="298" t="s">
        <v>73</v>
      </c>
      <c r="C15" s="719" t="s">
        <v>184</v>
      </c>
      <c r="D15" s="720"/>
      <c r="E15" s="720"/>
      <c r="F15" s="733"/>
      <c r="G15" s="294"/>
      <c r="H15" s="300">
        <f>SUM(H16:H23)</f>
        <v>692.4</v>
      </c>
      <c r="I15" s="294"/>
      <c r="J15" s="382"/>
    </row>
    <row r="16" spans="1:11" ht="36.75" customHeight="1" x14ac:dyDescent="0.2">
      <c r="B16" s="29" t="s">
        <v>93</v>
      </c>
      <c r="C16" s="29" t="s">
        <v>90</v>
      </c>
      <c r="D16" s="273" t="s">
        <v>394</v>
      </c>
      <c r="E16" s="183" t="s">
        <v>570</v>
      </c>
      <c r="F16" s="183" t="s">
        <v>526</v>
      </c>
      <c r="G16" s="27" t="s">
        <v>0</v>
      </c>
      <c r="H16" s="345">
        <v>100</v>
      </c>
      <c r="I16" s="178" t="s">
        <v>758</v>
      </c>
      <c r="J16" s="383" t="s">
        <v>759</v>
      </c>
      <c r="K16" s="344"/>
    </row>
    <row r="17" spans="2:10" ht="26.25" customHeight="1" x14ac:dyDescent="0.2">
      <c r="B17" s="662" t="s">
        <v>227</v>
      </c>
      <c r="C17" s="662" t="s">
        <v>935</v>
      </c>
      <c r="D17" s="726">
        <v>1</v>
      </c>
      <c r="E17" s="727" t="s">
        <v>583</v>
      </c>
      <c r="F17" s="727" t="s">
        <v>574</v>
      </c>
      <c r="G17" s="29" t="s">
        <v>0</v>
      </c>
      <c r="H17" s="274">
        <v>50</v>
      </c>
      <c r="I17" s="678" t="s">
        <v>398</v>
      </c>
      <c r="J17" s="679">
        <v>15</v>
      </c>
    </row>
    <row r="18" spans="2:10" ht="26.25" customHeight="1" x14ac:dyDescent="0.2">
      <c r="B18" s="662"/>
      <c r="C18" s="662"/>
      <c r="D18" s="726"/>
      <c r="E18" s="727"/>
      <c r="F18" s="727"/>
      <c r="G18" s="29" t="s">
        <v>1</v>
      </c>
      <c r="H18" s="274">
        <v>5</v>
      </c>
      <c r="I18" s="678"/>
      <c r="J18" s="680"/>
    </row>
    <row r="19" spans="2:10" ht="26.25" customHeight="1" x14ac:dyDescent="0.2">
      <c r="B19" s="662"/>
      <c r="C19" s="662"/>
      <c r="D19" s="726"/>
      <c r="E19" s="727"/>
      <c r="F19" s="727"/>
      <c r="G19" s="29" t="s">
        <v>3</v>
      </c>
      <c r="H19" s="274">
        <v>281.39999999999998</v>
      </c>
      <c r="I19" s="678"/>
      <c r="J19" s="681"/>
    </row>
    <row r="20" spans="2:10" ht="33.75" customHeight="1" x14ac:dyDescent="0.2">
      <c r="B20" s="29" t="s">
        <v>228</v>
      </c>
      <c r="C20" s="27" t="s">
        <v>936</v>
      </c>
      <c r="D20" s="180">
        <v>1</v>
      </c>
      <c r="E20" s="181" t="s">
        <v>943</v>
      </c>
      <c r="F20" s="183" t="s">
        <v>694</v>
      </c>
      <c r="G20" s="27" t="s">
        <v>0</v>
      </c>
      <c r="H20" s="274">
        <v>15</v>
      </c>
      <c r="I20" s="27" t="s">
        <v>399</v>
      </c>
      <c r="J20" s="384" t="s">
        <v>400</v>
      </c>
    </row>
    <row r="21" spans="2:10" ht="34.5" customHeight="1" x14ac:dyDescent="0.2">
      <c r="B21" s="684" t="s">
        <v>229</v>
      </c>
      <c r="C21" s="667" t="s">
        <v>111</v>
      </c>
      <c r="D21" s="186">
        <v>1</v>
      </c>
      <c r="E21" s="193" t="s">
        <v>637</v>
      </c>
      <c r="F21" s="728" t="s">
        <v>525</v>
      </c>
      <c r="G21" s="178" t="s">
        <v>0</v>
      </c>
      <c r="H21" s="279">
        <v>40</v>
      </c>
      <c r="I21" s="667" t="s">
        <v>735</v>
      </c>
      <c r="J21" s="682" t="s">
        <v>736</v>
      </c>
    </row>
    <row r="22" spans="2:10" ht="34.5" customHeight="1" x14ac:dyDescent="0.2">
      <c r="B22" s="662"/>
      <c r="C22" s="678"/>
      <c r="D22" s="180">
        <v>2</v>
      </c>
      <c r="E22" s="181" t="s">
        <v>530</v>
      </c>
      <c r="F22" s="676"/>
      <c r="G22" s="27" t="s">
        <v>1</v>
      </c>
      <c r="H22" s="347">
        <v>80</v>
      </c>
      <c r="I22" s="678"/>
      <c r="J22" s="683"/>
    </row>
    <row r="23" spans="2:10" ht="33.75" customHeight="1" x14ac:dyDescent="0.2">
      <c r="B23" s="226" t="s">
        <v>230</v>
      </c>
      <c r="C23" s="355" t="s">
        <v>110</v>
      </c>
      <c r="D23" s="374">
        <v>1</v>
      </c>
      <c r="E23" s="193" t="s">
        <v>637</v>
      </c>
      <c r="F23" s="356" t="s">
        <v>525</v>
      </c>
      <c r="G23" s="26" t="s">
        <v>0</v>
      </c>
      <c r="H23" s="281">
        <v>121</v>
      </c>
      <c r="I23" s="26" t="s">
        <v>401</v>
      </c>
      <c r="J23" s="233" t="s">
        <v>351</v>
      </c>
    </row>
    <row r="24" spans="2:10" s="272" customFormat="1" ht="24.75" customHeight="1" x14ac:dyDescent="0.25">
      <c r="B24" s="298" t="s">
        <v>96</v>
      </c>
      <c r="C24" s="719" t="s">
        <v>92</v>
      </c>
      <c r="D24" s="720"/>
      <c r="E24" s="720"/>
      <c r="F24" s="720"/>
      <c r="G24" s="353"/>
      <c r="H24" s="300">
        <f>SUM(H25:H28)</f>
        <v>388.3</v>
      </c>
      <c r="I24" s="294"/>
      <c r="J24" s="382"/>
    </row>
    <row r="25" spans="2:10" ht="27" customHeight="1" x14ac:dyDescent="0.2">
      <c r="B25" s="684" t="s">
        <v>94</v>
      </c>
      <c r="C25" s="684" t="s">
        <v>206</v>
      </c>
      <c r="D25" s="729" t="s">
        <v>394</v>
      </c>
      <c r="E25" s="728" t="s">
        <v>531</v>
      </c>
      <c r="F25" s="728" t="s">
        <v>525</v>
      </c>
      <c r="G25" s="27" t="s">
        <v>0</v>
      </c>
      <c r="H25" s="274">
        <v>80</v>
      </c>
      <c r="I25" s="667" t="s">
        <v>402</v>
      </c>
      <c r="J25" s="685" t="s">
        <v>403</v>
      </c>
    </row>
    <row r="26" spans="2:10" ht="21.75" customHeight="1" x14ac:dyDescent="0.2">
      <c r="B26" s="663"/>
      <c r="C26" s="663"/>
      <c r="D26" s="739"/>
      <c r="E26" s="677"/>
      <c r="F26" s="677"/>
      <c r="G26" s="29" t="s">
        <v>3</v>
      </c>
      <c r="H26" s="274">
        <v>8.3000000000000007</v>
      </c>
      <c r="I26" s="669"/>
      <c r="J26" s="691"/>
    </row>
    <row r="27" spans="2:10" s="8" customFormat="1" ht="51" customHeight="1" x14ac:dyDescent="0.2">
      <c r="B27" s="684" t="s">
        <v>231</v>
      </c>
      <c r="C27" s="667" t="s">
        <v>937</v>
      </c>
      <c r="D27" s="273" t="s">
        <v>394</v>
      </c>
      <c r="E27" s="183" t="s">
        <v>585</v>
      </c>
      <c r="F27" s="183" t="s">
        <v>527</v>
      </c>
      <c r="G27" s="178" t="s">
        <v>0</v>
      </c>
      <c r="H27" s="229">
        <v>45</v>
      </c>
      <c r="I27" s="684" t="s">
        <v>738</v>
      </c>
      <c r="J27" s="685" t="s">
        <v>739</v>
      </c>
    </row>
    <row r="28" spans="2:10" s="8" customFormat="1" ht="32.25" customHeight="1" x14ac:dyDescent="0.2">
      <c r="B28" s="662"/>
      <c r="C28" s="669"/>
      <c r="D28" s="180">
        <v>2</v>
      </c>
      <c r="E28" s="181" t="s">
        <v>740</v>
      </c>
      <c r="F28" s="181" t="s">
        <v>566</v>
      </c>
      <c r="G28" s="27" t="s">
        <v>1</v>
      </c>
      <c r="H28" s="95">
        <v>255</v>
      </c>
      <c r="I28" s="662"/>
      <c r="J28" s="686"/>
    </row>
    <row r="29" spans="2:10" s="272" customFormat="1" ht="33" customHeight="1" x14ac:dyDescent="0.25">
      <c r="B29" s="375" t="s">
        <v>95</v>
      </c>
      <c r="C29" s="721" t="s">
        <v>205</v>
      </c>
      <c r="D29" s="722"/>
      <c r="E29" s="722"/>
      <c r="F29" s="722"/>
      <c r="G29" s="376"/>
      <c r="H29" s="377">
        <f>SUM(H30:H35)</f>
        <v>1731</v>
      </c>
      <c r="I29" s="378"/>
      <c r="J29" s="386"/>
    </row>
    <row r="30" spans="2:10" ht="43.5" customHeight="1" x14ac:dyDescent="0.2">
      <c r="B30" s="684" t="s">
        <v>98</v>
      </c>
      <c r="C30" s="662" t="s">
        <v>938</v>
      </c>
      <c r="D30" s="729" t="s">
        <v>394</v>
      </c>
      <c r="E30" s="728" t="s">
        <v>533</v>
      </c>
      <c r="F30" s="728" t="s">
        <v>536</v>
      </c>
      <c r="G30" s="178" t="s">
        <v>0</v>
      </c>
      <c r="H30" s="279">
        <v>195</v>
      </c>
      <c r="I30" s="684" t="s">
        <v>742</v>
      </c>
      <c r="J30" s="685" t="s">
        <v>381</v>
      </c>
    </row>
    <row r="31" spans="2:10" ht="27" customHeight="1" x14ac:dyDescent="0.2">
      <c r="B31" s="662"/>
      <c r="C31" s="662"/>
      <c r="D31" s="730"/>
      <c r="E31" s="677"/>
      <c r="F31" s="676"/>
      <c r="G31" s="27" t="s">
        <v>1</v>
      </c>
      <c r="H31" s="274">
        <v>1105</v>
      </c>
      <c r="I31" s="662"/>
      <c r="J31" s="686"/>
    </row>
    <row r="32" spans="2:10" ht="36.75" customHeight="1" x14ac:dyDescent="0.2">
      <c r="B32" s="661" t="s">
        <v>99</v>
      </c>
      <c r="C32" s="662" t="s">
        <v>939</v>
      </c>
      <c r="D32" s="745" t="s">
        <v>394</v>
      </c>
      <c r="E32" s="728" t="s">
        <v>534</v>
      </c>
      <c r="F32" s="746" t="s">
        <v>536</v>
      </c>
      <c r="G32" s="355" t="s">
        <v>0</v>
      </c>
      <c r="H32" s="379">
        <v>25</v>
      </c>
      <c r="I32" s="661" t="s">
        <v>405</v>
      </c>
      <c r="J32" s="688" t="s">
        <v>406</v>
      </c>
    </row>
    <row r="33" spans="2:10" ht="30" customHeight="1" x14ac:dyDescent="0.2">
      <c r="B33" s="662"/>
      <c r="C33" s="662"/>
      <c r="D33" s="730"/>
      <c r="E33" s="677"/>
      <c r="F33" s="676"/>
      <c r="G33" s="27" t="s">
        <v>1</v>
      </c>
      <c r="H33" s="274">
        <v>138</v>
      </c>
      <c r="I33" s="662"/>
      <c r="J33" s="686"/>
    </row>
    <row r="34" spans="2:10" ht="28.5" customHeight="1" x14ac:dyDescent="0.2">
      <c r="B34" s="662" t="s">
        <v>97</v>
      </c>
      <c r="C34" s="664" t="s">
        <v>411</v>
      </c>
      <c r="D34" s="747">
        <v>1</v>
      </c>
      <c r="E34" s="674" t="s">
        <v>585</v>
      </c>
      <c r="F34" s="676" t="s">
        <v>535</v>
      </c>
      <c r="G34" s="27" t="s">
        <v>1</v>
      </c>
      <c r="H34" s="274">
        <v>250</v>
      </c>
      <c r="I34" s="664" t="s">
        <v>741</v>
      </c>
      <c r="J34" s="689">
        <v>100</v>
      </c>
    </row>
    <row r="35" spans="2:10" ht="38.25" customHeight="1" x14ac:dyDescent="0.2">
      <c r="B35" s="663"/>
      <c r="C35" s="664"/>
      <c r="D35" s="748"/>
      <c r="E35" s="675"/>
      <c r="F35" s="677"/>
      <c r="G35" s="26" t="s">
        <v>3</v>
      </c>
      <c r="H35" s="281">
        <v>18</v>
      </c>
      <c r="I35" s="687"/>
      <c r="J35" s="690"/>
    </row>
    <row r="36" spans="2:10" s="272" customFormat="1" ht="27.75" customHeight="1" x14ac:dyDescent="0.25">
      <c r="B36" s="298" t="s">
        <v>100</v>
      </c>
      <c r="C36" s="719" t="s">
        <v>207</v>
      </c>
      <c r="D36" s="720"/>
      <c r="E36" s="720"/>
      <c r="F36" s="720"/>
      <c r="G36" s="353"/>
      <c r="H36" s="300">
        <f>SUM(H37:H43)</f>
        <v>700.9</v>
      </c>
      <c r="I36" s="294"/>
      <c r="J36" s="382"/>
    </row>
    <row r="37" spans="2:10" ht="45" customHeight="1" x14ac:dyDescent="0.2">
      <c r="B37" s="29" t="s">
        <v>101</v>
      </c>
      <c r="C37" s="28" t="s">
        <v>731</v>
      </c>
      <c r="D37" s="185" t="s">
        <v>394</v>
      </c>
      <c r="E37" s="184" t="s">
        <v>638</v>
      </c>
      <c r="F37" s="184" t="s">
        <v>525</v>
      </c>
      <c r="G37" s="27" t="s">
        <v>0</v>
      </c>
      <c r="H37" s="274">
        <v>120</v>
      </c>
      <c r="I37" s="27" t="s">
        <v>407</v>
      </c>
      <c r="J37" s="384">
        <v>5.9</v>
      </c>
    </row>
    <row r="38" spans="2:10" ht="51.75" customHeight="1" x14ac:dyDescent="0.2">
      <c r="B38" s="225" t="s">
        <v>104</v>
      </c>
      <c r="C38" s="225" t="s">
        <v>102</v>
      </c>
      <c r="D38" s="185" t="s">
        <v>394</v>
      </c>
      <c r="E38" s="182" t="s">
        <v>537</v>
      </c>
      <c r="F38" s="183" t="s">
        <v>525</v>
      </c>
      <c r="G38" s="29" t="s">
        <v>0</v>
      </c>
      <c r="H38" s="274">
        <v>30</v>
      </c>
      <c r="I38" s="27" t="s">
        <v>408</v>
      </c>
      <c r="J38" s="384" t="s">
        <v>743</v>
      </c>
    </row>
    <row r="39" spans="2:10" ht="41.25" customHeight="1" x14ac:dyDescent="0.2">
      <c r="B39" s="29" t="s">
        <v>103</v>
      </c>
      <c r="C39" s="225" t="s">
        <v>340</v>
      </c>
      <c r="D39" s="273" t="s">
        <v>394</v>
      </c>
      <c r="E39" s="183" t="s">
        <v>572</v>
      </c>
      <c r="F39" s="183" t="s">
        <v>525</v>
      </c>
      <c r="G39" s="29" t="s">
        <v>0</v>
      </c>
      <c r="H39" s="274">
        <v>11</v>
      </c>
      <c r="I39" s="27" t="s">
        <v>510</v>
      </c>
      <c r="J39" s="384">
        <v>11</v>
      </c>
    </row>
    <row r="40" spans="2:10" ht="63" customHeight="1" x14ac:dyDescent="0.2">
      <c r="B40" s="29" t="s">
        <v>232</v>
      </c>
      <c r="C40" s="28" t="s">
        <v>107</v>
      </c>
      <c r="D40" s="185" t="s">
        <v>394</v>
      </c>
      <c r="E40" s="184" t="s">
        <v>930</v>
      </c>
      <c r="F40" s="184" t="s">
        <v>538</v>
      </c>
      <c r="G40" s="29" t="s">
        <v>0</v>
      </c>
      <c r="H40" s="274">
        <v>89.9</v>
      </c>
      <c r="I40" s="27" t="s">
        <v>412</v>
      </c>
      <c r="J40" s="384">
        <v>29</v>
      </c>
    </row>
    <row r="41" spans="2:10" ht="45.75" customHeight="1" x14ac:dyDescent="0.2">
      <c r="B41" s="29" t="s">
        <v>233</v>
      </c>
      <c r="C41" s="28" t="s">
        <v>946</v>
      </c>
      <c r="D41" s="186">
        <v>1</v>
      </c>
      <c r="E41" s="187" t="s">
        <v>945</v>
      </c>
      <c r="F41" s="182" t="s">
        <v>540</v>
      </c>
      <c r="G41" s="29" t="s">
        <v>0</v>
      </c>
      <c r="H41" s="274">
        <v>30</v>
      </c>
      <c r="I41" s="27" t="s">
        <v>409</v>
      </c>
      <c r="J41" s="384" t="s">
        <v>748</v>
      </c>
    </row>
    <row r="42" spans="2:10" ht="45.75" customHeight="1" x14ac:dyDescent="0.2">
      <c r="B42" s="29" t="s">
        <v>744</v>
      </c>
      <c r="C42" s="28" t="s">
        <v>745</v>
      </c>
      <c r="D42" s="186">
        <v>1</v>
      </c>
      <c r="E42" s="187" t="s">
        <v>947</v>
      </c>
      <c r="F42" s="182" t="s">
        <v>540</v>
      </c>
      <c r="G42" s="29" t="s">
        <v>0</v>
      </c>
      <c r="H42" s="274">
        <f>150+120</f>
        <v>270</v>
      </c>
      <c r="I42" s="27" t="s">
        <v>746</v>
      </c>
      <c r="J42" s="387">
        <v>2</v>
      </c>
    </row>
    <row r="43" spans="2:10" ht="44.25" customHeight="1" x14ac:dyDescent="0.2">
      <c r="B43" s="29" t="s">
        <v>234</v>
      </c>
      <c r="C43" s="28" t="s">
        <v>306</v>
      </c>
      <c r="D43" s="186">
        <v>1</v>
      </c>
      <c r="E43" s="183" t="s">
        <v>932</v>
      </c>
      <c r="F43" s="182" t="s">
        <v>540</v>
      </c>
      <c r="G43" s="29" t="s">
        <v>0</v>
      </c>
      <c r="H43" s="274">
        <v>150</v>
      </c>
      <c r="I43" s="27" t="s">
        <v>410</v>
      </c>
      <c r="J43" s="385" t="s">
        <v>747</v>
      </c>
    </row>
    <row r="44" spans="2:10" s="276" customFormat="1" ht="33" customHeight="1" x14ac:dyDescent="0.2">
      <c r="B44" s="298" t="s">
        <v>235</v>
      </c>
      <c r="C44" s="719" t="s">
        <v>307</v>
      </c>
      <c r="D44" s="720"/>
      <c r="E44" s="720"/>
      <c r="F44" s="733"/>
      <c r="G44" s="294"/>
      <c r="H44" s="300">
        <f>+H45+H46+H48</f>
        <v>102</v>
      </c>
      <c r="I44" s="294"/>
      <c r="J44" s="275"/>
    </row>
    <row r="45" spans="2:10" s="86" customFormat="1" ht="36.75" customHeight="1" x14ac:dyDescent="0.2">
      <c r="B45" s="22" t="s">
        <v>105</v>
      </c>
      <c r="C45" s="16" t="s">
        <v>308</v>
      </c>
      <c r="D45" s="180">
        <v>1</v>
      </c>
      <c r="E45" s="189" t="s">
        <v>931</v>
      </c>
      <c r="F45" s="189" t="s">
        <v>541</v>
      </c>
      <c r="G45" s="27" t="s">
        <v>0</v>
      </c>
      <c r="H45" s="345">
        <v>25</v>
      </c>
      <c r="I45" s="277" t="s">
        <v>345</v>
      </c>
      <c r="J45" s="278">
        <v>1</v>
      </c>
    </row>
    <row r="46" spans="2:10" s="2" customFormat="1" ht="51.75" customHeight="1" x14ac:dyDescent="0.2">
      <c r="B46" s="658" t="s">
        <v>106</v>
      </c>
      <c r="C46" s="658" t="s">
        <v>208</v>
      </c>
      <c r="D46" s="188" t="s">
        <v>394</v>
      </c>
      <c r="E46" s="189" t="s">
        <v>542</v>
      </c>
      <c r="F46" s="189" t="s">
        <v>541</v>
      </c>
      <c r="G46" s="665" t="s">
        <v>0</v>
      </c>
      <c r="H46" s="723">
        <v>42</v>
      </c>
      <c r="I46" s="280" t="s">
        <v>346</v>
      </c>
      <c r="J46" s="278">
        <v>10</v>
      </c>
    </row>
    <row r="47" spans="2:10" s="2" customFormat="1" ht="51.75" customHeight="1" x14ac:dyDescent="0.2">
      <c r="B47" s="660"/>
      <c r="C47" s="660"/>
      <c r="D47" s="188" t="s">
        <v>381</v>
      </c>
      <c r="E47" s="190" t="s">
        <v>749</v>
      </c>
      <c r="F47" s="189" t="s">
        <v>541</v>
      </c>
      <c r="G47" s="666"/>
      <c r="H47" s="724"/>
      <c r="I47" s="23" t="s">
        <v>750</v>
      </c>
      <c r="J47" s="278">
        <v>7</v>
      </c>
    </row>
    <row r="48" spans="2:10" s="2" customFormat="1" ht="42" customHeight="1" x14ac:dyDescent="0.2">
      <c r="B48" s="658" t="s">
        <v>236</v>
      </c>
      <c r="C48" s="658" t="s">
        <v>310</v>
      </c>
      <c r="D48" s="188" t="s">
        <v>394</v>
      </c>
      <c r="E48" s="184" t="s">
        <v>725</v>
      </c>
      <c r="F48" s="189" t="s">
        <v>541</v>
      </c>
      <c r="G48" s="667" t="s">
        <v>0</v>
      </c>
      <c r="H48" s="723">
        <v>35</v>
      </c>
      <c r="I48" s="282" t="s">
        <v>729</v>
      </c>
      <c r="J48" s="283">
        <v>25</v>
      </c>
    </row>
    <row r="49" spans="2:10" s="2" customFormat="1" ht="33.75" customHeight="1" x14ac:dyDescent="0.2">
      <c r="B49" s="660"/>
      <c r="C49" s="660"/>
      <c r="D49" s="188" t="s">
        <v>381</v>
      </c>
      <c r="E49" s="184" t="s">
        <v>726</v>
      </c>
      <c r="F49" s="189" t="s">
        <v>541</v>
      </c>
      <c r="G49" s="669"/>
      <c r="H49" s="724"/>
      <c r="I49" s="23" t="s">
        <v>727</v>
      </c>
      <c r="J49" s="278">
        <v>10</v>
      </c>
    </row>
    <row r="50" spans="2:10" s="276" customFormat="1" ht="23.25" customHeight="1" x14ac:dyDescent="0.2">
      <c r="B50" s="298" t="s">
        <v>108</v>
      </c>
      <c r="C50" s="719" t="s">
        <v>311</v>
      </c>
      <c r="D50" s="720"/>
      <c r="E50" s="720"/>
      <c r="F50" s="733"/>
      <c r="G50" s="294"/>
      <c r="H50" s="300">
        <f>SUM(H51:H55)</f>
        <v>241</v>
      </c>
      <c r="I50" s="354"/>
      <c r="J50" s="382"/>
    </row>
    <row r="51" spans="2:10" s="86" customFormat="1" ht="33" customHeight="1" x14ac:dyDescent="0.2">
      <c r="B51" s="658" t="s">
        <v>109</v>
      </c>
      <c r="C51" s="665" t="s">
        <v>171</v>
      </c>
      <c r="D51" s="191">
        <v>1</v>
      </c>
      <c r="E51" s="192" t="s">
        <v>544</v>
      </c>
      <c r="F51" s="737" t="s">
        <v>546</v>
      </c>
      <c r="G51" s="667" t="s">
        <v>0</v>
      </c>
      <c r="H51" s="740">
        <v>46</v>
      </c>
      <c r="I51" s="284" t="s">
        <v>498</v>
      </c>
      <c r="J51" s="285" t="s">
        <v>353</v>
      </c>
    </row>
    <row r="52" spans="2:10" s="86" customFormat="1" ht="33" customHeight="1" x14ac:dyDescent="0.2">
      <c r="B52" s="660"/>
      <c r="C52" s="666"/>
      <c r="D52" s="180">
        <v>2</v>
      </c>
      <c r="E52" s="193" t="s">
        <v>545</v>
      </c>
      <c r="F52" s="738"/>
      <c r="G52" s="669"/>
      <c r="H52" s="741"/>
      <c r="I52" s="284" t="s">
        <v>558</v>
      </c>
      <c r="J52" s="285" t="s">
        <v>437</v>
      </c>
    </row>
    <row r="53" spans="2:10" s="86" customFormat="1" ht="36" customHeight="1" x14ac:dyDescent="0.2">
      <c r="B53" s="658" t="s">
        <v>237</v>
      </c>
      <c r="C53" s="665" t="s">
        <v>312</v>
      </c>
      <c r="D53" s="194">
        <v>1</v>
      </c>
      <c r="E53" s="195" t="s">
        <v>547</v>
      </c>
      <c r="F53" s="737" t="s">
        <v>546</v>
      </c>
      <c r="G53" s="178" t="s">
        <v>0</v>
      </c>
      <c r="H53" s="95">
        <v>28</v>
      </c>
      <c r="I53" s="284" t="s">
        <v>387</v>
      </c>
      <c r="J53" s="285" t="s">
        <v>751</v>
      </c>
    </row>
    <row r="54" spans="2:10" s="86" customFormat="1" ht="41.25" customHeight="1" x14ac:dyDescent="0.2">
      <c r="B54" s="660"/>
      <c r="C54" s="666"/>
      <c r="D54" s="180">
        <v>2</v>
      </c>
      <c r="E54" s="193" t="s">
        <v>639</v>
      </c>
      <c r="F54" s="738"/>
      <c r="G54" s="178" t="s">
        <v>3</v>
      </c>
      <c r="H54" s="95">
        <v>32</v>
      </c>
      <c r="I54" s="284" t="s">
        <v>560</v>
      </c>
      <c r="J54" s="285" t="s">
        <v>359</v>
      </c>
    </row>
    <row r="55" spans="2:10" s="86" customFormat="1" ht="42" customHeight="1" x14ac:dyDescent="0.2">
      <c r="B55" s="228" t="s">
        <v>238</v>
      </c>
      <c r="C55" s="227" t="s">
        <v>313</v>
      </c>
      <c r="D55" s="186">
        <v>1</v>
      </c>
      <c r="E55" s="193" t="s">
        <v>548</v>
      </c>
      <c r="F55" s="193" t="s">
        <v>543</v>
      </c>
      <c r="G55" s="178" t="s">
        <v>0</v>
      </c>
      <c r="H55" s="95">
        <v>135</v>
      </c>
      <c r="I55" s="286" t="s">
        <v>389</v>
      </c>
      <c r="J55" s="287" t="s">
        <v>416</v>
      </c>
    </row>
    <row r="56" spans="2:10" s="288" customFormat="1" ht="25.5" customHeight="1" x14ac:dyDescent="0.2">
      <c r="B56" s="298" t="s">
        <v>239</v>
      </c>
      <c r="C56" s="719" t="s">
        <v>309</v>
      </c>
      <c r="D56" s="720"/>
      <c r="E56" s="720"/>
      <c r="F56" s="720"/>
      <c r="G56" s="353"/>
      <c r="H56" s="300">
        <f>SUM(H57:H62)</f>
        <v>341.4</v>
      </c>
      <c r="I56" s="294"/>
      <c r="J56" s="388"/>
    </row>
    <row r="57" spans="2:10" s="86" customFormat="1" ht="49.5" customHeight="1" x14ac:dyDescent="0.2">
      <c r="B57" s="658" t="s">
        <v>240</v>
      </c>
      <c r="C57" s="658" t="s">
        <v>172</v>
      </c>
      <c r="D57" s="191">
        <v>1</v>
      </c>
      <c r="E57" s="190" t="s">
        <v>550</v>
      </c>
      <c r="F57" s="742" t="s">
        <v>525</v>
      </c>
      <c r="G57" s="667" t="s">
        <v>0</v>
      </c>
      <c r="H57" s="723">
        <v>296.39999999999998</v>
      </c>
      <c r="I57" s="16" t="s">
        <v>577</v>
      </c>
      <c r="J57" s="384" t="s">
        <v>556</v>
      </c>
    </row>
    <row r="58" spans="2:10" s="86" customFormat="1" ht="31.5" customHeight="1" x14ac:dyDescent="0.2">
      <c r="B58" s="659"/>
      <c r="C58" s="659"/>
      <c r="D58" s="180">
        <v>2</v>
      </c>
      <c r="E58" s="196" t="s">
        <v>551</v>
      </c>
      <c r="F58" s="743"/>
      <c r="G58" s="668"/>
      <c r="H58" s="725"/>
      <c r="I58" s="23" t="s">
        <v>554</v>
      </c>
      <c r="J58" s="367">
        <v>1</v>
      </c>
    </row>
    <row r="59" spans="2:10" s="86" customFormat="1" ht="27" customHeight="1" x14ac:dyDescent="0.2">
      <c r="B59" s="659"/>
      <c r="C59" s="659"/>
      <c r="D59" s="186">
        <v>3</v>
      </c>
      <c r="E59" s="196" t="s">
        <v>552</v>
      </c>
      <c r="F59" s="743"/>
      <c r="G59" s="668"/>
      <c r="H59" s="725"/>
      <c r="I59" s="23" t="s">
        <v>554</v>
      </c>
      <c r="J59" s="367">
        <v>1</v>
      </c>
    </row>
    <row r="60" spans="2:10" s="86" customFormat="1" ht="39.75" customHeight="1" x14ac:dyDescent="0.2">
      <c r="B60" s="659"/>
      <c r="C60" s="659"/>
      <c r="D60" s="185" t="s">
        <v>418</v>
      </c>
      <c r="E60" s="196" t="s">
        <v>553</v>
      </c>
      <c r="F60" s="743"/>
      <c r="G60" s="668"/>
      <c r="H60" s="725"/>
      <c r="I60" s="178" t="s">
        <v>555</v>
      </c>
      <c r="J60" s="389">
        <v>8</v>
      </c>
    </row>
    <row r="61" spans="2:10" s="86" customFormat="1" ht="26.25" customHeight="1" x14ac:dyDescent="0.2">
      <c r="B61" s="660"/>
      <c r="C61" s="660"/>
      <c r="D61" s="180">
        <v>5</v>
      </c>
      <c r="E61" s="196" t="s">
        <v>571</v>
      </c>
      <c r="F61" s="744"/>
      <c r="G61" s="669"/>
      <c r="H61" s="724"/>
      <c r="I61" s="230" t="s">
        <v>557</v>
      </c>
      <c r="J61" s="384">
        <v>3</v>
      </c>
    </row>
    <row r="62" spans="2:10" s="86" customFormat="1" ht="30.75" customHeight="1" x14ac:dyDescent="0.2">
      <c r="B62" s="22" t="s">
        <v>241</v>
      </c>
      <c r="C62" s="7" t="s">
        <v>66</v>
      </c>
      <c r="D62" s="180">
        <v>1</v>
      </c>
      <c r="E62" s="189" t="s">
        <v>549</v>
      </c>
      <c r="F62" s="289" t="s">
        <v>525</v>
      </c>
      <c r="G62" s="27" t="s">
        <v>0</v>
      </c>
      <c r="H62" s="95">
        <v>45</v>
      </c>
      <c r="I62" s="26" t="s">
        <v>413</v>
      </c>
      <c r="J62" s="384" t="s">
        <v>414</v>
      </c>
    </row>
    <row r="63" spans="2:10" s="290" customFormat="1" ht="29.25" customHeight="1" x14ac:dyDescent="0.2">
      <c r="B63" s="293" t="s">
        <v>242</v>
      </c>
      <c r="C63" s="719" t="s">
        <v>209</v>
      </c>
      <c r="D63" s="720"/>
      <c r="E63" s="720"/>
      <c r="F63" s="733"/>
      <c r="G63" s="294"/>
      <c r="H63" s="300">
        <f>SUM(H64:H68)</f>
        <v>455.1</v>
      </c>
      <c r="I63" s="294"/>
      <c r="J63" s="382"/>
    </row>
    <row r="64" spans="2:10" s="3" customFormat="1" ht="48" customHeight="1" x14ac:dyDescent="0.2">
      <c r="B64" s="22" t="s">
        <v>243</v>
      </c>
      <c r="C64" s="34" t="s">
        <v>752</v>
      </c>
      <c r="D64" s="185" t="s">
        <v>394</v>
      </c>
      <c r="E64" s="184" t="s">
        <v>561</v>
      </c>
      <c r="F64" s="184" t="s">
        <v>525</v>
      </c>
      <c r="G64" s="230" t="s">
        <v>0</v>
      </c>
      <c r="H64" s="346">
        <v>104.8</v>
      </c>
      <c r="I64" s="27" t="s">
        <v>753</v>
      </c>
      <c r="J64" s="390" t="s">
        <v>377</v>
      </c>
    </row>
    <row r="65" spans="2:10" s="3" customFormat="1" ht="48" customHeight="1" x14ac:dyDescent="0.2">
      <c r="B65" s="22" t="s">
        <v>940</v>
      </c>
      <c r="C65" s="28" t="s">
        <v>941</v>
      </c>
      <c r="D65" s="180">
        <v>1</v>
      </c>
      <c r="E65" s="189" t="s">
        <v>562</v>
      </c>
      <c r="F65" s="189" t="s">
        <v>525</v>
      </c>
      <c r="G65" s="22" t="s">
        <v>0</v>
      </c>
      <c r="H65" s="347">
        <v>80</v>
      </c>
      <c r="I65" s="291" t="s">
        <v>392</v>
      </c>
      <c r="J65" s="391" t="s">
        <v>393</v>
      </c>
    </row>
    <row r="66" spans="2:10" s="3" customFormat="1" ht="53.25" customHeight="1" x14ac:dyDescent="0.2">
      <c r="B66" s="22" t="s">
        <v>244</v>
      </c>
      <c r="C66" s="102" t="s">
        <v>338</v>
      </c>
      <c r="D66" s="188" t="s">
        <v>394</v>
      </c>
      <c r="E66" s="201" t="s">
        <v>563</v>
      </c>
      <c r="F66" s="196" t="s">
        <v>525</v>
      </c>
      <c r="G66" s="22" t="s">
        <v>0</v>
      </c>
      <c r="H66" s="274">
        <v>10.3</v>
      </c>
      <c r="I66" s="22" t="s">
        <v>390</v>
      </c>
      <c r="J66" s="231" t="s">
        <v>359</v>
      </c>
    </row>
    <row r="67" spans="2:10" s="3" customFormat="1" ht="48.75" customHeight="1" x14ac:dyDescent="0.2">
      <c r="B67" s="22" t="s">
        <v>942</v>
      </c>
      <c r="C67" s="27" t="s">
        <v>344</v>
      </c>
      <c r="D67" s="180">
        <v>1</v>
      </c>
      <c r="E67" s="196" t="s">
        <v>933</v>
      </c>
      <c r="F67" s="201" t="s">
        <v>526</v>
      </c>
      <c r="G67" s="27" t="s">
        <v>0</v>
      </c>
      <c r="H67" s="274">
        <v>100</v>
      </c>
      <c r="I67" s="292" t="s">
        <v>395</v>
      </c>
      <c r="J67" s="391" t="s">
        <v>381</v>
      </c>
    </row>
    <row r="68" spans="2:10" s="3" customFormat="1" ht="59.25" customHeight="1" x14ac:dyDescent="0.2">
      <c r="B68" s="22" t="s">
        <v>245</v>
      </c>
      <c r="C68" s="178" t="s">
        <v>314</v>
      </c>
      <c r="D68" s="186">
        <v>1</v>
      </c>
      <c r="E68" s="193" t="s">
        <v>944</v>
      </c>
      <c r="F68" s="193" t="s">
        <v>526</v>
      </c>
      <c r="G68" s="27" t="s">
        <v>0</v>
      </c>
      <c r="H68" s="274">
        <v>160</v>
      </c>
      <c r="I68" s="27" t="s">
        <v>391</v>
      </c>
      <c r="J68" s="384">
        <v>6</v>
      </c>
    </row>
    <row r="69" spans="2:10" s="3" customFormat="1" ht="31.5" customHeight="1" x14ac:dyDescent="0.2">
      <c r="B69" s="293" t="s">
        <v>246</v>
      </c>
      <c r="C69" s="719" t="s">
        <v>315</v>
      </c>
      <c r="D69" s="720"/>
      <c r="E69" s="720"/>
      <c r="F69" s="733"/>
      <c r="G69" s="294"/>
      <c r="H69" s="295">
        <f>SUM(H70:H71)</f>
        <v>855</v>
      </c>
      <c r="I69" s="296"/>
      <c r="J69" s="392"/>
    </row>
    <row r="70" spans="2:10" s="3" customFormat="1" ht="50.25" customHeight="1" x14ac:dyDescent="0.2">
      <c r="B70" s="22" t="s">
        <v>247</v>
      </c>
      <c r="C70" s="16" t="s">
        <v>203</v>
      </c>
      <c r="D70" s="180">
        <v>1</v>
      </c>
      <c r="E70" s="189" t="s">
        <v>564</v>
      </c>
      <c r="F70" s="193" t="s">
        <v>525</v>
      </c>
      <c r="G70" s="22" t="s">
        <v>0</v>
      </c>
      <c r="H70" s="229">
        <v>815</v>
      </c>
      <c r="I70" s="297" t="s">
        <v>509</v>
      </c>
      <c r="J70" s="393" t="s">
        <v>754</v>
      </c>
    </row>
    <row r="71" spans="2:10" s="3" customFormat="1" ht="42.75" customHeight="1" x14ac:dyDescent="0.2">
      <c r="B71" s="22" t="s">
        <v>248</v>
      </c>
      <c r="C71" s="28" t="s">
        <v>60</v>
      </c>
      <c r="D71" s="180">
        <v>1</v>
      </c>
      <c r="E71" s="196" t="s">
        <v>565</v>
      </c>
      <c r="F71" s="201" t="s">
        <v>525</v>
      </c>
      <c r="G71" s="22" t="s">
        <v>0</v>
      </c>
      <c r="H71" s="274">
        <v>40</v>
      </c>
      <c r="I71" s="291" t="s">
        <v>396</v>
      </c>
      <c r="J71" s="394" t="s">
        <v>397</v>
      </c>
    </row>
    <row r="72" spans="2:10" s="2" customFormat="1" ht="27" customHeight="1" x14ac:dyDescent="0.2">
      <c r="B72" s="298" t="s">
        <v>249</v>
      </c>
      <c r="C72" s="734" t="s">
        <v>210</v>
      </c>
      <c r="D72" s="735"/>
      <c r="E72" s="735"/>
      <c r="F72" s="736"/>
      <c r="G72" s="299"/>
      <c r="H72" s="300">
        <f>SUM(H73:H82)</f>
        <v>1672.5</v>
      </c>
      <c r="I72" s="293"/>
      <c r="J72" s="275"/>
    </row>
    <row r="73" spans="2:10" ht="61.5" customHeight="1" x14ac:dyDescent="0.2">
      <c r="B73" s="22" t="s">
        <v>250</v>
      </c>
      <c r="C73" s="102" t="s">
        <v>115</v>
      </c>
      <c r="D73" s="273" t="s">
        <v>394</v>
      </c>
      <c r="E73" s="193" t="s">
        <v>760</v>
      </c>
      <c r="F73" s="182" t="s">
        <v>576</v>
      </c>
      <c r="G73" s="27" t="s">
        <v>0</v>
      </c>
      <c r="H73" s="274">
        <v>427</v>
      </c>
      <c r="I73" s="28" t="s">
        <v>761</v>
      </c>
      <c r="J73" s="231" t="s">
        <v>762</v>
      </c>
    </row>
    <row r="74" spans="2:10" s="3" customFormat="1" ht="45" customHeight="1" x14ac:dyDescent="0.2">
      <c r="B74" s="225" t="s">
        <v>251</v>
      </c>
      <c r="C74" s="27" t="s">
        <v>212</v>
      </c>
      <c r="D74" s="186">
        <v>1</v>
      </c>
      <c r="E74" s="193" t="s">
        <v>755</v>
      </c>
      <c r="F74" s="193" t="s">
        <v>566</v>
      </c>
      <c r="G74" s="27" t="s">
        <v>0</v>
      </c>
      <c r="H74" s="274">
        <v>177</v>
      </c>
      <c r="I74" s="28" t="s">
        <v>415</v>
      </c>
      <c r="J74" s="384" t="s">
        <v>756</v>
      </c>
    </row>
    <row r="75" spans="2:10" ht="61.5" customHeight="1" x14ac:dyDescent="0.2">
      <c r="B75" s="228" t="s">
        <v>252</v>
      </c>
      <c r="C75" s="225" t="s">
        <v>213</v>
      </c>
      <c r="D75" s="180">
        <v>1</v>
      </c>
      <c r="E75" s="181" t="s">
        <v>763</v>
      </c>
      <c r="F75" s="181" t="s">
        <v>566</v>
      </c>
      <c r="G75" s="178" t="s">
        <v>0</v>
      </c>
      <c r="H75" s="279">
        <v>50</v>
      </c>
      <c r="I75" s="225" t="s">
        <v>770</v>
      </c>
      <c r="J75" s="232" t="s">
        <v>394</v>
      </c>
    </row>
    <row r="76" spans="2:10" ht="61.5" customHeight="1" x14ac:dyDescent="0.2">
      <c r="B76" s="225" t="s">
        <v>769</v>
      </c>
      <c r="C76" s="178" t="s">
        <v>214</v>
      </c>
      <c r="D76" s="180">
        <v>1</v>
      </c>
      <c r="E76" s="181" t="s">
        <v>765</v>
      </c>
      <c r="F76" s="181" t="s">
        <v>568</v>
      </c>
      <c r="G76" s="178" t="s">
        <v>0</v>
      </c>
      <c r="H76" s="279">
        <v>20</v>
      </c>
      <c r="I76" s="225" t="s">
        <v>770</v>
      </c>
      <c r="J76" s="232" t="s">
        <v>394</v>
      </c>
    </row>
    <row r="77" spans="2:10" ht="61.5" customHeight="1" x14ac:dyDescent="0.2">
      <c r="B77" s="373" t="s">
        <v>767</v>
      </c>
      <c r="C77" s="16" t="s">
        <v>768</v>
      </c>
      <c r="D77" s="180">
        <v>1</v>
      </c>
      <c r="E77" s="181" t="s">
        <v>772</v>
      </c>
      <c r="F77" s="181" t="s">
        <v>771</v>
      </c>
      <c r="G77" s="178" t="s">
        <v>0</v>
      </c>
      <c r="H77" s="279">
        <v>10</v>
      </c>
      <c r="I77" s="225" t="s">
        <v>757</v>
      </c>
      <c r="J77" s="232" t="s">
        <v>394</v>
      </c>
    </row>
    <row r="78" spans="2:10" s="2" customFormat="1" ht="50.25" customHeight="1" x14ac:dyDescent="0.2">
      <c r="B78" s="22" t="s">
        <v>253</v>
      </c>
      <c r="C78" s="21" t="s">
        <v>316</v>
      </c>
      <c r="D78" s="202">
        <v>1</v>
      </c>
      <c r="E78" s="182" t="s">
        <v>766</v>
      </c>
      <c r="F78" s="203" t="s">
        <v>526</v>
      </c>
      <c r="G78" s="301" t="s">
        <v>0</v>
      </c>
      <c r="H78" s="279">
        <v>161.5</v>
      </c>
      <c r="I78" s="225" t="s">
        <v>773</v>
      </c>
      <c r="J78" s="232" t="s">
        <v>394</v>
      </c>
    </row>
    <row r="79" spans="2:10" s="2" customFormat="1" ht="42.75" customHeight="1" x14ac:dyDescent="0.2">
      <c r="B79" s="29" t="s">
        <v>774</v>
      </c>
      <c r="C79" s="21" t="s">
        <v>91</v>
      </c>
      <c r="D79" s="202">
        <v>1</v>
      </c>
      <c r="E79" s="181" t="s">
        <v>740</v>
      </c>
      <c r="F79" s="203" t="s">
        <v>567</v>
      </c>
      <c r="G79" s="21" t="s">
        <v>0</v>
      </c>
      <c r="H79" s="274">
        <v>525</v>
      </c>
      <c r="I79" s="28" t="s">
        <v>511</v>
      </c>
      <c r="J79" s="231" t="s">
        <v>359</v>
      </c>
    </row>
    <row r="80" spans="2:10" s="2" customFormat="1" ht="52.5" customHeight="1" x14ac:dyDescent="0.2">
      <c r="B80" s="22" t="s">
        <v>254</v>
      </c>
      <c r="C80" s="21" t="s">
        <v>169</v>
      </c>
      <c r="D80" s="202">
        <v>1</v>
      </c>
      <c r="E80" s="302" t="s">
        <v>787</v>
      </c>
      <c r="F80" s="203" t="s">
        <v>526</v>
      </c>
      <c r="G80" s="301" t="s">
        <v>167</v>
      </c>
      <c r="H80" s="279">
        <v>50</v>
      </c>
      <c r="I80" s="28" t="s">
        <v>417</v>
      </c>
      <c r="J80" s="231" t="s">
        <v>418</v>
      </c>
    </row>
    <row r="81" spans="2:10" s="2" customFormat="1" ht="27" customHeight="1" x14ac:dyDescent="0.2">
      <c r="B81" s="670" t="s">
        <v>339</v>
      </c>
      <c r="C81" s="671" t="s">
        <v>775</v>
      </c>
      <c r="D81" s="731">
        <v>1</v>
      </c>
      <c r="E81" s="672" t="s">
        <v>776</v>
      </c>
      <c r="F81" s="672" t="s">
        <v>568</v>
      </c>
      <c r="G81" s="21" t="s">
        <v>0</v>
      </c>
      <c r="H81" s="274">
        <v>52</v>
      </c>
      <c r="I81" s="662" t="s">
        <v>777</v>
      </c>
      <c r="J81" s="686" t="s">
        <v>778</v>
      </c>
    </row>
    <row r="82" spans="2:10" s="2" customFormat="1" ht="27.75" customHeight="1" x14ac:dyDescent="0.2">
      <c r="B82" s="670"/>
      <c r="C82" s="671"/>
      <c r="D82" s="732"/>
      <c r="E82" s="673"/>
      <c r="F82" s="673"/>
      <c r="G82" s="21" t="s">
        <v>0</v>
      </c>
      <c r="H82" s="274">
        <v>200</v>
      </c>
      <c r="I82" s="662"/>
      <c r="J82" s="686"/>
    </row>
    <row r="83" spans="2:10" s="2" customFormat="1" ht="24" customHeight="1" x14ac:dyDescent="0.2">
      <c r="B83" s="656" t="s">
        <v>160</v>
      </c>
      <c r="C83" s="656"/>
      <c r="D83" s="656"/>
      <c r="E83" s="656"/>
      <c r="F83" s="656"/>
      <c r="G83" s="656"/>
      <c r="H83" s="368">
        <f>+H72+H69+H63+H56+H44+H36+H29+H24+H15+H50</f>
        <v>7179.5999999999995</v>
      </c>
      <c r="I83" s="303"/>
      <c r="J83" s="395"/>
    </row>
    <row r="84" spans="2:10" s="2" customFormat="1" ht="16.5" customHeight="1" x14ac:dyDescent="0.2">
      <c r="B84" s="657"/>
      <c r="C84" s="657"/>
      <c r="D84" s="657"/>
      <c r="E84" s="657"/>
      <c r="F84" s="657"/>
      <c r="G84" s="657"/>
      <c r="H84" s="304">
        <f>+H83-H85</f>
        <v>0</v>
      </c>
      <c r="I84" s="303"/>
      <c r="J84" s="395"/>
    </row>
    <row r="85" spans="2:10" s="5" customFormat="1" ht="30" customHeight="1" x14ac:dyDescent="0.2">
      <c r="B85" s="372"/>
      <c r="C85" s="103" t="s">
        <v>132</v>
      </c>
      <c r="D85" s="305"/>
      <c r="E85" s="306"/>
      <c r="F85" s="306"/>
      <c r="G85" s="372"/>
      <c r="H85" s="312">
        <f>SUM(H87:H92)</f>
        <v>7179.6</v>
      </c>
      <c r="I85" s="303"/>
      <c r="J85" s="395"/>
    </row>
    <row r="86" spans="2:10" s="5" customFormat="1" ht="18.75" customHeight="1" x14ac:dyDescent="0.2">
      <c r="B86" s="197"/>
      <c r="C86" s="104" t="s">
        <v>133</v>
      </c>
      <c r="D86" s="307"/>
      <c r="E86" s="104"/>
      <c r="F86" s="104"/>
      <c r="G86" s="197"/>
      <c r="H86" s="308"/>
      <c r="I86" s="303"/>
      <c r="J86" s="395"/>
    </row>
    <row r="87" spans="2:10" s="5" customFormat="1" ht="27" customHeight="1" x14ac:dyDescent="0.2">
      <c r="B87" s="197"/>
      <c r="C87" s="104" t="s">
        <v>134</v>
      </c>
      <c r="D87" s="307"/>
      <c r="E87" s="104"/>
      <c r="F87" s="104"/>
      <c r="G87" s="197" t="s">
        <v>0</v>
      </c>
      <c r="H87" s="308">
        <f>+H82+H81+H80+H79+H78+H77+H76+H75+H74+H73+H71+H70+H68+H67+H66+H65+H64+H62+H57+H55+H53+H51+H48+H46+H45+H43+H42+H41+H40+H39+H38+H37+H32+H30+H27+H25+H23+H21+H20+H17+H16</f>
        <v>5006.9000000000005</v>
      </c>
      <c r="I87" s="303"/>
      <c r="J87" s="395"/>
    </row>
    <row r="88" spans="2:10" s="5" customFormat="1" ht="22.5" customHeight="1" x14ac:dyDescent="0.2">
      <c r="B88" s="197"/>
      <c r="C88" s="104" t="s">
        <v>135</v>
      </c>
      <c r="D88" s="307"/>
      <c r="E88" s="104"/>
      <c r="F88" s="104"/>
      <c r="G88" s="197" t="s">
        <v>3</v>
      </c>
      <c r="H88" s="308">
        <f>+H54+H35+H26+H19</f>
        <v>339.7</v>
      </c>
      <c r="I88" s="303"/>
      <c r="J88" s="395"/>
    </row>
    <row r="89" spans="2:10" s="5" customFormat="1" ht="22.5" customHeight="1" x14ac:dyDescent="0.2">
      <c r="B89" s="197"/>
      <c r="C89" s="104" t="s">
        <v>136</v>
      </c>
      <c r="D89" s="307"/>
      <c r="E89" s="104"/>
      <c r="F89" s="104"/>
      <c r="G89" s="197" t="s">
        <v>4</v>
      </c>
      <c r="H89" s="308"/>
      <c r="I89" s="303"/>
      <c r="J89" s="395"/>
    </row>
    <row r="90" spans="2:10" s="5" customFormat="1" ht="27" customHeight="1" x14ac:dyDescent="0.2">
      <c r="B90" s="197"/>
      <c r="C90" s="104" t="s">
        <v>137</v>
      </c>
      <c r="D90" s="307"/>
      <c r="E90" s="104"/>
      <c r="F90" s="104"/>
      <c r="G90" s="197" t="s">
        <v>1</v>
      </c>
      <c r="H90" s="308">
        <f>+H18+H22+H28+H31+H33+H34</f>
        <v>1833</v>
      </c>
      <c r="I90" s="303"/>
      <c r="J90" s="395"/>
    </row>
    <row r="91" spans="2:10" s="5" customFormat="1" ht="22.5" customHeight="1" x14ac:dyDescent="0.2">
      <c r="B91" s="197"/>
      <c r="C91" s="104" t="s">
        <v>138</v>
      </c>
      <c r="D91" s="307"/>
      <c r="E91" s="104"/>
      <c r="F91" s="104"/>
      <c r="G91" s="197" t="s">
        <v>2</v>
      </c>
      <c r="H91" s="308"/>
      <c r="I91" s="303"/>
      <c r="J91" s="395"/>
    </row>
    <row r="92" spans="2:10" s="5" customFormat="1" ht="22.5" customHeight="1" x14ac:dyDescent="0.2">
      <c r="B92" s="198"/>
      <c r="C92" s="105" t="s">
        <v>139</v>
      </c>
      <c r="D92" s="309"/>
      <c r="E92" s="105"/>
      <c r="F92" s="105"/>
      <c r="G92" s="198" t="s">
        <v>143</v>
      </c>
      <c r="H92" s="308"/>
      <c r="I92" s="303"/>
      <c r="J92" s="395"/>
    </row>
    <row r="93" spans="2:10" s="5" customFormat="1" ht="46.5" customHeight="1" x14ac:dyDescent="0.2">
      <c r="B93" s="199"/>
      <c r="C93" s="65" t="s">
        <v>140</v>
      </c>
      <c r="D93" s="310"/>
      <c r="E93" s="311"/>
      <c r="F93" s="311"/>
      <c r="G93" s="199" t="s">
        <v>144</v>
      </c>
      <c r="H93" s="312"/>
      <c r="I93" s="303"/>
      <c r="J93" s="395"/>
    </row>
    <row r="94" spans="2:10" s="5" customFormat="1" ht="34.5" customHeight="1" x14ac:dyDescent="0.2">
      <c r="B94" s="200"/>
      <c r="C94" s="68" t="s">
        <v>142</v>
      </c>
      <c r="D94" s="313"/>
      <c r="E94" s="314"/>
      <c r="F94" s="314"/>
      <c r="G94" s="200"/>
      <c r="H94" s="369">
        <f t="shared" ref="H94" si="0">+H93+H85</f>
        <v>7179.6</v>
      </c>
      <c r="I94" s="303"/>
      <c r="J94" s="395"/>
    </row>
    <row r="95" spans="2:10" s="5" customFormat="1" ht="24" customHeight="1" x14ac:dyDescent="0.2">
      <c r="B95" s="197"/>
      <c r="C95" s="61" t="s">
        <v>141</v>
      </c>
      <c r="D95" s="307"/>
      <c r="E95" s="104"/>
      <c r="F95" s="104"/>
      <c r="G95" s="197"/>
      <c r="H95" s="308"/>
      <c r="I95" s="315"/>
      <c r="J95" s="396"/>
    </row>
    <row r="96" spans="2:10" s="2" customFormat="1" ht="25.5" hidden="1" x14ac:dyDescent="0.2">
      <c r="B96" s="197"/>
      <c r="C96" s="61" t="s">
        <v>164</v>
      </c>
      <c r="D96" s="316"/>
      <c r="E96" s="89"/>
      <c r="F96" s="89"/>
      <c r="G96" s="317"/>
      <c r="H96" s="318"/>
      <c r="I96" s="319"/>
      <c r="J96" s="397"/>
    </row>
    <row r="98" spans="8:10" hidden="1" x14ac:dyDescent="0.2"/>
    <row r="99" spans="8:10" hidden="1" x14ac:dyDescent="0.2">
      <c r="H99" s="322" t="e">
        <f>+#REF!+#REF!+#REF!</f>
        <v>#REF!</v>
      </c>
      <c r="I99" s="323"/>
      <c r="J99" s="398"/>
    </row>
    <row r="100" spans="8:10" hidden="1" x14ac:dyDescent="0.2">
      <c r="H100" s="322">
        <f>+H34+H33+H31+H28+H22+H18</f>
        <v>1833</v>
      </c>
    </row>
    <row r="101" spans="8:10" hidden="1" x14ac:dyDescent="0.2">
      <c r="H101" s="322" t="e">
        <f>+H16+H19+H23+#REF!+#REF!+#REF!+H35+H54+#REF!+#REF!+#REF!+H57+#REF!+#REF!</f>
        <v>#REF!</v>
      </c>
      <c r="I101" s="323"/>
      <c r="J101" s="398"/>
    </row>
    <row r="102" spans="8:10" hidden="1" x14ac:dyDescent="0.2"/>
    <row r="103" spans="8:10" hidden="1" x14ac:dyDescent="0.2"/>
  </sheetData>
  <mergeCells count="104">
    <mergeCell ref="I81:I82"/>
    <mergeCell ref="J81:J82"/>
    <mergeCell ref="F81:F82"/>
    <mergeCell ref="D81:D82"/>
    <mergeCell ref="C15:F15"/>
    <mergeCell ref="C44:F44"/>
    <mergeCell ref="C50:F50"/>
    <mergeCell ref="C56:F56"/>
    <mergeCell ref="C63:F63"/>
    <mergeCell ref="C72:F72"/>
    <mergeCell ref="C69:F69"/>
    <mergeCell ref="F51:F52"/>
    <mergeCell ref="F53:F54"/>
    <mergeCell ref="G51:G52"/>
    <mergeCell ref="F25:F26"/>
    <mergeCell ref="E25:E26"/>
    <mergeCell ref="D25:D26"/>
    <mergeCell ref="C25:C26"/>
    <mergeCell ref="H51:H52"/>
    <mergeCell ref="F57:F61"/>
    <mergeCell ref="D32:D33"/>
    <mergeCell ref="E32:E33"/>
    <mergeCell ref="F32:F33"/>
    <mergeCell ref="D34:D35"/>
    <mergeCell ref="H48:H49"/>
    <mergeCell ref="G46:G47"/>
    <mergeCell ref="H46:H47"/>
    <mergeCell ref="C36:F36"/>
    <mergeCell ref="H57:H61"/>
    <mergeCell ref="D17:D19"/>
    <mergeCell ref="E17:E19"/>
    <mergeCell ref="F17:F19"/>
    <mergeCell ref="F21:F22"/>
    <mergeCell ref="D30:D31"/>
    <mergeCell ref="E30:E31"/>
    <mergeCell ref="F30:F31"/>
    <mergeCell ref="B30:B31"/>
    <mergeCell ref="B21:B22"/>
    <mergeCell ref="C27:C28"/>
    <mergeCell ref="C30:C31"/>
    <mergeCell ref="B27:B28"/>
    <mergeCell ref="C21:C22"/>
    <mergeCell ref="B17:B19"/>
    <mergeCell ref="C17:C19"/>
    <mergeCell ref="B25:B26"/>
    <mergeCell ref="C24:F24"/>
    <mergeCell ref="C29:F29"/>
    <mergeCell ref="G1:I1"/>
    <mergeCell ref="G2:J2"/>
    <mergeCell ref="G3:J3"/>
    <mergeCell ref="G4:I4"/>
    <mergeCell ref="A8:I8"/>
    <mergeCell ref="B14:J14"/>
    <mergeCell ref="A7:J7"/>
    <mergeCell ref="A9:J9"/>
    <mergeCell ref="B11:B13"/>
    <mergeCell ref="C11:C13"/>
    <mergeCell ref="D11:D13"/>
    <mergeCell ref="E11:E13"/>
    <mergeCell ref="F11:F13"/>
    <mergeCell ref="G11:G13"/>
    <mergeCell ref="I11:J11"/>
    <mergeCell ref="I12:I13"/>
    <mergeCell ref="J12:J13"/>
    <mergeCell ref="H11:H13"/>
    <mergeCell ref="G6:I6"/>
    <mergeCell ref="G5:I5"/>
    <mergeCell ref="I17:I19"/>
    <mergeCell ref="J17:J19"/>
    <mergeCell ref="I21:I22"/>
    <mergeCell ref="J21:J22"/>
    <mergeCell ref="I27:I28"/>
    <mergeCell ref="J27:J28"/>
    <mergeCell ref="I30:I31"/>
    <mergeCell ref="I32:I33"/>
    <mergeCell ref="I34:I35"/>
    <mergeCell ref="J30:J31"/>
    <mergeCell ref="J32:J33"/>
    <mergeCell ref="J34:J35"/>
    <mergeCell ref="I25:I26"/>
    <mergeCell ref="J25:J26"/>
    <mergeCell ref="B83:G83"/>
    <mergeCell ref="B84:G84"/>
    <mergeCell ref="C57:C61"/>
    <mergeCell ref="B57:B61"/>
    <mergeCell ref="B32:B33"/>
    <mergeCell ref="B34:B35"/>
    <mergeCell ref="C34:C35"/>
    <mergeCell ref="B53:B54"/>
    <mergeCell ref="C53:C54"/>
    <mergeCell ref="C32:C33"/>
    <mergeCell ref="C51:C52"/>
    <mergeCell ref="B51:B52"/>
    <mergeCell ref="B48:B49"/>
    <mergeCell ref="C48:C49"/>
    <mergeCell ref="C46:C47"/>
    <mergeCell ref="B46:B47"/>
    <mergeCell ref="G57:G61"/>
    <mergeCell ref="B81:B82"/>
    <mergeCell ref="C81:C82"/>
    <mergeCell ref="E81:E82"/>
    <mergeCell ref="E34:E35"/>
    <mergeCell ref="F34:F35"/>
    <mergeCell ref="G48:G49"/>
  </mergeCells>
  <phoneticPr fontId="10" type="noConversion"/>
  <pageMargins left="0.39370078740157483" right="0.19685039370078741" top="0.39370078740157483" bottom="0.19685039370078741" header="0" footer="0"/>
  <pageSetup paperSize="9" scale="6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K126"/>
  <sheetViews>
    <sheetView zoomScaleNormal="100" workbookViewId="0">
      <pane ySplit="9" topLeftCell="A10" activePane="bottomLeft" state="frozen"/>
      <selection pane="bottomLeft" activeCell="C17" sqref="C17:C19"/>
    </sheetView>
  </sheetViews>
  <sheetFormatPr defaultColWidth="9.140625" defaultRowHeight="30" customHeight="1" x14ac:dyDescent="0.2"/>
  <cols>
    <col min="1" max="1" width="2.42578125" style="8" customWidth="1"/>
    <col min="2" max="2" width="17.28515625" style="10" customWidth="1"/>
    <col min="3" max="3" width="50.85546875" style="10" customWidth="1"/>
    <col min="4" max="4" width="5.28515625" style="523" customWidth="1"/>
    <col min="5" max="5" width="46.140625" style="524" customWidth="1"/>
    <col min="6" max="6" width="32.5703125" style="524" customWidth="1"/>
    <col min="7" max="7" width="8.7109375" style="69" customWidth="1"/>
    <col min="8" max="8" width="12.85546875" style="467" customWidth="1"/>
    <col min="9" max="9" width="37.28515625" style="10" customWidth="1"/>
    <col min="10" max="10" width="9.28515625" style="139" customWidth="1"/>
    <col min="11" max="11" width="46" style="8" hidden="1" customWidth="1"/>
    <col min="12" max="16384" width="9.140625" style="8"/>
  </cols>
  <sheetData>
    <row r="1" spans="2:11" s="327" customFormat="1" ht="16.5" hidden="1" customHeight="1" x14ac:dyDescent="0.2">
      <c r="B1" s="399"/>
      <c r="C1" s="399"/>
      <c r="D1" s="479"/>
      <c r="E1" s="480"/>
      <c r="F1" s="480"/>
      <c r="G1" s="749"/>
      <c r="H1" s="749"/>
      <c r="I1" s="749"/>
      <c r="J1" s="400"/>
    </row>
    <row r="2" spans="2:11" s="327" customFormat="1" ht="16.5" hidden="1" customHeight="1" x14ac:dyDescent="0.2">
      <c r="B2" s="401"/>
      <c r="C2" s="401"/>
      <c r="D2" s="479"/>
      <c r="E2" s="479"/>
      <c r="F2" s="479"/>
      <c r="G2" s="750"/>
      <c r="H2" s="750"/>
      <c r="I2" s="750"/>
      <c r="J2" s="750"/>
    </row>
    <row r="3" spans="2:11" s="327" customFormat="1" ht="16.5" hidden="1" customHeight="1" x14ac:dyDescent="0.2">
      <c r="B3" s="401"/>
      <c r="C3" s="401"/>
      <c r="D3" s="479"/>
      <c r="E3" s="479"/>
      <c r="F3" s="479"/>
      <c r="G3" s="750"/>
      <c r="H3" s="750"/>
      <c r="I3" s="750"/>
      <c r="J3" s="750"/>
    </row>
    <row r="4" spans="2:11" s="327" customFormat="1" ht="16.5" hidden="1" customHeight="1" x14ac:dyDescent="0.2">
      <c r="B4" s="401"/>
      <c r="C4" s="401"/>
      <c r="D4" s="479"/>
      <c r="E4" s="479"/>
      <c r="F4" s="479"/>
      <c r="G4" s="750"/>
      <c r="H4" s="750"/>
      <c r="I4" s="750"/>
      <c r="J4" s="403"/>
    </row>
    <row r="5" spans="2:11" s="327" customFormat="1" ht="16.5" hidden="1" customHeight="1" x14ac:dyDescent="0.2">
      <c r="B5" s="401"/>
      <c r="C5" s="401"/>
      <c r="D5" s="479"/>
      <c r="E5" s="479"/>
      <c r="F5" s="479"/>
      <c r="G5" s="750"/>
      <c r="H5" s="750"/>
      <c r="I5" s="750"/>
      <c r="J5" s="403"/>
    </row>
    <row r="6" spans="2:11" s="327" customFormat="1" ht="16.5" hidden="1" customHeight="1" x14ac:dyDescent="0.2">
      <c r="B6" s="401"/>
      <c r="C6" s="401"/>
      <c r="D6" s="479"/>
      <c r="E6" s="479"/>
      <c r="F6" s="479"/>
      <c r="G6" s="402"/>
      <c r="H6" s="402"/>
      <c r="I6" s="402"/>
      <c r="J6" s="403"/>
    </row>
    <row r="7" spans="2:11" ht="14.25" customHeight="1" x14ac:dyDescent="0.2">
      <c r="B7" s="404"/>
      <c r="C7" s="404"/>
      <c r="D7" s="481"/>
      <c r="E7" s="482"/>
      <c r="F7" s="482"/>
      <c r="G7" s="405"/>
      <c r="H7" s="406"/>
      <c r="I7" s="404"/>
      <c r="J7" s="407"/>
    </row>
    <row r="8" spans="2:11" ht="17.25" customHeight="1" x14ac:dyDescent="0.2">
      <c r="B8" s="771" t="s">
        <v>28</v>
      </c>
      <c r="C8" s="771" t="s">
        <v>64</v>
      </c>
      <c r="D8" s="788" t="s">
        <v>514</v>
      </c>
      <c r="E8" s="789" t="s">
        <v>515</v>
      </c>
      <c r="F8" s="789" t="s">
        <v>516</v>
      </c>
      <c r="G8" s="765" t="s">
        <v>575</v>
      </c>
      <c r="H8" s="760" t="s">
        <v>764</v>
      </c>
      <c r="I8" s="761" t="s">
        <v>517</v>
      </c>
      <c r="J8" s="762"/>
    </row>
    <row r="9" spans="2:11" ht="44.25" customHeight="1" x14ac:dyDescent="0.2">
      <c r="B9" s="771"/>
      <c r="C9" s="771"/>
      <c r="D9" s="788"/>
      <c r="E9" s="789"/>
      <c r="F9" s="789"/>
      <c r="G9" s="766"/>
      <c r="H9" s="760"/>
      <c r="I9" s="763" t="s">
        <v>519</v>
      </c>
      <c r="J9" s="759" t="s">
        <v>518</v>
      </c>
    </row>
    <row r="10" spans="2:11" ht="30.75" customHeight="1" x14ac:dyDescent="0.2">
      <c r="B10" s="771"/>
      <c r="C10" s="771"/>
      <c r="D10" s="788"/>
      <c r="E10" s="789"/>
      <c r="F10" s="789"/>
      <c r="G10" s="767"/>
      <c r="H10" s="760"/>
      <c r="I10" s="764"/>
      <c r="J10" s="759"/>
    </row>
    <row r="11" spans="2:11" s="271" customFormat="1" ht="39.75" customHeight="1" x14ac:dyDescent="0.3">
      <c r="B11" s="768" t="s">
        <v>721</v>
      </c>
      <c r="C11" s="769"/>
      <c r="D11" s="769"/>
      <c r="E11" s="769"/>
      <c r="F11" s="769"/>
      <c r="G11" s="769"/>
      <c r="H11" s="769"/>
      <c r="I11" s="769"/>
      <c r="J11" s="770"/>
    </row>
    <row r="12" spans="2:11" s="328" customFormat="1" ht="30.75" customHeight="1" x14ac:dyDescent="0.2">
      <c r="B12" s="408" t="s">
        <v>15</v>
      </c>
      <c r="C12" s="792" t="s">
        <v>779</v>
      </c>
      <c r="D12" s="792"/>
      <c r="E12" s="792"/>
      <c r="F12" s="792"/>
      <c r="G12" s="409"/>
      <c r="H12" s="475">
        <f>SUM(H13:H20)</f>
        <v>1795.5</v>
      </c>
      <c r="I12" s="410"/>
      <c r="J12" s="411"/>
    </row>
    <row r="13" spans="2:11" ht="73.5" customHeight="1" x14ac:dyDescent="0.2">
      <c r="B13" s="33" t="s">
        <v>14</v>
      </c>
      <c r="C13" s="33" t="s">
        <v>219</v>
      </c>
      <c r="D13" s="483" t="s">
        <v>394</v>
      </c>
      <c r="E13" s="251" t="s">
        <v>578</v>
      </c>
      <c r="F13" s="251" t="s">
        <v>579</v>
      </c>
      <c r="G13" s="32" t="s">
        <v>190</v>
      </c>
      <c r="H13" s="11">
        <v>136.19999999999999</v>
      </c>
      <c r="I13" s="33" t="s">
        <v>496</v>
      </c>
      <c r="J13" s="412">
        <v>100</v>
      </c>
      <c r="K13" s="162">
        <f>+H13+H14+H16+H17+H18+H20+H23+H25</f>
        <v>2205.5</v>
      </c>
    </row>
    <row r="14" spans="2:11" ht="24" customHeight="1" x14ac:dyDescent="0.2">
      <c r="B14" s="785" t="s">
        <v>255</v>
      </c>
      <c r="C14" s="796" t="s">
        <v>780</v>
      </c>
      <c r="D14" s="799">
        <v>1</v>
      </c>
      <c r="E14" s="772" t="s">
        <v>789</v>
      </c>
      <c r="F14" s="772" t="s">
        <v>584</v>
      </c>
      <c r="G14" s="33" t="s">
        <v>0</v>
      </c>
      <c r="H14" s="9">
        <v>35.299999999999997</v>
      </c>
      <c r="I14" s="774" t="s">
        <v>497</v>
      </c>
      <c r="J14" s="775" t="s">
        <v>788</v>
      </c>
      <c r="K14" s="8">
        <f>+(H16*100)/K13</f>
        <v>60.847880299251869</v>
      </c>
    </row>
    <row r="15" spans="2:11" ht="24" customHeight="1" x14ac:dyDescent="0.2">
      <c r="B15" s="787"/>
      <c r="C15" s="797"/>
      <c r="D15" s="800"/>
      <c r="E15" s="773"/>
      <c r="F15" s="773"/>
      <c r="G15" s="33" t="s">
        <v>1</v>
      </c>
      <c r="H15" s="9">
        <v>150</v>
      </c>
      <c r="I15" s="774"/>
      <c r="J15" s="755"/>
    </row>
    <row r="16" spans="2:11" ht="55.5" customHeight="1" x14ac:dyDescent="0.2">
      <c r="B16" s="32" t="s">
        <v>781</v>
      </c>
      <c r="C16" s="35" t="s">
        <v>782</v>
      </c>
      <c r="D16" s="485">
        <v>1</v>
      </c>
      <c r="E16" s="486" t="s">
        <v>790</v>
      </c>
      <c r="F16" s="487" t="s">
        <v>579</v>
      </c>
      <c r="G16" s="33" t="s">
        <v>0</v>
      </c>
      <c r="H16" s="9">
        <v>1342</v>
      </c>
      <c r="I16" s="413" t="s">
        <v>921</v>
      </c>
      <c r="J16" s="412" t="s">
        <v>754</v>
      </c>
    </row>
    <row r="17" spans="2:10" ht="27.75" customHeight="1" x14ac:dyDescent="0.2">
      <c r="B17" s="785" t="s">
        <v>783</v>
      </c>
      <c r="C17" s="790" t="s">
        <v>784</v>
      </c>
      <c r="D17" s="776" t="s">
        <v>394</v>
      </c>
      <c r="E17" s="779" t="s">
        <v>582</v>
      </c>
      <c r="F17" s="779" t="s">
        <v>573</v>
      </c>
      <c r="G17" s="24" t="s">
        <v>1</v>
      </c>
      <c r="H17" s="414">
        <v>100</v>
      </c>
      <c r="I17" s="782" t="s">
        <v>500</v>
      </c>
      <c r="J17" s="754">
        <v>11</v>
      </c>
    </row>
    <row r="18" spans="2:10" ht="24" customHeight="1" x14ac:dyDescent="0.2">
      <c r="B18" s="786"/>
      <c r="C18" s="798"/>
      <c r="D18" s="777"/>
      <c r="E18" s="780"/>
      <c r="F18" s="780"/>
      <c r="G18" s="24" t="s">
        <v>0</v>
      </c>
      <c r="H18" s="478">
        <v>2</v>
      </c>
      <c r="I18" s="783"/>
      <c r="J18" s="856"/>
    </row>
    <row r="19" spans="2:10" ht="24" customHeight="1" x14ac:dyDescent="0.2">
      <c r="B19" s="787"/>
      <c r="C19" s="791"/>
      <c r="D19" s="778"/>
      <c r="E19" s="781"/>
      <c r="F19" s="781"/>
      <c r="G19" s="24" t="s">
        <v>3</v>
      </c>
      <c r="H19" s="414">
        <v>15</v>
      </c>
      <c r="I19" s="784"/>
      <c r="J19" s="755"/>
    </row>
    <row r="20" spans="2:10" ht="48.75" customHeight="1" x14ac:dyDescent="0.2">
      <c r="B20" s="33" t="s">
        <v>785</v>
      </c>
      <c r="C20" s="36" t="s">
        <v>786</v>
      </c>
      <c r="D20" s="491">
        <v>1</v>
      </c>
      <c r="E20" s="492" t="s">
        <v>580</v>
      </c>
      <c r="F20" s="487" t="s">
        <v>596</v>
      </c>
      <c r="G20" s="35" t="s">
        <v>0</v>
      </c>
      <c r="H20" s="476">
        <v>15</v>
      </c>
      <c r="I20" s="415" t="s">
        <v>498</v>
      </c>
      <c r="J20" s="416">
        <v>3</v>
      </c>
    </row>
    <row r="21" spans="2:10" ht="31.5" customHeight="1" x14ac:dyDescent="0.2">
      <c r="B21" s="324" t="s">
        <v>17</v>
      </c>
      <c r="C21" s="793" t="s">
        <v>22</v>
      </c>
      <c r="D21" s="794"/>
      <c r="E21" s="794"/>
      <c r="F21" s="794"/>
      <c r="G21" s="365"/>
      <c r="H21" s="438">
        <f>SUM(H22:H28)</f>
        <v>1947</v>
      </c>
      <c r="I21" s="417"/>
      <c r="J21" s="325"/>
    </row>
    <row r="22" spans="2:10" ht="24.75" customHeight="1" x14ac:dyDescent="0.2">
      <c r="B22" s="785" t="s">
        <v>791</v>
      </c>
      <c r="C22" s="785" t="s">
        <v>948</v>
      </c>
      <c r="D22" s="795" t="s">
        <v>394</v>
      </c>
      <c r="E22" s="779" t="s">
        <v>582</v>
      </c>
      <c r="F22" s="779" t="s">
        <v>527</v>
      </c>
      <c r="G22" s="33" t="s">
        <v>1</v>
      </c>
      <c r="H22" s="11">
        <v>654</v>
      </c>
      <c r="I22" s="751" t="s">
        <v>795</v>
      </c>
      <c r="J22" s="756" t="s">
        <v>739</v>
      </c>
    </row>
    <row r="23" spans="2:10" ht="29.25" customHeight="1" x14ac:dyDescent="0.2">
      <c r="B23" s="786"/>
      <c r="C23" s="786"/>
      <c r="D23" s="795"/>
      <c r="E23" s="781"/>
      <c r="F23" s="781"/>
      <c r="G23" s="33" t="s">
        <v>0</v>
      </c>
      <c r="H23" s="364">
        <v>500</v>
      </c>
      <c r="I23" s="752"/>
      <c r="J23" s="757"/>
    </row>
    <row r="24" spans="2:10" ht="42" customHeight="1" x14ac:dyDescent="0.2">
      <c r="B24" s="786"/>
      <c r="C24" s="786"/>
      <c r="D24" s="493" t="s">
        <v>581</v>
      </c>
      <c r="E24" s="255" t="s">
        <v>792</v>
      </c>
      <c r="F24" s="255" t="s">
        <v>566</v>
      </c>
      <c r="G24" s="33" t="s">
        <v>3</v>
      </c>
      <c r="H24" s="11">
        <v>116</v>
      </c>
      <c r="I24" s="752"/>
      <c r="J24" s="757"/>
    </row>
    <row r="25" spans="2:10" ht="51.75" customHeight="1" x14ac:dyDescent="0.2">
      <c r="B25" s="785" t="s">
        <v>859</v>
      </c>
      <c r="C25" s="785" t="s">
        <v>949</v>
      </c>
      <c r="D25" s="493" t="s">
        <v>394</v>
      </c>
      <c r="E25" s="250" t="s">
        <v>793</v>
      </c>
      <c r="F25" s="250" t="s">
        <v>527</v>
      </c>
      <c r="G25" s="19" t="s">
        <v>0</v>
      </c>
      <c r="H25" s="414">
        <v>75</v>
      </c>
      <c r="I25" s="753" t="s">
        <v>795</v>
      </c>
      <c r="J25" s="758" t="s">
        <v>354</v>
      </c>
    </row>
    <row r="26" spans="2:10" ht="50.25" customHeight="1" x14ac:dyDescent="0.2">
      <c r="B26" s="787"/>
      <c r="C26" s="787"/>
      <c r="D26" s="489" t="s">
        <v>381</v>
      </c>
      <c r="E26" s="250" t="s">
        <v>794</v>
      </c>
      <c r="F26" s="250" t="s">
        <v>566</v>
      </c>
      <c r="G26" s="19" t="s">
        <v>1</v>
      </c>
      <c r="H26" s="414">
        <v>425</v>
      </c>
      <c r="I26" s="753"/>
      <c r="J26" s="758"/>
    </row>
    <row r="27" spans="2:10" s="134" customFormat="1" ht="34.5" customHeight="1" x14ac:dyDescent="0.2">
      <c r="B27" s="785" t="s">
        <v>18</v>
      </c>
      <c r="C27" s="790" t="s">
        <v>950</v>
      </c>
      <c r="D27" s="776" t="s">
        <v>394</v>
      </c>
      <c r="E27" s="779" t="s">
        <v>582</v>
      </c>
      <c r="F27" s="779" t="s">
        <v>527</v>
      </c>
      <c r="G27" s="24" t="s">
        <v>1</v>
      </c>
      <c r="H27" s="414">
        <v>150</v>
      </c>
      <c r="I27" s="782" t="s">
        <v>499</v>
      </c>
      <c r="J27" s="754">
        <v>3</v>
      </c>
    </row>
    <row r="28" spans="2:10" s="134" customFormat="1" ht="36" customHeight="1" x14ac:dyDescent="0.2">
      <c r="B28" s="787"/>
      <c r="C28" s="791"/>
      <c r="D28" s="778"/>
      <c r="E28" s="781"/>
      <c r="F28" s="781"/>
      <c r="G28" s="24" t="s">
        <v>3</v>
      </c>
      <c r="H28" s="478">
        <v>27</v>
      </c>
      <c r="I28" s="784"/>
      <c r="J28" s="755"/>
    </row>
    <row r="29" spans="2:10" s="329" customFormat="1" ht="27.75" customHeight="1" x14ac:dyDescent="0.2">
      <c r="B29" s="326" t="s">
        <v>796</v>
      </c>
      <c r="C29" s="793" t="s">
        <v>29</v>
      </c>
      <c r="D29" s="794"/>
      <c r="E29" s="794"/>
      <c r="F29" s="794"/>
      <c r="G29" s="365"/>
      <c r="H29" s="438">
        <f>SUM(H30:H47)</f>
        <v>29836.9</v>
      </c>
      <c r="I29" s="419"/>
      <c r="J29" s="420"/>
    </row>
    <row r="30" spans="2:10" s="330" customFormat="1" ht="33" customHeight="1" x14ac:dyDescent="0.2">
      <c r="B30" s="785" t="s">
        <v>19</v>
      </c>
      <c r="C30" s="785" t="s">
        <v>317</v>
      </c>
      <c r="D30" s="776" t="s">
        <v>394</v>
      </c>
      <c r="E30" s="779" t="s">
        <v>607</v>
      </c>
      <c r="F30" s="779" t="s">
        <v>596</v>
      </c>
      <c r="G30" s="32" t="s">
        <v>3</v>
      </c>
      <c r="H30" s="421">
        <v>487.3</v>
      </c>
      <c r="I30" s="808" t="s">
        <v>419</v>
      </c>
      <c r="J30" s="758" t="s">
        <v>810</v>
      </c>
    </row>
    <row r="31" spans="2:10" s="330" customFormat="1" ht="27.75" customHeight="1" x14ac:dyDescent="0.2">
      <c r="B31" s="787"/>
      <c r="C31" s="787"/>
      <c r="D31" s="778"/>
      <c r="E31" s="781"/>
      <c r="F31" s="781"/>
      <c r="G31" s="32" t="s">
        <v>0</v>
      </c>
      <c r="H31" s="422">
        <v>3859.5</v>
      </c>
      <c r="I31" s="808"/>
      <c r="J31" s="758"/>
    </row>
    <row r="32" spans="2:10" s="330" customFormat="1" ht="26.25" customHeight="1" x14ac:dyDescent="0.2">
      <c r="B32" s="785" t="s">
        <v>20</v>
      </c>
      <c r="C32" s="814" t="s">
        <v>200</v>
      </c>
      <c r="D32" s="776" t="s">
        <v>394</v>
      </c>
      <c r="E32" s="779" t="s">
        <v>608</v>
      </c>
      <c r="F32" s="855" t="s">
        <v>609</v>
      </c>
      <c r="G32" s="808" t="s">
        <v>3</v>
      </c>
      <c r="H32" s="860">
        <v>1345.8</v>
      </c>
      <c r="I32" s="24" t="s">
        <v>420</v>
      </c>
      <c r="J32" s="125" t="s">
        <v>815</v>
      </c>
    </row>
    <row r="33" spans="2:11" s="330" customFormat="1" ht="30.75" customHeight="1" x14ac:dyDescent="0.2">
      <c r="B33" s="787"/>
      <c r="C33" s="815"/>
      <c r="D33" s="778"/>
      <c r="E33" s="781"/>
      <c r="F33" s="855"/>
      <c r="G33" s="808"/>
      <c r="H33" s="861"/>
      <c r="I33" s="24" t="s">
        <v>421</v>
      </c>
      <c r="J33" s="125" t="s">
        <v>817</v>
      </c>
    </row>
    <row r="34" spans="2:11" s="330" customFormat="1" ht="30.75" customHeight="1" x14ac:dyDescent="0.2">
      <c r="B34" s="32" t="s">
        <v>21</v>
      </c>
      <c r="C34" s="19" t="s">
        <v>32</v>
      </c>
      <c r="D34" s="493" t="s">
        <v>394</v>
      </c>
      <c r="E34" s="494" t="s">
        <v>610</v>
      </c>
      <c r="F34" s="254" t="s">
        <v>609</v>
      </c>
      <c r="G34" s="32" t="s">
        <v>0</v>
      </c>
      <c r="H34" s="46">
        <v>110</v>
      </c>
      <c r="I34" s="418" t="s">
        <v>422</v>
      </c>
      <c r="J34" s="125" t="s">
        <v>816</v>
      </c>
    </row>
    <row r="35" spans="2:11" s="330" customFormat="1" ht="30" customHeight="1" x14ac:dyDescent="0.2">
      <c r="B35" s="32" t="s">
        <v>797</v>
      </c>
      <c r="C35" s="19" t="s">
        <v>161</v>
      </c>
      <c r="D35" s="493" t="s">
        <v>394</v>
      </c>
      <c r="E35" s="494" t="s">
        <v>611</v>
      </c>
      <c r="F35" s="250" t="s">
        <v>612</v>
      </c>
      <c r="G35" s="32" t="s">
        <v>0</v>
      </c>
      <c r="H35" s="46">
        <v>275.3</v>
      </c>
      <c r="I35" s="24" t="s">
        <v>420</v>
      </c>
      <c r="J35" s="125" t="s">
        <v>815</v>
      </c>
    </row>
    <row r="36" spans="2:11" s="330" customFormat="1" ht="42" customHeight="1" x14ac:dyDescent="0.2">
      <c r="B36" s="32" t="s">
        <v>798</v>
      </c>
      <c r="C36" s="423" t="s">
        <v>34</v>
      </c>
      <c r="D36" s="493" t="s">
        <v>394</v>
      </c>
      <c r="E36" s="495" t="s">
        <v>613</v>
      </c>
      <c r="F36" s="250" t="s">
        <v>834</v>
      </c>
      <c r="G36" s="418" t="s">
        <v>0</v>
      </c>
      <c r="H36" s="46">
        <v>835</v>
      </c>
      <c r="I36" s="418" t="s">
        <v>423</v>
      </c>
      <c r="J36" s="130" t="s">
        <v>811</v>
      </c>
    </row>
    <row r="37" spans="2:11" s="330" customFormat="1" ht="36" hidden="1" customHeight="1" x14ac:dyDescent="0.2">
      <c r="B37" s="32" t="s">
        <v>799</v>
      </c>
      <c r="C37" s="19" t="s">
        <v>35</v>
      </c>
      <c r="D37" s="493" t="s">
        <v>394</v>
      </c>
      <c r="E37" s="250" t="s">
        <v>528</v>
      </c>
      <c r="F37" s="494" t="s">
        <v>614</v>
      </c>
      <c r="G37" s="32" t="s">
        <v>3</v>
      </c>
      <c r="H37" s="470">
        <v>0</v>
      </c>
      <c r="I37" s="418" t="s">
        <v>438</v>
      </c>
      <c r="J37" s="130" t="s">
        <v>359</v>
      </c>
    </row>
    <row r="38" spans="2:11" s="330" customFormat="1" ht="35.25" customHeight="1" x14ac:dyDescent="0.2">
      <c r="B38" s="32" t="s">
        <v>800</v>
      </c>
      <c r="C38" s="19" t="s">
        <v>221</v>
      </c>
      <c r="D38" s="493" t="s">
        <v>394</v>
      </c>
      <c r="E38" s="250" t="s">
        <v>934</v>
      </c>
      <c r="F38" s="494" t="s">
        <v>614</v>
      </c>
      <c r="G38" s="32" t="s">
        <v>3</v>
      </c>
      <c r="H38" s="46">
        <v>7.7</v>
      </c>
      <c r="I38" s="418" t="s">
        <v>424</v>
      </c>
      <c r="J38" s="130" t="s">
        <v>388</v>
      </c>
    </row>
    <row r="39" spans="2:11" s="330" customFormat="1" ht="69.75" customHeight="1" x14ac:dyDescent="0.2">
      <c r="B39" s="32" t="s">
        <v>801</v>
      </c>
      <c r="C39" s="19" t="s">
        <v>33</v>
      </c>
      <c r="D39" s="493" t="s">
        <v>394</v>
      </c>
      <c r="E39" s="250" t="s">
        <v>615</v>
      </c>
      <c r="F39" s="494" t="s">
        <v>596</v>
      </c>
      <c r="G39" s="32" t="s">
        <v>3</v>
      </c>
      <c r="H39" s="46">
        <v>39</v>
      </c>
      <c r="I39" s="418" t="s">
        <v>425</v>
      </c>
      <c r="J39" s="130" t="s">
        <v>359</v>
      </c>
    </row>
    <row r="40" spans="2:11" s="330" customFormat="1" ht="21.75" customHeight="1" x14ac:dyDescent="0.2">
      <c r="B40" s="785" t="s">
        <v>802</v>
      </c>
      <c r="C40" s="814" t="s">
        <v>178</v>
      </c>
      <c r="D40" s="776" t="s">
        <v>394</v>
      </c>
      <c r="E40" s="779" t="s">
        <v>636</v>
      </c>
      <c r="F40" s="779" t="s">
        <v>614</v>
      </c>
      <c r="G40" s="32" t="s">
        <v>3</v>
      </c>
      <c r="H40" s="46">
        <v>6405.5</v>
      </c>
      <c r="I40" s="790" t="s">
        <v>439</v>
      </c>
      <c r="J40" s="816" t="s">
        <v>814</v>
      </c>
    </row>
    <row r="41" spans="2:11" s="330" customFormat="1" ht="20.25" customHeight="1" x14ac:dyDescent="0.2">
      <c r="B41" s="787"/>
      <c r="C41" s="815"/>
      <c r="D41" s="778"/>
      <c r="E41" s="781"/>
      <c r="F41" s="781"/>
      <c r="G41" s="32" t="s">
        <v>3</v>
      </c>
      <c r="H41" s="11">
        <v>0</v>
      </c>
      <c r="I41" s="791"/>
      <c r="J41" s="817"/>
    </row>
    <row r="42" spans="2:11" s="330" customFormat="1" ht="37.5" customHeight="1" x14ac:dyDescent="0.2">
      <c r="B42" s="32" t="s">
        <v>803</v>
      </c>
      <c r="C42" s="19" t="s">
        <v>179</v>
      </c>
      <c r="D42" s="493" t="s">
        <v>394</v>
      </c>
      <c r="E42" s="494" t="s">
        <v>636</v>
      </c>
      <c r="F42" s="250" t="s">
        <v>612</v>
      </c>
      <c r="G42" s="32" t="s">
        <v>3</v>
      </c>
      <c r="H42" s="46">
        <v>16333.7</v>
      </c>
      <c r="I42" s="24" t="s">
        <v>426</v>
      </c>
      <c r="J42" s="130" t="s">
        <v>813</v>
      </c>
    </row>
    <row r="43" spans="2:11" ht="31.5" customHeight="1" x14ac:dyDescent="0.2">
      <c r="B43" s="32" t="s">
        <v>804</v>
      </c>
      <c r="C43" s="425" t="s">
        <v>16</v>
      </c>
      <c r="D43" s="493" t="s">
        <v>394</v>
      </c>
      <c r="E43" s="494" t="s">
        <v>616</v>
      </c>
      <c r="F43" s="250" t="s">
        <v>596</v>
      </c>
      <c r="G43" s="32" t="s">
        <v>3</v>
      </c>
      <c r="H43" s="51">
        <v>1</v>
      </c>
      <c r="I43" s="425" t="s">
        <v>427</v>
      </c>
      <c r="J43" s="125" t="s">
        <v>812</v>
      </c>
    </row>
    <row r="44" spans="2:11" s="330" customFormat="1" ht="63" hidden="1" customHeight="1" x14ac:dyDescent="0.2">
      <c r="B44" s="32" t="s">
        <v>805</v>
      </c>
      <c r="C44" s="33" t="s">
        <v>180</v>
      </c>
      <c r="D44" s="493" t="s">
        <v>394</v>
      </c>
      <c r="E44" s="250" t="s">
        <v>528</v>
      </c>
      <c r="F44" s="494" t="s">
        <v>612</v>
      </c>
      <c r="G44" s="32" t="s">
        <v>3</v>
      </c>
      <c r="H44" s="471">
        <v>0</v>
      </c>
      <c r="I44" s="418" t="s">
        <v>440</v>
      </c>
      <c r="J44" s="474"/>
    </row>
    <row r="45" spans="2:11" s="332" customFormat="1" ht="39.75" customHeight="1" x14ac:dyDescent="0.2">
      <c r="B45" s="32" t="s">
        <v>806</v>
      </c>
      <c r="C45" s="426" t="s">
        <v>204</v>
      </c>
      <c r="D45" s="496">
        <v>1</v>
      </c>
      <c r="E45" s="497" t="s">
        <v>617</v>
      </c>
      <c r="F45" s="497" t="s">
        <v>596</v>
      </c>
      <c r="G45" s="418" t="s">
        <v>1</v>
      </c>
      <c r="H45" s="472">
        <v>32</v>
      </c>
      <c r="I45" s="24" t="s">
        <v>441</v>
      </c>
      <c r="J45" s="130">
        <v>100</v>
      </c>
      <c r="K45" s="331"/>
    </row>
    <row r="46" spans="2:11" s="332" customFormat="1" ht="51.75" customHeight="1" x14ac:dyDescent="0.2">
      <c r="B46" s="32" t="s">
        <v>807</v>
      </c>
      <c r="C46" s="426" t="s">
        <v>808</v>
      </c>
      <c r="D46" s="496">
        <v>1</v>
      </c>
      <c r="E46" s="497" t="s">
        <v>617</v>
      </c>
      <c r="F46" s="497" t="s">
        <v>612</v>
      </c>
      <c r="G46" s="418" t="s">
        <v>1</v>
      </c>
      <c r="H46" s="472">
        <v>32</v>
      </c>
      <c r="I46" s="24" t="s">
        <v>809</v>
      </c>
      <c r="J46" s="125" t="s">
        <v>445</v>
      </c>
      <c r="K46" s="331"/>
    </row>
    <row r="47" spans="2:11" s="332" customFormat="1" ht="52.5" customHeight="1" x14ac:dyDescent="0.2">
      <c r="B47" s="58" t="s">
        <v>860</v>
      </c>
      <c r="C47" s="427" t="s">
        <v>53</v>
      </c>
      <c r="D47" s="498" t="s">
        <v>394</v>
      </c>
      <c r="E47" s="499" t="s">
        <v>618</v>
      </c>
      <c r="F47" s="500" t="s">
        <v>596</v>
      </c>
      <c r="G47" s="427" t="s">
        <v>3</v>
      </c>
      <c r="H47" s="428">
        <v>73.099999999999994</v>
      </c>
      <c r="I47" s="219" t="s">
        <v>428</v>
      </c>
      <c r="J47" s="429" t="s">
        <v>351</v>
      </c>
    </row>
    <row r="48" spans="2:11" s="330" customFormat="1" ht="27" customHeight="1" x14ac:dyDescent="0.2">
      <c r="B48" s="326" t="s">
        <v>818</v>
      </c>
      <c r="C48" s="419" t="s">
        <v>13</v>
      </c>
      <c r="D48" s="501"/>
      <c r="E48" s="502"/>
      <c r="F48" s="502"/>
      <c r="G48" s="430"/>
      <c r="H48" s="431">
        <f>SUM(H49:H54)</f>
        <v>817.5</v>
      </c>
      <c r="I48" s="432"/>
      <c r="J48" s="433"/>
    </row>
    <row r="49" spans="2:11" s="330" customFormat="1" ht="45.75" customHeight="1" x14ac:dyDescent="0.2">
      <c r="B49" s="32" t="s">
        <v>23</v>
      </c>
      <c r="C49" s="32" t="s">
        <v>819</v>
      </c>
      <c r="D49" s="503">
        <v>1</v>
      </c>
      <c r="E49" s="504" t="s">
        <v>821</v>
      </c>
      <c r="F49" s="494" t="s">
        <v>596</v>
      </c>
      <c r="G49" s="32" t="s">
        <v>0</v>
      </c>
      <c r="H49" s="11">
        <v>150</v>
      </c>
      <c r="I49" s="418" t="s">
        <v>820</v>
      </c>
      <c r="J49" s="130" t="s">
        <v>359</v>
      </c>
    </row>
    <row r="50" spans="2:11" s="330" customFormat="1" ht="35.25" customHeight="1" x14ac:dyDescent="0.2">
      <c r="B50" s="32" t="s">
        <v>24</v>
      </c>
      <c r="C50" s="473" t="s">
        <v>39</v>
      </c>
      <c r="D50" s="503">
        <v>1</v>
      </c>
      <c r="E50" s="504" t="s">
        <v>621</v>
      </c>
      <c r="F50" s="494" t="s">
        <v>592</v>
      </c>
      <c r="G50" s="418" t="s">
        <v>0</v>
      </c>
      <c r="H50" s="434">
        <v>70</v>
      </c>
      <c r="I50" s="418" t="s">
        <v>822</v>
      </c>
      <c r="J50" s="130" t="s">
        <v>359</v>
      </c>
    </row>
    <row r="51" spans="2:11" s="330" customFormat="1" ht="35.25" customHeight="1" x14ac:dyDescent="0.2">
      <c r="B51" s="32" t="s">
        <v>25</v>
      </c>
      <c r="C51" s="473" t="s">
        <v>40</v>
      </c>
      <c r="D51" s="503">
        <v>1</v>
      </c>
      <c r="E51" s="504" t="s">
        <v>622</v>
      </c>
      <c r="F51" s="494" t="s">
        <v>612</v>
      </c>
      <c r="G51" s="418" t="s">
        <v>0</v>
      </c>
      <c r="H51" s="434">
        <v>140</v>
      </c>
      <c r="I51" s="418" t="s">
        <v>822</v>
      </c>
      <c r="J51" s="130" t="s">
        <v>359</v>
      </c>
    </row>
    <row r="52" spans="2:11" s="330" customFormat="1" ht="35.25" customHeight="1" x14ac:dyDescent="0.2">
      <c r="B52" s="32" t="s">
        <v>26</v>
      </c>
      <c r="C52" s="418" t="s">
        <v>41</v>
      </c>
      <c r="D52" s="503">
        <v>1</v>
      </c>
      <c r="E52" s="504" t="s">
        <v>623</v>
      </c>
      <c r="F52" s="494" t="s">
        <v>592</v>
      </c>
      <c r="G52" s="418" t="s">
        <v>0</v>
      </c>
      <c r="H52" s="434">
        <v>40</v>
      </c>
      <c r="I52" s="418" t="s">
        <v>429</v>
      </c>
      <c r="J52" s="125" t="s">
        <v>443</v>
      </c>
    </row>
    <row r="53" spans="2:11" s="330" customFormat="1" ht="50.25" customHeight="1" x14ac:dyDescent="0.2">
      <c r="B53" s="32" t="s">
        <v>27</v>
      </c>
      <c r="C53" s="418" t="s">
        <v>215</v>
      </c>
      <c r="D53" s="503">
        <v>1</v>
      </c>
      <c r="E53" s="504" t="s">
        <v>635</v>
      </c>
      <c r="F53" s="494" t="s">
        <v>612</v>
      </c>
      <c r="G53" s="418" t="s">
        <v>0</v>
      </c>
      <c r="H53" s="472">
        <v>400</v>
      </c>
      <c r="I53" s="418" t="s">
        <v>444</v>
      </c>
      <c r="J53" s="125" t="s">
        <v>823</v>
      </c>
      <c r="K53" s="332"/>
    </row>
    <row r="54" spans="2:11" s="330" customFormat="1" ht="35.25" customHeight="1" x14ac:dyDescent="0.2">
      <c r="B54" s="32" t="s">
        <v>185</v>
      </c>
      <c r="C54" s="24" t="s">
        <v>183</v>
      </c>
      <c r="D54" s="493" t="s">
        <v>394</v>
      </c>
      <c r="E54" s="494" t="s">
        <v>624</v>
      </c>
      <c r="F54" s="494" t="s">
        <v>612</v>
      </c>
      <c r="G54" s="418" t="s">
        <v>1</v>
      </c>
      <c r="H54" s="472">
        <v>17.5</v>
      </c>
      <c r="I54" s="24" t="s">
        <v>430</v>
      </c>
      <c r="J54" s="125" t="s">
        <v>824</v>
      </c>
    </row>
    <row r="55" spans="2:11" s="330" customFormat="1" ht="35.25" customHeight="1" x14ac:dyDescent="0.2">
      <c r="B55" s="326" t="s">
        <v>825</v>
      </c>
      <c r="C55" s="792" t="s">
        <v>181</v>
      </c>
      <c r="D55" s="792"/>
      <c r="E55" s="792"/>
      <c r="F55" s="505"/>
      <c r="G55" s="324"/>
      <c r="H55" s="431">
        <f>SUM(H56:H67)</f>
        <v>3821.8</v>
      </c>
      <c r="I55" s="432"/>
      <c r="J55" s="433"/>
    </row>
    <row r="56" spans="2:11" s="330" customFormat="1" ht="57" customHeight="1" x14ac:dyDescent="0.2">
      <c r="B56" s="32" t="s">
        <v>826</v>
      </c>
      <c r="C56" s="30" t="s">
        <v>827</v>
      </c>
      <c r="D56" s="493" t="s">
        <v>394</v>
      </c>
      <c r="E56" s="250" t="s">
        <v>625</v>
      </c>
      <c r="F56" s="494" t="s">
        <v>626</v>
      </c>
      <c r="G56" s="32" t="s">
        <v>0</v>
      </c>
      <c r="H56" s="11">
        <v>1420</v>
      </c>
      <c r="I56" s="30" t="s">
        <v>446</v>
      </c>
      <c r="J56" s="130" t="s">
        <v>443</v>
      </c>
    </row>
    <row r="57" spans="2:11" s="330" customFormat="1" ht="21" customHeight="1" x14ac:dyDescent="0.2">
      <c r="B57" s="808" t="s">
        <v>256</v>
      </c>
      <c r="C57" s="808" t="s">
        <v>828</v>
      </c>
      <c r="D57" s="852" t="s">
        <v>394</v>
      </c>
      <c r="E57" s="851" t="s">
        <v>627</v>
      </c>
      <c r="F57" s="835" t="s">
        <v>596</v>
      </c>
      <c r="G57" s="33" t="s">
        <v>3</v>
      </c>
      <c r="H57" s="46">
        <v>78.7</v>
      </c>
      <c r="I57" s="820" t="s">
        <v>830</v>
      </c>
      <c r="J57" s="758" t="s">
        <v>831</v>
      </c>
    </row>
    <row r="58" spans="2:11" s="330" customFormat="1" ht="21.75" customHeight="1" x14ac:dyDescent="0.2">
      <c r="B58" s="808"/>
      <c r="C58" s="808"/>
      <c r="D58" s="852"/>
      <c r="E58" s="851"/>
      <c r="F58" s="835"/>
      <c r="G58" s="33" t="s">
        <v>0</v>
      </c>
      <c r="H58" s="46">
        <v>123.3</v>
      </c>
      <c r="I58" s="820"/>
      <c r="J58" s="758"/>
    </row>
    <row r="59" spans="2:11" s="330" customFormat="1" ht="30" customHeight="1" x14ac:dyDescent="0.2">
      <c r="B59" s="32" t="s">
        <v>257</v>
      </c>
      <c r="C59" s="32" t="s">
        <v>46</v>
      </c>
      <c r="D59" s="506" t="s">
        <v>394</v>
      </c>
      <c r="E59" s="486" t="s">
        <v>627</v>
      </c>
      <c r="F59" s="486" t="s">
        <v>596</v>
      </c>
      <c r="G59" s="33" t="s">
        <v>0</v>
      </c>
      <c r="H59" s="11">
        <v>48</v>
      </c>
      <c r="I59" s="477" t="s">
        <v>431</v>
      </c>
      <c r="J59" s="130" t="s">
        <v>383</v>
      </c>
    </row>
    <row r="60" spans="2:11" s="330" customFormat="1" ht="40.5" customHeight="1" x14ac:dyDescent="0.2">
      <c r="B60" s="808" t="s">
        <v>829</v>
      </c>
      <c r="C60" s="813" t="s">
        <v>835</v>
      </c>
      <c r="D60" s="493" t="s">
        <v>394</v>
      </c>
      <c r="E60" s="250" t="s">
        <v>793</v>
      </c>
      <c r="F60" s="250" t="s">
        <v>527</v>
      </c>
      <c r="G60" s="33" t="s">
        <v>0</v>
      </c>
      <c r="H60" s="478">
        <v>7.5</v>
      </c>
      <c r="I60" s="821" t="s">
        <v>431</v>
      </c>
      <c r="J60" s="818"/>
    </row>
    <row r="61" spans="2:11" s="330" customFormat="1" ht="42" customHeight="1" x14ac:dyDescent="0.2">
      <c r="B61" s="808"/>
      <c r="C61" s="813"/>
      <c r="D61" s="493" t="s">
        <v>381</v>
      </c>
      <c r="E61" s="250" t="s">
        <v>606</v>
      </c>
      <c r="F61" s="494" t="s">
        <v>566</v>
      </c>
      <c r="G61" s="33" t="s">
        <v>1</v>
      </c>
      <c r="H61" s="478">
        <v>42.5</v>
      </c>
      <c r="I61" s="822"/>
      <c r="J61" s="818"/>
    </row>
    <row r="62" spans="2:11" s="330" customFormat="1" ht="54.75" customHeight="1" x14ac:dyDescent="0.2">
      <c r="B62" s="32" t="s">
        <v>258</v>
      </c>
      <c r="C62" s="32" t="s">
        <v>47</v>
      </c>
      <c r="D62" s="506" t="s">
        <v>394</v>
      </c>
      <c r="E62" s="487" t="s">
        <v>630</v>
      </c>
      <c r="F62" s="486" t="s">
        <v>596</v>
      </c>
      <c r="G62" s="32" t="s">
        <v>3</v>
      </c>
      <c r="H62" s="436">
        <v>1900</v>
      </c>
      <c r="I62" s="437" t="s">
        <v>432</v>
      </c>
      <c r="J62" s="130" t="s">
        <v>832</v>
      </c>
    </row>
    <row r="63" spans="2:11" s="330" customFormat="1" ht="61.5" customHeight="1" x14ac:dyDescent="0.2">
      <c r="B63" s="32" t="s">
        <v>259</v>
      </c>
      <c r="C63" s="32" t="s">
        <v>48</v>
      </c>
      <c r="D63" s="493" t="s">
        <v>394</v>
      </c>
      <c r="E63" s="494" t="s">
        <v>619</v>
      </c>
      <c r="F63" s="494" t="s">
        <v>596</v>
      </c>
      <c r="G63" s="33" t="s">
        <v>3</v>
      </c>
      <c r="H63" s="46">
        <v>88.4</v>
      </c>
      <c r="I63" s="418" t="s">
        <v>447</v>
      </c>
      <c r="J63" s="125" t="s">
        <v>833</v>
      </c>
    </row>
    <row r="64" spans="2:11" s="330" customFormat="1" ht="30.75" customHeight="1" x14ac:dyDescent="0.2">
      <c r="B64" s="32" t="s">
        <v>262</v>
      </c>
      <c r="C64" s="32" t="s">
        <v>166</v>
      </c>
      <c r="D64" s="493" t="s">
        <v>394</v>
      </c>
      <c r="E64" s="250" t="s">
        <v>620</v>
      </c>
      <c r="F64" s="494" t="s">
        <v>596</v>
      </c>
      <c r="G64" s="33" t="s">
        <v>3</v>
      </c>
      <c r="H64" s="46">
        <v>24.4</v>
      </c>
      <c r="I64" s="418" t="s">
        <v>433</v>
      </c>
      <c r="J64" s="125" t="s">
        <v>359</v>
      </c>
    </row>
    <row r="65" spans="2:10" s="332" customFormat="1" ht="42" customHeight="1" x14ac:dyDescent="0.2">
      <c r="B65" s="32" t="s">
        <v>260</v>
      </c>
      <c r="C65" s="418" t="s">
        <v>182</v>
      </c>
      <c r="D65" s="493" t="s">
        <v>394</v>
      </c>
      <c r="E65" s="504" t="s">
        <v>629</v>
      </c>
      <c r="F65" s="486" t="s">
        <v>596</v>
      </c>
      <c r="G65" s="418" t="s">
        <v>1</v>
      </c>
      <c r="H65" s="472">
        <v>30</v>
      </c>
      <c r="I65" s="24" t="s">
        <v>434</v>
      </c>
      <c r="J65" s="125" t="s">
        <v>354</v>
      </c>
    </row>
    <row r="66" spans="2:10" s="330" customFormat="1" ht="22.5" customHeight="1" x14ac:dyDescent="0.2">
      <c r="B66" s="808" t="s">
        <v>261</v>
      </c>
      <c r="C66" s="753" t="s">
        <v>448</v>
      </c>
      <c r="D66" s="795" t="s">
        <v>394</v>
      </c>
      <c r="E66" s="855" t="s">
        <v>628</v>
      </c>
      <c r="F66" s="857" t="s">
        <v>596</v>
      </c>
      <c r="G66" s="418" t="s">
        <v>3</v>
      </c>
      <c r="H66" s="472">
        <v>56</v>
      </c>
      <c r="I66" s="790" t="s">
        <v>449</v>
      </c>
      <c r="J66" s="858" t="s">
        <v>359</v>
      </c>
    </row>
    <row r="67" spans="2:10" s="330" customFormat="1" ht="23.25" customHeight="1" x14ac:dyDescent="0.2">
      <c r="B67" s="808"/>
      <c r="C67" s="753"/>
      <c r="D67" s="795"/>
      <c r="E67" s="855"/>
      <c r="F67" s="857"/>
      <c r="G67" s="418" t="s">
        <v>0</v>
      </c>
      <c r="H67" s="472">
        <v>3</v>
      </c>
      <c r="I67" s="791"/>
      <c r="J67" s="859"/>
    </row>
    <row r="68" spans="2:10" s="333" customFormat="1" ht="27.75" customHeight="1" x14ac:dyDescent="0.2">
      <c r="B68" s="326" t="s">
        <v>263</v>
      </c>
      <c r="C68" s="793" t="s">
        <v>165</v>
      </c>
      <c r="D68" s="794"/>
      <c r="E68" s="794"/>
      <c r="F68" s="502"/>
      <c r="G68" s="430"/>
      <c r="H68" s="438">
        <f>SUM(H69:H70)</f>
        <v>537.70000000000005</v>
      </c>
      <c r="I68" s="419"/>
      <c r="J68" s="433"/>
    </row>
    <row r="69" spans="2:10" s="332" customFormat="1" ht="20.25" customHeight="1" x14ac:dyDescent="0.2">
      <c r="B69" s="785" t="s">
        <v>264</v>
      </c>
      <c r="C69" s="790" t="s">
        <v>52</v>
      </c>
      <c r="D69" s="483" t="s">
        <v>394</v>
      </c>
      <c r="E69" s="836" t="s">
        <v>631</v>
      </c>
      <c r="F69" s="253" t="s">
        <v>596</v>
      </c>
      <c r="G69" s="30" t="s">
        <v>0</v>
      </c>
      <c r="H69" s="46">
        <v>348.3</v>
      </c>
      <c r="I69" s="790" t="s">
        <v>435</v>
      </c>
      <c r="J69" s="816" t="s">
        <v>450</v>
      </c>
    </row>
    <row r="70" spans="2:10" s="332" customFormat="1" ht="20.25" customHeight="1" x14ac:dyDescent="0.2">
      <c r="B70" s="787"/>
      <c r="C70" s="812"/>
      <c r="D70" s="485"/>
      <c r="E70" s="837"/>
      <c r="F70" s="363"/>
      <c r="G70" s="30" t="s">
        <v>3</v>
      </c>
      <c r="H70" s="46">
        <v>189.4</v>
      </c>
      <c r="I70" s="791"/>
      <c r="J70" s="819"/>
    </row>
    <row r="71" spans="2:10" s="333" customFormat="1" ht="28.5" customHeight="1" x14ac:dyDescent="0.2">
      <c r="B71" s="326" t="s">
        <v>836</v>
      </c>
      <c r="C71" s="419" t="s">
        <v>217</v>
      </c>
      <c r="D71" s="501"/>
      <c r="E71" s="502"/>
      <c r="F71" s="502"/>
      <c r="G71" s="430"/>
      <c r="H71" s="438">
        <f>SUM(H72:H83)</f>
        <v>503.7</v>
      </c>
      <c r="I71" s="419"/>
      <c r="J71" s="420"/>
    </row>
    <row r="72" spans="2:10" s="332" customFormat="1" ht="33.75" customHeight="1" x14ac:dyDescent="0.2">
      <c r="B72" s="32" t="s">
        <v>841</v>
      </c>
      <c r="C72" s="362" t="s">
        <v>216</v>
      </c>
      <c r="D72" s="485">
        <v>1</v>
      </c>
      <c r="E72" s="363" t="s">
        <v>632</v>
      </c>
      <c r="F72" s="250" t="s">
        <v>596</v>
      </c>
      <c r="G72" s="30" t="s">
        <v>0</v>
      </c>
      <c r="H72" s="46">
        <v>56</v>
      </c>
      <c r="I72" s="362" t="s">
        <v>451</v>
      </c>
      <c r="J72" s="130" t="s">
        <v>452</v>
      </c>
    </row>
    <row r="73" spans="2:10" s="1" customFormat="1" ht="33" customHeight="1" x14ac:dyDescent="0.2">
      <c r="B73" s="71" t="s">
        <v>265</v>
      </c>
      <c r="C73" s="33" t="s">
        <v>341</v>
      </c>
      <c r="D73" s="493" t="s">
        <v>394</v>
      </c>
      <c r="E73" s="494" t="s">
        <v>633</v>
      </c>
      <c r="F73" s="507" t="s">
        <v>634</v>
      </c>
      <c r="G73" s="427" t="s">
        <v>0</v>
      </c>
      <c r="H73" s="525">
        <v>12</v>
      </c>
      <c r="I73" s="526" t="s">
        <v>436</v>
      </c>
      <c r="J73" s="125" t="s">
        <v>383</v>
      </c>
    </row>
    <row r="74" spans="2:10" s="1" customFormat="1" ht="39" customHeight="1" x14ac:dyDescent="0.2">
      <c r="B74" s="71" t="s">
        <v>266</v>
      </c>
      <c r="C74" s="33" t="s">
        <v>337</v>
      </c>
      <c r="D74" s="493" t="s">
        <v>394</v>
      </c>
      <c r="E74" s="494" t="s">
        <v>633</v>
      </c>
      <c r="F74" s="494" t="s">
        <v>541</v>
      </c>
      <c r="G74" s="427" t="s">
        <v>0</v>
      </c>
      <c r="H74" s="525">
        <v>17</v>
      </c>
      <c r="I74" s="219" t="s">
        <v>453</v>
      </c>
      <c r="J74" s="125" t="s">
        <v>490</v>
      </c>
    </row>
    <row r="75" spans="2:10" s="1" customFormat="1" ht="48.75" customHeight="1" x14ac:dyDescent="0.2">
      <c r="B75" s="829" t="s">
        <v>267</v>
      </c>
      <c r="C75" s="829" t="s">
        <v>218</v>
      </c>
      <c r="D75" s="508" t="s">
        <v>394</v>
      </c>
      <c r="E75" s="495" t="s">
        <v>604</v>
      </c>
      <c r="F75" s="841" t="s">
        <v>599</v>
      </c>
      <c r="G75" s="366" t="s">
        <v>3</v>
      </c>
      <c r="H75" s="439">
        <v>53.2</v>
      </c>
      <c r="I75" s="838" t="s">
        <v>605</v>
      </c>
      <c r="J75" s="848" t="s">
        <v>359</v>
      </c>
    </row>
    <row r="76" spans="2:10" s="1" customFormat="1" ht="34.5" customHeight="1" x14ac:dyDescent="0.2">
      <c r="B76" s="830"/>
      <c r="C76" s="830"/>
      <c r="D76" s="508" t="s">
        <v>381</v>
      </c>
      <c r="E76" s="495" t="s">
        <v>838</v>
      </c>
      <c r="F76" s="842"/>
      <c r="G76" s="844" t="s">
        <v>0</v>
      </c>
      <c r="H76" s="846">
        <v>70</v>
      </c>
      <c r="I76" s="839"/>
      <c r="J76" s="849"/>
    </row>
    <row r="77" spans="2:10" s="1" customFormat="1" ht="45.75" customHeight="1" x14ac:dyDescent="0.2">
      <c r="B77" s="831"/>
      <c r="C77" s="831"/>
      <c r="D77" s="509" t="s">
        <v>437</v>
      </c>
      <c r="E77" s="510" t="s">
        <v>837</v>
      </c>
      <c r="F77" s="843"/>
      <c r="G77" s="845"/>
      <c r="H77" s="847"/>
      <c r="I77" s="840"/>
      <c r="J77" s="850"/>
    </row>
    <row r="78" spans="2:10" s="1" customFormat="1" ht="30.75" customHeight="1" x14ac:dyDescent="0.2">
      <c r="B78" s="832" t="s">
        <v>268</v>
      </c>
      <c r="C78" s="829" t="s">
        <v>72</v>
      </c>
      <c r="D78" s="508" t="s">
        <v>394</v>
      </c>
      <c r="E78" s="511" t="s">
        <v>600</v>
      </c>
      <c r="F78" s="804" t="s">
        <v>601</v>
      </c>
      <c r="G78" s="71" t="s">
        <v>3</v>
      </c>
      <c r="H78" s="73">
        <v>71</v>
      </c>
      <c r="I78" s="527" t="s">
        <v>459</v>
      </c>
      <c r="J78" s="528" t="s">
        <v>359</v>
      </c>
    </row>
    <row r="79" spans="2:10" s="1" customFormat="1" ht="30.75" customHeight="1" x14ac:dyDescent="0.2">
      <c r="B79" s="833"/>
      <c r="C79" s="830"/>
      <c r="D79" s="512" t="s">
        <v>381</v>
      </c>
      <c r="E79" s="511" t="s">
        <v>602</v>
      </c>
      <c r="F79" s="805"/>
      <c r="G79" s="844" t="s">
        <v>0</v>
      </c>
      <c r="H79" s="853">
        <v>17.5</v>
      </c>
      <c r="I79" s="826" t="s">
        <v>839</v>
      </c>
      <c r="J79" s="824" t="s">
        <v>400</v>
      </c>
    </row>
    <row r="80" spans="2:10" s="1" customFormat="1" ht="30.75" customHeight="1" x14ac:dyDescent="0.2">
      <c r="B80" s="834"/>
      <c r="C80" s="831"/>
      <c r="D80" s="512" t="s">
        <v>437</v>
      </c>
      <c r="E80" s="511" t="s">
        <v>603</v>
      </c>
      <c r="F80" s="806"/>
      <c r="G80" s="845"/>
      <c r="H80" s="854"/>
      <c r="I80" s="827"/>
      <c r="J80" s="825"/>
    </row>
    <row r="81" spans="2:10" s="1" customFormat="1" ht="42" customHeight="1" x14ac:dyDescent="0.2">
      <c r="B81" s="71" t="s">
        <v>843</v>
      </c>
      <c r="C81" s="71" t="s">
        <v>952</v>
      </c>
      <c r="D81" s="508" t="s">
        <v>394</v>
      </c>
      <c r="E81" s="250" t="s">
        <v>793</v>
      </c>
      <c r="F81" s="495" t="s">
        <v>840</v>
      </c>
      <c r="G81" s="427" t="s">
        <v>3</v>
      </c>
      <c r="H81" s="428">
        <v>90</v>
      </c>
      <c r="I81" s="219" t="s">
        <v>844</v>
      </c>
      <c r="J81" s="429" t="s">
        <v>355</v>
      </c>
    </row>
    <row r="82" spans="2:10" s="1" customFormat="1" ht="43.5" customHeight="1" x14ac:dyDescent="0.2">
      <c r="B82" s="71" t="s">
        <v>842</v>
      </c>
      <c r="C82" s="71" t="s">
        <v>953</v>
      </c>
      <c r="D82" s="508" t="s">
        <v>394</v>
      </c>
      <c r="E82" s="250" t="s">
        <v>793</v>
      </c>
      <c r="F82" s="495" t="s">
        <v>840</v>
      </c>
      <c r="G82" s="427" t="s">
        <v>3</v>
      </c>
      <c r="H82" s="428">
        <v>87</v>
      </c>
      <c r="I82" s="219" t="s">
        <v>845</v>
      </c>
      <c r="J82" s="429" t="s">
        <v>418</v>
      </c>
    </row>
    <row r="83" spans="2:10" s="1" customFormat="1" ht="43.5" customHeight="1" x14ac:dyDescent="0.2">
      <c r="B83" s="427" t="s">
        <v>269</v>
      </c>
      <c r="C83" s="427" t="s">
        <v>732</v>
      </c>
      <c r="D83" s="508" t="s">
        <v>394</v>
      </c>
      <c r="E83" s="513" t="s">
        <v>951</v>
      </c>
      <c r="F83" s="495" t="s">
        <v>599</v>
      </c>
      <c r="G83" s="440" t="s">
        <v>0</v>
      </c>
      <c r="H83" s="351">
        <v>30</v>
      </c>
      <c r="I83" s="219" t="s">
        <v>733</v>
      </c>
      <c r="J83" s="429" t="s">
        <v>643</v>
      </c>
    </row>
    <row r="84" spans="2:10" s="330" customFormat="1" ht="26.25" customHeight="1" x14ac:dyDescent="0.2">
      <c r="B84" s="326" t="s">
        <v>846</v>
      </c>
      <c r="C84" s="793" t="s">
        <v>59</v>
      </c>
      <c r="D84" s="794"/>
      <c r="E84" s="794"/>
      <c r="F84" s="502"/>
      <c r="G84" s="430"/>
      <c r="H84" s="438">
        <f>SUM(H85:H103)</f>
        <v>1783.6</v>
      </c>
      <c r="I84" s="419"/>
      <c r="J84" s="420"/>
    </row>
    <row r="85" spans="2:10" s="330" customFormat="1" ht="45" customHeight="1" x14ac:dyDescent="0.2">
      <c r="B85" s="58" t="s">
        <v>858</v>
      </c>
      <c r="C85" s="30" t="s">
        <v>147</v>
      </c>
      <c r="D85" s="514">
        <v>1</v>
      </c>
      <c r="E85" s="255" t="s">
        <v>954</v>
      </c>
      <c r="F85" s="255" t="s">
        <v>597</v>
      </c>
      <c r="G85" s="30" t="s">
        <v>0</v>
      </c>
      <c r="H85" s="11">
        <v>71.8</v>
      </c>
      <c r="I85" s="30" t="s">
        <v>454</v>
      </c>
      <c r="J85" s="130" t="s">
        <v>394</v>
      </c>
    </row>
    <row r="86" spans="2:10" s="330" customFormat="1" ht="42" customHeight="1" x14ac:dyDescent="0.2">
      <c r="B86" s="785" t="s">
        <v>270</v>
      </c>
      <c r="C86" s="790" t="s">
        <v>955</v>
      </c>
      <c r="D86" s="514">
        <v>1</v>
      </c>
      <c r="E86" s="494" t="s">
        <v>585</v>
      </c>
      <c r="F86" s="255" t="s">
        <v>527</v>
      </c>
      <c r="G86" s="790" t="s">
        <v>0</v>
      </c>
      <c r="H86" s="803">
        <v>65</v>
      </c>
      <c r="I86" s="790" t="s">
        <v>455</v>
      </c>
      <c r="J86" s="816" t="s">
        <v>437</v>
      </c>
    </row>
    <row r="87" spans="2:10" s="330" customFormat="1" ht="30.75" customHeight="1" x14ac:dyDescent="0.2">
      <c r="B87" s="786"/>
      <c r="C87" s="798"/>
      <c r="D87" s="514">
        <v>2</v>
      </c>
      <c r="E87" s="494" t="s">
        <v>587</v>
      </c>
      <c r="F87" s="255" t="s">
        <v>588</v>
      </c>
      <c r="G87" s="791"/>
      <c r="H87" s="802"/>
      <c r="I87" s="798"/>
      <c r="J87" s="823"/>
    </row>
    <row r="88" spans="2:10" s="330" customFormat="1" ht="42" customHeight="1" x14ac:dyDescent="0.2">
      <c r="B88" s="786"/>
      <c r="C88" s="798"/>
      <c r="D88" s="514">
        <v>3</v>
      </c>
      <c r="E88" s="255" t="s">
        <v>569</v>
      </c>
      <c r="F88" s="255" t="s">
        <v>566</v>
      </c>
      <c r="G88" s="790" t="s">
        <v>1</v>
      </c>
      <c r="H88" s="803">
        <v>375</v>
      </c>
      <c r="I88" s="798"/>
      <c r="J88" s="823"/>
    </row>
    <row r="89" spans="2:10" s="330" customFormat="1" ht="33" customHeight="1" x14ac:dyDescent="0.2">
      <c r="B89" s="787"/>
      <c r="C89" s="791"/>
      <c r="D89" s="514">
        <v>4</v>
      </c>
      <c r="E89" s="494" t="s">
        <v>586</v>
      </c>
      <c r="F89" s="255" t="s">
        <v>532</v>
      </c>
      <c r="G89" s="791"/>
      <c r="H89" s="802"/>
      <c r="I89" s="791"/>
      <c r="J89" s="817"/>
    </row>
    <row r="90" spans="2:10" s="330" customFormat="1" ht="63.75" customHeight="1" x14ac:dyDescent="0.2">
      <c r="B90" s="441" t="s">
        <v>271</v>
      </c>
      <c r="C90" s="30" t="s">
        <v>54</v>
      </c>
      <c r="D90" s="514">
        <v>1</v>
      </c>
      <c r="E90" s="255" t="s">
        <v>589</v>
      </c>
      <c r="F90" s="255" t="s">
        <v>590</v>
      </c>
      <c r="G90" s="30" t="s">
        <v>0</v>
      </c>
      <c r="H90" s="11">
        <v>200</v>
      </c>
      <c r="I90" s="30" t="s">
        <v>456</v>
      </c>
      <c r="J90" s="130" t="s">
        <v>359</v>
      </c>
    </row>
    <row r="91" spans="2:10" s="330" customFormat="1" ht="27" customHeight="1" x14ac:dyDescent="0.2">
      <c r="B91" s="441" t="s">
        <v>847</v>
      </c>
      <c r="C91" s="30" t="s">
        <v>318</v>
      </c>
      <c r="D91" s="514">
        <v>1</v>
      </c>
      <c r="E91" s="255" t="s">
        <v>591</v>
      </c>
      <c r="F91" s="255" t="s">
        <v>592</v>
      </c>
      <c r="G91" s="30" t="s">
        <v>0</v>
      </c>
      <c r="H91" s="11">
        <v>25</v>
      </c>
      <c r="I91" s="30" t="s">
        <v>457</v>
      </c>
      <c r="J91" s="130" t="s">
        <v>359</v>
      </c>
    </row>
    <row r="92" spans="2:10" s="330" customFormat="1" ht="51.75" customHeight="1" x14ac:dyDescent="0.2">
      <c r="B92" s="441" t="s">
        <v>848</v>
      </c>
      <c r="C92" s="30" t="s">
        <v>55</v>
      </c>
      <c r="D92" s="514">
        <v>1</v>
      </c>
      <c r="E92" s="255" t="s">
        <v>593</v>
      </c>
      <c r="F92" s="255" t="s">
        <v>594</v>
      </c>
      <c r="G92" s="30" t="s">
        <v>0</v>
      </c>
      <c r="H92" s="11">
        <v>100</v>
      </c>
      <c r="I92" s="30" t="s">
        <v>506</v>
      </c>
      <c r="J92" s="130" t="s">
        <v>355</v>
      </c>
    </row>
    <row r="93" spans="2:10" s="330" customFormat="1" ht="31.5" customHeight="1" x14ac:dyDescent="0.2">
      <c r="B93" s="441" t="s">
        <v>849</v>
      </c>
      <c r="C93" s="32" t="s">
        <v>850</v>
      </c>
      <c r="D93" s="506" t="s">
        <v>394</v>
      </c>
      <c r="E93" s="487" t="s">
        <v>595</v>
      </c>
      <c r="F93" s="486" t="s">
        <v>596</v>
      </c>
      <c r="G93" s="24" t="s">
        <v>3</v>
      </c>
      <c r="H93" s="11">
        <v>61.8</v>
      </c>
      <c r="I93" s="418" t="s">
        <v>458</v>
      </c>
      <c r="J93" s="125" t="s">
        <v>442</v>
      </c>
    </row>
    <row r="94" spans="2:10" s="330" customFormat="1" ht="48" customHeight="1" x14ac:dyDescent="0.2">
      <c r="B94" s="785" t="s">
        <v>851</v>
      </c>
      <c r="C94" s="785" t="s">
        <v>956</v>
      </c>
      <c r="D94" s="514">
        <v>1</v>
      </c>
      <c r="E94" s="494" t="s">
        <v>585</v>
      </c>
      <c r="F94" s="255" t="s">
        <v>527</v>
      </c>
      <c r="G94" s="24" t="s">
        <v>0</v>
      </c>
      <c r="H94" s="9">
        <v>30</v>
      </c>
      <c r="I94" s="785" t="s">
        <v>598</v>
      </c>
      <c r="J94" s="816" t="s">
        <v>353</v>
      </c>
    </row>
    <row r="95" spans="2:10" s="330" customFormat="1" ht="44.25" customHeight="1" x14ac:dyDescent="0.2">
      <c r="B95" s="786"/>
      <c r="C95" s="786"/>
      <c r="D95" s="514">
        <v>2</v>
      </c>
      <c r="E95" s="494" t="s">
        <v>854</v>
      </c>
      <c r="F95" s="255" t="s">
        <v>566</v>
      </c>
      <c r="G95" s="24" t="s">
        <v>1</v>
      </c>
      <c r="H95" s="9">
        <v>170</v>
      </c>
      <c r="I95" s="786"/>
      <c r="J95" s="823"/>
    </row>
    <row r="96" spans="2:10" s="330" customFormat="1" ht="42.75" customHeight="1" x14ac:dyDescent="0.2">
      <c r="B96" s="785" t="s">
        <v>857</v>
      </c>
      <c r="C96" s="785" t="s">
        <v>957</v>
      </c>
      <c r="D96" s="514">
        <v>1</v>
      </c>
      <c r="E96" s="494" t="s">
        <v>585</v>
      </c>
      <c r="F96" s="255" t="s">
        <v>527</v>
      </c>
      <c r="G96" s="774" t="s">
        <v>0</v>
      </c>
      <c r="H96" s="801">
        <v>35</v>
      </c>
      <c r="I96" s="808" t="s">
        <v>852</v>
      </c>
      <c r="J96" s="816" t="s">
        <v>418</v>
      </c>
    </row>
    <row r="97" spans="2:10" s="330" customFormat="1" ht="30.75" customHeight="1" x14ac:dyDescent="0.2">
      <c r="B97" s="786"/>
      <c r="C97" s="786"/>
      <c r="D97" s="514">
        <v>2</v>
      </c>
      <c r="E97" s="494" t="s">
        <v>587</v>
      </c>
      <c r="F97" s="255" t="s">
        <v>588</v>
      </c>
      <c r="G97" s="791"/>
      <c r="H97" s="802"/>
      <c r="I97" s="786"/>
      <c r="J97" s="823"/>
    </row>
    <row r="98" spans="2:10" s="330" customFormat="1" ht="43.5" customHeight="1" x14ac:dyDescent="0.2">
      <c r="B98" s="786"/>
      <c r="C98" s="786"/>
      <c r="D98" s="514">
        <v>3</v>
      </c>
      <c r="E98" s="255" t="s">
        <v>569</v>
      </c>
      <c r="F98" s="255" t="s">
        <v>566</v>
      </c>
      <c r="G98" s="790" t="s">
        <v>1</v>
      </c>
      <c r="H98" s="803">
        <v>182</v>
      </c>
      <c r="I98" s="786"/>
      <c r="J98" s="823"/>
    </row>
    <row r="99" spans="2:10" s="330" customFormat="1" ht="30.75" customHeight="1" x14ac:dyDescent="0.2">
      <c r="B99" s="787"/>
      <c r="C99" s="787"/>
      <c r="D99" s="514">
        <v>4</v>
      </c>
      <c r="E99" s="494" t="s">
        <v>586</v>
      </c>
      <c r="F99" s="255" t="s">
        <v>532</v>
      </c>
      <c r="G99" s="791"/>
      <c r="H99" s="802"/>
      <c r="I99" s="787"/>
      <c r="J99" s="817"/>
    </row>
    <row r="100" spans="2:10" s="330" customFormat="1" ht="48.75" customHeight="1" x14ac:dyDescent="0.2">
      <c r="B100" s="808" t="s">
        <v>855</v>
      </c>
      <c r="C100" s="808" t="s">
        <v>958</v>
      </c>
      <c r="D100" s="493" t="s">
        <v>394</v>
      </c>
      <c r="E100" s="494" t="s">
        <v>585</v>
      </c>
      <c r="F100" s="250" t="s">
        <v>527</v>
      </c>
      <c r="G100" s="30" t="s">
        <v>0</v>
      </c>
      <c r="H100" s="11">
        <v>34.5</v>
      </c>
      <c r="I100" s="753" t="s">
        <v>922</v>
      </c>
      <c r="J100" s="758" t="s">
        <v>437</v>
      </c>
    </row>
    <row r="101" spans="2:10" s="330" customFormat="1" ht="42" customHeight="1" x14ac:dyDescent="0.2">
      <c r="B101" s="808"/>
      <c r="C101" s="809"/>
      <c r="D101" s="489" t="s">
        <v>381</v>
      </c>
      <c r="E101" s="250" t="s">
        <v>853</v>
      </c>
      <c r="F101" s="250" t="s">
        <v>566</v>
      </c>
      <c r="G101" s="362" t="s">
        <v>1</v>
      </c>
      <c r="H101" s="478">
        <v>195.5</v>
      </c>
      <c r="I101" s="828"/>
      <c r="J101" s="758"/>
    </row>
    <row r="102" spans="2:10" s="332" customFormat="1" ht="55.5" customHeight="1" x14ac:dyDescent="0.2">
      <c r="B102" s="662" t="s">
        <v>856</v>
      </c>
      <c r="C102" s="808" t="s">
        <v>959</v>
      </c>
      <c r="D102" s="493" t="s">
        <v>394</v>
      </c>
      <c r="E102" s="494" t="s">
        <v>585</v>
      </c>
      <c r="F102" s="250" t="s">
        <v>527</v>
      </c>
      <c r="G102" s="30" t="s">
        <v>0</v>
      </c>
      <c r="H102" s="414">
        <v>38</v>
      </c>
      <c r="I102" s="808" t="s">
        <v>598</v>
      </c>
      <c r="J102" s="758" t="s">
        <v>404</v>
      </c>
    </row>
    <row r="103" spans="2:10" s="332" customFormat="1" ht="44.25" customHeight="1" x14ac:dyDescent="0.2">
      <c r="B103" s="662"/>
      <c r="C103" s="809"/>
      <c r="D103" s="489" t="s">
        <v>381</v>
      </c>
      <c r="E103" s="250" t="s">
        <v>867</v>
      </c>
      <c r="F103" s="250" t="s">
        <v>566</v>
      </c>
      <c r="G103" s="30" t="s">
        <v>1</v>
      </c>
      <c r="H103" s="414">
        <v>200</v>
      </c>
      <c r="I103" s="809"/>
      <c r="J103" s="758"/>
    </row>
    <row r="104" spans="2:10" s="330" customFormat="1" ht="31.5" customHeight="1" x14ac:dyDescent="0.2">
      <c r="B104" s="810" t="s">
        <v>160</v>
      </c>
      <c r="C104" s="810"/>
      <c r="D104" s="810"/>
      <c r="E104" s="810"/>
      <c r="F104" s="810"/>
      <c r="G104" s="811"/>
      <c r="H104" s="442">
        <f>+H84+H71+H68+H55+H48+H29+H21+H12</f>
        <v>41043.700000000004</v>
      </c>
      <c r="I104" s="443"/>
      <c r="J104" s="444"/>
    </row>
    <row r="105" spans="2:10" s="330" customFormat="1" ht="21" customHeight="1" x14ac:dyDescent="0.2">
      <c r="B105" s="807"/>
      <c r="C105" s="807"/>
      <c r="D105" s="807"/>
      <c r="E105" s="807"/>
      <c r="F105" s="807"/>
      <c r="G105" s="807"/>
      <c r="H105" s="445"/>
      <c r="I105" s="443"/>
      <c r="J105" s="444"/>
    </row>
    <row r="106" spans="2:10" s="88" customFormat="1" ht="30" customHeight="1" x14ac:dyDescent="0.2">
      <c r="B106" s="446"/>
      <c r="C106" s="447" t="s">
        <v>132</v>
      </c>
      <c r="D106" s="515"/>
      <c r="E106" s="516"/>
      <c r="F106" s="516"/>
      <c r="G106" s="446"/>
      <c r="H106" s="448">
        <f t="shared" ref="H106" si="0">SUM(H108:H113)</f>
        <v>41043.699999999997</v>
      </c>
      <c r="I106" s="449"/>
      <c r="J106" s="450"/>
    </row>
    <row r="107" spans="2:10" s="88" customFormat="1" ht="17.25" customHeight="1" x14ac:dyDescent="0.2">
      <c r="B107" s="80"/>
      <c r="C107" s="66" t="s">
        <v>133</v>
      </c>
      <c r="D107" s="517"/>
      <c r="E107" s="257"/>
      <c r="F107" s="257"/>
      <c r="G107" s="80"/>
      <c r="H107" s="451"/>
      <c r="I107" s="452"/>
      <c r="J107" s="453"/>
    </row>
    <row r="108" spans="2:10" s="88" customFormat="1" ht="33.75" customHeight="1" x14ac:dyDescent="0.2">
      <c r="B108" s="80"/>
      <c r="C108" s="66" t="s">
        <v>134</v>
      </c>
      <c r="D108" s="517"/>
      <c r="E108" s="257"/>
      <c r="F108" s="257"/>
      <c r="G108" s="454" t="s">
        <v>0</v>
      </c>
      <c r="H108" s="451">
        <f>+H102+H100+H96+H94+H92+H91+H90+H86+H85+H83+H79+H76+H74+H73+H72+H69+H67+H60+H59+H58+H56+H53+H52+H51+H50+H49+H36+H35+H34+H31+H25+H23+H20+H18+H16+H14+H13</f>
        <v>10737.2</v>
      </c>
      <c r="I108" s="529"/>
      <c r="J108" s="453"/>
    </row>
    <row r="109" spans="2:10" s="88" customFormat="1" ht="28.5" customHeight="1" x14ac:dyDescent="0.2">
      <c r="B109" s="80"/>
      <c r="C109" s="66" t="s">
        <v>135</v>
      </c>
      <c r="D109" s="517"/>
      <c r="E109" s="257"/>
      <c r="F109" s="257"/>
      <c r="G109" s="454" t="s">
        <v>3</v>
      </c>
      <c r="H109" s="451">
        <f>+H93+H82+H81+H78+H75+H70+H66+H64+H63+H62+H57+H47+H44+H43+H42+H41+H40+H39+H38+H37+H32+H30+H28+H24+H19</f>
        <v>27551</v>
      </c>
      <c r="I109" s="452"/>
      <c r="J109" s="453"/>
    </row>
    <row r="110" spans="2:10" s="88" customFormat="1" ht="22.5" customHeight="1" x14ac:dyDescent="0.2">
      <c r="B110" s="80"/>
      <c r="C110" s="66" t="s">
        <v>136</v>
      </c>
      <c r="D110" s="517"/>
      <c r="E110" s="257"/>
      <c r="F110" s="257"/>
      <c r="G110" s="454" t="s">
        <v>4</v>
      </c>
      <c r="H110" s="451"/>
      <c r="I110" s="140"/>
      <c r="J110" s="453"/>
    </row>
    <row r="111" spans="2:10" s="88" customFormat="1" ht="26.25" customHeight="1" x14ac:dyDescent="0.2">
      <c r="B111" s="80"/>
      <c r="C111" s="66" t="s">
        <v>137</v>
      </c>
      <c r="D111" s="517"/>
      <c r="E111" s="257"/>
      <c r="F111" s="257"/>
      <c r="G111" s="454" t="s">
        <v>1</v>
      </c>
      <c r="H111" s="451">
        <f>+H103+H101+H98+H95+H88+H65+H61+H54+H46+H45+H27+H26+H22+H17+H15</f>
        <v>2755.5</v>
      </c>
      <c r="I111" s="140"/>
      <c r="J111" s="453"/>
    </row>
    <row r="112" spans="2:10" s="88" customFormat="1" ht="22.5" customHeight="1" x14ac:dyDescent="0.2">
      <c r="B112" s="80"/>
      <c r="C112" s="66" t="s">
        <v>138</v>
      </c>
      <c r="D112" s="517"/>
      <c r="E112" s="257"/>
      <c r="F112" s="257"/>
      <c r="G112" s="454" t="s">
        <v>2</v>
      </c>
      <c r="H112" s="451"/>
      <c r="I112" s="452"/>
      <c r="J112" s="453"/>
    </row>
    <row r="113" spans="2:10" s="88" customFormat="1" ht="22.5" customHeight="1" x14ac:dyDescent="0.2">
      <c r="B113" s="41"/>
      <c r="C113" s="67" t="s">
        <v>139</v>
      </c>
      <c r="D113" s="518"/>
      <c r="E113" s="258"/>
      <c r="F113" s="258"/>
      <c r="G113" s="455" t="s">
        <v>143</v>
      </c>
      <c r="H113" s="451"/>
      <c r="I113" s="452"/>
      <c r="J113" s="453"/>
    </row>
    <row r="114" spans="2:10" s="88" customFormat="1" ht="46.5" customHeight="1" x14ac:dyDescent="0.2">
      <c r="B114" s="456"/>
      <c r="C114" s="63" t="s">
        <v>140</v>
      </c>
      <c r="D114" s="519"/>
      <c r="E114" s="520"/>
      <c r="F114" s="520"/>
      <c r="G114" s="456" t="s">
        <v>144</v>
      </c>
      <c r="H114" s="448"/>
      <c r="I114" s="222"/>
      <c r="J114" s="457"/>
    </row>
    <row r="115" spans="2:10" s="88" customFormat="1" ht="29.25" customHeight="1" x14ac:dyDescent="0.2">
      <c r="B115" s="458"/>
      <c r="C115" s="64" t="s">
        <v>142</v>
      </c>
      <c r="D115" s="521"/>
      <c r="E115" s="522"/>
      <c r="F115" s="522"/>
      <c r="G115" s="458"/>
      <c r="H115" s="459">
        <f t="shared" ref="H115" si="1">+H114+H106</f>
        <v>41043.699999999997</v>
      </c>
      <c r="I115" s="222"/>
      <c r="J115" s="457"/>
    </row>
    <row r="116" spans="2:10" s="5" customFormat="1" ht="21.75" customHeight="1" x14ac:dyDescent="0.2">
      <c r="B116" s="80"/>
      <c r="C116" s="37" t="s">
        <v>141</v>
      </c>
      <c r="D116" s="517"/>
      <c r="E116" s="257"/>
      <c r="F116" s="257"/>
      <c r="G116" s="80"/>
      <c r="H116" s="451">
        <f>+H103+H101+H98+H95+H88+H61+H22+H24+H26+H27+H28</f>
        <v>2537</v>
      </c>
      <c r="I116" s="221"/>
      <c r="J116" s="460"/>
    </row>
    <row r="117" spans="2:10" s="330" customFormat="1" ht="25.5" hidden="1" x14ac:dyDescent="0.2">
      <c r="B117" s="37"/>
      <c r="C117" s="37" t="s">
        <v>164</v>
      </c>
      <c r="D117" s="517"/>
      <c r="E117" s="257"/>
      <c r="F117" s="257"/>
      <c r="G117" s="461"/>
      <c r="H117" s="462"/>
      <c r="I117" s="221"/>
      <c r="J117" s="460"/>
    </row>
    <row r="118" spans="2:10" ht="30" customHeight="1" x14ac:dyDescent="0.2">
      <c r="H118" s="463"/>
      <c r="I118" s="464"/>
      <c r="J118" s="465"/>
    </row>
    <row r="121" spans="2:10" ht="30" customHeight="1" x14ac:dyDescent="0.2">
      <c r="H121" s="463"/>
    </row>
    <row r="122" spans="2:10" ht="30" customHeight="1" x14ac:dyDescent="0.2">
      <c r="H122" s="466"/>
    </row>
    <row r="124" spans="2:10" ht="30" customHeight="1" x14ac:dyDescent="0.2">
      <c r="C124" s="467"/>
      <c r="E124" s="261"/>
      <c r="F124" s="261"/>
      <c r="H124" s="463"/>
    </row>
    <row r="125" spans="2:10" ht="30" customHeight="1" x14ac:dyDescent="0.2">
      <c r="H125" s="468"/>
    </row>
    <row r="126" spans="2:10" ht="30" customHeight="1" x14ac:dyDescent="0.2">
      <c r="H126" s="469"/>
    </row>
  </sheetData>
  <mergeCells count="142">
    <mergeCell ref="J17:J19"/>
    <mergeCell ref="C55:E55"/>
    <mergeCell ref="I27:I28"/>
    <mergeCell ref="B66:B67"/>
    <mergeCell ref="C66:C67"/>
    <mergeCell ref="D66:D67"/>
    <mergeCell ref="E66:E67"/>
    <mergeCell ref="F66:F67"/>
    <mergeCell ref="I66:I67"/>
    <mergeCell ref="J66:J67"/>
    <mergeCell ref="H32:H33"/>
    <mergeCell ref="C68:E68"/>
    <mergeCell ref="H79:H80"/>
    <mergeCell ref="G79:G80"/>
    <mergeCell ref="D27:D28"/>
    <mergeCell ref="D30:D31"/>
    <mergeCell ref="D32:D33"/>
    <mergeCell ref="C29:F29"/>
    <mergeCell ref="E32:E33"/>
    <mergeCell ref="F32:F33"/>
    <mergeCell ref="D40:D41"/>
    <mergeCell ref="E40:E41"/>
    <mergeCell ref="F40:F41"/>
    <mergeCell ref="E30:E31"/>
    <mergeCell ref="F30:F31"/>
    <mergeCell ref="G32:G33"/>
    <mergeCell ref="C75:C77"/>
    <mergeCell ref="B100:B101"/>
    <mergeCell ref="C100:C101"/>
    <mergeCell ref="I100:I101"/>
    <mergeCell ref="J100:J101"/>
    <mergeCell ref="C78:C80"/>
    <mergeCell ref="B78:B80"/>
    <mergeCell ref="F57:F58"/>
    <mergeCell ref="E69:E70"/>
    <mergeCell ref="B86:B89"/>
    <mergeCell ref="B75:B77"/>
    <mergeCell ref="I75:I77"/>
    <mergeCell ref="F75:F77"/>
    <mergeCell ref="G76:G77"/>
    <mergeCell ref="H76:H77"/>
    <mergeCell ref="J75:J77"/>
    <mergeCell ref="C86:C89"/>
    <mergeCell ref="H86:H87"/>
    <mergeCell ref="G88:G89"/>
    <mergeCell ref="H88:H89"/>
    <mergeCell ref="I86:I89"/>
    <mergeCell ref="C94:C95"/>
    <mergeCell ref="E57:E58"/>
    <mergeCell ref="D57:D58"/>
    <mergeCell ref="G86:G87"/>
    <mergeCell ref="J102:J103"/>
    <mergeCell ref="I40:I41"/>
    <mergeCell ref="I30:I31"/>
    <mergeCell ref="J30:J31"/>
    <mergeCell ref="J40:J41"/>
    <mergeCell ref="J57:J58"/>
    <mergeCell ref="J60:J61"/>
    <mergeCell ref="J69:J70"/>
    <mergeCell ref="I57:I58"/>
    <mergeCell ref="I60:I61"/>
    <mergeCell ref="I69:I70"/>
    <mergeCell ref="I94:I95"/>
    <mergeCell ref="J94:J95"/>
    <mergeCell ref="I96:I99"/>
    <mergeCell ref="J96:J99"/>
    <mergeCell ref="J86:J89"/>
    <mergeCell ref="I102:I103"/>
    <mergeCell ref="J79:J80"/>
    <mergeCell ref="I79:I80"/>
    <mergeCell ref="G96:G97"/>
    <mergeCell ref="H96:H97"/>
    <mergeCell ref="G98:G99"/>
    <mergeCell ref="H98:H99"/>
    <mergeCell ref="F78:F80"/>
    <mergeCell ref="F27:F28"/>
    <mergeCell ref="B105:G105"/>
    <mergeCell ref="B102:B103"/>
    <mergeCell ref="C102:C103"/>
    <mergeCell ref="B104:G104"/>
    <mergeCell ref="B69:B70"/>
    <mergeCell ref="C69:C70"/>
    <mergeCell ref="B57:B58"/>
    <mergeCell ref="B60:B61"/>
    <mergeCell ref="C60:C61"/>
    <mergeCell ref="B94:B95"/>
    <mergeCell ref="B96:B99"/>
    <mergeCell ref="C57:C58"/>
    <mergeCell ref="B30:B31"/>
    <mergeCell ref="C30:C31"/>
    <mergeCell ref="B40:B41"/>
    <mergeCell ref="C40:C41"/>
    <mergeCell ref="B32:B33"/>
    <mergeCell ref="C32:C33"/>
    <mergeCell ref="C96:C99"/>
    <mergeCell ref="C8:C10"/>
    <mergeCell ref="D8:D10"/>
    <mergeCell ref="E8:E10"/>
    <mergeCell ref="C25:C26"/>
    <mergeCell ref="C22:C24"/>
    <mergeCell ref="B25:B26"/>
    <mergeCell ref="C27:C28"/>
    <mergeCell ref="B27:B28"/>
    <mergeCell ref="B22:B24"/>
    <mergeCell ref="E27:E28"/>
    <mergeCell ref="C12:F12"/>
    <mergeCell ref="C21:F21"/>
    <mergeCell ref="D22:D23"/>
    <mergeCell ref="E22:E23"/>
    <mergeCell ref="F22:F23"/>
    <mergeCell ref="F8:F10"/>
    <mergeCell ref="C84:E84"/>
    <mergeCell ref="B14:B15"/>
    <mergeCell ref="C14:C15"/>
    <mergeCell ref="B17:B19"/>
    <mergeCell ref="C17:C19"/>
    <mergeCell ref="D14:D15"/>
    <mergeCell ref="E14:E15"/>
    <mergeCell ref="G1:I1"/>
    <mergeCell ref="G2:J2"/>
    <mergeCell ref="G3:J3"/>
    <mergeCell ref="G4:I4"/>
    <mergeCell ref="G5:I5"/>
    <mergeCell ref="I22:I24"/>
    <mergeCell ref="I25:I26"/>
    <mergeCell ref="J27:J28"/>
    <mergeCell ref="J22:J24"/>
    <mergeCell ref="J25:J26"/>
    <mergeCell ref="J9:J10"/>
    <mergeCell ref="H8:H10"/>
    <mergeCell ref="I8:J8"/>
    <mergeCell ref="I9:I10"/>
    <mergeCell ref="G8:G10"/>
    <mergeCell ref="B11:J11"/>
    <mergeCell ref="B8:B10"/>
    <mergeCell ref="F14:F15"/>
    <mergeCell ref="I14:I15"/>
    <mergeCell ref="J14:J15"/>
    <mergeCell ref="D17:D19"/>
    <mergeCell ref="E17:E19"/>
    <mergeCell ref="F17:F19"/>
    <mergeCell ref="I17:I19"/>
  </mergeCells>
  <phoneticPr fontId="10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K92"/>
  <sheetViews>
    <sheetView zoomScaleNormal="100" workbookViewId="0">
      <pane ySplit="10" topLeftCell="A11" activePane="bottomLeft" state="frozen"/>
      <selection activeCell="F27" sqref="F27"/>
      <selection pane="bottomLeft" activeCell="E25" sqref="E25"/>
    </sheetView>
  </sheetViews>
  <sheetFormatPr defaultColWidth="9.140625" defaultRowHeight="12.75" x14ac:dyDescent="0.2"/>
  <cols>
    <col min="1" max="1" width="3.140625" style="13" customWidth="1"/>
    <col min="2" max="2" width="17.140625" style="69" customWidth="1"/>
    <col min="3" max="3" width="43" style="54" customWidth="1"/>
    <col min="4" max="4" width="5.42578125" style="618" customWidth="1"/>
    <col min="5" max="5" width="50" style="619" customWidth="1"/>
    <col min="6" max="6" width="31.42578125" style="619" customWidth="1"/>
    <col min="7" max="7" width="8.42578125" style="54" customWidth="1"/>
    <col min="8" max="8" width="12.28515625" style="54" customWidth="1"/>
    <col min="9" max="9" width="40.42578125" style="54" customWidth="1"/>
    <col min="10" max="10" width="10.42578125" style="245" customWidth="1"/>
    <col min="11" max="15" width="0" style="13" hidden="1" customWidth="1"/>
    <col min="16" max="16384" width="9.140625" style="13"/>
  </cols>
  <sheetData>
    <row r="1" spans="2:11" hidden="1" x14ac:dyDescent="0.2">
      <c r="G1" s="871"/>
      <c r="H1" s="871"/>
      <c r="I1" s="871"/>
      <c r="J1" s="530"/>
    </row>
    <row r="2" spans="2:11" hidden="1" x14ac:dyDescent="0.2">
      <c r="G2" s="872"/>
      <c r="H2" s="872"/>
      <c r="I2" s="872"/>
      <c r="J2" s="872"/>
    </row>
    <row r="3" spans="2:11" hidden="1" x14ac:dyDescent="0.2">
      <c r="G3" s="872"/>
      <c r="H3" s="872"/>
      <c r="I3" s="872"/>
      <c r="J3" s="872"/>
    </row>
    <row r="4" spans="2:11" hidden="1" x14ac:dyDescent="0.2">
      <c r="G4" s="872"/>
      <c r="H4" s="872"/>
      <c r="I4" s="872"/>
      <c r="J4" s="531"/>
    </row>
    <row r="5" spans="2:11" ht="18.75" hidden="1" customHeight="1" x14ac:dyDescent="0.2">
      <c r="G5" s="872"/>
      <c r="H5" s="872"/>
      <c r="I5" s="872"/>
      <c r="J5" s="531"/>
    </row>
    <row r="6" spans="2:11" s="147" customFormat="1" ht="18.75" hidden="1" customHeight="1" x14ac:dyDescent="0.2">
      <c r="B6" s="862"/>
      <c r="C6" s="862"/>
      <c r="D6" s="862"/>
      <c r="E6" s="862"/>
      <c r="F6" s="862"/>
      <c r="G6" s="862"/>
      <c r="H6" s="862"/>
      <c r="I6" s="862"/>
      <c r="J6" s="862"/>
    </row>
    <row r="7" spans="2:11" ht="18.75" customHeight="1" x14ac:dyDescent="0.2">
      <c r="B7" s="99"/>
      <c r="C7" s="55"/>
      <c r="D7" s="620"/>
      <c r="E7" s="620"/>
      <c r="F7" s="620"/>
      <c r="G7" s="56"/>
      <c r="H7" s="56"/>
      <c r="I7" s="55"/>
      <c r="J7" s="55"/>
    </row>
    <row r="8" spans="2:11" ht="33.75" customHeight="1" x14ac:dyDescent="0.2">
      <c r="B8" s="771" t="s">
        <v>28</v>
      </c>
      <c r="C8" s="870" t="s">
        <v>64</v>
      </c>
      <c r="D8" s="788" t="s">
        <v>514</v>
      </c>
      <c r="E8" s="789" t="s">
        <v>515</v>
      </c>
      <c r="F8" s="789" t="s">
        <v>516</v>
      </c>
      <c r="G8" s="863" t="s">
        <v>575</v>
      </c>
      <c r="H8" s="869" t="s">
        <v>764</v>
      </c>
      <c r="I8" s="761" t="s">
        <v>517</v>
      </c>
      <c r="J8" s="762"/>
    </row>
    <row r="9" spans="2:11" ht="15" customHeight="1" x14ac:dyDescent="0.2">
      <c r="B9" s="771"/>
      <c r="C9" s="870"/>
      <c r="D9" s="788"/>
      <c r="E9" s="789"/>
      <c r="F9" s="789"/>
      <c r="G9" s="864"/>
      <c r="H9" s="869"/>
      <c r="I9" s="763" t="s">
        <v>519</v>
      </c>
      <c r="J9" s="759" t="s">
        <v>518</v>
      </c>
    </row>
    <row r="10" spans="2:11" ht="33.75" customHeight="1" x14ac:dyDescent="0.2">
      <c r="B10" s="771"/>
      <c r="C10" s="870"/>
      <c r="D10" s="788"/>
      <c r="E10" s="789"/>
      <c r="F10" s="789"/>
      <c r="G10" s="865"/>
      <c r="H10" s="869"/>
      <c r="I10" s="764"/>
      <c r="J10" s="759"/>
    </row>
    <row r="11" spans="2:11" s="617" customFormat="1" ht="30" customHeight="1" x14ac:dyDescent="0.25">
      <c r="B11" s="866" t="s">
        <v>722</v>
      </c>
      <c r="C11" s="867"/>
      <c r="D11" s="867"/>
      <c r="E11" s="867"/>
      <c r="F11" s="867"/>
      <c r="G11" s="867"/>
      <c r="H11" s="867"/>
      <c r="I11" s="867"/>
      <c r="J11" s="868"/>
    </row>
    <row r="12" spans="2:11" s="147" customFormat="1" ht="27" customHeight="1" x14ac:dyDescent="0.2">
      <c r="B12" s="137" t="s">
        <v>30</v>
      </c>
      <c r="C12" s="896" t="s">
        <v>191</v>
      </c>
      <c r="D12" s="897"/>
      <c r="E12" s="897"/>
      <c r="F12" s="897"/>
      <c r="G12" s="146"/>
      <c r="H12" s="138">
        <f>SUM(H13:H23)</f>
        <v>257.60000000000002</v>
      </c>
      <c r="I12" s="145"/>
      <c r="J12" s="179"/>
    </row>
    <row r="13" spans="2:11" ht="29.25" customHeight="1" x14ac:dyDescent="0.2">
      <c r="B13" s="814" t="s">
        <v>31</v>
      </c>
      <c r="C13" s="878" t="s">
        <v>319</v>
      </c>
      <c r="D13" s="506" t="s">
        <v>394</v>
      </c>
      <c r="E13" s="487" t="s">
        <v>641</v>
      </c>
      <c r="F13" s="902" t="s">
        <v>640</v>
      </c>
      <c r="G13" s="50" t="s">
        <v>190</v>
      </c>
      <c r="H13" s="46">
        <v>146.9</v>
      </c>
      <c r="I13" s="898" t="s">
        <v>347</v>
      </c>
      <c r="J13" s="913" t="s">
        <v>354</v>
      </c>
      <c r="K13" s="204">
        <f>+H13+H21+H22+H23+H31+H37</f>
        <v>494.1</v>
      </c>
    </row>
    <row r="14" spans="2:11" ht="39" customHeight="1" x14ac:dyDescent="0.2">
      <c r="B14" s="882"/>
      <c r="C14" s="901"/>
      <c r="D14" s="506" t="s">
        <v>381</v>
      </c>
      <c r="E14" s="494" t="s">
        <v>642</v>
      </c>
      <c r="F14" s="903"/>
      <c r="G14" s="50" t="s">
        <v>3</v>
      </c>
      <c r="H14" s="46">
        <v>0</v>
      </c>
      <c r="I14" s="899"/>
      <c r="J14" s="914"/>
    </row>
    <row r="15" spans="2:11" ht="29.25" customHeight="1" x14ac:dyDescent="0.2">
      <c r="B15" s="882"/>
      <c r="C15" s="901"/>
      <c r="D15" s="506" t="s">
        <v>437</v>
      </c>
      <c r="E15" s="487" t="s">
        <v>644</v>
      </c>
      <c r="F15" s="903"/>
      <c r="G15" s="905"/>
      <c r="H15" s="893"/>
      <c r="I15" s="899"/>
      <c r="J15" s="914"/>
    </row>
    <row r="16" spans="2:11" ht="29.25" customHeight="1" x14ac:dyDescent="0.2">
      <c r="B16" s="882"/>
      <c r="C16" s="901"/>
      <c r="D16" s="506" t="s">
        <v>418</v>
      </c>
      <c r="E16" s="487" t="s">
        <v>862</v>
      </c>
      <c r="F16" s="903"/>
      <c r="G16" s="906"/>
      <c r="H16" s="894"/>
      <c r="I16" s="899"/>
      <c r="J16" s="914"/>
    </row>
    <row r="17" spans="2:11" ht="29.25" customHeight="1" x14ac:dyDescent="0.2">
      <c r="B17" s="882"/>
      <c r="C17" s="901"/>
      <c r="D17" s="506" t="s">
        <v>355</v>
      </c>
      <c r="E17" s="487" t="s">
        <v>645</v>
      </c>
      <c r="F17" s="903"/>
      <c r="G17" s="906"/>
      <c r="H17" s="894"/>
      <c r="I17" s="899"/>
      <c r="J17" s="914"/>
    </row>
    <row r="18" spans="2:11" ht="29.25" customHeight="1" x14ac:dyDescent="0.2">
      <c r="B18" s="882"/>
      <c r="C18" s="901"/>
      <c r="D18" s="506" t="s">
        <v>643</v>
      </c>
      <c r="E18" s="621" t="s">
        <v>646</v>
      </c>
      <c r="F18" s="903"/>
      <c r="G18" s="906"/>
      <c r="H18" s="894"/>
      <c r="I18" s="899"/>
      <c r="J18" s="914"/>
    </row>
    <row r="19" spans="2:11" ht="29.25" hidden="1" customHeight="1" x14ac:dyDescent="0.2">
      <c r="B19" s="882"/>
      <c r="C19" s="901"/>
      <c r="D19" s="506"/>
      <c r="E19" s="487"/>
      <c r="F19" s="903"/>
      <c r="G19" s="906"/>
      <c r="H19" s="894"/>
      <c r="I19" s="899"/>
      <c r="J19" s="914"/>
    </row>
    <row r="20" spans="2:11" ht="18.75" hidden="1" customHeight="1" x14ac:dyDescent="0.2">
      <c r="B20" s="815"/>
      <c r="C20" s="879"/>
      <c r="D20" s="622"/>
      <c r="E20" s="621"/>
      <c r="F20" s="904"/>
      <c r="G20" s="907"/>
      <c r="H20" s="895"/>
      <c r="I20" s="900"/>
      <c r="J20" s="915"/>
    </row>
    <row r="21" spans="2:11" ht="40.5" customHeight="1" x14ac:dyDescent="0.2">
      <c r="B21" s="43" t="s">
        <v>272</v>
      </c>
      <c r="C21" s="43" t="s">
        <v>320</v>
      </c>
      <c r="D21" s="506" t="s">
        <v>394</v>
      </c>
      <c r="E21" s="494" t="s">
        <v>730</v>
      </c>
      <c r="F21" s="254" t="s">
        <v>640</v>
      </c>
      <c r="G21" s="359" t="s">
        <v>190</v>
      </c>
      <c r="H21" s="357">
        <v>17</v>
      </c>
      <c r="I21" s="47" t="s">
        <v>348</v>
      </c>
      <c r="J21" s="126" t="s">
        <v>352</v>
      </c>
    </row>
    <row r="22" spans="2:11" ht="46.5" customHeight="1" x14ac:dyDescent="0.2">
      <c r="B22" s="18" t="s">
        <v>36</v>
      </c>
      <c r="C22" s="19" t="s">
        <v>193</v>
      </c>
      <c r="D22" s="506" t="s">
        <v>394</v>
      </c>
      <c r="E22" s="486" t="s">
        <v>647</v>
      </c>
      <c r="F22" s="487" t="s">
        <v>640</v>
      </c>
      <c r="G22" s="36" t="s">
        <v>190</v>
      </c>
      <c r="H22" s="9">
        <v>63.7</v>
      </c>
      <c r="I22" s="48" t="s">
        <v>349</v>
      </c>
      <c r="J22" s="125" t="s">
        <v>351</v>
      </c>
    </row>
    <row r="23" spans="2:11" ht="36" customHeight="1" x14ac:dyDescent="0.2">
      <c r="B23" s="18" t="s">
        <v>37</v>
      </c>
      <c r="C23" s="352" t="s">
        <v>194</v>
      </c>
      <c r="D23" s="506" t="s">
        <v>394</v>
      </c>
      <c r="E23" s="486" t="s">
        <v>648</v>
      </c>
      <c r="F23" s="487" t="s">
        <v>640</v>
      </c>
      <c r="G23" s="36" t="s">
        <v>190</v>
      </c>
      <c r="H23" s="9">
        <v>30</v>
      </c>
      <c r="I23" s="31" t="s">
        <v>350</v>
      </c>
      <c r="J23" s="130" t="s">
        <v>861</v>
      </c>
    </row>
    <row r="24" spans="2:11" s="147" customFormat="1" ht="33" customHeight="1" x14ac:dyDescent="0.2">
      <c r="B24" s="137" t="s">
        <v>38</v>
      </c>
      <c r="C24" s="896" t="s">
        <v>174</v>
      </c>
      <c r="D24" s="897"/>
      <c r="E24" s="897"/>
      <c r="F24" s="897"/>
      <c r="G24" s="146"/>
      <c r="H24" s="138">
        <f>SUM(H25:H32)</f>
        <v>3392.1</v>
      </c>
      <c r="I24" s="145"/>
      <c r="J24" s="179"/>
    </row>
    <row r="25" spans="2:11" ht="26.25" customHeight="1" x14ac:dyDescent="0.2">
      <c r="B25" s="814" t="s">
        <v>42</v>
      </c>
      <c r="C25" s="814" t="s">
        <v>116</v>
      </c>
      <c r="D25" s="506" t="s">
        <v>394</v>
      </c>
      <c r="E25" s="486" t="s">
        <v>529</v>
      </c>
      <c r="F25" s="623" t="s">
        <v>651</v>
      </c>
      <c r="G25" s="36" t="s">
        <v>0</v>
      </c>
      <c r="H25" s="51">
        <v>2481.9</v>
      </c>
      <c r="I25" s="878" t="s">
        <v>356</v>
      </c>
      <c r="J25" s="919" t="s">
        <v>355</v>
      </c>
      <c r="K25" s="204"/>
    </row>
    <row r="26" spans="2:11" ht="28.5" customHeight="1" x14ac:dyDescent="0.2">
      <c r="B26" s="882"/>
      <c r="C26" s="882"/>
      <c r="D26" s="624" t="s">
        <v>381</v>
      </c>
      <c r="E26" s="487" t="s">
        <v>654</v>
      </c>
      <c r="F26" s="490" t="s">
        <v>592</v>
      </c>
      <c r="G26" s="790" t="s">
        <v>0</v>
      </c>
      <c r="H26" s="803">
        <v>450</v>
      </c>
      <c r="I26" s="901"/>
      <c r="J26" s="919"/>
    </row>
    <row r="27" spans="2:11" ht="28.5" customHeight="1" x14ac:dyDescent="0.2">
      <c r="B27" s="815"/>
      <c r="C27" s="879"/>
      <c r="D27" s="625" t="s">
        <v>437</v>
      </c>
      <c r="E27" s="254" t="s">
        <v>653</v>
      </c>
      <c r="F27" s="626" t="s">
        <v>592</v>
      </c>
      <c r="G27" s="892"/>
      <c r="H27" s="861"/>
      <c r="I27" s="879"/>
      <c r="J27" s="919"/>
      <c r="K27" s="205"/>
    </row>
    <row r="28" spans="2:11" ht="24" customHeight="1" x14ac:dyDescent="0.2">
      <c r="B28" s="814" t="s">
        <v>273</v>
      </c>
      <c r="C28" s="888" t="s">
        <v>960</v>
      </c>
      <c r="D28" s="908" t="s">
        <v>394</v>
      </c>
      <c r="E28" s="836" t="s">
        <v>863</v>
      </c>
      <c r="F28" s="836" t="s">
        <v>864</v>
      </c>
      <c r="G28" s="36" t="s">
        <v>0</v>
      </c>
      <c r="H28" s="11">
        <v>10</v>
      </c>
      <c r="I28" s="911" t="s">
        <v>652</v>
      </c>
      <c r="J28" s="912">
        <v>1</v>
      </c>
    </row>
    <row r="29" spans="2:11" ht="23.25" customHeight="1" x14ac:dyDescent="0.2">
      <c r="B29" s="815"/>
      <c r="C29" s="911"/>
      <c r="D29" s="925"/>
      <c r="E29" s="904"/>
      <c r="F29" s="904"/>
      <c r="G29" s="50" t="s">
        <v>1</v>
      </c>
      <c r="H29" s="11">
        <v>60</v>
      </c>
      <c r="I29" s="911"/>
      <c r="J29" s="912"/>
    </row>
    <row r="30" spans="2:11" ht="46.5" customHeight="1" x14ac:dyDescent="0.2">
      <c r="B30" s="814" t="s">
        <v>961</v>
      </c>
      <c r="C30" s="814" t="s">
        <v>321</v>
      </c>
      <c r="D30" s="506" t="s">
        <v>394</v>
      </c>
      <c r="E30" s="487" t="s">
        <v>692</v>
      </c>
      <c r="F30" s="836" t="s">
        <v>640</v>
      </c>
      <c r="G30" s="36" t="s">
        <v>0</v>
      </c>
      <c r="H30" s="9">
        <v>264.2</v>
      </c>
      <c r="I30" s="878" t="s">
        <v>357</v>
      </c>
      <c r="J30" s="913" t="s">
        <v>358</v>
      </c>
    </row>
    <row r="31" spans="2:11" ht="26.25" customHeight="1" x14ac:dyDescent="0.2">
      <c r="B31" s="882"/>
      <c r="C31" s="882"/>
      <c r="D31" s="908" t="s">
        <v>381</v>
      </c>
      <c r="E31" s="836" t="s">
        <v>650</v>
      </c>
      <c r="F31" s="924"/>
      <c r="G31" s="36" t="s">
        <v>190</v>
      </c>
      <c r="H31" s="9">
        <v>126</v>
      </c>
      <c r="I31" s="901"/>
      <c r="J31" s="914"/>
    </row>
    <row r="32" spans="2:11" ht="25.5" customHeight="1" x14ac:dyDescent="0.2">
      <c r="B32" s="815"/>
      <c r="C32" s="879"/>
      <c r="D32" s="909"/>
      <c r="E32" s="837"/>
      <c r="F32" s="904"/>
      <c r="G32" s="50" t="s">
        <v>3</v>
      </c>
      <c r="H32" s="51"/>
      <c r="I32" s="879"/>
      <c r="J32" s="915"/>
    </row>
    <row r="33" spans="1:10" s="143" customFormat="1" ht="27" customHeight="1" x14ac:dyDescent="0.2">
      <c r="B33" s="137" t="s">
        <v>274</v>
      </c>
      <c r="C33" s="885" t="s">
        <v>175</v>
      </c>
      <c r="D33" s="886"/>
      <c r="E33" s="886"/>
      <c r="F33" s="887"/>
      <c r="G33" s="135"/>
      <c r="H33" s="138">
        <f>SUM(H34:H40)</f>
        <v>750.7</v>
      </c>
      <c r="I33" s="144"/>
      <c r="J33" s="237"/>
    </row>
    <row r="34" spans="1:10" ht="38.25" hidden="1" customHeight="1" x14ac:dyDescent="0.2">
      <c r="B34" s="18"/>
      <c r="C34" s="18"/>
      <c r="D34" s="506"/>
      <c r="E34" s="487"/>
      <c r="F34" s="487"/>
      <c r="G34" s="18"/>
      <c r="H34" s="9"/>
      <c r="I34" s="45"/>
      <c r="J34" s="236"/>
    </row>
    <row r="35" spans="1:10" ht="36" customHeight="1" x14ac:dyDescent="0.2">
      <c r="B35" s="18" t="s">
        <v>44</v>
      </c>
      <c r="C35" s="53" t="s">
        <v>173</v>
      </c>
      <c r="D35" s="491">
        <v>1</v>
      </c>
      <c r="E35" s="255" t="s">
        <v>962</v>
      </c>
      <c r="F35" s="250" t="s">
        <v>640</v>
      </c>
      <c r="G35" s="33" t="s">
        <v>0</v>
      </c>
      <c r="H35" s="351">
        <v>26.7</v>
      </c>
      <c r="I35" s="32" t="s">
        <v>360</v>
      </c>
      <c r="J35" s="130" t="s">
        <v>359</v>
      </c>
    </row>
    <row r="36" spans="1:10" ht="47.25" customHeight="1" x14ac:dyDescent="0.2">
      <c r="B36" s="18" t="s">
        <v>43</v>
      </c>
      <c r="C36" s="52" t="s">
        <v>117</v>
      </c>
      <c r="D36" s="627">
        <v>1</v>
      </c>
      <c r="E36" s="623" t="s">
        <v>983</v>
      </c>
      <c r="F36" s="623" t="s">
        <v>868</v>
      </c>
      <c r="G36" s="36" t="s">
        <v>0</v>
      </c>
      <c r="H36" s="9">
        <v>50</v>
      </c>
      <c r="I36" s="35" t="s">
        <v>982</v>
      </c>
      <c r="J36" s="655">
        <v>3</v>
      </c>
    </row>
    <row r="37" spans="1:10" ht="40.5" customHeight="1" x14ac:dyDescent="0.2">
      <c r="B37" s="880" t="s">
        <v>45</v>
      </c>
      <c r="C37" s="878" t="s">
        <v>322</v>
      </c>
      <c r="D37" s="483" t="s">
        <v>394</v>
      </c>
      <c r="E37" s="629" t="s">
        <v>649</v>
      </c>
      <c r="F37" s="836" t="s">
        <v>640</v>
      </c>
      <c r="G37" s="50" t="s">
        <v>190</v>
      </c>
      <c r="H37" s="11">
        <v>110.5</v>
      </c>
      <c r="I37" s="898" t="s">
        <v>361</v>
      </c>
      <c r="J37" s="916">
        <v>11</v>
      </c>
    </row>
    <row r="38" spans="1:10" ht="41.25" customHeight="1" x14ac:dyDescent="0.2">
      <c r="B38" s="881"/>
      <c r="C38" s="879"/>
      <c r="D38" s="506" t="s">
        <v>381</v>
      </c>
      <c r="E38" s="628" t="s">
        <v>693</v>
      </c>
      <c r="F38" s="837"/>
      <c r="G38" s="52" t="s">
        <v>0</v>
      </c>
      <c r="H38" s="9">
        <v>163.5</v>
      </c>
      <c r="I38" s="900"/>
      <c r="J38" s="917"/>
    </row>
    <row r="39" spans="1:10" ht="39.75" customHeight="1" x14ac:dyDescent="0.2">
      <c r="B39" s="888" t="s">
        <v>277</v>
      </c>
      <c r="C39" s="889" t="s">
        <v>963</v>
      </c>
      <c r="D39" s="627">
        <v>1</v>
      </c>
      <c r="E39" s="630" t="s">
        <v>585</v>
      </c>
      <c r="F39" s="890" t="s">
        <v>865</v>
      </c>
      <c r="G39" s="50" t="s">
        <v>0</v>
      </c>
      <c r="H39" s="9">
        <v>60</v>
      </c>
      <c r="I39" s="889" t="s">
        <v>866</v>
      </c>
      <c r="J39" s="912">
        <v>4</v>
      </c>
    </row>
    <row r="40" spans="1:10" ht="44.25" customHeight="1" x14ac:dyDescent="0.2">
      <c r="B40" s="888"/>
      <c r="C40" s="889"/>
      <c r="D40" s="627">
        <v>2</v>
      </c>
      <c r="E40" s="630" t="s">
        <v>964</v>
      </c>
      <c r="F40" s="891"/>
      <c r="G40" s="52" t="s">
        <v>1</v>
      </c>
      <c r="H40" s="51">
        <v>340</v>
      </c>
      <c r="I40" s="889"/>
      <c r="J40" s="912"/>
    </row>
    <row r="41" spans="1:10" s="127" customFormat="1" ht="24" customHeight="1" x14ac:dyDescent="0.2">
      <c r="B41" s="358" t="s">
        <v>513</v>
      </c>
      <c r="C41" s="885" t="s">
        <v>192</v>
      </c>
      <c r="D41" s="886"/>
      <c r="E41" s="886"/>
      <c r="F41" s="887"/>
      <c r="G41" s="532"/>
      <c r="H41" s="138">
        <f>SUM(H42:H44)</f>
        <v>257.54000000000002</v>
      </c>
      <c r="I41" s="532"/>
      <c r="J41" s="533"/>
    </row>
    <row r="42" spans="1:10" s="57" customFormat="1" ht="53.25" customHeight="1" x14ac:dyDescent="0.2">
      <c r="B42" s="90" t="s">
        <v>49</v>
      </c>
      <c r="C42" s="107" t="s">
        <v>323</v>
      </c>
      <c r="D42" s="631">
        <v>1</v>
      </c>
      <c r="E42" s="632" t="s">
        <v>965</v>
      </c>
      <c r="F42" s="632" t="s">
        <v>655</v>
      </c>
      <c r="G42" s="52" t="s">
        <v>0</v>
      </c>
      <c r="H42" s="11">
        <v>110</v>
      </c>
      <c r="I42" s="24" t="s">
        <v>362</v>
      </c>
      <c r="J42" s="543" t="s">
        <v>363</v>
      </c>
    </row>
    <row r="43" spans="1:10" s="57" customFormat="1" ht="36" customHeight="1" x14ac:dyDescent="0.2">
      <c r="A43" s="11"/>
      <c r="B43" s="90" t="s">
        <v>50</v>
      </c>
      <c r="C43" s="108" t="s">
        <v>324</v>
      </c>
      <c r="D43" s="633">
        <v>1</v>
      </c>
      <c r="E43" s="634" t="s">
        <v>656</v>
      </c>
      <c r="F43" s="634" t="s">
        <v>532</v>
      </c>
      <c r="G43" s="108" t="s">
        <v>0</v>
      </c>
      <c r="H43" s="11">
        <v>70</v>
      </c>
      <c r="I43" s="36" t="s">
        <v>364</v>
      </c>
      <c r="J43" s="544" t="s">
        <v>365</v>
      </c>
    </row>
    <row r="44" spans="1:10" s="57" customFormat="1" ht="51" customHeight="1" x14ac:dyDescent="0.2">
      <c r="B44" s="18" t="s">
        <v>51</v>
      </c>
      <c r="C44" s="49" t="s">
        <v>146</v>
      </c>
      <c r="D44" s="485">
        <v>1</v>
      </c>
      <c r="E44" s="363" t="s">
        <v>966</v>
      </c>
      <c r="F44" s="363" t="s">
        <v>655</v>
      </c>
      <c r="G44" s="49" t="s">
        <v>0</v>
      </c>
      <c r="H44" s="9">
        <v>77.540000000000006</v>
      </c>
      <c r="I44" s="33" t="s">
        <v>869</v>
      </c>
      <c r="J44" s="544" t="s">
        <v>501</v>
      </c>
    </row>
    <row r="45" spans="1:10" s="127" customFormat="1" ht="26.25" customHeight="1" x14ac:dyDescent="0.2">
      <c r="B45" s="358" t="s">
        <v>275</v>
      </c>
      <c r="C45" s="885" t="s">
        <v>119</v>
      </c>
      <c r="D45" s="886"/>
      <c r="E45" s="886"/>
      <c r="F45" s="887"/>
      <c r="G45" s="532"/>
      <c r="H45" s="138">
        <f>SUM(H46:H52)</f>
        <v>1575</v>
      </c>
      <c r="I45" s="532"/>
      <c r="J45" s="533"/>
    </row>
    <row r="46" spans="1:10" s="57" customFormat="1" ht="52.5" customHeight="1" x14ac:dyDescent="0.2">
      <c r="B46" s="32" t="s">
        <v>278</v>
      </c>
      <c r="C46" s="49" t="s">
        <v>967</v>
      </c>
      <c r="D46" s="514">
        <v>1</v>
      </c>
      <c r="E46" s="635" t="s">
        <v>968</v>
      </c>
      <c r="F46" s="635" t="s">
        <v>592</v>
      </c>
      <c r="G46" s="49" t="s">
        <v>2</v>
      </c>
      <c r="H46" s="46">
        <v>1000</v>
      </c>
      <c r="I46" s="30" t="s">
        <v>374</v>
      </c>
      <c r="J46" s="25">
        <v>30</v>
      </c>
    </row>
    <row r="47" spans="1:10" s="57" customFormat="1" ht="49.5" customHeight="1" x14ac:dyDescent="0.2">
      <c r="B47" s="90" t="s">
        <v>276</v>
      </c>
      <c r="C47" s="49" t="s">
        <v>327</v>
      </c>
      <c r="D47" s="514">
        <v>1</v>
      </c>
      <c r="E47" s="253" t="s">
        <v>658</v>
      </c>
      <c r="F47" s="253" t="s">
        <v>870</v>
      </c>
      <c r="G47" s="49" t="s">
        <v>0</v>
      </c>
      <c r="H47" s="46">
        <v>20</v>
      </c>
      <c r="I47" s="31" t="s">
        <v>366</v>
      </c>
      <c r="J47" s="25" t="s">
        <v>367</v>
      </c>
    </row>
    <row r="48" spans="1:10" s="57" customFormat="1" ht="51" hidden="1" customHeight="1" x14ac:dyDescent="0.2">
      <c r="B48" s="90"/>
      <c r="C48" s="49"/>
      <c r="D48" s="514"/>
      <c r="E48" s="253"/>
      <c r="F48" s="253"/>
      <c r="G48" s="49"/>
      <c r="H48" s="46"/>
      <c r="I48" s="24"/>
      <c r="J48" s="25"/>
    </row>
    <row r="49" spans="2:10" s="57" customFormat="1" ht="59.25" customHeight="1" x14ac:dyDescent="0.2">
      <c r="B49" s="90" t="s">
        <v>56</v>
      </c>
      <c r="C49" s="49" t="s">
        <v>342</v>
      </c>
      <c r="D49" s="636">
        <v>1</v>
      </c>
      <c r="E49" s="637" t="s">
        <v>871</v>
      </c>
      <c r="F49" s="253" t="s">
        <v>566</v>
      </c>
      <c r="G49" s="49" t="s">
        <v>0</v>
      </c>
      <c r="H49" s="46">
        <v>30</v>
      </c>
      <c r="I49" s="49" t="s">
        <v>370</v>
      </c>
      <c r="J49" s="224">
        <v>1</v>
      </c>
    </row>
    <row r="50" spans="2:10" s="57" customFormat="1" ht="57" customHeight="1" x14ac:dyDescent="0.2">
      <c r="B50" s="90" t="s">
        <v>57</v>
      </c>
      <c r="C50" s="30" t="s">
        <v>872</v>
      </c>
      <c r="D50" s="636">
        <v>1</v>
      </c>
      <c r="E50" s="637" t="s">
        <v>874</v>
      </c>
      <c r="F50" s="253" t="s">
        <v>566</v>
      </c>
      <c r="G50" s="49" t="s">
        <v>0</v>
      </c>
      <c r="H50" s="46">
        <v>400</v>
      </c>
      <c r="I50" s="30" t="s">
        <v>366</v>
      </c>
      <c r="J50" s="25" t="s">
        <v>873</v>
      </c>
    </row>
    <row r="51" spans="2:10" s="57" customFormat="1" ht="35.25" customHeight="1" x14ac:dyDescent="0.2">
      <c r="B51" s="90" t="s">
        <v>58</v>
      </c>
      <c r="C51" s="30" t="s">
        <v>325</v>
      </c>
      <c r="D51" s="514">
        <v>1</v>
      </c>
      <c r="E51" s="255" t="s">
        <v>637</v>
      </c>
      <c r="F51" s="253" t="s">
        <v>568</v>
      </c>
      <c r="G51" s="49" t="s">
        <v>0</v>
      </c>
      <c r="H51" s="11">
        <v>95</v>
      </c>
      <c r="I51" s="30" t="s">
        <v>368</v>
      </c>
      <c r="J51" s="224" t="s">
        <v>365</v>
      </c>
    </row>
    <row r="52" spans="2:10" s="57" customFormat="1" ht="30.75" customHeight="1" x14ac:dyDescent="0.2">
      <c r="B52" s="90" t="s">
        <v>875</v>
      </c>
      <c r="C52" s="30" t="s">
        <v>326</v>
      </c>
      <c r="D52" s="514">
        <v>1</v>
      </c>
      <c r="E52" s="255" t="s">
        <v>637</v>
      </c>
      <c r="F52" s="253" t="s">
        <v>568</v>
      </c>
      <c r="G52" s="49" t="s">
        <v>0</v>
      </c>
      <c r="H52" s="11">
        <v>30</v>
      </c>
      <c r="I52" s="30" t="s">
        <v>369</v>
      </c>
      <c r="J52" s="224" t="s">
        <v>365</v>
      </c>
    </row>
    <row r="53" spans="2:10" s="127" customFormat="1" ht="25.5" customHeight="1" x14ac:dyDescent="0.2">
      <c r="B53" s="358" t="s">
        <v>279</v>
      </c>
      <c r="C53" s="885" t="s">
        <v>201</v>
      </c>
      <c r="D53" s="886"/>
      <c r="E53" s="886"/>
      <c r="F53" s="887"/>
      <c r="G53" s="532"/>
      <c r="H53" s="138">
        <f>SUM(H54:H55)</f>
        <v>1092.2</v>
      </c>
      <c r="I53" s="532"/>
      <c r="J53" s="533"/>
    </row>
    <row r="54" spans="2:10" s="57" customFormat="1" ht="46.5" customHeight="1" x14ac:dyDescent="0.2">
      <c r="B54" s="32" t="s">
        <v>280</v>
      </c>
      <c r="C54" s="49" t="s">
        <v>328</v>
      </c>
      <c r="D54" s="514">
        <v>1</v>
      </c>
      <c r="E54" s="255" t="s">
        <v>659</v>
      </c>
      <c r="F54" s="250" t="s">
        <v>566</v>
      </c>
      <c r="G54" s="49" t="s">
        <v>0</v>
      </c>
      <c r="H54" s="46">
        <v>100</v>
      </c>
      <c r="I54" s="49" t="s">
        <v>375</v>
      </c>
      <c r="J54" s="130" t="s">
        <v>876</v>
      </c>
    </row>
    <row r="55" spans="2:10" s="87" customFormat="1" ht="46.5" customHeight="1" x14ac:dyDescent="0.2">
      <c r="B55" s="32" t="s">
        <v>281</v>
      </c>
      <c r="C55" s="78" t="s">
        <v>186</v>
      </c>
      <c r="D55" s="514">
        <v>1</v>
      </c>
      <c r="E55" s="255" t="s">
        <v>969</v>
      </c>
      <c r="F55" s="250" t="s">
        <v>592</v>
      </c>
      <c r="G55" s="49" t="s">
        <v>2</v>
      </c>
      <c r="H55" s="11">
        <v>992.2</v>
      </c>
      <c r="I55" s="78" t="s">
        <v>373</v>
      </c>
      <c r="J55" s="435" t="s">
        <v>371</v>
      </c>
    </row>
    <row r="56" spans="2:10" s="127" customFormat="1" ht="24" customHeight="1" x14ac:dyDescent="0.2">
      <c r="B56" s="358" t="s">
        <v>282</v>
      </c>
      <c r="C56" s="885" t="s">
        <v>120</v>
      </c>
      <c r="D56" s="886"/>
      <c r="E56" s="886"/>
      <c r="F56" s="887"/>
      <c r="G56" s="532"/>
      <c r="H56" s="138">
        <f>SUM(H57:H64)</f>
        <v>7489.5</v>
      </c>
      <c r="I56" s="532"/>
      <c r="J56" s="533"/>
    </row>
    <row r="57" spans="2:10" s="57" customFormat="1" ht="55.5" customHeight="1" x14ac:dyDescent="0.2">
      <c r="B57" s="18" t="s">
        <v>283</v>
      </c>
      <c r="C57" s="47" t="s">
        <v>197</v>
      </c>
      <c r="D57" s="638">
        <v>1</v>
      </c>
      <c r="E57" s="492" t="s">
        <v>660</v>
      </c>
      <c r="F57" s="639" t="s">
        <v>566</v>
      </c>
      <c r="G57" s="52" t="s">
        <v>195</v>
      </c>
      <c r="H57" s="11">
        <v>3471.8</v>
      </c>
      <c r="I57" s="77" t="s">
        <v>376</v>
      </c>
      <c r="J57" s="126" t="s">
        <v>377</v>
      </c>
    </row>
    <row r="58" spans="2:10" s="57" customFormat="1" ht="32.25" customHeight="1" x14ac:dyDescent="0.2">
      <c r="B58" s="18" t="s">
        <v>284</v>
      </c>
      <c r="C58" s="60" t="s">
        <v>211</v>
      </c>
      <c r="D58" s="506" t="s">
        <v>394</v>
      </c>
      <c r="E58" s="255" t="s">
        <v>637</v>
      </c>
      <c r="F58" s="255" t="s">
        <v>877</v>
      </c>
      <c r="G58" s="49" t="s">
        <v>0</v>
      </c>
      <c r="H58" s="46">
        <v>230</v>
      </c>
      <c r="I58" s="35" t="s">
        <v>502</v>
      </c>
      <c r="J58" s="238" t="s">
        <v>503</v>
      </c>
    </row>
    <row r="59" spans="2:10" s="10" customFormat="1" ht="83.25" customHeight="1" x14ac:dyDescent="0.2">
      <c r="B59" s="814" t="s">
        <v>285</v>
      </c>
      <c r="C59" s="883" t="s">
        <v>970</v>
      </c>
      <c r="D59" s="514">
        <v>1</v>
      </c>
      <c r="E59" s="255" t="s">
        <v>971</v>
      </c>
      <c r="F59" s="249" t="s">
        <v>566</v>
      </c>
      <c r="G59" s="49" t="s">
        <v>0</v>
      </c>
      <c r="H59" s="51">
        <v>90</v>
      </c>
      <c r="I59" s="883" t="s">
        <v>878</v>
      </c>
      <c r="J59" s="916" t="s">
        <v>879</v>
      </c>
    </row>
    <row r="60" spans="2:10" s="10" customFormat="1" ht="59.25" customHeight="1" x14ac:dyDescent="0.2">
      <c r="B60" s="882"/>
      <c r="C60" s="884"/>
      <c r="D60" s="636">
        <v>2</v>
      </c>
      <c r="E60" s="637" t="s">
        <v>880</v>
      </c>
      <c r="F60" s="630" t="s">
        <v>566</v>
      </c>
      <c r="G60" s="48" t="s">
        <v>2</v>
      </c>
      <c r="H60" s="51">
        <v>150</v>
      </c>
      <c r="I60" s="884"/>
      <c r="J60" s="918"/>
    </row>
    <row r="61" spans="2:10" s="10" customFormat="1" ht="52.5" customHeight="1" x14ac:dyDescent="0.2">
      <c r="B61" s="882"/>
      <c r="C61" s="884"/>
      <c r="D61" s="636">
        <v>3</v>
      </c>
      <c r="E61" s="637" t="s">
        <v>687</v>
      </c>
      <c r="F61" s="630" t="s">
        <v>527</v>
      </c>
      <c r="G61" s="48" t="s">
        <v>1</v>
      </c>
      <c r="H61" s="51">
        <v>1360</v>
      </c>
      <c r="I61" s="884"/>
      <c r="J61" s="918"/>
    </row>
    <row r="62" spans="2:10" s="57" customFormat="1" ht="58.5" customHeight="1" x14ac:dyDescent="0.2">
      <c r="B62" s="18" t="s">
        <v>286</v>
      </c>
      <c r="C62" s="49" t="s">
        <v>129</v>
      </c>
      <c r="D62" s="636">
        <v>1</v>
      </c>
      <c r="E62" s="623" t="s">
        <v>881</v>
      </c>
      <c r="F62" s="249" t="s">
        <v>566</v>
      </c>
      <c r="G62" s="49" t="s">
        <v>0</v>
      </c>
      <c r="H62" s="51">
        <v>120</v>
      </c>
      <c r="I62" s="49" t="s">
        <v>372</v>
      </c>
      <c r="J62" s="224">
        <v>2</v>
      </c>
    </row>
    <row r="63" spans="2:10" s="10" customFormat="1" ht="33" customHeight="1" x14ac:dyDescent="0.2">
      <c r="B63" s="18" t="s">
        <v>287</v>
      </c>
      <c r="C63" s="78" t="s">
        <v>202</v>
      </c>
      <c r="D63" s="498" t="s">
        <v>394</v>
      </c>
      <c r="E63" s="499" t="s">
        <v>662</v>
      </c>
      <c r="F63" s="499" t="s">
        <v>663</v>
      </c>
      <c r="G63" s="49" t="s">
        <v>0</v>
      </c>
      <c r="H63" s="73">
        <v>1770</v>
      </c>
      <c r="I63" s="78" t="s">
        <v>378</v>
      </c>
      <c r="J63" s="235">
        <v>29</v>
      </c>
    </row>
    <row r="64" spans="2:10" s="57" customFormat="1" ht="41.25" customHeight="1" x14ac:dyDescent="0.2">
      <c r="B64" s="18" t="s">
        <v>288</v>
      </c>
      <c r="C64" s="49" t="s">
        <v>128</v>
      </c>
      <c r="D64" s="514">
        <v>1</v>
      </c>
      <c r="E64" s="640" t="s">
        <v>664</v>
      </c>
      <c r="F64" s="623" t="s">
        <v>566</v>
      </c>
      <c r="G64" s="49" t="s">
        <v>0</v>
      </c>
      <c r="H64" s="51">
        <f>200+97.7</f>
        <v>297.7</v>
      </c>
      <c r="I64" s="33" t="s">
        <v>882</v>
      </c>
      <c r="J64" s="224">
        <v>100</v>
      </c>
    </row>
    <row r="65" spans="2:10" s="129" customFormat="1" ht="30" customHeight="1" x14ac:dyDescent="0.2">
      <c r="B65" s="546" t="s">
        <v>289</v>
      </c>
      <c r="C65" s="921" t="s">
        <v>198</v>
      </c>
      <c r="D65" s="922"/>
      <c r="E65" s="922"/>
      <c r="F65" s="923"/>
      <c r="G65" s="534"/>
      <c r="H65" s="545">
        <f>SUM(H66:H72)</f>
        <v>1347.6</v>
      </c>
      <c r="I65" s="534"/>
      <c r="J65" s="535"/>
    </row>
    <row r="66" spans="2:10" s="57" customFormat="1" ht="59.25" customHeight="1" x14ac:dyDescent="0.2">
      <c r="B66" s="92" t="s">
        <v>290</v>
      </c>
      <c r="C66" s="31" t="s">
        <v>121</v>
      </c>
      <c r="D66" s="641">
        <v>1</v>
      </c>
      <c r="E66" s="642" t="s">
        <v>923</v>
      </c>
      <c r="F66" s="623" t="s">
        <v>877</v>
      </c>
      <c r="G66" s="49" t="s">
        <v>0</v>
      </c>
      <c r="H66" s="46">
        <v>55</v>
      </c>
      <c r="I66" s="77" t="s">
        <v>924</v>
      </c>
      <c r="J66" s="128" t="s">
        <v>394</v>
      </c>
    </row>
    <row r="67" spans="2:10" s="57" customFormat="1" ht="44.25" customHeight="1" x14ac:dyDescent="0.2">
      <c r="B67" s="18" t="s">
        <v>291</v>
      </c>
      <c r="C67" s="30" t="s">
        <v>329</v>
      </c>
      <c r="D67" s="514">
        <v>1</v>
      </c>
      <c r="E67" s="635" t="s">
        <v>661</v>
      </c>
      <c r="F67" s="623" t="s">
        <v>877</v>
      </c>
      <c r="G67" s="49" t="s">
        <v>0</v>
      </c>
      <c r="H67" s="46">
        <v>80</v>
      </c>
      <c r="I67" s="48" t="s">
        <v>379</v>
      </c>
      <c r="J67" s="125" t="s">
        <v>355</v>
      </c>
    </row>
    <row r="68" spans="2:10" s="57" customFormat="1" ht="58.5" customHeight="1" x14ac:dyDescent="0.2">
      <c r="B68" s="785" t="s">
        <v>292</v>
      </c>
      <c r="C68" s="790" t="s">
        <v>330</v>
      </c>
      <c r="D68" s="636">
        <v>1</v>
      </c>
      <c r="E68" s="637" t="s">
        <v>665</v>
      </c>
      <c r="F68" s="250" t="s">
        <v>566</v>
      </c>
      <c r="G68" s="883" t="s">
        <v>0</v>
      </c>
      <c r="H68" s="860">
        <v>1000</v>
      </c>
      <c r="I68" s="883" t="s">
        <v>384</v>
      </c>
      <c r="J68" s="858" t="s">
        <v>385</v>
      </c>
    </row>
    <row r="69" spans="2:10" s="57" customFormat="1" ht="57.75" customHeight="1" x14ac:dyDescent="0.2">
      <c r="B69" s="786"/>
      <c r="C69" s="798"/>
      <c r="D69" s="636">
        <v>2</v>
      </c>
      <c r="E69" s="504" t="s">
        <v>972</v>
      </c>
      <c r="F69" s="250" t="s">
        <v>566</v>
      </c>
      <c r="G69" s="884"/>
      <c r="H69" s="920"/>
      <c r="I69" s="884"/>
      <c r="J69" s="910"/>
    </row>
    <row r="70" spans="2:10" s="57" customFormat="1" ht="66.75" customHeight="1" x14ac:dyDescent="0.2">
      <c r="B70" s="787"/>
      <c r="C70" s="791"/>
      <c r="D70" s="636">
        <v>3</v>
      </c>
      <c r="E70" s="637" t="s">
        <v>883</v>
      </c>
      <c r="F70" s="250" t="s">
        <v>566</v>
      </c>
      <c r="G70" s="892"/>
      <c r="H70" s="861"/>
      <c r="I70" s="360"/>
      <c r="J70" s="361"/>
    </row>
    <row r="71" spans="2:10" s="57" customFormat="1" ht="61.5" customHeight="1" x14ac:dyDescent="0.2">
      <c r="B71" s="18" t="s">
        <v>293</v>
      </c>
      <c r="C71" s="473" t="s">
        <v>145</v>
      </c>
      <c r="D71" s="633">
        <v>1</v>
      </c>
      <c r="E71" s="504" t="s">
        <v>973</v>
      </c>
      <c r="F71" s="632" t="s">
        <v>884</v>
      </c>
      <c r="G71" s="49" t="s">
        <v>0</v>
      </c>
      <c r="H71" s="46">
        <v>112.6</v>
      </c>
      <c r="I71" s="50" t="s">
        <v>380</v>
      </c>
      <c r="J71" s="239" t="s">
        <v>381</v>
      </c>
    </row>
    <row r="72" spans="2:10" s="57" customFormat="1" ht="43.5" customHeight="1" x14ac:dyDescent="0.2">
      <c r="B72" s="18" t="s">
        <v>294</v>
      </c>
      <c r="C72" s="49" t="s">
        <v>199</v>
      </c>
      <c r="D72" s="514">
        <v>1</v>
      </c>
      <c r="E72" s="255" t="s">
        <v>666</v>
      </c>
      <c r="F72" s="250" t="s">
        <v>657</v>
      </c>
      <c r="G72" s="49" t="s">
        <v>0</v>
      </c>
      <c r="H72" s="51">
        <v>100</v>
      </c>
      <c r="I72" s="49" t="s">
        <v>382</v>
      </c>
      <c r="J72" s="125" t="s">
        <v>355</v>
      </c>
    </row>
    <row r="73" spans="2:10" s="57" customFormat="1" ht="21.75" customHeight="1" x14ac:dyDescent="0.2">
      <c r="B73" s="873" t="s">
        <v>160</v>
      </c>
      <c r="C73" s="873"/>
      <c r="D73" s="873"/>
      <c r="E73" s="873"/>
      <c r="F73" s="873"/>
      <c r="G73" s="874"/>
      <c r="H73" s="536">
        <f>+H65+H56+H53+H45+H41+H33+H24+H12</f>
        <v>16162.240000000003</v>
      </c>
      <c r="I73" s="109"/>
      <c r="J73" s="109"/>
    </row>
    <row r="74" spans="2:10" s="57" customFormat="1" ht="17.25" customHeight="1" x14ac:dyDescent="0.2">
      <c r="B74" s="875"/>
      <c r="C74" s="876"/>
      <c r="D74" s="876"/>
      <c r="E74" s="876"/>
      <c r="F74" s="876"/>
      <c r="G74" s="877"/>
      <c r="H74" s="11"/>
      <c r="I74" s="109"/>
      <c r="J74" s="109"/>
    </row>
    <row r="75" spans="2:10" s="57" customFormat="1" ht="30" customHeight="1" x14ac:dyDescent="0.2">
      <c r="B75" s="447"/>
      <c r="C75" s="537" t="s">
        <v>132</v>
      </c>
      <c r="D75" s="643"/>
      <c r="E75" s="644"/>
      <c r="F75" s="644"/>
      <c r="G75" s="537"/>
      <c r="H75" s="116">
        <f t="shared" ref="H75" si="0">SUM(H77:H82)</f>
        <v>16162.240000000002</v>
      </c>
      <c r="I75" s="538"/>
      <c r="J75" s="539"/>
    </row>
    <row r="76" spans="2:10" s="57" customFormat="1" ht="17.25" customHeight="1" x14ac:dyDescent="0.2">
      <c r="B76" s="37"/>
      <c r="C76" s="110" t="s">
        <v>133</v>
      </c>
      <c r="D76" s="645"/>
      <c r="E76" s="646"/>
      <c r="F76" s="646"/>
      <c r="G76" s="111"/>
      <c r="H76" s="81"/>
      <c r="I76" s="166"/>
      <c r="J76" s="240"/>
    </row>
    <row r="77" spans="2:10" s="57" customFormat="1" ht="31.5" customHeight="1" x14ac:dyDescent="0.2">
      <c r="B77" s="37"/>
      <c r="C77" s="110" t="s">
        <v>134</v>
      </c>
      <c r="D77" s="645"/>
      <c r="E77" s="646"/>
      <c r="F77" s="646"/>
      <c r="G77" s="112" t="s">
        <v>0</v>
      </c>
      <c r="H77" s="81">
        <f>+H72+H71+H68+H67+H66+H64+H63+H62+H59+H58+H54+H52+H51+H50+H49+H47+H44+H43+H42+H39+H38+H37+H36+H35+H34+H31+H30+H28+H26+H25+H23+H22+H21+H13</f>
        <v>8788.24</v>
      </c>
      <c r="I77" s="234"/>
      <c r="J77" s="241"/>
    </row>
    <row r="78" spans="2:10" s="57" customFormat="1" ht="30.75" customHeight="1" x14ac:dyDescent="0.2">
      <c r="B78" s="37"/>
      <c r="C78" s="110" t="s">
        <v>135</v>
      </c>
      <c r="D78" s="645"/>
      <c r="E78" s="646"/>
      <c r="F78" s="646"/>
      <c r="G78" s="112" t="s">
        <v>3</v>
      </c>
      <c r="H78" s="81">
        <f>+H32+H57+H14</f>
        <v>3471.8</v>
      </c>
      <c r="I78" s="234"/>
      <c r="J78" s="240"/>
    </row>
    <row r="79" spans="2:10" s="57" customFormat="1" ht="21" customHeight="1" x14ac:dyDescent="0.2">
      <c r="B79" s="37"/>
      <c r="C79" s="110" t="s">
        <v>136</v>
      </c>
      <c r="D79" s="645"/>
      <c r="E79" s="646"/>
      <c r="F79" s="646"/>
      <c r="G79" s="112" t="s">
        <v>4</v>
      </c>
      <c r="H79" s="81"/>
      <c r="I79" s="166"/>
      <c r="J79" s="240"/>
    </row>
    <row r="80" spans="2:10" s="57" customFormat="1" ht="33" customHeight="1" x14ac:dyDescent="0.2">
      <c r="B80" s="37"/>
      <c r="C80" s="110" t="s">
        <v>137</v>
      </c>
      <c r="D80" s="645"/>
      <c r="E80" s="646"/>
      <c r="F80" s="646"/>
      <c r="G80" s="112" t="s">
        <v>1</v>
      </c>
      <c r="H80" s="81">
        <f>+H61+H40+H29</f>
        <v>1760</v>
      </c>
      <c r="I80" s="166"/>
      <c r="J80" s="240"/>
    </row>
    <row r="81" spans="2:10" s="57" customFormat="1" ht="22.5" customHeight="1" x14ac:dyDescent="0.2">
      <c r="B81" s="37"/>
      <c r="C81" s="110" t="s">
        <v>138</v>
      </c>
      <c r="D81" s="645"/>
      <c r="E81" s="646"/>
      <c r="F81" s="646"/>
      <c r="G81" s="112" t="s">
        <v>2</v>
      </c>
      <c r="H81" s="81">
        <f>+H60+H55+H46</f>
        <v>2142.1999999999998</v>
      </c>
      <c r="I81" s="166"/>
      <c r="J81" s="240"/>
    </row>
    <row r="82" spans="2:10" s="57" customFormat="1" ht="22.5" customHeight="1" x14ac:dyDescent="0.2">
      <c r="B82" s="20"/>
      <c r="C82" s="113" t="s">
        <v>139</v>
      </c>
      <c r="D82" s="647"/>
      <c r="E82" s="648"/>
      <c r="F82" s="648"/>
      <c r="G82" s="114" t="s">
        <v>143</v>
      </c>
      <c r="H82" s="81"/>
      <c r="I82" s="166"/>
      <c r="J82" s="240"/>
    </row>
    <row r="83" spans="2:10" s="57" customFormat="1" ht="41.25" customHeight="1" x14ac:dyDescent="0.2">
      <c r="B83" s="63"/>
      <c r="C83" s="115" t="s">
        <v>140</v>
      </c>
      <c r="D83" s="649"/>
      <c r="E83" s="650"/>
      <c r="F83" s="650"/>
      <c r="G83" s="115" t="s">
        <v>144</v>
      </c>
      <c r="H83" s="116"/>
      <c r="I83" s="167"/>
      <c r="J83" s="242"/>
    </row>
    <row r="84" spans="2:10" s="57" customFormat="1" ht="27.75" customHeight="1" x14ac:dyDescent="0.2">
      <c r="B84" s="64"/>
      <c r="C84" s="117" t="s">
        <v>142</v>
      </c>
      <c r="D84" s="651"/>
      <c r="E84" s="652"/>
      <c r="F84" s="652"/>
      <c r="G84" s="117"/>
      <c r="H84" s="540">
        <f t="shared" ref="H84" si="1">+H83+H75</f>
        <v>16162.240000000002</v>
      </c>
      <c r="I84" s="167"/>
      <c r="J84" s="242"/>
    </row>
    <row r="85" spans="2:10" s="57" customFormat="1" ht="18" customHeight="1" x14ac:dyDescent="0.2">
      <c r="B85" s="37"/>
      <c r="C85" s="111" t="s">
        <v>141</v>
      </c>
      <c r="D85" s="645"/>
      <c r="E85" s="646"/>
      <c r="F85" s="646"/>
      <c r="G85" s="111"/>
      <c r="H85" s="81">
        <f>+H29+H40+H61</f>
        <v>1760</v>
      </c>
      <c r="I85" s="168"/>
      <c r="J85" s="243"/>
    </row>
    <row r="86" spans="2:10" s="57" customFormat="1" ht="38.25" hidden="1" x14ac:dyDescent="0.2">
      <c r="B86" s="37"/>
      <c r="C86" s="111" t="s">
        <v>164</v>
      </c>
      <c r="D86" s="645"/>
      <c r="E86" s="646"/>
      <c r="F86" s="646"/>
      <c r="G86" s="106"/>
      <c r="H86" s="106"/>
      <c r="I86" s="541"/>
      <c r="J86" s="542"/>
    </row>
    <row r="87" spans="2:10" s="57" customFormat="1" x14ac:dyDescent="0.2">
      <c r="B87" s="82"/>
      <c r="C87" s="93"/>
      <c r="D87" s="653"/>
      <c r="E87" s="654"/>
      <c r="F87" s="654"/>
      <c r="G87" s="93"/>
      <c r="H87" s="93"/>
      <c r="I87" s="93"/>
      <c r="J87" s="244"/>
    </row>
    <row r="88" spans="2:10" s="57" customFormat="1" x14ac:dyDescent="0.2">
      <c r="B88" s="82"/>
      <c r="C88" s="93"/>
      <c r="D88" s="653"/>
      <c r="E88" s="654"/>
      <c r="F88" s="654"/>
      <c r="G88" s="93"/>
      <c r="H88" s="93"/>
      <c r="I88" s="93"/>
      <c r="J88" s="244"/>
    </row>
    <row r="89" spans="2:10" s="57" customFormat="1" x14ac:dyDescent="0.2">
      <c r="B89" s="82"/>
      <c r="C89" s="93"/>
      <c r="D89" s="653"/>
      <c r="E89" s="654"/>
      <c r="F89" s="654"/>
      <c r="G89" s="93"/>
      <c r="H89" s="93"/>
      <c r="I89" s="93"/>
      <c r="J89" s="244"/>
    </row>
    <row r="92" spans="2:10" x14ac:dyDescent="0.2">
      <c r="C92" s="467"/>
      <c r="D92" s="523"/>
      <c r="E92" s="261"/>
      <c r="F92" s="261"/>
      <c r="H92" s="163"/>
    </row>
  </sheetData>
  <mergeCells count="74">
    <mergeCell ref="J25:J27"/>
    <mergeCell ref="J13:J20"/>
    <mergeCell ref="H68:H70"/>
    <mergeCell ref="B25:B27"/>
    <mergeCell ref="C56:F56"/>
    <mergeCell ref="C65:F65"/>
    <mergeCell ref="B28:B29"/>
    <mergeCell ref="B30:B32"/>
    <mergeCell ref="F30:F32"/>
    <mergeCell ref="C33:F33"/>
    <mergeCell ref="C30:C32"/>
    <mergeCell ref="D28:D29"/>
    <mergeCell ref="E28:E29"/>
    <mergeCell ref="F28:F29"/>
    <mergeCell ref="H26:H27"/>
    <mergeCell ref="C28:C29"/>
    <mergeCell ref="J68:J69"/>
    <mergeCell ref="I37:I38"/>
    <mergeCell ref="I39:I40"/>
    <mergeCell ref="I59:I61"/>
    <mergeCell ref="I28:I29"/>
    <mergeCell ref="I30:I32"/>
    <mergeCell ref="J28:J29"/>
    <mergeCell ref="J30:J32"/>
    <mergeCell ref="J37:J38"/>
    <mergeCell ref="J39:J40"/>
    <mergeCell ref="J59:J61"/>
    <mergeCell ref="H15:H20"/>
    <mergeCell ref="B13:B20"/>
    <mergeCell ref="C12:F12"/>
    <mergeCell ref="C24:F24"/>
    <mergeCell ref="I68:I69"/>
    <mergeCell ref="I13:I20"/>
    <mergeCell ref="C13:C20"/>
    <mergeCell ref="F13:F20"/>
    <mergeCell ref="G15:G20"/>
    <mergeCell ref="I25:I27"/>
    <mergeCell ref="G26:G27"/>
    <mergeCell ref="C25:C27"/>
    <mergeCell ref="E31:E32"/>
    <mergeCell ref="D31:D32"/>
    <mergeCell ref="C68:C70"/>
    <mergeCell ref="B68:B70"/>
    <mergeCell ref="B73:G73"/>
    <mergeCell ref="B74:G74"/>
    <mergeCell ref="C37:C38"/>
    <mergeCell ref="B37:B38"/>
    <mergeCell ref="B59:B61"/>
    <mergeCell ref="C59:C61"/>
    <mergeCell ref="F37:F38"/>
    <mergeCell ref="C41:F41"/>
    <mergeCell ref="C45:F45"/>
    <mergeCell ref="C53:F53"/>
    <mergeCell ref="B39:B40"/>
    <mergeCell ref="C39:C40"/>
    <mergeCell ref="F39:F40"/>
    <mergeCell ref="G68:G70"/>
    <mergeCell ref="G1:I1"/>
    <mergeCell ref="G2:J2"/>
    <mergeCell ref="G3:J3"/>
    <mergeCell ref="G4:I4"/>
    <mergeCell ref="G5:I5"/>
    <mergeCell ref="B11:J11"/>
    <mergeCell ref="H8:H10"/>
    <mergeCell ref="C8:C10"/>
    <mergeCell ref="D8:D10"/>
    <mergeCell ref="B8:B10"/>
    <mergeCell ref="I9:I10"/>
    <mergeCell ref="I8:J8"/>
    <mergeCell ref="B6:J6"/>
    <mergeCell ref="J9:J10"/>
    <mergeCell ref="E8:E10"/>
    <mergeCell ref="F8:F10"/>
    <mergeCell ref="G8:G10"/>
  </mergeCells>
  <phoneticPr fontId="10" type="noConversion"/>
  <pageMargins left="0.19685039370078741" right="0.19685039370078741" top="0.19685039370078741" bottom="0.19685039370078741" header="0" footer="0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J78"/>
  <sheetViews>
    <sheetView zoomScale="115" zoomScaleNormal="115" workbookViewId="0">
      <pane ySplit="11" topLeftCell="A12" activePane="bottomLeft" state="frozen"/>
      <selection activeCell="H12" sqref="H12:H18"/>
      <selection pane="bottomLeft" activeCell="E24" sqref="E24"/>
    </sheetView>
  </sheetViews>
  <sheetFormatPr defaultColWidth="9.140625" defaultRowHeight="12.75" x14ac:dyDescent="0.2"/>
  <cols>
    <col min="1" max="1" width="1.7109375" style="10" customWidth="1"/>
    <col min="2" max="2" width="17.5703125" style="39" customWidth="1"/>
    <col min="3" max="3" width="42.7109375" style="38" customWidth="1"/>
    <col min="4" max="4" width="6.5703125" style="558" customWidth="1"/>
    <col min="5" max="5" width="44.140625" style="247" customWidth="1"/>
    <col min="6" max="6" width="28.42578125" style="247" customWidth="1"/>
    <col min="7" max="7" width="7.140625" style="39" customWidth="1"/>
    <col min="8" max="8" width="12.28515625" style="10" customWidth="1"/>
    <col min="9" max="9" width="39.85546875" style="38" customWidth="1"/>
    <col min="10" max="10" width="8.140625" style="139" customWidth="1"/>
    <col min="11" max="16384" width="9.140625" style="10"/>
  </cols>
  <sheetData>
    <row r="1" spans="1:10" hidden="1" x14ac:dyDescent="0.2">
      <c r="G1" s="749"/>
      <c r="H1" s="749"/>
      <c r="I1" s="749"/>
      <c r="J1" s="400"/>
    </row>
    <row r="2" spans="1:10" hidden="1" x14ac:dyDescent="0.2">
      <c r="G2" s="750"/>
      <c r="H2" s="750"/>
      <c r="I2" s="750"/>
      <c r="J2" s="750"/>
    </row>
    <row r="3" spans="1:10" hidden="1" x14ac:dyDescent="0.2">
      <c r="G3" s="750"/>
      <c r="H3" s="750"/>
      <c r="I3" s="750"/>
      <c r="J3" s="750"/>
    </row>
    <row r="4" spans="1:10" hidden="1" x14ac:dyDescent="0.2">
      <c r="G4" s="750"/>
      <c r="H4" s="750"/>
      <c r="I4" s="750"/>
      <c r="J4" s="403"/>
    </row>
    <row r="5" spans="1:10" hidden="1" x14ac:dyDescent="0.2">
      <c r="G5" s="750"/>
      <c r="H5" s="750"/>
      <c r="I5" s="750"/>
      <c r="J5" s="403"/>
    </row>
    <row r="6" spans="1:10" hidden="1" x14ac:dyDescent="0.2"/>
    <row r="7" spans="1:10" s="85" customFormat="1" ht="9.75" hidden="1" customHeight="1" x14ac:dyDescent="0.2">
      <c r="A7" s="69"/>
      <c r="B7" s="926"/>
      <c r="C7" s="926"/>
      <c r="D7" s="926"/>
      <c r="E7" s="926"/>
      <c r="F7" s="926"/>
      <c r="G7" s="926"/>
      <c r="H7" s="926"/>
      <c r="I7" s="926"/>
      <c r="J7" s="926"/>
    </row>
    <row r="8" spans="1:10" ht="9.75" customHeight="1" x14ac:dyDescent="0.2">
      <c r="B8" s="100"/>
      <c r="C8" s="40"/>
      <c r="D8" s="248"/>
      <c r="E8" s="248"/>
      <c r="F8" s="248"/>
      <c r="G8" s="118"/>
      <c r="H8" s="119"/>
      <c r="I8" s="40"/>
      <c r="J8" s="40"/>
    </row>
    <row r="9" spans="1:10" s="12" customFormat="1" ht="27.75" customHeight="1" x14ac:dyDescent="0.2">
      <c r="B9" s="771" t="s">
        <v>28</v>
      </c>
      <c r="C9" s="771" t="s">
        <v>64</v>
      </c>
      <c r="D9" s="948" t="s">
        <v>514</v>
      </c>
      <c r="E9" s="949" t="s">
        <v>515</v>
      </c>
      <c r="F9" s="949" t="s">
        <v>516</v>
      </c>
      <c r="G9" s="765" t="s">
        <v>575</v>
      </c>
      <c r="H9" s="760" t="s">
        <v>764</v>
      </c>
      <c r="I9" s="761" t="s">
        <v>517</v>
      </c>
      <c r="J9" s="762"/>
    </row>
    <row r="10" spans="1:10" s="12" customFormat="1" ht="31.5" customHeight="1" x14ac:dyDescent="0.2">
      <c r="B10" s="771"/>
      <c r="C10" s="771"/>
      <c r="D10" s="948"/>
      <c r="E10" s="949"/>
      <c r="F10" s="949"/>
      <c r="G10" s="766"/>
      <c r="H10" s="760"/>
      <c r="I10" s="763" t="s">
        <v>519</v>
      </c>
      <c r="J10" s="759" t="s">
        <v>518</v>
      </c>
    </row>
    <row r="11" spans="1:10" s="12" customFormat="1" ht="33" customHeight="1" x14ac:dyDescent="0.2">
      <c r="B11" s="771"/>
      <c r="C11" s="771"/>
      <c r="D11" s="948"/>
      <c r="E11" s="949"/>
      <c r="F11" s="949"/>
      <c r="G11" s="767"/>
      <c r="H11" s="760"/>
      <c r="I11" s="764"/>
      <c r="J11" s="759"/>
    </row>
    <row r="12" spans="1:10" s="209" customFormat="1" ht="25.5" customHeight="1" x14ac:dyDescent="0.3">
      <c r="A12" s="57"/>
      <c r="B12" s="768" t="s">
        <v>724</v>
      </c>
      <c r="C12" s="769"/>
      <c r="D12" s="769"/>
      <c r="E12" s="769"/>
      <c r="F12" s="769"/>
      <c r="G12" s="769"/>
      <c r="H12" s="769"/>
      <c r="I12" s="769"/>
      <c r="J12" s="770"/>
    </row>
    <row r="13" spans="1:10" s="17" customFormat="1" ht="35.25" customHeight="1" x14ac:dyDescent="0.2">
      <c r="B13" s="324" t="s">
        <v>295</v>
      </c>
      <c r="C13" s="938" t="s">
        <v>187</v>
      </c>
      <c r="D13" s="939"/>
      <c r="E13" s="939"/>
      <c r="F13" s="939"/>
      <c r="G13" s="349"/>
      <c r="H13" s="334">
        <f>SUM(H14:H17)</f>
        <v>91.4</v>
      </c>
      <c r="I13" s="335"/>
      <c r="J13" s="325"/>
    </row>
    <row r="14" spans="1:10" ht="40.5" customHeight="1" x14ac:dyDescent="0.2">
      <c r="B14" s="92" t="s">
        <v>74</v>
      </c>
      <c r="C14" s="58" t="s">
        <v>189</v>
      </c>
      <c r="D14" s="493" t="s">
        <v>394</v>
      </c>
      <c r="E14" s="487" t="s">
        <v>529</v>
      </c>
      <c r="F14" s="249" t="s">
        <v>667</v>
      </c>
      <c r="G14" s="36" t="s">
        <v>0</v>
      </c>
      <c r="H14" s="51">
        <v>57.4</v>
      </c>
      <c r="I14" s="58" t="s">
        <v>462</v>
      </c>
      <c r="J14" s="124" t="s">
        <v>463</v>
      </c>
    </row>
    <row r="15" spans="1:10" ht="36" customHeight="1" x14ac:dyDescent="0.2">
      <c r="B15" s="18" t="s">
        <v>75</v>
      </c>
      <c r="C15" s="32" t="s">
        <v>492</v>
      </c>
      <c r="D15" s="493" t="s">
        <v>394</v>
      </c>
      <c r="E15" s="487" t="s">
        <v>529</v>
      </c>
      <c r="F15" s="249" t="s">
        <v>667</v>
      </c>
      <c r="G15" s="36" t="s">
        <v>0</v>
      </c>
      <c r="H15" s="9">
        <v>30</v>
      </c>
      <c r="I15" s="32" t="s">
        <v>386</v>
      </c>
      <c r="J15" s="130" t="s">
        <v>383</v>
      </c>
    </row>
    <row r="16" spans="1:10" ht="64.5" customHeight="1" x14ac:dyDescent="0.2">
      <c r="B16" s="18" t="s">
        <v>296</v>
      </c>
      <c r="C16" s="32" t="s">
        <v>114</v>
      </c>
      <c r="D16" s="493" t="s">
        <v>394</v>
      </c>
      <c r="E16" s="250" t="s">
        <v>888</v>
      </c>
      <c r="F16" s="250" t="s">
        <v>887</v>
      </c>
      <c r="G16" s="36" t="s">
        <v>0</v>
      </c>
      <c r="H16" s="9">
        <v>4</v>
      </c>
      <c r="I16" s="30" t="s">
        <v>461</v>
      </c>
      <c r="J16" s="130" t="s">
        <v>353</v>
      </c>
    </row>
    <row r="17" spans="1:10" s="17" customFormat="1" ht="64.5" hidden="1" customHeight="1" x14ac:dyDescent="0.2">
      <c r="B17" s="814" t="s">
        <v>298</v>
      </c>
      <c r="C17" s="814" t="s">
        <v>343</v>
      </c>
      <c r="D17" s="506" t="s">
        <v>394</v>
      </c>
      <c r="E17" s="487" t="s">
        <v>886</v>
      </c>
      <c r="F17" s="487" t="s">
        <v>532</v>
      </c>
      <c r="G17" s="880" t="s">
        <v>3</v>
      </c>
      <c r="H17" s="967"/>
      <c r="I17" s="30" t="s">
        <v>885</v>
      </c>
      <c r="J17" s="130" t="s">
        <v>460</v>
      </c>
    </row>
    <row r="18" spans="1:10" s="17" customFormat="1" ht="64.5" hidden="1" customHeight="1" x14ac:dyDescent="0.2">
      <c r="B18" s="815"/>
      <c r="C18" s="815"/>
      <c r="D18" s="506" t="s">
        <v>381</v>
      </c>
      <c r="E18" s="487"/>
      <c r="F18" s="487"/>
      <c r="G18" s="881"/>
      <c r="H18" s="968"/>
      <c r="I18" s="30"/>
      <c r="J18" s="130"/>
    </row>
    <row r="19" spans="1:10" s="340" customFormat="1" ht="22.5" customHeight="1" x14ac:dyDescent="0.2">
      <c r="A19" s="336"/>
      <c r="B19" s="326" t="s">
        <v>61</v>
      </c>
      <c r="C19" s="940" t="s">
        <v>196</v>
      </c>
      <c r="D19" s="941"/>
      <c r="E19" s="941"/>
      <c r="F19" s="942"/>
      <c r="G19" s="350"/>
      <c r="H19" s="337">
        <f>SUM(H20:H35)</f>
        <v>1725</v>
      </c>
      <c r="I19" s="338"/>
      <c r="J19" s="339"/>
    </row>
    <row r="20" spans="1:10" s="4" customFormat="1" ht="38.25" customHeight="1" x14ac:dyDescent="0.2">
      <c r="A20" s="37"/>
      <c r="B20" s="929" t="s">
        <v>76</v>
      </c>
      <c r="C20" s="929" t="s">
        <v>112</v>
      </c>
      <c r="D20" s="491">
        <v>1</v>
      </c>
      <c r="E20" s="249" t="s">
        <v>668</v>
      </c>
      <c r="F20" s="962" t="s">
        <v>676</v>
      </c>
      <c r="G20" s="932" t="s">
        <v>3</v>
      </c>
      <c r="H20" s="935">
        <v>134.19999999999999</v>
      </c>
      <c r="I20" s="796" t="s">
        <v>504</v>
      </c>
      <c r="J20" s="959" t="s">
        <v>477</v>
      </c>
    </row>
    <row r="21" spans="1:10" s="4" customFormat="1" ht="60.75" customHeight="1" x14ac:dyDescent="0.2">
      <c r="A21" s="37"/>
      <c r="B21" s="930"/>
      <c r="C21" s="930"/>
      <c r="D21" s="559">
        <v>2</v>
      </c>
      <c r="E21" s="560" t="s">
        <v>669</v>
      </c>
      <c r="F21" s="963"/>
      <c r="G21" s="933"/>
      <c r="H21" s="936"/>
      <c r="I21" s="947"/>
      <c r="J21" s="960"/>
    </row>
    <row r="22" spans="1:10" s="4" customFormat="1" ht="51.75" customHeight="1" x14ac:dyDescent="0.2">
      <c r="A22" s="37"/>
      <c r="B22" s="930"/>
      <c r="C22" s="930"/>
      <c r="D22" s="559">
        <v>3</v>
      </c>
      <c r="E22" s="249" t="s">
        <v>670</v>
      </c>
      <c r="F22" s="963"/>
      <c r="G22" s="933"/>
      <c r="H22" s="936"/>
      <c r="I22" s="947"/>
      <c r="J22" s="960"/>
    </row>
    <row r="23" spans="1:10" s="4" customFormat="1" ht="32.25" customHeight="1" x14ac:dyDescent="0.2">
      <c r="A23" s="37"/>
      <c r="B23" s="930"/>
      <c r="C23" s="930"/>
      <c r="D23" s="559">
        <v>4</v>
      </c>
      <c r="E23" s="249" t="s">
        <v>671</v>
      </c>
      <c r="F23" s="963"/>
      <c r="G23" s="933"/>
      <c r="H23" s="936"/>
      <c r="I23" s="947"/>
      <c r="J23" s="960"/>
    </row>
    <row r="24" spans="1:10" s="4" customFormat="1" ht="31.5" customHeight="1" x14ac:dyDescent="0.2">
      <c r="A24" s="37"/>
      <c r="B24" s="930"/>
      <c r="C24" s="930"/>
      <c r="D24" s="559">
        <v>5</v>
      </c>
      <c r="E24" s="249" t="s">
        <v>672</v>
      </c>
      <c r="F24" s="963"/>
      <c r="G24" s="933"/>
      <c r="H24" s="936"/>
      <c r="I24" s="947"/>
      <c r="J24" s="960"/>
    </row>
    <row r="25" spans="1:10" s="4" customFormat="1" ht="32.25" customHeight="1" x14ac:dyDescent="0.2">
      <c r="A25" s="37"/>
      <c r="B25" s="930"/>
      <c r="C25" s="930"/>
      <c r="D25" s="559">
        <v>6</v>
      </c>
      <c r="E25" s="249" t="s">
        <v>673</v>
      </c>
      <c r="F25" s="963"/>
      <c r="G25" s="933"/>
      <c r="H25" s="936"/>
      <c r="I25" s="947"/>
      <c r="J25" s="960"/>
    </row>
    <row r="26" spans="1:10" s="4" customFormat="1" ht="44.25" customHeight="1" x14ac:dyDescent="0.2">
      <c r="A26" s="37"/>
      <c r="B26" s="930"/>
      <c r="C26" s="930"/>
      <c r="D26" s="559">
        <v>7</v>
      </c>
      <c r="E26" s="257" t="s">
        <v>674</v>
      </c>
      <c r="F26" s="963"/>
      <c r="G26" s="933"/>
      <c r="H26" s="936"/>
      <c r="I26" s="947"/>
      <c r="J26" s="960"/>
    </row>
    <row r="27" spans="1:10" s="4" customFormat="1" ht="42.75" customHeight="1" x14ac:dyDescent="0.2">
      <c r="A27" s="37"/>
      <c r="B27" s="931"/>
      <c r="C27" s="931"/>
      <c r="D27" s="559">
        <v>8</v>
      </c>
      <c r="E27" s="257" t="s">
        <v>675</v>
      </c>
      <c r="F27" s="964"/>
      <c r="G27" s="934"/>
      <c r="H27" s="937"/>
      <c r="I27" s="797"/>
      <c r="J27" s="961"/>
    </row>
    <row r="28" spans="1:10" s="4" customFormat="1" ht="61.5" customHeight="1" x14ac:dyDescent="0.2">
      <c r="A28" s="37"/>
      <c r="B28" s="943" t="s">
        <v>77</v>
      </c>
      <c r="C28" s="932" t="s">
        <v>505</v>
      </c>
      <c r="D28" s="493" t="s">
        <v>394</v>
      </c>
      <c r="E28" s="250" t="s">
        <v>677</v>
      </c>
      <c r="F28" s="946" t="s">
        <v>676</v>
      </c>
      <c r="G28" s="932" t="s">
        <v>3</v>
      </c>
      <c r="H28" s="935">
        <v>421.8</v>
      </c>
      <c r="I28" s="929" t="s">
        <v>472</v>
      </c>
      <c r="J28" s="943" t="s">
        <v>889</v>
      </c>
    </row>
    <row r="29" spans="1:10" s="4" customFormat="1" ht="61.5" customHeight="1" x14ac:dyDescent="0.2">
      <c r="A29" s="37"/>
      <c r="B29" s="944"/>
      <c r="C29" s="933"/>
      <c r="D29" s="493" t="s">
        <v>381</v>
      </c>
      <c r="E29" s="250" t="s">
        <v>678</v>
      </c>
      <c r="F29" s="946"/>
      <c r="G29" s="933"/>
      <c r="H29" s="936"/>
      <c r="I29" s="930"/>
      <c r="J29" s="944"/>
    </row>
    <row r="30" spans="1:10" s="4" customFormat="1" ht="36.75" customHeight="1" x14ac:dyDescent="0.2">
      <c r="A30" s="37"/>
      <c r="B30" s="945"/>
      <c r="C30" s="934"/>
      <c r="D30" s="493" t="s">
        <v>437</v>
      </c>
      <c r="E30" s="250" t="s">
        <v>679</v>
      </c>
      <c r="F30" s="946"/>
      <c r="G30" s="934"/>
      <c r="H30" s="937"/>
      <c r="I30" s="931"/>
      <c r="J30" s="945"/>
    </row>
    <row r="31" spans="1:10" s="4" customFormat="1" ht="44.25" customHeight="1" x14ac:dyDescent="0.2">
      <c r="A31" s="15"/>
      <c r="B31" s="37" t="s">
        <v>78</v>
      </c>
      <c r="C31" s="20" t="s">
        <v>176</v>
      </c>
      <c r="D31" s="517">
        <v>1</v>
      </c>
      <c r="E31" s="250" t="s">
        <v>680</v>
      </c>
      <c r="F31" s="252" t="s">
        <v>676</v>
      </c>
      <c r="G31" s="20" t="s">
        <v>0</v>
      </c>
      <c r="H31" s="14">
        <v>40</v>
      </c>
      <c r="I31" s="37" t="s">
        <v>473</v>
      </c>
      <c r="J31" s="15">
        <v>5</v>
      </c>
    </row>
    <row r="32" spans="1:10" s="4" customFormat="1" ht="42" customHeight="1" x14ac:dyDescent="0.2">
      <c r="A32" s="44"/>
      <c r="B32" s="37" t="s">
        <v>79</v>
      </c>
      <c r="C32" s="41" t="s">
        <v>113</v>
      </c>
      <c r="D32" s="518">
        <v>1</v>
      </c>
      <c r="E32" s="250" t="s">
        <v>681</v>
      </c>
      <c r="F32" s="252" t="s">
        <v>676</v>
      </c>
      <c r="G32" s="20" t="s">
        <v>0</v>
      </c>
      <c r="H32" s="14">
        <v>50</v>
      </c>
      <c r="I32" s="41" t="s">
        <v>474</v>
      </c>
      <c r="J32" s="142" t="s">
        <v>475</v>
      </c>
    </row>
    <row r="33" spans="1:10" s="4" customFormat="1" ht="48.75" customHeight="1" x14ac:dyDescent="0.2">
      <c r="A33" s="44"/>
      <c r="B33" s="37" t="s">
        <v>80</v>
      </c>
      <c r="C33" s="20" t="s">
        <v>177</v>
      </c>
      <c r="D33" s="518">
        <v>1</v>
      </c>
      <c r="E33" s="250" t="s">
        <v>680</v>
      </c>
      <c r="F33" s="252" t="s">
        <v>676</v>
      </c>
      <c r="G33" s="20" t="s">
        <v>3</v>
      </c>
      <c r="H33" s="14">
        <v>1064</v>
      </c>
      <c r="I33" s="131" t="s">
        <v>476</v>
      </c>
      <c r="J33" s="42" t="s">
        <v>363</v>
      </c>
    </row>
    <row r="34" spans="1:10" s="4" customFormat="1" ht="32.25" customHeight="1" x14ac:dyDescent="0.2">
      <c r="A34" s="123"/>
      <c r="B34" s="932" t="s">
        <v>890</v>
      </c>
      <c r="C34" s="932" t="s">
        <v>891</v>
      </c>
      <c r="D34" s="561">
        <v>1</v>
      </c>
      <c r="E34" s="965" t="s">
        <v>893</v>
      </c>
      <c r="F34" s="772" t="s">
        <v>682</v>
      </c>
      <c r="G34" s="20" t="s">
        <v>0</v>
      </c>
      <c r="H34" s="14">
        <v>15</v>
      </c>
      <c r="I34" s="932" t="s">
        <v>892</v>
      </c>
      <c r="J34" s="927">
        <v>0.42</v>
      </c>
    </row>
    <row r="35" spans="1:10" s="4" customFormat="1" ht="36.75" customHeight="1" x14ac:dyDescent="0.2">
      <c r="A35" s="123"/>
      <c r="B35" s="934"/>
      <c r="C35" s="934"/>
      <c r="D35" s="562"/>
      <c r="E35" s="966"/>
      <c r="F35" s="773"/>
      <c r="G35" s="20"/>
      <c r="H35" s="14"/>
      <c r="I35" s="934"/>
      <c r="J35" s="928"/>
    </row>
    <row r="36" spans="1:10" ht="31.5" customHeight="1" x14ac:dyDescent="0.2">
      <c r="B36" s="326" t="s">
        <v>63</v>
      </c>
      <c r="C36" s="793" t="s">
        <v>11</v>
      </c>
      <c r="D36" s="794"/>
      <c r="E36" s="794"/>
      <c r="F36" s="951"/>
      <c r="G36" s="324"/>
      <c r="H36" s="334">
        <f>SUM(H37:H44)</f>
        <v>676</v>
      </c>
      <c r="I36" s="324"/>
      <c r="J36" s="325"/>
    </row>
    <row r="37" spans="1:10" ht="46.5" customHeight="1" x14ac:dyDescent="0.2">
      <c r="B37" s="808" t="s">
        <v>894</v>
      </c>
      <c r="C37" s="774" t="s">
        <v>974</v>
      </c>
      <c r="D37" s="514">
        <v>1</v>
      </c>
      <c r="E37" s="255" t="s">
        <v>585</v>
      </c>
      <c r="F37" s="250" t="s">
        <v>527</v>
      </c>
      <c r="G37" s="30" t="s">
        <v>0</v>
      </c>
      <c r="H37" s="9">
        <v>10</v>
      </c>
      <c r="I37" s="774" t="s">
        <v>895</v>
      </c>
      <c r="J37" s="958">
        <v>5</v>
      </c>
    </row>
    <row r="38" spans="1:10" ht="48" customHeight="1" x14ac:dyDescent="0.2">
      <c r="B38" s="808"/>
      <c r="C38" s="774"/>
      <c r="D38" s="514">
        <v>2</v>
      </c>
      <c r="E38" s="255" t="s">
        <v>688</v>
      </c>
      <c r="F38" s="255" t="s">
        <v>566</v>
      </c>
      <c r="G38" s="30" t="s">
        <v>1</v>
      </c>
      <c r="H38" s="9">
        <v>60</v>
      </c>
      <c r="I38" s="774"/>
      <c r="J38" s="958"/>
    </row>
    <row r="39" spans="1:10" s="85" customFormat="1" ht="45.75" customHeight="1" x14ac:dyDescent="0.2">
      <c r="A39" s="69"/>
      <c r="B39" s="18" t="s">
        <v>159</v>
      </c>
      <c r="C39" s="30" t="s">
        <v>331</v>
      </c>
      <c r="D39" s="514">
        <v>1</v>
      </c>
      <c r="E39" s="255" t="s">
        <v>925</v>
      </c>
      <c r="F39" s="255" t="s">
        <v>896</v>
      </c>
      <c r="G39" s="30" t="s">
        <v>0</v>
      </c>
      <c r="H39" s="11">
        <v>26</v>
      </c>
      <c r="I39" s="30" t="s">
        <v>464</v>
      </c>
      <c r="J39" s="25">
        <v>1</v>
      </c>
    </row>
    <row r="40" spans="1:10" ht="49.5" customHeight="1" x14ac:dyDescent="0.2">
      <c r="B40" s="32" t="s">
        <v>465</v>
      </c>
      <c r="C40" s="30" t="s">
        <v>332</v>
      </c>
      <c r="D40" s="514">
        <v>1</v>
      </c>
      <c r="E40" s="255" t="s">
        <v>897</v>
      </c>
      <c r="F40" s="255" t="s">
        <v>683</v>
      </c>
      <c r="G40" s="30" t="s">
        <v>0</v>
      </c>
      <c r="H40" s="9">
        <v>500</v>
      </c>
      <c r="I40" s="30" t="s">
        <v>898</v>
      </c>
      <c r="J40" s="25">
        <v>40</v>
      </c>
    </row>
    <row r="41" spans="1:10" ht="43.5" customHeight="1" x14ac:dyDescent="0.2">
      <c r="B41" s="785" t="s">
        <v>297</v>
      </c>
      <c r="C41" s="790" t="s">
        <v>899</v>
      </c>
      <c r="D41" s="514">
        <v>1</v>
      </c>
      <c r="E41" s="255" t="s">
        <v>901</v>
      </c>
      <c r="F41" s="250" t="s">
        <v>527</v>
      </c>
      <c r="G41" s="932" t="s">
        <v>0</v>
      </c>
      <c r="H41" s="803">
        <v>40</v>
      </c>
      <c r="I41" s="785" t="s">
        <v>898</v>
      </c>
      <c r="J41" s="955">
        <v>60</v>
      </c>
    </row>
    <row r="42" spans="1:10" ht="36" customHeight="1" x14ac:dyDescent="0.2">
      <c r="B42" s="787"/>
      <c r="C42" s="791"/>
      <c r="D42" s="514">
        <v>2</v>
      </c>
      <c r="E42" s="255" t="s">
        <v>975</v>
      </c>
      <c r="F42" s="255" t="s">
        <v>566</v>
      </c>
      <c r="G42" s="934"/>
      <c r="H42" s="802"/>
      <c r="I42" s="787"/>
      <c r="J42" s="957"/>
    </row>
    <row r="43" spans="1:10" ht="43.5" customHeight="1" x14ac:dyDescent="0.2">
      <c r="B43" s="785" t="s">
        <v>466</v>
      </c>
      <c r="C43" s="790" t="s">
        <v>900</v>
      </c>
      <c r="D43" s="514">
        <v>1</v>
      </c>
      <c r="E43" s="255" t="s">
        <v>901</v>
      </c>
      <c r="F43" s="250" t="s">
        <v>527</v>
      </c>
      <c r="G43" s="932" t="s">
        <v>0</v>
      </c>
      <c r="H43" s="803">
        <v>40</v>
      </c>
      <c r="I43" s="785" t="s">
        <v>898</v>
      </c>
      <c r="J43" s="955">
        <v>40</v>
      </c>
    </row>
    <row r="44" spans="1:10" ht="43.5" customHeight="1" x14ac:dyDescent="0.2">
      <c r="B44" s="787"/>
      <c r="C44" s="791"/>
      <c r="D44" s="514">
        <v>2</v>
      </c>
      <c r="E44" s="255" t="s">
        <v>975</v>
      </c>
      <c r="F44" s="255" t="s">
        <v>566</v>
      </c>
      <c r="G44" s="934"/>
      <c r="H44" s="802"/>
      <c r="I44" s="787"/>
      <c r="J44" s="957"/>
    </row>
    <row r="45" spans="1:10" ht="22.5" customHeight="1" x14ac:dyDescent="0.2">
      <c r="B45" s="326" t="s">
        <v>62</v>
      </c>
      <c r="C45" s="938" t="s">
        <v>12</v>
      </c>
      <c r="D45" s="939"/>
      <c r="E45" s="939"/>
      <c r="F45" s="952"/>
      <c r="G45" s="341"/>
      <c r="H45" s="334">
        <f>SUM(H46:H60)</f>
        <v>595.20000000000005</v>
      </c>
      <c r="I45" s="324"/>
      <c r="J45" s="325"/>
    </row>
    <row r="46" spans="1:10" ht="45" customHeight="1" x14ac:dyDescent="0.2">
      <c r="B46" s="32" t="s">
        <v>81</v>
      </c>
      <c r="C46" s="58" t="s">
        <v>188</v>
      </c>
      <c r="D46" s="488" t="s">
        <v>394</v>
      </c>
      <c r="E46" s="254" t="s">
        <v>686</v>
      </c>
      <c r="F46" s="254" t="s">
        <v>667</v>
      </c>
      <c r="G46" s="36" t="s">
        <v>0</v>
      </c>
      <c r="H46" s="9">
        <v>192.5</v>
      </c>
      <c r="I46" s="58" t="s">
        <v>467</v>
      </c>
      <c r="J46" s="124" t="s">
        <v>351</v>
      </c>
    </row>
    <row r="47" spans="1:10" ht="30" customHeight="1" x14ac:dyDescent="0.2">
      <c r="B47" s="814" t="s">
        <v>82</v>
      </c>
      <c r="C47" s="790" t="s">
        <v>333</v>
      </c>
      <c r="D47" s="484">
        <v>1</v>
      </c>
      <c r="E47" s="253" t="s">
        <v>905</v>
      </c>
      <c r="F47" s="772" t="s">
        <v>655</v>
      </c>
      <c r="G47" s="796" t="s">
        <v>0</v>
      </c>
      <c r="H47" s="803">
        <v>160</v>
      </c>
      <c r="I47" s="790" t="s">
        <v>471</v>
      </c>
      <c r="J47" s="955">
        <v>6</v>
      </c>
    </row>
    <row r="48" spans="1:10" ht="33.75" customHeight="1" x14ac:dyDescent="0.2">
      <c r="B48" s="882"/>
      <c r="C48" s="798"/>
      <c r="D48" s="484">
        <v>2</v>
      </c>
      <c r="E48" s="253" t="s">
        <v>909</v>
      </c>
      <c r="F48" s="953"/>
      <c r="G48" s="947"/>
      <c r="H48" s="954"/>
      <c r="I48" s="798"/>
      <c r="J48" s="956"/>
    </row>
    <row r="49" spans="1:10" ht="30.75" customHeight="1" x14ac:dyDescent="0.2">
      <c r="B49" s="882"/>
      <c r="C49" s="798"/>
      <c r="D49" s="484">
        <v>3</v>
      </c>
      <c r="E49" s="253" t="s">
        <v>908</v>
      </c>
      <c r="F49" s="953"/>
      <c r="G49" s="947"/>
      <c r="H49" s="954"/>
      <c r="I49" s="798"/>
      <c r="J49" s="956"/>
    </row>
    <row r="50" spans="1:10" ht="20.25" customHeight="1" x14ac:dyDescent="0.2">
      <c r="B50" s="882"/>
      <c r="C50" s="798"/>
      <c r="D50" s="484">
        <v>4</v>
      </c>
      <c r="E50" s="253" t="s">
        <v>907</v>
      </c>
      <c r="F50" s="953"/>
      <c r="G50" s="947"/>
      <c r="H50" s="954"/>
      <c r="I50" s="798"/>
      <c r="J50" s="956"/>
    </row>
    <row r="51" spans="1:10" ht="45" customHeight="1" x14ac:dyDescent="0.2">
      <c r="B51" s="882"/>
      <c r="C51" s="798"/>
      <c r="D51" s="484">
        <v>5</v>
      </c>
      <c r="E51" s="253" t="s">
        <v>906</v>
      </c>
      <c r="F51" s="953"/>
      <c r="G51" s="947"/>
      <c r="H51" s="954"/>
      <c r="I51" s="798"/>
      <c r="J51" s="956"/>
    </row>
    <row r="52" spans="1:10" ht="31.5" customHeight="1" x14ac:dyDescent="0.2">
      <c r="B52" s="882"/>
      <c r="C52" s="798"/>
      <c r="D52" s="484">
        <v>6</v>
      </c>
      <c r="E52" s="253" t="s">
        <v>689</v>
      </c>
      <c r="F52" s="953"/>
      <c r="G52" s="947"/>
      <c r="H52" s="954"/>
      <c r="I52" s="798"/>
      <c r="J52" s="956"/>
    </row>
    <row r="53" spans="1:10" ht="64.5" customHeight="1" x14ac:dyDescent="0.2">
      <c r="B53" s="882"/>
      <c r="C53" s="798"/>
      <c r="D53" s="484">
        <v>7</v>
      </c>
      <c r="E53" s="250" t="s">
        <v>690</v>
      </c>
      <c r="F53" s="953"/>
      <c r="G53" s="947"/>
      <c r="H53" s="954"/>
      <c r="I53" s="798"/>
      <c r="J53" s="956"/>
    </row>
    <row r="54" spans="1:10" ht="45" customHeight="1" x14ac:dyDescent="0.2">
      <c r="B54" s="882"/>
      <c r="C54" s="798"/>
      <c r="D54" s="484">
        <v>8</v>
      </c>
      <c r="E54" s="254" t="s">
        <v>976</v>
      </c>
      <c r="F54" s="953"/>
      <c r="G54" s="947"/>
      <c r="H54" s="954"/>
      <c r="I54" s="798"/>
      <c r="J54" s="956"/>
    </row>
    <row r="55" spans="1:10" ht="47.25" customHeight="1" x14ac:dyDescent="0.2">
      <c r="B55" s="815"/>
      <c r="C55" s="791"/>
      <c r="D55" s="484">
        <v>9</v>
      </c>
      <c r="E55" s="253" t="s">
        <v>691</v>
      </c>
      <c r="F55" s="773"/>
      <c r="G55" s="797"/>
      <c r="H55" s="802"/>
      <c r="I55" s="791"/>
      <c r="J55" s="957"/>
    </row>
    <row r="56" spans="1:10" ht="42.75" customHeight="1" x14ac:dyDescent="0.2">
      <c r="B56" s="43" t="s">
        <v>168</v>
      </c>
      <c r="C56" s="31" t="s">
        <v>334</v>
      </c>
      <c r="D56" s="484">
        <v>1</v>
      </c>
      <c r="E56" s="253" t="s">
        <v>977</v>
      </c>
      <c r="F56" s="253" t="s">
        <v>655</v>
      </c>
      <c r="G56" s="41" t="s">
        <v>0</v>
      </c>
      <c r="H56" s="9">
        <v>110</v>
      </c>
      <c r="I56" s="31" t="s">
        <v>904</v>
      </c>
      <c r="J56" s="554">
        <v>1</v>
      </c>
    </row>
    <row r="57" spans="1:10" ht="38.25" customHeight="1" x14ac:dyDescent="0.2">
      <c r="B57" s="18" t="s">
        <v>83</v>
      </c>
      <c r="C57" s="31" t="s">
        <v>335</v>
      </c>
      <c r="D57" s="484">
        <v>1</v>
      </c>
      <c r="E57" s="253" t="s">
        <v>978</v>
      </c>
      <c r="F57" s="253" t="s">
        <v>685</v>
      </c>
      <c r="G57" s="35" t="s">
        <v>0</v>
      </c>
      <c r="H57" s="555">
        <v>32.700000000000003</v>
      </c>
      <c r="I57" s="31" t="s">
        <v>469</v>
      </c>
      <c r="J57" s="554">
        <v>100</v>
      </c>
    </row>
    <row r="58" spans="1:10" ht="42" customHeight="1" x14ac:dyDescent="0.2">
      <c r="B58" s="32" t="s">
        <v>84</v>
      </c>
      <c r="C58" s="30" t="s">
        <v>902</v>
      </c>
      <c r="D58" s="506" t="s">
        <v>394</v>
      </c>
      <c r="E58" s="255" t="s">
        <v>684</v>
      </c>
      <c r="F58" s="255" t="s">
        <v>655</v>
      </c>
      <c r="G58" s="35" t="s">
        <v>0</v>
      </c>
      <c r="H58" s="9">
        <v>50</v>
      </c>
      <c r="I58" s="30" t="s">
        <v>468</v>
      </c>
      <c r="J58" s="556">
        <v>4</v>
      </c>
    </row>
    <row r="59" spans="1:10" s="13" customFormat="1" ht="54.75" customHeight="1" x14ac:dyDescent="0.2">
      <c r="B59" s="32" t="s">
        <v>903</v>
      </c>
      <c r="C59" s="32" t="s">
        <v>118</v>
      </c>
      <c r="D59" s="506" t="s">
        <v>394</v>
      </c>
      <c r="E59" s="255" t="s">
        <v>684</v>
      </c>
      <c r="F59" s="255" t="s">
        <v>655</v>
      </c>
      <c r="G59" s="32" t="s">
        <v>0</v>
      </c>
      <c r="H59" s="9">
        <v>50</v>
      </c>
      <c r="I59" s="32" t="s">
        <v>470</v>
      </c>
      <c r="J59" s="424" t="s">
        <v>437</v>
      </c>
    </row>
    <row r="60" spans="1:10" ht="43.5" hidden="1" customHeight="1" x14ac:dyDescent="0.2">
      <c r="B60" s="32"/>
      <c r="C60" s="30"/>
      <c r="D60" s="514"/>
      <c r="E60" s="255"/>
      <c r="F60" s="255"/>
      <c r="G60" s="41"/>
      <c r="H60" s="9"/>
      <c r="I60" s="30"/>
      <c r="J60" s="25"/>
    </row>
    <row r="61" spans="1:10" s="4" customFormat="1" ht="27.75" customHeight="1" x14ac:dyDescent="0.2">
      <c r="A61" s="950" t="s">
        <v>160</v>
      </c>
      <c r="B61" s="950"/>
      <c r="C61" s="950"/>
      <c r="D61" s="950"/>
      <c r="E61" s="950"/>
      <c r="F61" s="950"/>
      <c r="G61" s="950"/>
      <c r="H61" s="337">
        <f>+H45+H36+H19+H13</f>
        <v>3087.6</v>
      </c>
      <c r="I61" s="94"/>
      <c r="J61" s="94"/>
    </row>
    <row r="62" spans="1:10" s="4" customFormat="1" ht="19.5" customHeight="1" x14ac:dyDescent="0.2">
      <c r="A62" s="807"/>
      <c r="B62" s="807"/>
      <c r="C62" s="807"/>
      <c r="D62" s="807"/>
      <c r="E62" s="807"/>
      <c r="F62" s="807"/>
      <c r="G62" s="807"/>
      <c r="H62" s="246"/>
      <c r="I62" s="94"/>
      <c r="J62" s="94"/>
    </row>
    <row r="63" spans="1:10" s="70" customFormat="1" ht="25.5" customHeight="1" x14ac:dyDescent="0.25">
      <c r="A63" s="57"/>
      <c r="B63" s="447"/>
      <c r="C63" s="447" t="s">
        <v>132</v>
      </c>
      <c r="D63" s="563"/>
      <c r="E63" s="256"/>
      <c r="F63" s="256"/>
      <c r="G63" s="447"/>
      <c r="H63" s="547">
        <f t="shared" ref="H63" si="0">SUM(H65:H70)</f>
        <v>3087.6000000000004</v>
      </c>
      <c r="I63" s="220"/>
      <c r="J63" s="548"/>
    </row>
    <row r="64" spans="1:10" s="70" customFormat="1" ht="17.25" customHeight="1" x14ac:dyDescent="0.25">
      <c r="A64" s="57"/>
      <c r="B64" s="37"/>
      <c r="C64" s="66" t="s">
        <v>133</v>
      </c>
      <c r="D64" s="517"/>
      <c r="E64" s="257"/>
      <c r="F64" s="257"/>
      <c r="G64" s="37"/>
      <c r="H64" s="14"/>
      <c r="I64" s="140"/>
      <c r="J64" s="141"/>
    </row>
    <row r="65" spans="1:10" s="70" customFormat="1" ht="32.25" customHeight="1" x14ac:dyDescent="0.25">
      <c r="A65" s="57"/>
      <c r="B65" s="37"/>
      <c r="C65" s="66" t="s">
        <v>134</v>
      </c>
      <c r="D65" s="517"/>
      <c r="E65" s="257"/>
      <c r="F65" s="257"/>
      <c r="G65" s="37" t="s">
        <v>0</v>
      </c>
      <c r="H65" s="14">
        <f>+H59+H58+H57+H56+H47+H46+H43+H41+H40+H39+H37+H32+H31+H16+H15+H14+H34</f>
        <v>1407.6000000000001</v>
      </c>
      <c r="I65" s="140"/>
      <c r="J65" s="141"/>
    </row>
    <row r="66" spans="1:10" s="70" customFormat="1" ht="33" customHeight="1" x14ac:dyDescent="0.25">
      <c r="A66" s="57"/>
      <c r="B66" s="37"/>
      <c r="C66" s="66" t="s">
        <v>135</v>
      </c>
      <c r="D66" s="517"/>
      <c r="E66" s="257"/>
      <c r="F66" s="257"/>
      <c r="G66" s="37" t="s">
        <v>3</v>
      </c>
      <c r="H66" s="14">
        <f>+H33++H28+H20</f>
        <v>1620</v>
      </c>
      <c r="I66" s="140"/>
      <c r="J66" s="141"/>
    </row>
    <row r="67" spans="1:10" s="70" customFormat="1" ht="21" customHeight="1" x14ac:dyDescent="0.25">
      <c r="A67" s="57"/>
      <c r="B67" s="37"/>
      <c r="C67" s="66" t="s">
        <v>136</v>
      </c>
      <c r="D67" s="517"/>
      <c r="E67" s="257"/>
      <c r="F67" s="257"/>
      <c r="G67" s="37" t="s">
        <v>4</v>
      </c>
      <c r="H67" s="14"/>
      <c r="I67" s="140"/>
      <c r="J67" s="141"/>
    </row>
    <row r="68" spans="1:10" s="70" customFormat="1" ht="30.75" customHeight="1" x14ac:dyDescent="0.25">
      <c r="A68" s="57"/>
      <c r="B68" s="37"/>
      <c r="C68" s="66" t="s">
        <v>137</v>
      </c>
      <c r="D68" s="517"/>
      <c r="E68" s="257"/>
      <c r="F68" s="257"/>
      <c r="G68" s="37" t="s">
        <v>1</v>
      </c>
      <c r="H68" s="14">
        <f>+H38</f>
        <v>60</v>
      </c>
      <c r="I68" s="140"/>
      <c r="J68" s="141"/>
    </row>
    <row r="69" spans="1:10" s="70" customFormat="1" ht="21" customHeight="1" x14ac:dyDescent="0.25">
      <c r="A69" s="57"/>
      <c r="B69" s="37"/>
      <c r="C69" s="66" t="s">
        <v>138</v>
      </c>
      <c r="D69" s="517"/>
      <c r="E69" s="257"/>
      <c r="F69" s="257"/>
      <c r="G69" s="37" t="s">
        <v>2</v>
      </c>
      <c r="H69" s="14"/>
      <c r="I69" s="140"/>
      <c r="J69" s="141"/>
    </row>
    <row r="70" spans="1:10" s="70" customFormat="1" ht="21" customHeight="1" x14ac:dyDescent="0.25">
      <c r="A70" s="57"/>
      <c r="B70" s="20"/>
      <c r="C70" s="67" t="s">
        <v>139</v>
      </c>
      <c r="D70" s="518"/>
      <c r="E70" s="258"/>
      <c r="F70" s="258"/>
      <c r="G70" s="20" t="s">
        <v>143</v>
      </c>
      <c r="H70" s="14"/>
      <c r="I70" s="140"/>
      <c r="J70" s="141"/>
    </row>
    <row r="71" spans="1:10" s="70" customFormat="1" ht="57" customHeight="1" x14ac:dyDescent="0.25">
      <c r="A71" s="57"/>
      <c r="B71" s="63"/>
      <c r="C71" s="63" t="s">
        <v>140</v>
      </c>
      <c r="D71" s="564"/>
      <c r="E71" s="259"/>
      <c r="F71" s="259"/>
      <c r="G71" s="63" t="s">
        <v>144</v>
      </c>
      <c r="H71" s="547"/>
      <c r="I71" s="222"/>
      <c r="J71" s="549"/>
    </row>
    <row r="72" spans="1:10" s="70" customFormat="1" ht="34.5" customHeight="1" x14ac:dyDescent="0.25">
      <c r="A72" s="57"/>
      <c r="B72" s="64"/>
      <c r="C72" s="64" t="s">
        <v>142</v>
      </c>
      <c r="D72" s="565"/>
      <c r="E72" s="260"/>
      <c r="F72" s="260"/>
      <c r="G72" s="64"/>
      <c r="H72" s="550">
        <f t="shared" ref="H72" si="1">+H71+H63</f>
        <v>3087.6000000000004</v>
      </c>
      <c r="I72" s="222"/>
      <c r="J72" s="549"/>
    </row>
    <row r="73" spans="1:10" s="342" customFormat="1" ht="15.75" customHeight="1" x14ac:dyDescent="0.25">
      <c r="A73" s="557"/>
      <c r="B73" s="66"/>
      <c r="C73" s="37" t="s">
        <v>141</v>
      </c>
      <c r="D73" s="517"/>
      <c r="E73" s="257"/>
      <c r="F73" s="257"/>
      <c r="G73" s="66"/>
      <c r="H73" s="551">
        <f>+H38</f>
        <v>60</v>
      </c>
      <c r="I73" s="552"/>
      <c r="J73" s="553"/>
    </row>
    <row r="74" spans="1:10" s="4" customFormat="1" ht="38.25" hidden="1" x14ac:dyDescent="0.2">
      <c r="A74" s="343"/>
      <c r="B74" s="66"/>
      <c r="C74" s="37" t="s">
        <v>164</v>
      </c>
      <c r="D74" s="517"/>
      <c r="E74" s="257"/>
      <c r="F74" s="257"/>
      <c r="G74" s="66"/>
      <c r="H74" s="551"/>
      <c r="I74" s="552"/>
      <c r="J74" s="553"/>
    </row>
    <row r="78" spans="1:10" x14ac:dyDescent="0.2">
      <c r="C78" s="467"/>
      <c r="D78" s="523"/>
      <c r="E78" s="261"/>
      <c r="F78" s="261"/>
      <c r="H78" s="164"/>
    </row>
  </sheetData>
  <mergeCells count="70">
    <mergeCell ref="C43:C44"/>
    <mergeCell ref="C41:C42"/>
    <mergeCell ref="B43:B44"/>
    <mergeCell ref="B41:B42"/>
    <mergeCell ref="I41:I42"/>
    <mergeCell ref="I43:I44"/>
    <mergeCell ref="G41:G42"/>
    <mergeCell ref="G43:G44"/>
    <mergeCell ref="H43:H44"/>
    <mergeCell ref="H41:H42"/>
    <mergeCell ref="E34:E35"/>
    <mergeCell ref="B17:B18"/>
    <mergeCell ref="C17:C18"/>
    <mergeCell ref="G17:G18"/>
    <mergeCell ref="H17:H18"/>
    <mergeCell ref="I47:I55"/>
    <mergeCell ref="J47:J55"/>
    <mergeCell ref="J37:J38"/>
    <mergeCell ref="J20:J27"/>
    <mergeCell ref="F20:F27"/>
    <mergeCell ref="J41:J42"/>
    <mergeCell ref="J43:J44"/>
    <mergeCell ref="A62:G62"/>
    <mergeCell ref="C34:C35"/>
    <mergeCell ref="I34:I35"/>
    <mergeCell ref="I37:I38"/>
    <mergeCell ref="A61:G61"/>
    <mergeCell ref="B37:B38"/>
    <mergeCell ref="C37:C38"/>
    <mergeCell ref="B34:B35"/>
    <mergeCell ref="B47:B55"/>
    <mergeCell ref="F34:F35"/>
    <mergeCell ref="C36:F36"/>
    <mergeCell ref="C45:F45"/>
    <mergeCell ref="C47:C55"/>
    <mergeCell ref="F47:F55"/>
    <mergeCell ref="G47:G55"/>
    <mergeCell ref="H47:H55"/>
    <mergeCell ref="J10:J11"/>
    <mergeCell ref="B9:B11"/>
    <mergeCell ref="C9:C11"/>
    <mergeCell ref="H9:H11"/>
    <mergeCell ref="D9:D11"/>
    <mergeCell ref="E9:E11"/>
    <mergeCell ref="F9:F11"/>
    <mergeCell ref="G9:G11"/>
    <mergeCell ref="I10:I11"/>
    <mergeCell ref="I9:J9"/>
    <mergeCell ref="B12:J12"/>
    <mergeCell ref="J34:J35"/>
    <mergeCell ref="B20:B27"/>
    <mergeCell ref="G20:G27"/>
    <mergeCell ref="H20:H27"/>
    <mergeCell ref="C13:F13"/>
    <mergeCell ref="C19:F19"/>
    <mergeCell ref="G28:G30"/>
    <mergeCell ref="H28:H30"/>
    <mergeCell ref="B28:B30"/>
    <mergeCell ref="F28:F30"/>
    <mergeCell ref="I28:I30"/>
    <mergeCell ref="J28:J30"/>
    <mergeCell ref="I20:I27"/>
    <mergeCell ref="C20:C27"/>
    <mergeCell ref="C28:C30"/>
    <mergeCell ref="B7:J7"/>
    <mergeCell ref="G1:I1"/>
    <mergeCell ref="G2:J2"/>
    <mergeCell ref="G3:J3"/>
    <mergeCell ref="G4:I4"/>
    <mergeCell ref="G5:I5"/>
  </mergeCells>
  <phoneticPr fontId="10" type="noConversion"/>
  <pageMargins left="0.19685039370078741" right="0.19685039370078741" top="0.51181102362204722" bottom="0.19685039370078741" header="0" footer="0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P60"/>
  <sheetViews>
    <sheetView topLeftCell="A6" zoomScale="115" zoomScaleNormal="115" workbookViewId="0">
      <selection activeCell="E20" sqref="E20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39.7109375" style="122" customWidth="1"/>
    <col min="4" max="4" width="5.28515625" style="592" customWidth="1"/>
    <col min="5" max="5" width="45" style="593" customWidth="1"/>
    <col min="6" max="6" width="29.140625" style="593" customWidth="1"/>
    <col min="7" max="7" width="7.140625" style="1" customWidth="1"/>
    <col min="8" max="8" width="14.140625" style="5" customWidth="1"/>
    <col min="9" max="9" width="38.5703125" style="122" customWidth="1"/>
    <col min="10" max="10" width="9.140625" style="157" customWidth="1"/>
    <col min="11" max="15" width="0" style="210" hidden="1" customWidth="1"/>
    <col min="16" max="25" width="0" style="1" hidden="1" customWidth="1"/>
    <col min="26" max="16384" width="9.140625" style="1"/>
  </cols>
  <sheetData>
    <row r="1" spans="2:16" ht="15" hidden="1" customHeight="1" x14ac:dyDescent="0.2">
      <c r="G1" s="692"/>
      <c r="H1" s="692"/>
      <c r="I1" s="692"/>
      <c r="J1" s="380"/>
    </row>
    <row r="2" spans="2:16" ht="15" hidden="1" customHeight="1" x14ac:dyDescent="0.2">
      <c r="G2" s="693"/>
      <c r="H2" s="693"/>
      <c r="I2" s="693"/>
      <c r="J2" s="693"/>
    </row>
    <row r="3" spans="2:16" ht="15" hidden="1" customHeight="1" x14ac:dyDescent="0.2">
      <c r="G3" s="693"/>
      <c r="H3" s="693"/>
      <c r="I3" s="693"/>
      <c r="J3" s="693"/>
    </row>
    <row r="4" spans="2:16" ht="15" hidden="1" customHeight="1" x14ac:dyDescent="0.2">
      <c r="G4" s="693"/>
      <c r="H4" s="693"/>
      <c r="I4" s="693"/>
      <c r="J4" s="370"/>
    </row>
    <row r="5" spans="2:16" ht="15" hidden="1" customHeight="1" x14ac:dyDescent="0.2">
      <c r="G5" s="693"/>
      <c r="H5" s="693"/>
      <c r="I5" s="693"/>
      <c r="J5" s="370"/>
    </row>
    <row r="6" spans="2:16" ht="29.25" customHeight="1" x14ac:dyDescent="0.25">
      <c r="B6" s="59"/>
      <c r="C6" s="120"/>
      <c r="D6" s="594"/>
      <c r="E6" s="594"/>
      <c r="F6" s="594"/>
      <c r="G6" s="207"/>
      <c r="H6" s="207"/>
      <c r="I6" s="120"/>
      <c r="J6" s="120"/>
    </row>
    <row r="7" spans="2:16" s="13" customFormat="1" ht="27.75" customHeight="1" x14ac:dyDescent="0.2">
      <c r="B7" s="701" t="s">
        <v>28</v>
      </c>
      <c r="C7" s="1007" t="s">
        <v>64</v>
      </c>
      <c r="D7" s="1008" t="s">
        <v>514</v>
      </c>
      <c r="E7" s="1009" t="s">
        <v>515</v>
      </c>
      <c r="F7" s="1009" t="s">
        <v>516</v>
      </c>
      <c r="G7" s="1010" t="s">
        <v>575</v>
      </c>
      <c r="H7" s="1006" t="s">
        <v>764</v>
      </c>
      <c r="I7" s="713" t="s">
        <v>517</v>
      </c>
      <c r="J7" s="714"/>
      <c r="K7" s="211"/>
      <c r="L7" s="211"/>
      <c r="M7" s="211"/>
      <c r="N7" s="211"/>
      <c r="O7" s="211"/>
    </row>
    <row r="8" spans="2:16" s="13" customFormat="1" ht="15" customHeight="1" x14ac:dyDescent="0.2">
      <c r="B8" s="701"/>
      <c r="C8" s="1007"/>
      <c r="D8" s="1008"/>
      <c r="E8" s="1009"/>
      <c r="F8" s="1009"/>
      <c r="G8" s="1011"/>
      <c r="H8" s="1006"/>
      <c r="I8" s="715" t="s">
        <v>519</v>
      </c>
      <c r="J8" s="717" t="s">
        <v>518</v>
      </c>
      <c r="K8" s="211"/>
      <c r="L8" s="211"/>
      <c r="M8" s="211"/>
      <c r="N8" s="211"/>
      <c r="O8" s="211"/>
    </row>
    <row r="9" spans="2:16" s="13" customFormat="1" ht="41.25" customHeight="1" x14ac:dyDescent="0.2">
      <c r="B9" s="701"/>
      <c r="C9" s="1007"/>
      <c r="D9" s="1008"/>
      <c r="E9" s="1009"/>
      <c r="F9" s="1009"/>
      <c r="G9" s="1012"/>
      <c r="H9" s="1006"/>
      <c r="I9" s="716"/>
      <c r="J9" s="717"/>
      <c r="K9" s="211"/>
      <c r="L9" s="212" t="e">
        <f>+L11+K11-6657.7</f>
        <v>#REF!</v>
      </c>
      <c r="M9" s="211"/>
      <c r="N9" s="211"/>
      <c r="O9" s="211"/>
    </row>
    <row r="10" spans="2:16" s="209" customFormat="1" ht="25.5" customHeight="1" x14ac:dyDescent="0.3">
      <c r="B10" s="986" t="s">
        <v>723</v>
      </c>
      <c r="C10" s="987"/>
      <c r="D10" s="987"/>
      <c r="E10" s="987"/>
      <c r="F10" s="987"/>
      <c r="G10" s="987"/>
      <c r="H10" s="987"/>
      <c r="I10" s="987"/>
      <c r="J10" s="988"/>
      <c r="K10" s="213"/>
      <c r="L10" s="213"/>
      <c r="M10" s="213"/>
      <c r="N10" s="213"/>
      <c r="O10" s="213"/>
    </row>
    <row r="11" spans="2:16" s="149" customFormat="1" ht="33.75" customHeight="1" x14ac:dyDescent="0.2">
      <c r="B11" s="159" t="s">
        <v>65</v>
      </c>
      <c r="C11" s="972" t="s">
        <v>910</v>
      </c>
      <c r="D11" s="973"/>
      <c r="E11" s="973"/>
      <c r="F11" s="974"/>
      <c r="G11" s="206"/>
      <c r="H11" s="160">
        <f>SUM(H12:H25)</f>
        <v>8368.6</v>
      </c>
      <c r="I11" s="566"/>
      <c r="J11" s="161"/>
      <c r="K11" s="214" t="e">
        <f>+H22+H24+H12+#REF!+#REF!</f>
        <v>#REF!</v>
      </c>
      <c r="L11" s="214" t="e">
        <f>6657.7-K11</f>
        <v>#REF!</v>
      </c>
      <c r="M11" s="210"/>
      <c r="N11" s="210"/>
      <c r="O11" s="210"/>
    </row>
    <row r="12" spans="2:16" ht="41.25" customHeight="1" x14ac:dyDescent="0.2">
      <c r="B12" s="567" t="s">
        <v>89</v>
      </c>
      <c r="C12" s="568" t="s">
        <v>156</v>
      </c>
      <c r="D12" s="595" t="s">
        <v>394</v>
      </c>
      <c r="E12" s="596" t="s">
        <v>695</v>
      </c>
      <c r="F12" s="596" t="s">
        <v>980</v>
      </c>
      <c r="G12" s="569" t="s">
        <v>0</v>
      </c>
      <c r="H12" s="208">
        <v>776.8</v>
      </c>
      <c r="I12" s="570" t="s">
        <v>512</v>
      </c>
      <c r="J12" s="158">
        <v>100</v>
      </c>
      <c r="L12" s="214" t="e">
        <f>+H12+H22+H24+#REF!+#REF!</f>
        <v>#REF!</v>
      </c>
      <c r="M12" s="210">
        <v>6719.9</v>
      </c>
      <c r="N12" s="214" t="e">
        <f>+M12-L12</f>
        <v>#REF!</v>
      </c>
      <c r="O12" s="348"/>
      <c r="P12" s="348"/>
    </row>
    <row r="13" spans="2:16" ht="33.75" customHeight="1" x14ac:dyDescent="0.2">
      <c r="B13" s="998" t="s">
        <v>88</v>
      </c>
      <c r="C13" s="1017" t="s">
        <v>123</v>
      </c>
      <c r="D13" s="995" t="s">
        <v>394</v>
      </c>
      <c r="E13" s="996" t="s">
        <v>696</v>
      </c>
      <c r="F13" s="996" t="s">
        <v>697</v>
      </c>
      <c r="G13" s="571" t="s">
        <v>4</v>
      </c>
      <c r="H13" s="101">
        <v>17.3</v>
      </c>
      <c r="I13" s="1017" t="s">
        <v>493</v>
      </c>
      <c r="J13" s="997" t="s">
        <v>911</v>
      </c>
    </row>
    <row r="14" spans="2:16" ht="44.25" customHeight="1" x14ac:dyDescent="0.2">
      <c r="B14" s="999"/>
      <c r="C14" s="1017"/>
      <c r="D14" s="995"/>
      <c r="E14" s="996"/>
      <c r="F14" s="996"/>
      <c r="G14" s="1000" t="s">
        <v>0</v>
      </c>
      <c r="H14" s="1003">
        <v>6843.4</v>
      </c>
      <c r="I14" s="1017"/>
      <c r="J14" s="997"/>
      <c r="K14" s="214"/>
      <c r="L14" s="214" t="e">
        <f>+M12-L12</f>
        <v>#REF!</v>
      </c>
    </row>
    <row r="15" spans="2:16" s="172" customFormat="1" ht="40.5" customHeight="1" x14ac:dyDescent="0.2">
      <c r="B15" s="171" t="s">
        <v>87</v>
      </c>
      <c r="C15" s="121" t="s">
        <v>124</v>
      </c>
      <c r="D15" s="595" t="s">
        <v>394</v>
      </c>
      <c r="E15" s="596" t="s">
        <v>698</v>
      </c>
      <c r="F15" s="596" t="s">
        <v>926</v>
      </c>
      <c r="G15" s="1001"/>
      <c r="H15" s="1004"/>
      <c r="I15" s="121" t="s">
        <v>486</v>
      </c>
      <c r="J15" s="148" t="s">
        <v>359</v>
      </c>
      <c r="K15" s="215"/>
      <c r="L15" s="216"/>
      <c r="M15" s="216"/>
      <c r="N15" s="216"/>
      <c r="O15" s="216"/>
    </row>
    <row r="16" spans="2:16" s="172" customFormat="1" ht="32.25" customHeight="1" x14ac:dyDescent="0.2">
      <c r="B16" s="989" t="s">
        <v>299</v>
      </c>
      <c r="C16" s="989" t="s">
        <v>163</v>
      </c>
      <c r="D16" s="595" t="s">
        <v>394</v>
      </c>
      <c r="E16" s="596" t="s">
        <v>699</v>
      </c>
      <c r="F16" s="1022" t="s">
        <v>981</v>
      </c>
      <c r="G16" s="1001"/>
      <c r="H16" s="1004"/>
      <c r="I16" s="989" t="s">
        <v>485</v>
      </c>
      <c r="J16" s="992" t="s">
        <v>359</v>
      </c>
      <c r="K16" s="216"/>
      <c r="L16" s="216"/>
      <c r="M16" s="216"/>
      <c r="N16" s="216"/>
      <c r="O16" s="216"/>
    </row>
    <row r="17" spans="2:15" s="172" customFormat="1" ht="43.5" customHeight="1" x14ac:dyDescent="0.2">
      <c r="B17" s="990"/>
      <c r="C17" s="990"/>
      <c r="D17" s="595" t="s">
        <v>381</v>
      </c>
      <c r="E17" s="596" t="s">
        <v>927</v>
      </c>
      <c r="F17" s="1023"/>
      <c r="G17" s="1001"/>
      <c r="H17" s="1004"/>
      <c r="I17" s="990"/>
      <c r="J17" s="993"/>
      <c r="K17" s="216"/>
      <c r="L17" s="216"/>
      <c r="M17" s="216"/>
      <c r="N17" s="216"/>
      <c r="O17" s="216"/>
    </row>
    <row r="18" spans="2:15" s="172" customFormat="1" ht="45.75" customHeight="1" x14ac:dyDescent="0.2">
      <c r="B18" s="991"/>
      <c r="C18" s="991"/>
      <c r="D18" s="595" t="s">
        <v>437</v>
      </c>
      <c r="E18" s="596" t="s">
        <v>915</v>
      </c>
      <c r="F18" s="1024"/>
      <c r="G18" s="1001"/>
      <c r="H18" s="1004"/>
      <c r="I18" s="991"/>
      <c r="J18" s="994"/>
      <c r="K18" s="216"/>
      <c r="L18" s="216"/>
      <c r="M18" s="216"/>
      <c r="N18" s="216"/>
      <c r="O18" s="216"/>
    </row>
    <row r="19" spans="2:15" s="172" customFormat="1" ht="42" customHeight="1" x14ac:dyDescent="0.2">
      <c r="B19" s="171" t="s">
        <v>300</v>
      </c>
      <c r="C19" s="121" t="s">
        <v>162</v>
      </c>
      <c r="D19" s="595" t="s">
        <v>394</v>
      </c>
      <c r="E19" s="596" t="s">
        <v>539</v>
      </c>
      <c r="F19" s="596" t="s">
        <v>979</v>
      </c>
      <c r="G19" s="1001"/>
      <c r="H19" s="1004"/>
      <c r="I19" s="121" t="s">
        <v>484</v>
      </c>
      <c r="J19" s="148" t="s">
        <v>495</v>
      </c>
      <c r="K19" s="216"/>
      <c r="L19" s="216"/>
      <c r="M19" s="216"/>
      <c r="N19" s="216"/>
      <c r="O19" s="216"/>
    </row>
    <row r="20" spans="2:15" s="172" customFormat="1" ht="45" customHeight="1" x14ac:dyDescent="0.2">
      <c r="B20" s="121" t="s">
        <v>301</v>
      </c>
      <c r="C20" s="121" t="s">
        <v>126</v>
      </c>
      <c r="D20" s="595" t="s">
        <v>394</v>
      </c>
      <c r="E20" s="596" t="s">
        <v>539</v>
      </c>
      <c r="F20" s="598" t="s">
        <v>541</v>
      </c>
      <c r="G20" s="1001"/>
      <c r="H20" s="1004"/>
      <c r="I20" s="572" t="s">
        <v>489</v>
      </c>
      <c r="J20" s="148" t="s">
        <v>437</v>
      </c>
      <c r="K20" s="216"/>
      <c r="L20" s="216"/>
      <c r="M20" s="216"/>
      <c r="N20" s="216"/>
      <c r="O20" s="216"/>
    </row>
    <row r="21" spans="2:15" s="172" customFormat="1" ht="45" customHeight="1" x14ac:dyDescent="0.2">
      <c r="B21" s="121" t="s">
        <v>302</v>
      </c>
      <c r="C21" s="121" t="s">
        <v>127</v>
      </c>
      <c r="D21" s="599" t="s">
        <v>394</v>
      </c>
      <c r="E21" s="600" t="s">
        <v>700</v>
      </c>
      <c r="F21" s="600" t="s">
        <v>694</v>
      </c>
      <c r="G21" s="1002"/>
      <c r="H21" s="1005"/>
      <c r="I21" s="572" t="s">
        <v>488</v>
      </c>
      <c r="J21" s="223">
        <v>100</v>
      </c>
      <c r="K21" s="216"/>
      <c r="L21" s="216"/>
      <c r="M21" s="216"/>
      <c r="N21" s="216"/>
      <c r="O21" s="216"/>
    </row>
    <row r="22" spans="2:15" ht="37.5" customHeight="1" x14ac:dyDescent="0.2">
      <c r="B22" s="573" t="s">
        <v>305</v>
      </c>
      <c r="C22" s="574" t="s">
        <v>125</v>
      </c>
      <c r="D22" s="599" t="s">
        <v>394</v>
      </c>
      <c r="E22" s="600" t="s">
        <v>701</v>
      </c>
      <c r="F22" s="600" t="s">
        <v>702</v>
      </c>
      <c r="G22" s="575" t="s">
        <v>0</v>
      </c>
      <c r="H22" s="95">
        <v>46.5</v>
      </c>
      <c r="I22" s="573" t="s">
        <v>487</v>
      </c>
      <c r="J22" s="576" t="s">
        <v>912</v>
      </c>
    </row>
    <row r="23" spans="2:15" ht="60" customHeight="1" x14ac:dyDescent="0.2">
      <c r="B23" s="573" t="s">
        <v>913</v>
      </c>
      <c r="C23" s="574" t="s">
        <v>222</v>
      </c>
      <c r="D23" s="601" t="s">
        <v>394</v>
      </c>
      <c r="E23" s="600" t="s">
        <v>720</v>
      </c>
      <c r="F23" s="600" t="s">
        <v>694</v>
      </c>
      <c r="G23" s="573" t="s">
        <v>0</v>
      </c>
      <c r="H23" s="577">
        <v>420</v>
      </c>
      <c r="I23" s="574" t="s">
        <v>507</v>
      </c>
      <c r="J23" s="576" t="s">
        <v>914</v>
      </c>
    </row>
    <row r="24" spans="2:15" ht="33.75" customHeight="1" x14ac:dyDescent="0.2">
      <c r="B24" s="573" t="s">
        <v>303</v>
      </c>
      <c r="C24" s="573" t="s">
        <v>122</v>
      </c>
      <c r="D24" s="595" t="s">
        <v>394</v>
      </c>
      <c r="E24" s="596" t="s">
        <v>703</v>
      </c>
      <c r="F24" s="596" t="s">
        <v>592</v>
      </c>
      <c r="G24" s="575" t="s">
        <v>0</v>
      </c>
      <c r="H24" s="95">
        <v>33.6</v>
      </c>
      <c r="I24" s="578" t="s">
        <v>482</v>
      </c>
      <c r="J24" s="579" t="s">
        <v>483</v>
      </c>
    </row>
    <row r="25" spans="2:15" s="96" customFormat="1" ht="32.25" customHeight="1" x14ac:dyDescent="0.2">
      <c r="B25" s="983" t="s">
        <v>304</v>
      </c>
      <c r="C25" s="1013" t="s">
        <v>220</v>
      </c>
      <c r="D25" s="595" t="s">
        <v>394</v>
      </c>
      <c r="E25" s="596" t="s">
        <v>704</v>
      </c>
      <c r="F25" s="602" t="s">
        <v>714</v>
      </c>
      <c r="G25" s="1019" t="s">
        <v>3</v>
      </c>
      <c r="H25" s="1033">
        <v>231</v>
      </c>
      <c r="I25" s="1013" t="s">
        <v>491</v>
      </c>
      <c r="J25" s="1025">
        <v>26</v>
      </c>
      <c r="K25" s="217"/>
      <c r="L25" s="217"/>
      <c r="M25" s="217"/>
      <c r="N25" s="217"/>
      <c r="O25" s="217"/>
    </row>
    <row r="26" spans="2:15" s="96" customFormat="1" ht="35.25" customHeight="1" x14ac:dyDescent="0.2">
      <c r="B26" s="984"/>
      <c r="C26" s="1014"/>
      <c r="D26" s="595" t="s">
        <v>381</v>
      </c>
      <c r="E26" s="596" t="s">
        <v>705</v>
      </c>
      <c r="F26" s="602" t="s">
        <v>714</v>
      </c>
      <c r="G26" s="1020"/>
      <c r="H26" s="1034"/>
      <c r="I26" s="1014"/>
      <c r="J26" s="1026"/>
      <c r="K26" s="217"/>
      <c r="L26" s="217"/>
      <c r="M26" s="217"/>
      <c r="N26" s="217"/>
      <c r="O26" s="217"/>
    </row>
    <row r="27" spans="2:15" s="96" customFormat="1" ht="28.5" customHeight="1" x14ac:dyDescent="0.2">
      <c r="B27" s="984"/>
      <c r="C27" s="1014"/>
      <c r="D27" s="595" t="s">
        <v>437</v>
      </c>
      <c r="E27" s="596" t="s">
        <v>706</v>
      </c>
      <c r="F27" s="602" t="s">
        <v>714</v>
      </c>
      <c r="G27" s="1020"/>
      <c r="H27" s="1034"/>
      <c r="I27" s="1014"/>
      <c r="J27" s="1026"/>
      <c r="K27" s="217"/>
      <c r="L27" s="217"/>
      <c r="M27" s="217"/>
      <c r="N27" s="217"/>
      <c r="O27" s="217"/>
    </row>
    <row r="28" spans="2:15" s="96" customFormat="1" ht="33.75" customHeight="1" x14ac:dyDescent="0.2">
      <c r="B28" s="984"/>
      <c r="C28" s="1014"/>
      <c r="D28" s="595" t="s">
        <v>418</v>
      </c>
      <c r="E28" s="596" t="s">
        <v>707</v>
      </c>
      <c r="F28" s="603" t="s">
        <v>715</v>
      </c>
      <c r="G28" s="1020"/>
      <c r="H28" s="1034"/>
      <c r="I28" s="1014"/>
      <c r="J28" s="1026"/>
      <c r="K28" s="217"/>
      <c r="L28" s="217"/>
      <c r="M28" s="217"/>
      <c r="N28" s="217"/>
      <c r="O28" s="217"/>
    </row>
    <row r="29" spans="2:15" s="96" customFormat="1" ht="53.25" customHeight="1" x14ac:dyDescent="0.2">
      <c r="B29" s="984"/>
      <c r="C29" s="1014"/>
      <c r="D29" s="595" t="s">
        <v>355</v>
      </c>
      <c r="E29" s="604" t="s">
        <v>708</v>
      </c>
      <c r="F29" s="603" t="s">
        <v>716</v>
      </c>
      <c r="G29" s="1020"/>
      <c r="H29" s="1034"/>
      <c r="I29" s="1014"/>
      <c r="J29" s="1026"/>
      <c r="K29" s="217"/>
      <c r="L29" s="217"/>
      <c r="M29" s="217"/>
      <c r="N29" s="217"/>
      <c r="O29" s="217"/>
    </row>
    <row r="30" spans="2:15" s="96" customFormat="1" ht="31.5" customHeight="1" x14ac:dyDescent="0.2">
      <c r="B30" s="984"/>
      <c r="C30" s="1014"/>
      <c r="D30" s="595" t="s">
        <v>643</v>
      </c>
      <c r="E30" s="596" t="s">
        <v>709</v>
      </c>
      <c r="F30" s="598" t="s">
        <v>541</v>
      </c>
      <c r="G30" s="1020"/>
      <c r="H30" s="1034"/>
      <c r="I30" s="1014"/>
      <c r="J30" s="1026"/>
      <c r="K30" s="217"/>
      <c r="L30" s="217"/>
      <c r="M30" s="217"/>
      <c r="N30" s="217"/>
      <c r="O30" s="217"/>
    </row>
    <row r="31" spans="2:15" s="96" customFormat="1" ht="30.75" customHeight="1" x14ac:dyDescent="0.2">
      <c r="B31" s="984"/>
      <c r="C31" s="1014"/>
      <c r="D31" s="595" t="s">
        <v>508</v>
      </c>
      <c r="E31" s="597" t="s">
        <v>710</v>
      </c>
      <c r="F31" s="596" t="s">
        <v>702</v>
      </c>
      <c r="G31" s="1020"/>
      <c r="H31" s="1034"/>
      <c r="I31" s="1014"/>
      <c r="J31" s="1026"/>
      <c r="K31" s="217"/>
      <c r="L31" s="217"/>
      <c r="M31" s="217"/>
      <c r="N31" s="217"/>
      <c r="O31" s="217"/>
    </row>
    <row r="32" spans="2:15" s="96" customFormat="1" ht="37.5" customHeight="1" x14ac:dyDescent="0.2">
      <c r="B32" s="984"/>
      <c r="C32" s="1014"/>
      <c r="D32" s="595" t="s">
        <v>475</v>
      </c>
      <c r="E32" s="596" t="s">
        <v>711</v>
      </c>
      <c r="F32" s="602" t="s">
        <v>568</v>
      </c>
      <c r="G32" s="1020"/>
      <c r="H32" s="1034"/>
      <c r="I32" s="1014"/>
      <c r="J32" s="1026"/>
      <c r="K32" s="217"/>
      <c r="L32" s="217"/>
      <c r="M32" s="217"/>
      <c r="N32" s="217"/>
      <c r="O32" s="217"/>
    </row>
    <row r="33" spans="2:15" s="96" customFormat="1" ht="54" customHeight="1" x14ac:dyDescent="0.2">
      <c r="B33" s="984"/>
      <c r="C33" s="1014"/>
      <c r="D33" s="595" t="s">
        <v>559</v>
      </c>
      <c r="E33" s="596" t="s">
        <v>712</v>
      </c>
      <c r="F33" s="596" t="s">
        <v>597</v>
      </c>
      <c r="G33" s="1020"/>
      <c r="H33" s="1034"/>
      <c r="I33" s="1014"/>
      <c r="J33" s="1026"/>
      <c r="K33" s="217"/>
      <c r="L33" s="217"/>
      <c r="M33" s="217"/>
      <c r="N33" s="217"/>
      <c r="O33" s="217"/>
    </row>
    <row r="34" spans="2:15" s="96" customFormat="1" ht="30" customHeight="1" x14ac:dyDescent="0.2">
      <c r="B34" s="985"/>
      <c r="C34" s="1015"/>
      <c r="D34" s="595" t="s">
        <v>353</v>
      </c>
      <c r="E34" s="605" t="s">
        <v>713</v>
      </c>
      <c r="F34" s="605" t="s">
        <v>655</v>
      </c>
      <c r="G34" s="1021"/>
      <c r="H34" s="1035"/>
      <c r="I34" s="1015"/>
      <c r="J34" s="1027"/>
      <c r="K34" s="217"/>
      <c r="L34" s="217"/>
      <c r="M34" s="217"/>
      <c r="N34" s="217"/>
      <c r="O34" s="217"/>
    </row>
    <row r="35" spans="2:15" s="149" customFormat="1" ht="23.25" customHeight="1" x14ac:dyDescent="0.2">
      <c r="B35" s="136" t="s">
        <v>67</v>
      </c>
      <c r="C35" s="972" t="s">
        <v>5</v>
      </c>
      <c r="D35" s="973"/>
      <c r="E35" s="973"/>
      <c r="F35" s="974"/>
      <c r="G35" s="150"/>
      <c r="H35" s="580">
        <f>SUM(H36:H40)</f>
        <v>2770.6000000000004</v>
      </c>
      <c r="I35" s="150"/>
      <c r="J35" s="151"/>
      <c r="K35" s="210"/>
      <c r="L35" s="210"/>
      <c r="M35" s="210"/>
      <c r="N35" s="210"/>
      <c r="O35" s="210"/>
    </row>
    <row r="36" spans="2:15" ht="60" customHeight="1" x14ac:dyDescent="0.2">
      <c r="B36" s="573" t="s">
        <v>170</v>
      </c>
      <c r="C36" s="574" t="s">
        <v>69</v>
      </c>
      <c r="D36" s="599" t="s">
        <v>394</v>
      </c>
      <c r="E36" s="600" t="s">
        <v>717</v>
      </c>
      <c r="F36" s="606" t="s">
        <v>592</v>
      </c>
      <c r="G36" s="575" t="s">
        <v>0</v>
      </c>
      <c r="H36" s="101">
        <v>170</v>
      </c>
      <c r="I36" s="581" t="s">
        <v>478</v>
      </c>
      <c r="J36" s="582">
        <v>100</v>
      </c>
    </row>
    <row r="37" spans="2:15" ht="36.75" customHeight="1" x14ac:dyDescent="0.2">
      <c r="B37" s="573" t="s">
        <v>86</v>
      </c>
      <c r="C37" s="574" t="s">
        <v>70</v>
      </c>
      <c r="D37" s="607" t="s">
        <v>394</v>
      </c>
      <c r="E37" s="600" t="s">
        <v>718</v>
      </c>
      <c r="F37" s="606" t="s">
        <v>592</v>
      </c>
      <c r="G37" s="575" t="s">
        <v>0</v>
      </c>
      <c r="H37" s="101">
        <v>29</v>
      </c>
      <c r="I37" s="581" t="s">
        <v>479</v>
      </c>
      <c r="J37" s="582">
        <v>100</v>
      </c>
    </row>
    <row r="38" spans="2:15" ht="25.5" customHeight="1" x14ac:dyDescent="0.2">
      <c r="B38" s="970" t="s">
        <v>85</v>
      </c>
      <c r="C38" s="662" t="s">
        <v>71</v>
      </c>
      <c r="D38" s="977" t="s">
        <v>394</v>
      </c>
      <c r="E38" s="980" t="s">
        <v>719</v>
      </c>
      <c r="F38" s="980" t="s">
        <v>568</v>
      </c>
      <c r="G38" s="575" t="s">
        <v>0</v>
      </c>
      <c r="H38" s="101">
        <v>430</v>
      </c>
      <c r="I38" s="1018" t="s">
        <v>480</v>
      </c>
      <c r="J38" s="1016">
        <v>100</v>
      </c>
    </row>
    <row r="39" spans="2:15" ht="19.5" customHeight="1" x14ac:dyDescent="0.2">
      <c r="B39" s="970"/>
      <c r="C39" s="662"/>
      <c r="D39" s="978"/>
      <c r="E39" s="981"/>
      <c r="F39" s="981"/>
      <c r="G39" s="575" t="s">
        <v>0</v>
      </c>
      <c r="H39" s="101">
        <v>75.8</v>
      </c>
      <c r="I39" s="1018"/>
      <c r="J39" s="1016"/>
    </row>
    <row r="40" spans="2:15" ht="21.75" customHeight="1" x14ac:dyDescent="0.2">
      <c r="B40" s="970"/>
      <c r="C40" s="662"/>
      <c r="D40" s="979"/>
      <c r="E40" s="982"/>
      <c r="F40" s="982"/>
      <c r="G40" s="575" t="s">
        <v>2</v>
      </c>
      <c r="H40" s="101">
        <v>2065.8000000000002</v>
      </c>
      <c r="I40" s="1018"/>
      <c r="J40" s="1016"/>
    </row>
    <row r="41" spans="2:15" s="149" customFormat="1" ht="27.75" customHeight="1" x14ac:dyDescent="0.2">
      <c r="B41" s="136" t="s">
        <v>68</v>
      </c>
      <c r="C41" s="972" t="s">
        <v>916</v>
      </c>
      <c r="D41" s="973"/>
      <c r="E41" s="973"/>
      <c r="F41" s="974"/>
      <c r="G41" s="150"/>
      <c r="H41" s="580">
        <f>SUM(H42:H42)</f>
        <v>90</v>
      </c>
      <c r="I41" s="150"/>
      <c r="J41" s="151"/>
      <c r="K41" s="210"/>
      <c r="L41" s="210"/>
      <c r="M41" s="210"/>
      <c r="N41" s="210"/>
      <c r="O41" s="210"/>
    </row>
    <row r="42" spans="2:15" ht="44.25" customHeight="1" x14ac:dyDescent="0.2">
      <c r="B42" s="975" t="s">
        <v>494</v>
      </c>
      <c r="C42" s="970" t="s">
        <v>157</v>
      </c>
      <c r="D42" s="599" t="s">
        <v>394</v>
      </c>
      <c r="E42" s="600" t="s">
        <v>917</v>
      </c>
      <c r="F42" s="598" t="s">
        <v>541</v>
      </c>
      <c r="G42" s="976" t="s">
        <v>0</v>
      </c>
      <c r="H42" s="1030">
        <v>90</v>
      </c>
      <c r="I42" s="1031" t="s">
        <v>481</v>
      </c>
      <c r="J42" s="1028" t="s">
        <v>437</v>
      </c>
    </row>
    <row r="43" spans="2:15" ht="57" customHeight="1" x14ac:dyDescent="0.2">
      <c r="B43" s="975"/>
      <c r="C43" s="970"/>
      <c r="D43" s="599" t="s">
        <v>381</v>
      </c>
      <c r="E43" s="600" t="s">
        <v>918</v>
      </c>
      <c r="F43" s="600" t="s">
        <v>694</v>
      </c>
      <c r="G43" s="976"/>
      <c r="H43" s="1030"/>
      <c r="I43" s="1032"/>
      <c r="J43" s="1029"/>
    </row>
    <row r="44" spans="2:15" ht="69" customHeight="1" x14ac:dyDescent="0.2">
      <c r="B44" s="975"/>
      <c r="C44" s="970"/>
      <c r="D44" s="599" t="s">
        <v>437</v>
      </c>
      <c r="E44" s="600" t="s">
        <v>919</v>
      </c>
      <c r="F44" s="600" t="s">
        <v>566</v>
      </c>
      <c r="G44" s="976"/>
      <c r="H44" s="1030"/>
      <c r="I44" s="1032"/>
      <c r="J44" s="1029"/>
    </row>
    <row r="45" spans="2:15" ht="72" customHeight="1" x14ac:dyDescent="0.2">
      <c r="B45" s="975"/>
      <c r="C45" s="970"/>
      <c r="D45" s="599" t="s">
        <v>418</v>
      </c>
      <c r="E45" s="600" t="s">
        <v>928</v>
      </c>
      <c r="F45" s="600" t="s">
        <v>566</v>
      </c>
      <c r="G45" s="976"/>
      <c r="H45" s="1030"/>
      <c r="I45" s="1032"/>
      <c r="J45" s="1029"/>
    </row>
    <row r="46" spans="2:15" ht="21.75" customHeight="1" x14ac:dyDescent="0.2">
      <c r="B46" s="971"/>
      <c r="C46" s="971"/>
      <c r="D46" s="971"/>
      <c r="E46" s="971"/>
      <c r="F46" s="971"/>
      <c r="G46" s="971"/>
      <c r="H46" s="584">
        <f>+H41+H35+H11</f>
        <v>11229.2</v>
      </c>
      <c r="I46" s="584"/>
      <c r="J46" s="585"/>
    </row>
    <row r="47" spans="2:15" ht="18" customHeight="1" x14ac:dyDescent="0.2">
      <c r="B47" s="969"/>
      <c r="C47" s="969"/>
      <c r="D47" s="969"/>
      <c r="E47" s="969"/>
      <c r="F47" s="969"/>
      <c r="G47" s="969"/>
      <c r="H47" s="583"/>
      <c r="I47" s="586"/>
      <c r="J47" s="587"/>
    </row>
    <row r="48" spans="2:15" s="70" customFormat="1" ht="30" customHeight="1" x14ac:dyDescent="0.25">
      <c r="B48" s="103"/>
      <c r="C48" s="103" t="s">
        <v>132</v>
      </c>
      <c r="D48" s="608"/>
      <c r="E48" s="609"/>
      <c r="F48" s="609"/>
      <c r="G48" s="103"/>
      <c r="H48" s="312">
        <f t="shared" ref="H48" si="0">SUM(H50:H55)</f>
        <v>11229.199999999997</v>
      </c>
      <c r="I48" s="588"/>
      <c r="J48" s="152"/>
      <c r="K48" s="218"/>
      <c r="L48" s="218"/>
      <c r="M48" s="218"/>
      <c r="N48" s="218"/>
      <c r="O48" s="218"/>
    </row>
    <row r="49" spans="2:15" s="70" customFormat="1" ht="17.25" customHeight="1" x14ac:dyDescent="0.25">
      <c r="B49" s="61"/>
      <c r="C49" s="104" t="s">
        <v>133</v>
      </c>
      <c r="D49" s="610"/>
      <c r="E49" s="605"/>
      <c r="F49" s="605"/>
      <c r="G49" s="61"/>
      <c r="H49" s="308"/>
      <c r="I49" s="133"/>
      <c r="J49" s="153"/>
      <c r="K49" s="218"/>
      <c r="L49" s="218"/>
      <c r="M49" s="218"/>
      <c r="N49" s="218"/>
      <c r="O49" s="218"/>
    </row>
    <row r="50" spans="2:15" s="70" customFormat="1" ht="28.5" customHeight="1" x14ac:dyDescent="0.25">
      <c r="B50" s="61"/>
      <c r="C50" s="104" t="s">
        <v>134</v>
      </c>
      <c r="D50" s="610"/>
      <c r="E50" s="605"/>
      <c r="F50" s="605"/>
      <c r="G50" s="61" t="s">
        <v>0</v>
      </c>
      <c r="H50" s="308">
        <f>+H42+H39+H38+H37+H36+H24+H23+H22+H14+H12</f>
        <v>8915.0999999999985</v>
      </c>
      <c r="I50" s="589"/>
      <c r="J50" s="153"/>
      <c r="K50" s="218"/>
      <c r="L50" s="218"/>
      <c r="M50" s="218"/>
      <c r="N50" s="218"/>
      <c r="O50" s="218"/>
    </row>
    <row r="51" spans="2:15" s="70" customFormat="1" ht="27" customHeight="1" x14ac:dyDescent="0.25">
      <c r="B51" s="61"/>
      <c r="C51" s="104" t="s">
        <v>135</v>
      </c>
      <c r="D51" s="610"/>
      <c r="E51" s="605"/>
      <c r="F51" s="605"/>
      <c r="G51" s="61" t="s">
        <v>3</v>
      </c>
      <c r="H51" s="308">
        <f>+H25</f>
        <v>231</v>
      </c>
      <c r="I51" s="133"/>
      <c r="J51" s="153"/>
      <c r="K51" s="218"/>
      <c r="L51" s="218"/>
      <c r="M51" s="218"/>
      <c r="N51" s="218"/>
      <c r="O51" s="218"/>
    </row>
    <row r="52" spans="2:15" s="70" customFormat="1" ht="18" customHeight="1" x14ac:dyDescent="0.25">
      <c r="B52" s="61"/>
      <c r="C52" s="104" t="s">
        <v>136</v>
      </c>
      <c r="D52" s="610"/>
      <c r="E52" s="605"/>
      <c r="F52" s="605"/>
      <c r="G52" s="61" t="s">
        <v>4</v>
      </c>
      <c r="H52" s="308">
        <f>+H13</f>
        <v>17.3</v>
      </c>
      <c r="I52" s="133"/>
      <c r="J52" s="153"/>
      <c r="K52" s="218"/>
      <c r="L52" s="218"/>
      <c r="M52" s="218"/>
      <c r="N52" s="218"/>
      <c r="O52" s="218"/>
    </row>
    <row r="53" spans="2:15" s="70" customFormat="1" ht="27" customHeight="1" x14ac:dyDescent="0.25">
      <c r="B53" s="61"/>
      <c r="C53" s="104" t="s">
        <v>137</v>
      </c>
      <c r="D53" s="610"/>
      <c r="E53" s="605"/>
      <c r="F53" s="605"/>
      <c r="G53" s="61" t="s">
        <v>1</v>
      </c>
      <c r="H53" s="308"/>
      <c r="I53" s="133"/>
      <c r="J53" s="153"/>
      <c r="K53" s="218"/>
      <c r="L53" s="218"/>
      <c r="M53" s="218"/>
      <c r="N53" s="218"/>
      <c r="O53" s="218"/>
    </row>
    <row r="54" spans="2:15" s="70" customFormat="1" ht="16.5" customHeight="1" x14ac:dyDescent="0.25">
      <c r="B54" s="61"/>
      <c r="C54" s="104" t="s">
        <v>138</v>
      </c>
      <c r="D54" s="610"/>
      <c r="E54" s="605"/>
      <c r="F54" s="605"/>
      <c r="G54" s="61" t="s">
        <v>2</v>
      </c>
      <c r="H54" s="308">
        <f>+H40</f>
        <v>2065.8000000000002</v>
      </c>
      <c r="I54" s="133"/>
      <c r="J54" s="153"/>
      <c r="K54" s="218"/>
      <c r="L54" s="218"/>
      <c r="M54" s="218"/>
      <c r="N54" s="218"/>
      <c r="O54" s="218"/>
    </row>
    <row r="55" spans="2:15" s="70" customFormat="1" ht="19.5" customHeight="1" x14ac:dyDescent="0.25">
      <c r="B55" s="62"/>
      <c r="C55" s="105" t="s">
        <v>139</v>
      </c>
      <c r="D55" s="611"/>
      <c r="E55" s="612"/>
      <c r="F55" s="612"/>
      <c r="G55" s="62" t="s">
        <v>143</v>
      </c>
      <c r="H55" s="308"/>
      <c r="I55" s="133"/>
      <c r="J55" s="153"/>
      <c r="K55" s="218"/>
      <c r="L55" s="218"/>
      <c r="M55" s="218"/>
      <c r="N55" s="218"/>
      <c r="O55" s="218"/>
    </row>
    <row r="56" spans="2:15" s="70" customFormat="1" ht="42.75" customHeight="1" x14ac:dyDescent="0.25">
      <c r="B56" s="65"/>
      <c r="C56" s="65" t="s">
        <v>140</v>
      </c>
      <c r="D56" s="613"/>
      <c r="E56" s="614"/>
      <c r="F56" s="614"/>
      <c r="G56" s="65" t="s">
        <v>144</v>
      </c>
      <c r="H56" s="312"/>
      <c r="I56" s="132"/>
      <c r="J56" s="154"/>
      <c r="K56" s="218"/>
      <c r="L56" s="218"/>
      <c r="M56" s="218"/>
      <c r="N56" s="218"/>
      <c r="O56" s="218"/>
    </row>
    <row r="57" spans="2:15" s="70" customFormat="1" ht="34.5" customHeight="1" x14ac:dyDescent="0.25">
      <c r="B57" s="68"/>
      <c r="C57" s="68" t="s">
        <v>142</v>
      </c>
      <c r="D57" s="615"/>
      <c r="E57" s="616"/>
      <c r="F57" s="616"/>
      <c r="G57" s="68"/>
      <c r="H57" s="369">
        <f t="shared" ref="H57" si="1">+H56+H48</f>
        <v>11229.199999999997</v>
      </c>
      <c r="I57" s="132"/>
      <c r="J57" s="154"/>
      <c r="K57" s="218"/>
      <c r="L57" s="218"/>
      <c r="M57" s="218"/>
      <c r="N57" s="218"/>
      <c r="O57" s="218"/>
    </row>
    <row r="58" spans="2:15" s="70" customFormat="1" ht="18" customHeight="1" x14ac:dyDescent="0.25">
      <c r="B58" s="61"/>
      <c r="C58" s="61" t="s">
        <v>141</v>
      </c>
      <c r="D58" s="610"/>
      <c r="E58" s="605"/>
      <c r="F58" s="605"/>
      <c r="G58" s="61"/>
      <c r="H58" s="308"/>
      <c r="I58" s="133"/>
      <c r="J58" s="155"/>
      <c r="K58" s="218"/>
      <c r="L58" s="218"/>
      <c r="M58" s="218"/>
      <c r="N58" s="218"/>
      <c r="O58" s="218"/>
    </row>
    <row r="59" spans="2:15" ht="38.25" x14ac:dyDescent="0.2">
      <c r="B59" s="104"/>
      <c r="C59" s="61" t="s">
        <v>164</v>
      </c>
      <c r="D59" s="610"/>
      <c r="E59" s="605"/>
      <c r="F59" s="605"/>
      <c r="G59" s="104"/>
      <c r="H59" s="590"/>
      <c r="I59" s="133"/>
      <c r="J59" s="155"/>
    </row>
    <row r="60" spans="2:15" x14ac:dyDescent="0.2">
      <c r="I60" s="591"/>
      <c r="J60" s="156"/>
    </row>
  </sheetData>
  <mergeCells count="54">
    <mergeCell ref="J42:J45"/>
    <mergeCell ref="H42:H45"/>
    <mergeCell ref="I42:I45"/>
    <mergeCell ref="H25:H34"/>
    <mergeCell ref="I25:I34"/>
    <mergeCell ref="C25:C34"/>
    <mergeCell ref="J38:J40"/>
    <mergeCell ref="I13:I14"/>
    <mergeCell ref="I38:I40"/>
    <mergeCell ref="G25:G34"/>
    <mergeCell ref="F16:F18"/>
    <mergeCell ref="C13:C14"/>
    <mergeCell ref="J25:J34"/>
    <mergeCell ref="C35:F35"/>
    <mergeCell ref="F13:F14"/>
    <mergeCell ref="D7:D9"/>
    <mergeCell ref="E7:E9"/>
    <mergeCell ref="F7:F9"/>
    <mergeCell ref="G7:G9"/>
    <mergeCell ref="B16:B18"/>
    <mergeCell ref="C11:F11"/>
    <mergeCell ref="C16:C18"/>
    <mergeCell ref="B25:B34"/>
    <mergeCell ref="I7:J7"/>
    <mergeCell ref="I8:I9"/>
    <mergeCell ref="B10:J10"/>
    <mergeCell ref="I16:I18"/>
    <mergeCell ref="J16:J18"/>
    <mergeCell ref="D13:D14"/>
    <mergeCell ref="E13:E14"/>
    <mergeCell ref="J13:J14"/>
    <mergeCell ref="J8:J9"/>
    <mergeCell ref="B13:B14"/>
    <mergeCell ref="G14:G21"/>
    <mergeCell ref="H14:H21"/>
    <mergeCell ref="B7:B9"/>
    <mergeCell ref="H7:H9"/>
    <mergeCell ref="C7:C9"/>
    <mergeCell ref="B47:G47"/>
    <mergeCell ref="B38:B40"/>
    <mergeCell ref="C38:C40"/>
    <mergeCell ref="B46:G46"/>
    <mergeCell ref="C41:F41"/>
    <mergeCell ref="C42:C45"/>
    <mergeCell ref="B42:B45"/>
    <mergeCell ref="G42:G45"/>
    <mergeCell ref="D38:D40"/>
    <mergeCell ref="E38:E40"/>
    <mergeCell ref="F38:F40"/>
    <mergeCell ref="G1:I1"/>
    <mergeCell ref="G2:J2"/>
    <mergeCell ref="G3:J3"/>
    <mergeCell ref="G4:I4"/>
    <mergeCell ref="G5:I5"/>
  </mergeCells>
  <phoneticPr fontId="10" type="noConversion"/>
  <pageMargins left="0.19685039370078741" right="0.19685039370078741" top="0.19685039370078741" bottom="0.19685039370078741" header="0" footer="0"/>
  <pageSetup paperSize="9" scale="7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85" zoomScaleNormal="85" workbookViewId="0">
      <selection activeCell="F23" sqref="F23"/>
    </sheetView>
  </sheetViews>
  <sheetFormatPr defaultColWidth="9.140625" defaultRowHeight="15.75" x14ac:dyDescent="0.2"/>
  <cols>
    <col min="1" max="1" width="3.42578125" style="8" customWidth="1"/>
    <col min="2" max="2" width="8.85546875" style="8" customWidth="1"/>
    <col min="3" max="3" width="77.7109375" style="72" customWidth="1"/>
    <col min="4" max="4" width="39.42578125" style="83" customWidth="1"/>
    <col min="5" max="5" width="12.85546875" style="8" customWidth="1"/>
    <col min="6" max="6" width="26.85546875" style="8" customWidth="1"/>
    <col min="7" max="7" width="12.85546875" style="8" customWidth="1"/>
    <col min="8" max="8" width="14.7109375" style="8" customWidth="1"/>
    <col min="9" max="16384" width="9.140625" style="8"/>
  </cols>
  <sheetData>
    <row r="1" spans="2:9" ht="19.5" customHeight="1" x14ac:dyDescent="0.2"/>
    <row r="2" spans="2:9" ht="35.25" customHeight="1" thickBot="1" x14ac:dyDescent="0.25">
      <c r="B2" s="1038" t="s">
        <v>920</v>
      </c>
      <c r="C2" s="1038"/>
      <c r="D2" s="1038"/>
    </row>
    <row r="3" spans="2:9" ht="48.75" customHeight="1" x14ac:dyDescent="0.2">
      <c r="B3" s="173" t="s">
        <v>130</v>
      </c>
      <c r="C3" s="174" t="s">
        <v>131</v>
      </c>
      <c r="D3" s="174" t="s">
        <v>764</v>
      </c>
    </row>
    <row r="4" spans="2:9" ht="35.25" customHeight="1" x14ac:dyDescent="0.2">
      <c r="B4" s="169" t="s">
        <v>6</v>
      </c>
      <c r="C4" s="74" t="s">
        <v>223</v>
      </c>
      <c r="D4" s="75">
        <f>+'01 Visuomenės ugdymo'!H83</f>
        <v>7179.5999999999995</v>
      </c>
    </row>
    <row r="5" spans="2:9" ht="35.25" customHeight="1" x14ac:dyDescent="0.2">
      <c r="B5" s="169" t="s">
        <v>7</v>
      </c>
      <c r="C5" s="74" t="s">
        <v>224</v>
      </c>
      <c r="D5" s="75">
        <f>+'02 Socialinės gerovės'!H104</f>
        <v>41043.700000000004</v>
      </c>
    </row>
    <row r="6" spans="2:9" ht="35.25" customHeight="1" x14ac:dyDescent="0.2">
      <c r="B6" s="169" t="s">
        <v>8</v>
      </c>
      <c r="C6" s="74" t="s">
        <v>225</v>
      </c>
      <c r="D6" s="75">
        <f>+'03 Darnios aplinkos'!H73</f>
        <v>16162.240000000003</v>
      </c>
    </row>
    <row r="7" spans="2:9" ht="35.25" customHeight="1" x14ac:dyDescent="0.2">
      <c r="B7" s="169" t="s">
        <v>9</v>
      </c>
      <c r="C7" s="74" t="s">
        <v>226</v>
      </c>
      <c r="D7" s="75">
        <f>+'04 Ekonominės plėtros'!H61</f>
        <v>3087.6</v>
      </c>
    </row>
    <row r="8" spans="2:9" ht="35.25" customHeight="1" x14ac:dyDescent="0.2">
      <c r="B8" s="169" t="s">
        <v>10</v>
      </c>
      <c r="C8" s="74" t="s">
        <v>336</v>
      </c>
      <c r="D8" s="75">
        <f>+'05 Valdymo '!H46</f>
        <v>11229.2</v>
      </c>
    </row>
    <row r="9" spans="2:9" ht="36.75" customHeight="1" x14ac:dyDescent="0.2">
      <c r="B9" s="175"/>
      <c r="C9" s="176" t="s">
        <v>158</v>
      </c>
      <c r="D9" s="177">
        <f>SUM(D4:D8)</f>
        <v>78702.340000000011</v>
      </c>
    </row>
    <row r="10" spans="2:9" ht="38.25" customHeight="1" x14ac:dyDescent="0.2">
      <c r="B10" s="1045" t="s">
        <v>132</v>
      </c>
      <c r="C10" s="1046"/>
      <c r="D10" s="76">
        <f>+'01 Visuomenės ugdymo'!H85+'02 Socialinės gerovės'!H106+'03 Darnios aplinkos'!H75+'04 Ekonominės plėtros'!H63+'05 Valdymo '!H48</f>
        <v>78702.34</v>
      </c>
    </row>
    <row r="11" spans="2:9" ht="24.75" customHeight="1" x14ac:dyDescent="0.2">
      <c r="B11" s="1047" t="s">
        <v>133</v>
      </c>
      <c r="C11" s="1048"/>
      <c r="D11" s="97"/>
    </row>
    <row r="12" spans="2:9" ht="45" customHeight="1" x14ac:dyDescent="0.2">
      <c r="B12" s="1043" t="s">
        <v>148</v>
      </c>
      <c r="C12" s="1044"/>
      <c r="D12" s="97">
        <f>+'01 Visuomenės ugdymo'!H87+'02 Socialinės gerovės'!H108+'03 Darnios aplinkos'!H77+'04 Ekonominės plėtros'!H65+'05 Valdymo '!H50</f>
        <v>34855.040000000001</v>
      </c>
      <c r="F12" s="162"/>
      <c r="G12" s="162"/>
      <c r="I12" s="162"/>
    </row>
    <row r="13" spans="2:9" ht="36.75" customHeight="1" x14ac:dyDescent="0.2">
      <c r="B13" s="1049" t="s">
        <v>149</v>
      </c>
      <c r="C13" s="1050"/>
      <c r="D13" s="97">
        <f>+'01 Visuomenės ugdymo'!H88+'02 Socialinės gerovės'!H109+'03 Darnios aplinkos'!H78+'04 Ekonominės plėtros'!H66+'05 Valdymo '!H51</f>
        <v>33213.5</v>
      </c>
    </row>
    <row r="14" spans="2:9" ht="36" customHeight="1" x14ac:dyDescent="0.2">
      <c r="B14" s="1049" t="s">
        <v>150</v>
      </c>
      <c r="C14" s="1050"/>
      <c r="D14" s="97">
        <f>+'01 Visuomenės ugdymo'!H89+'02 Socialinės gerovės'!H110+'03 Darnios aplinkos'!H79+'04 Ekonominės plėtros'!H67+'05 Valdymo '!H52</f>
        <v>17.3</v>
      </c>
    </row>
    <row r="15" spans="2:9" ht="27" customHeight="1" x14ac:dyDescent="0.2">
      <c r="B15" s="1049" t="s">
        <v>151</v>
      </c>
      <c r="C15" s="1050"/>
      <c r="D15" s="97">
        <f>+'01 Visuomenės ugdymo'!H90+'02 Socialinės gerovės'!H111+'03 Darnios aplinkos'!H80+'04 Ekonominės plėtros'!H68+'05 Valdymo '!H53</f>
        <v>6408.5</v>
      </c>
    </row>
    <row r="16" spans="2:9" ht="28.5" customHeight="1" x14ac:dyDescent="0.2">
      <c r="B16" s="1049" t="s">
        <v>152</v>
      </c>
      <c r="C16" s="1050"/>
      <c r="D16" s="97">
        <f>+'01 Visuomenės ugdymo'!H91+'02 Socialinės gerovės'!H112+'03 Darnios aplinkos'!H81+'04 Ekonominės plėtros'!H69+'05 Valdymo '!H54</f>
        <v>4208</v>
      </c>
    </row>
    <row r="17" spans="2:5" ht="34.5" customHeight="1" x14ac:dyDescent="0.2">
      <c r="B17" s="1049" t="s">
        <v>153</v>
      </c>
      <c r="C17" s="1050"/>
      <c r="D17" s="97">
        <f>+'01 Visuomenės ugdymo'!H92+'02 Socialinės gerovės'!H113+'03 Darnios aplinkos'!H82+'04 Ekonominės plėtros'!H70+'05 Valdymo '!H55</f>
        <v>0</v>
      </c>
    </row>
    <row r="18" spans="2:5" ht="55.5" customHeight="1" x14ac:dyDescent="0.2">
      <c r="B18" s="1039" t="s">
        <v>154</v>
      </c>
      <c r="C18" s="1040"/>
      <c r="D18" s="76">
        <f>+'01 Visuomenės ugdymo'!H93+'02 Socialinės gerovės'!H114+'03 Darnios aplinkos'!H83+'04 Ekonominės plėtros'!H71+'05 Valdymo '!H56</f>
        <v>0</v>
      </c>
    </row>
    <row r="19" spans="2:5" ht="36.75" customHeight="1" x14ac:dyDescent="0.2">
      <c r="B19" s="1041" t="s">
        <v>142</v>
      </c>
      <c r="C19" s="1042"/>
      <c r="D19" s="177">
        <f>+'01 Visuomenės ugdymo'!H94+'02 Socialinės gerovės'!H115+'03 Darnios aplinkos'!H84+'04 Ekonominės plėtros'!H72+'05 Valdymo '!H57</f>
        <v>78702.34</v>
      </c>
    </row>
    <row r="20" spans="2:5" ht="32.25" customHeight="1" x14ac:dyDescent="0.2">
      <c r="B20" s="1043" t="s">
        <v>155</v>
      </c>
      <c r="C20" s="1044"/>
      <c r="D20" s="97">
        <f>+'01 Visuomenės ugdymo'!H95+'02 Socialinės gerovės'!H116+'03 Darnios aplinkos'!H85+'04 Ekonominės plėtros'!H73+'05 Valdymo '!H58</f>
        <v>4357</v>
      </c>
    </row>
    <row r="21" spans="2:5" ht="47.25" hidden="1" customHeight="1" thickBot="1" x14ac:dyDescent="0.25">
      <c r="B21" s="1036" t="s">
        <v>164</v>
      </c>
      <c r="C21" s="1037"/>
      <c r="D21" s="170"/>
    </row>
    <row r="22" spans="2:5" x14ac:dyDescent="0.2">
      <c r="D22" s="91"/>
    </row>
    <row r="23" spans="2:5" x14ac:dyDescent="0.2">
      <c r="D23" s="79"/>
      <c r="E23" s="79"/>
    </row>
    <row r="25" spans="2:5" x14ac:dyDescent="0.2">
      <c r="D25" s="79"/>
    </row>
    <row r="28" spans="2:5" x14ac:dyDescent="0.2">
      <c r="C28" s="98"/>
      <c r="D28" s="165"/>
    </row>
    <row r="29" spans="2:5" x14ac:dyDescent="0.2">
      <c r="C29" s="98"/>
    </row>
    <row r="31" spans="2:5" x14ac:dyDescent="0.2">
      <c r="C31" s="98"/>
      <c r="D31" s="84"/>
    </row>
  </sheetData>
  <mergeCells count="13">
    <mergeCell ref="B21:C21"/>
    <mergeCell ref="B2:D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2026-05-04T06:47:44Z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