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Vartotoja\Desktop\Veiklos planai_programiniai\2023-2025 m\TIKSLINIMAS\Patvirtintas\"/>
    </mc:Choice>
  </mc:AlternateContent>
  <xr:revisionPtr revIDLastSave="0" documentId="13_ncr:1_{19EE1C8A-D29D-4D75-94A7-4E27A474E81D}" xr6:coauthVersionLast="47" xr6:coauthVersionMax="47" xr10:uidLastSave="{00000000-0000-0000-0000-000000000000}"/>
  <bookViews>
    <workbookView xWindow="4605" yWindow="0" windowWidth="24195" windowHeight="15480" tabRatio="988" xr2:uid="{00000000-000D-0000-FFFF-FFFF00000000}"/>
  </bookViews>
  <sheets>
    <sheet name="01šviet." sheetId="26" r:id="rId1"/>
    <sheet name="01 prgr 01 01 07 priemone" sheetId="41" r:id="rId2"/>
    <sheet name="02sveikat." sheetId="27" r:id="rId3"/>
    <sheet name="03social." sheetId="28" r:id="rId4"/>
    <sheet name="04sport." sheetId="29" r:id="rId5"/>
    <sheet name="05kultura" sheetId="30" r:id="rId6"/>
    <sheet name="06turizm_paveld" sheetId="31" r:id="rId7"/>
    <sheet name="07Infrastr." sheetId="32" r:id="rId8"/>
    <sheet name="08aplinkosauga" sheetId="33" r:id="rId9"/>
    <sheet name="09ž.ū." sheetId="34" r:id="rId10"/>
    <sheet name="10verslas" sheetId="35" r:id="rId11"/>
    <sheet name="11valdym." sheetId="36" r:id="rId12"/>
    <sheet name="Lešu poreikis iš viso" sheetId="40" r:id="rId13"/>
  </sheets>
  <definedNames>
    <definedName name="_xlnm._FilterDatabase" localSheetId="0" hidden="1">'01šviet.'!$A$14:$M$104</definedName>
    <definedName name="_xlnm._FilterDatabase" localSheetId="2" hidden="1">'02sveikat.'!$A$7:$M$80</definedName>
    <definedName name="_xlnm._FilterDatabase" localSheetId="3" hidden="1">'03social.'!$A$8:$AA$111</definedName>
    <definedName name="_xlnm._FilterDatabase" localSheetId="5" hidden="1">'05kultura'!$A$8:$M$104</definedName>
    <definedName name="_xlnm._FilterDatabase" localSheetId="6" hidden="1">'06turizm_paveld'!$A$8:$M$62</definedName>
    <definedName name="_xlnm._FilterDatabase" localSheetId="7" hidden="1">'07Infrastr.'!$A$8:$M$150</definedName>
    <definedName name="_xlnm._FilterDatabase" localSheetId="8" hidden="1">'08aplinkosauga'!$A$8:$M$69</definedName>
    <definedName name="_xlnm._FilterDatabase" localSheetId="9" hidden="1">'09ž.ū.'!$A$8:$M$60</definedName>
    <definedName name="_xlnm._FilterDatabase" localSheetId="11" hidden="1">'11valdym.'!$A$8:$M$87</definedName>
    <definedName name="_xlnm.Print_Area" localSheetId="1">'01 prgr 01 01 07 priemone'!$A$1:$F$127</definedName>
    <definedName name="_xlnm.Print_Area" localSheetId="0">'01šviet.'!$A$1:$N$105</definedName>
    <definedName name="_xlnm.Print_Area" localSheetId="2">'02sveikat.'!$A$1:$N$81</definedName>
    <definedName name="_xlnm.Print_Area" localSheetId="3">'03social.'!$A$1:$M$111</definedName>
    <definedName name="_xlnm.Print_Area" localSheetId="4">'04sport.'!$A$1:$M$69</definedName>
    <definedName name="_xlnm.Print_Area" localSheetId="5">'05kultura'!$A$1:$M$105</definedName>
    <definedName name="_xlnm.Print_Area" localSheetId="6">'06turizm_paveld'!$A$1:$M$63</definedName>
    <definedName name="_xlnm.Print_Area" localSheetId="7">'07Infrastr.'!$A$1:$M$151</definedName>
    <definedName name="_xlnm.Print_Area" localSheetId="8">'08aplinkosauga'!$A$1:$M$68</definedName>
    <definedName name="_xlnm.Print_Area" localSheetId="9">'09ž.ū.'!$A$1:$M$61</definedName>
    <definedName name="_xlnm.Print_Area" localSheetId="10">'10verslas'!$A$1:$M$43</definedName>
    <definedName name="_xlnm.Print_Area" localSheetId="11">'11valdym.'!$A$1:$M$88</definedName>
    <definedName name="_xlnm.Print_Area" localSheetId="12">'Lešu poreikis iš viso'!$A$1:$J$23</definedName>
    <definedName name="_xlnm.Print_Titles" localSheetId="7">'07Infrastr.'!$4:$8</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6" i="34" l="1"/>
  <c r="H56" i="34"/>
  <c r="I56" i="34"/>
  <c r="F56" i="34"/>
  <c r="F78" i="36"/>
  <c r="G78" i="36"/>
  <c r="H78" i="36"/>
  <c r="I78" i="36"/>
  <c r="I34" i="36"/>
  <c r="H34" i="36"/>
  <c r="G34" i="36"/>
  <c r="F34" i="36"/>
  <c r="F21" i="36"/>
  <c r="G21" i="36"/>
  <c r="H21" i="36"/>
  <c r="I21" i="36"/>
  <c r="F87" i="32" l="1"/>
  <c r="G87" i="32"/>
  <c r="H87" i="32"/>
  <c r="F84" i="32"/>
  <c r="G84" i="32"/>
  <c r="H84" i="32"/>
  <c r="I45" i="32"/>
  <c r="I84" i="32" s="1"/>
  <c r="I87" i="32" l="1"/>
  <c r="F52" i="26"/>
  <c r="F103" i="26" s="1"/>
  <c r="G52" i="26"/>
  <c r="G103" i="26" s="1"/>
  <c r="H52" i="26"/>
  <c r="H103" i="26" s="1"/>
  <c r="I52" i="26"/>
  <c r="I103" i="26" s="1"/>
  <c r="F94" i="30" l="1"/>
  <c r="G94" i="30"/>
  <c r="H94" i="30"/>
  <c r="I94" i="30"/>
  <c r="F89" i="32" l="1"/>
  <c r="F142" i="32" s="1"/>
  <c r="G89" i="32"/>
  <c r="G142" i="32" s="1"/>
  <c r="H89" i="32"/>
  <c r="H142" i="32" s="1"/>
  <c r="I89" i="32"/>
  <c r="I142" i="32" s="1"/>
  <c r="F13" i="29"/>
  <c r="G13" i="29"/>
  <c r="H13" i="29"/>
  <c r="I13" i="29"/>
  <c r="I89" i="30" l="1"/>
  <c r="H89" i="30"/>
  <c r="F89" i="30"/>
  <c r="F70" i="27"/>
  <c r="G70" i="27"/>
  <c r="H70" i="27"/>
  <c r="I70" i="27"/>
  <c r="F26" i="27"/>
  <c r="G26" i="27"/>
  <c r="H26" i="27"/>
  <c r="I26" i="27"/>
  <c r="G89" i="30"/>
  <c r="F101" i="28" l="1"/>
  <c r="G101" i="28"/>
  <c r="H101" i="28"/>
  <c r="I101" i="28"/>
  <c r="F32" i="28"/>
  <c r="G32" i="28"/>
  <c r="H32" i="28"/>
  <c r="I32" i="28"/>
  <c r="F17" i="33" l="1"/>
  <c r="H17" i="33"/>
  <c r="I17" i="33"/>
  <c r="G13" i="33"/>
  <c r="F83" i="36"/>
  <c r="G83" i="36"/>
  <c r="H83" i="36"/>
  <c r="I83" i="36"/>
  <c r="G17" i="33" l="1"/>
  <c r="G52" i="31"/>
  <c r="F25" i="29" l="1"/>
  <c r="G25" i="29"/>
  <c r="H25" i="29"/>
  <c r="I25" i="29"/>
  <c r="F18" i="29"/>
  <c r="G18" i="29"/>
  <c r="H18" i="29"/>
  <c r="I18" i="29"/>
  <c r="F66" i="29"/>
  <c r="G66" i="29"/>
  <c r="H66" i="29"/>
  <c r="I66" i="29"/>
  <c r="F65" i="29"/>
  <c r="F64" i="29" s="1"/>
  <c r="G65" i="29"/>
  <c r="H65" i="29"/>
  <c r="I65" i="29"/>
  <c r="I64" i="29" s="1"/>
  <c r="H64" i="29" l="1"/>
  <c r="G64" i="29"/>
  <c r="F102" i="26"/>
  <c r="G102" i="26"/>
  <c r="H102" i="26"/>
  <c r="I102" i="26"/>
  <c r="F51" i="26"/>
  <c r="G51" i="26"/>
  <c r="H51" i="26"/>
  <c r="I51" i="26"/>
  <c r="G95" i="26" l="1"/>
  <c r="F49" i="26" l="1"/>
  <c r="G49" i="26"/>
  <c r="H49" i="26"/>
  <c r="I49" i="26"/>
  <c r="F50" i="26"/>
  <c r="G50" i="26"/>
  <c r="H50" i="26"/>
  <c r="I50" i="26"/>
  <c r="G22" i="40"/>
  <c r="G81" i="36"/>
  <c r="G80" i="36"/>
  <c r="G77" i="36"/>
  <c r="G72" i="36"/>
  <c r="G59" i="36"/>
  <c r="G54" i="36"/>
  <c r="G50" i="36"/>
  <c r="G45" i="36"/>
  <c r="G42" i="35"/>
  <c r="G41" i="35"/>
  <c r="G33" i="35"/>
  <c r="G32" i="35"/>
  <c r="G27" i="35"/>
  <c r="G21" i="35"/>
  <c r="G22" i="35" s="1"/>
  <c r="G58" i="34"/>
  <c r="G57" i="34"/>
  <c r="G54" i="34"/>
  <c r="G51" i="34"/>
  <c r="G50" i="34"/>
  <c r="G45" i="34"/>
  <c r="G27" i="34"/>
  <c r="G66" i="33"/>
  <c r="G64" i="33"/>
  <c r="G61" i="33"/>
  <c r="G60" i="33"/>
  <c r="G59" i="33"/>
  <c r="G58" i="33"/>
  <c r="G57" i="33"/>
  <c r="G52" i="33"/>
  <c r="G42" i="33"/>
  <c r="G25" i="33"/>
  <c r="G20" i="33"/>
  <c r="G148" i="32"/>
  <c r="G134" i="32"/>
  <c r="G130" i="32"/>
  <c r="G129" i="32"/>
  <c r="G119" i="32"/>
  <c r="G118" i="32"/>
  <c r="G117" i="32"/>
  <c r="G116" i="32"/>
  <c r="G101" i="32"/>
  <c r="G99" i="32"/>
  <c r="G98" i="32"/>
  <c r="G97" i="32"/>
  <c r="G88" i="32"/>
  <c r="G86" i="32"/>
  <c r="G85" i="32"/>
  <c r="G18" i="32"/>
  <c r="G17" i="32"/>
  <c r="G61" i="31"/>
  <c r="G60" i="31"/>
  <c r="G59" i="31"/>
  <c r="G54" i="31"/>
  <c r="G51" i="31"/>
  <c r="G47" i="31"/>
  <c r="G41" i="31"/>
  <c r="G18" i="31"/>
  <c r="G103" i="30"/>
  <c r="G102" i="30"/>
  <c r="G101" i="30"/>
  <c r="G98" i="30"/>
  <c r="G97" i="30"/>
  <c r="G95" i="30"/>
  <c r="G90" i="30"/>
  <c r="G71" i="30"/>
  <c r="G55" i="30"/>
  <c r="G44" i="30"/>
  <c r="G34" i="30"/>
  <c r="G25" i="30"/>
  <c r="G17" i="30"/>
  <c r="G62" i="29"/>
  <c r="G61" i="29"/>
  <c r="G59" i="29"/>
  <c r="G53" i="29"/>
  <c r="G27" i="29"/>
  <c r="G108" i="28"/>
  <c r="G107" i="28"/>
  <c r="G103" i="28"/>
  <c r="G100" i="28"/>
  <c r="G95" i="28"/>
  <c r="G85" i="28"/>
  <c r="G69" i="28"/>
  <c r="G46" i="28"/>
  <c r="G40" i="28"/>
  <c r="G79" i="27"/>
  <c r="G78" i="27"/>
  <c r="G77" i="27"/>
  <c r="G73" i="27"/>
  <c r="G72" i="27"/>
  <c r="G71" i="27"/>
  <c r="G65" i="27"/>
  <c r="G54" i="27"/>
  <c r="G27" i="27"/>
  <c r="G101" i="26"/>
  <c r="G98" i="26"/>
  <c r="G97" i="26"/>
  <c r="G94" i="26"/>
  <c r="G89" i="26"/>
  <c r="G53" i="26"/>
  <c r="G48" i="26"/>
  <c r="G46" i="26"/>
  <c r="F98" i="30"/>
  <c r="H98" i="30"/>
  <c r="I98" i="30"/>
  <c r="G63" i="33" l="1"/>
  <c r="G31" i="35"/>
  <c r="G38" i="35"/>
  <c r="G28" i="35"/>
  <c r="G29" i="35" s="1"/>
  <c r="G46" i="34"/>
  <c r="G58" i="31"/>
  <c r="G19" i="31"/>
  <c r="G58" i="29"/>
  <c r="G57" i="29" s="1"/>
  <c r="G76" i="27"/>
  <c r="G66" i="27"/>
  <c r="G60" i="36"/>
  <c r="G73" i="36"/>
  <c r="G140" i="32"/>
  <c r="G96" i="28"/>
  <c r="G54" i="29"/>
  <c r="G26" i="30"/>
  <c r="G18" i="30"/>
  <c r="G56" i="30"/>
  <c r="G72" i="30"/>
  <c r="G47" i="26"/>
  <c r="G90" i="26"/>
  <c r="G106" i="28"/>
  <c r="G55" i="27"/>
  <c r="G149" i="32"/>
  <c r="G76" i="36"/>
  <c r="G53" i="33"/>
  <c r="G48" i="31"/>
  <c r="G145" i="32"/>
  <c r="G147" i="32"/>
  <c r="G21" i="40"/>
  <c r="G14" i="40"/>
  <c r="G144" i="32"/>
  <c r="G136" i="32"/>
  <c r="G86" i="28"/>
  <c r="G41" i="28"/>
  <c r="G99" i="28"/>
  <c r="G56" i="33"/>
  <c r="G26" i="33"/>
  <c r="G13" i="40"/>
  <c r="G46" i="36"/>
  <c r="G55" i="36"/>
  <c r="G49" i="34"/>
  <c r="G93" i="30"/>
  <c r="G100" i="30"/>
  <c r="G45" i="30"/>
  <c r="G20" i="40"/>
  <c r="G36" i="29"/>
  <c r="G15" i="40"/>
  <c r="G69" i="27"/>
  <c r="G93" i="26"/>
  <c r="G100" i="26"/>
  <c r="F79" i="27"/>
  <c r="H79" i="27"/>
  <c r="I79" i="27"/>
  <c r="F54" i="27"/>
  <c r="H54" i="27"/>
  <c r="I54" i="27"/>
  <c r="G49" i="31" l="1"/>
  <c r="G47" i="34"/>
  <c r="G37" i="29"/>
  <c r="G55" i="29" s="1"/>
  <c r="G67" i="27"/>
  <c r="G74" i="36"/>
  <c r="G91" i="26"/>
  <c r="G91" i="30"/>
  <c r="G146" i="32"/>
  <c r="G17" i="40"/>
  <c r="G54" i="33"/>
  <c r="G137" i="32"/>
  <c r="G139" i="32"/>
  <c r="G12" i="40"/>
  <c r="G19" i="40"/>
  <c r="G16" i="40"/>
  <c r="G97" i="28"/>
  <c r="F98" i="26"/>
  <c r="H98" i="26"/>
  <c r="I98" i="26"/>
  <c r="G11" i="40" l="1"/>
  <c r="G18" i="40"/>
  <c r="G9" i="40"/>
  <c r="G10" i="40" l="1"/>
  <c r="F53" i="29"/>
  <c r="H53" i="29"/>
  <c r="I53" i="29"/>
  <c r="I54" i="31"/>
  <c r="F54" i="31"/>
  <c r="H54" i="31"/>
  <c r="F94" i="26"/>
  <c r="H94" i="26"/>
  <c r="I94" i="26"/>
  <c r="F95" i="26"/>
  <c r="F51" i="34" l="1"/>
  <c r="H51" i="34"/>
  <c r="I51" i="34"/>
  <c r="F58" i="34"/>
  <c r="H58" i="34"/>
  <c r="I58" i="34"/>
  <c r="F117" i="32"/>
  <c r="H117" i="32"/>
  <c r="I117" i="32"/>
  <c r="F116" i="32"/>
  <c r="H116" i="32"/>
  <c r="I116" i="32"/>
  <c r="I20" i="33" l="1"/>
  <c r="F130" i="32" l="1"/>
  <c r="H130" i="32"/>
  <c r="I130" i="32"/>
  <c r="F101" i="30"/>
  <c r="H101" i="30"/>
  <c r="I101" i="30"/>
  <c r="F18" i="32"/>
  <c r="H18" i="32"/>
  <c r="I18" i="32"/>
  <c r="F59" i="31"/>
  <c r="H59" i="31"/>
  <c r="I59" i="31"/>
  <c r="F52" i="31"/>
  <c r="H52" i="31"/>
  <c r="H51" i="31" s="1"/>
  <c r="I52" i="31"/>
  <c r="I51" i="31" s="1"/>
  <c r="F41" i="31"/>
  <c r="H41" i="31"/>
  <c r="I41" i="31"/>
  <c r="F51" i="31" l="1"/>
  <c r="F60" i="31"/>
  <c r="H60" i="31"/>
  <c r="I60" i="31"/>
  <c r="F100" i="28"/>
  <c r="H100" i="28"/>
  <c r="I100" i="28"/>
  <c r="I17" i="32"/>
  <c r="H17" i="32"/>
  <c r="F17" i="32"/>
  <c r="F108" i="28" l="1"/>
  <c r="H108" i="28"/>
  <c r="I108" i="28"/>
  <c r="F77" i="36" l="1"/>
  <c r="H77" i="36"/>
  <c r="I77" i="36"/>
  <c r="F58" i="33" l="1"/>
  <c r="H58" i="33"/>
  <c r="I58" i="33"/>
  <c r="F57" i="33"/>
  <c r="H57" i="33"/>
  <c r="I57" i="33"/>
  <c r="F119" i="32"/>
  <c r="H119" i="32"/>
  <c r="I119" i="32"/>
  <c r="F86" i="32"/>
  <c r="H86" i="32"/>
  <c r="I86" i="32"/>
  <c r="F85" i="32"/>
  <c r="H85" i="32"/>
  <c r="I85" i="32"/>
  <c r="F102" i="30"/>
  <c r="H102" i="30"/>
  <c r="I102" i="30"/>
  <c r="F107" i="28"/>
  <c r="H107" i="28"/>
  <c r="H106" i="28" s="1"/>
  <c r="I107" i="28"/>
  <c r="I106" i="28" s="1"/>
  <c r="F50" i="34"/>
  <c r="H50" i="34"/>
  <c r="I50" i="34"/>
  <c r="F27" i="34"/>
  <c r="H27" i="34"/>
  <c r="I27" i="34"/>
  <c r="F106" i="28" l="1"/>
  <c r="F54" i="34"/>
  <c r="H54" i="34"/>
  <c r="I54" i="34"/>
  <c r="I49" i="34" s="1"/>
  <c r="F45" i="34"/>
  <c r="H45" i="34"/>
  <c r="I45" i="34"/>
  <c r="I129" i="32"/>
  <c r="H129" i="32"/>
  <c r="F129" i="32"/>
  <c r="F88" i="32"/>
  <c r="H88" i="32"/>
  <c r="I88" i="32"/>
  <c r="F62" i="29"/>
  <c r="H62" i="29"/>
  <c r="I62" i="29"/>
  <c r="F85" i="28"/>
  <c r="H85" i="28"/>
  <c r="I85" i="28"/>
  <c r="F49" i="34" l="1"/>
  <c r="H49" i="34"/>
  <c r="F54" i="36"/>
  <c r="H54" i="36"/>
  <c r="I54" i="36"/>
  <c r="F42" i="33"/>
  <c r="H42" i="33"/>
  <c r="I42" i="33"/>
  <c r="F71" i="27" l="1"/>
  <c r="H71" i="27"/>
  <c r="I71" i="27"/>
  <c r="H55" i="27"/>
  <c r="I55" i="27"/>
  <c r="F55" i="27" l="1"/>
  <c r="F97" i="26" l="1"/>
  <c r="H97" i="26"/>
  <c r="I97" i="26"/>
  <c r="H95" i="26"/>
  <c r="I95" i="26"/>
  <c r="I93" i="26" s="1"/>
  <c r="F89" i="26"/>
  <c r="H89" i="26"/>
  <c r="H90" i="26" s="1"/>
  <c r="I89" i="26"/>
  <c r="I90" i="26" s="1"/>
  <c r="F46" i="26"/>
  <c r="H46" i="26"/>
  <c r="H47" i="26" s="1"/>
  <c r="I46" i="26"/>
  <c r="I47" i="26" s="1"/>
  <c r="F90" i="26" l="1"/>
  <c r="F47" i="26"/>
  <c r="F93" i="26"/>
  <c r="H91" i="26"/>
  <c r="I91" i="26"/>
  <c r="H93" i="26"/>
  <c r="F91" i="26" l="1"/>
  <c r="F98" i="32"/>
  <c r="H98" i="32"/>
  <c r="I98" i="32"/>
  <c r="F118" i="32"/>
  <c r="H118" i="32"/>
  <c r="I118" i="32"/>
  <c r="F103" i="28" l="1"/>
  <c r="H103" i="28"/>
  <c r="H99" i="28" s="1"/>
  <c r="I103" i="28"/>
  <c r="I99" i="28" s="1"/>
  <c r="F99" i="28" l="1"/>
  <c r="F69" i="28"/>
  <c r="H69" i="28"/>
  <c r="I69" i="28"/>
  <c r="F95" i="28"/>
  <c r="H95" i="28"/>
  <c r="H96" i="28" s="1"/>
  <c r="I95" i="28"/>
  <c r="I96" i="28" s="1"/>
  <c r="F40" i="28"/>
  <c r="H40" i="28"/>
  <c r="I40" i="28"/>
  <c r="F46" i="28"/>
  <c r="H46" i="28"/>
  <c r="I46" i="28"/>
  <c r="F96" i="28" l="1"/>
  <c r="I41" i="28"/>
  <c r="H41" i="28"/>
  <c r="F41" i="28"/>
  <c r="F101" i="26" l="1"/>
  <c r="H101" i="26"/>
  <c r="I101" i="26"/>
  <c r="F78" i="27"/>
  <c r="H78" i="27"/>
  <c r="I78" i="27"/>
  <c r="F61" i="31" l="1"/>
  <c r="H61" i="31"/>
  <c r="H58" i="31" s="1"/>
  <c r="I61" i="31"/>
  <c r="I58" i="31" s="1"/>
  <c r="F25" i="30"/>
  <c r="H25" i="30"/>
  <c r="H26" i="30" s="1"/>
  <c r="I25" i="30"/>
  <c r="I26" i="30" s="1"/>
  <c r="F58" i="31" l="1"/>
  <c r="F26" i="30"/>
  <c r="F95" i="30"/>
  <c r="H95" i="30"/>
  <c r="I95" i="30"/>
  <c r="F61" i="29"/>
  <c r="H61" i="29"/>
  <c r="I61" i="29"/>
  <c r="F59" i="29"/>
  <c r="H59" i="29"/>
  <c r="I59" i="29"/>
  <c r="F47" i="31"/>
  <c r="H47" i="31"/>
  <c r="I47" i="31"/>
  <c r="F97" i="32" l="1"/>
  <c r="H97" i="32"/>
  <c r="I97" i="32"/>
  <c r="F90" i="30"/>
  <c r="H90" i="30"/>
  <c r="I90" i="30"/>
  <c r="H86" i="28"/>
  <c r="H97" i="28" s="1"/>
  <c r="I86" i="28"/>
  <c r="I97" i="28" s="1"/>
  <c r="F86" i="28" l="1"/>
  <c r="F97" i="28" l="1"/>
  <c r="F103" i="30" l="1"/>
  <c r="H103" i="30"/>
  <c r="H100" i="30" s="1"/>
  <c r="I103" i="30"/>
  <c r="I100" i="30" s="1"/>
  <c r="F97" i="30"/>
  <c r="H97" i="30"/>
  <c r="H93" i="30" s="1"/>
  <c r="I97" i="30"/>
  <c r="I93" i="30" s="1"/>
  <c r="F93" i="30" l="1"/>
  <c r="F100" i="30"/>
  <c r="F57" i="34"/>
  <c r="H57" i="34"/>
  <c r="I57" i="34"/>
  <c r="F66" i="33" l="1"/>
  <c r="H66" i="33"/>
  <c r="I66" i="33"/>
  <c r="F64" i="33"/>
  <c r="H64" i="33"/>
  <c r="H63" i="33" s="1"/>
  <c r="I64" i="33"/>
  <c r="F63" i="33" l="1"/>
  <c r="I63" i="33"/>
  <c r="F59" i="33" l="1"/>
  <c r="H59" i="33"/>
  <c r="I59" i="33"/>
  <c r="F52" i="33"/>
  <c r="H52" i="33"/>
  <c r="I52" i="33"/>
  <c r="F25" i="33"/>
  <c r="H25" i="33"/>
  <c r="I25" i="33"/>
  <c r="F20" i="33"/>
  <c r="H20" i="33"/>
  <c r="H26" i="33" l="1"/>
  <c r="F26" i="33"/>
  <c r="I26" i="33"/>
  <c r="F44" i="30" l="1"/>
  <c r="H44" i="30"/>
  <c r="I44" i="30"/>
  <c r="F33" i="35" l="1"/>
  <c r="H33" i="35"/>
  <c r="I33" i="35"/>
  <c r="I13" i="40" l="1"/>
  <c r="H13" i="40"/>
  <c r="F13" i="40"/>
  <c r="F27" i="29" l="1"/>
  <c r="H27" i="29"/>
  <c r="H58" i="29" s="1"/>
  <c r="H57" i="29" s="1"/>
  <c r="I27" i="29"/>
  <c r="I58" i="29" s="1"/>
  <c r="I57" i="29" s="1"/>
  <c r="F58" i="29" l="1"/>
  <c r="H81" i="36"/>
  <c r="H80" i="36"/>
  <c r="H76" i="36" s="1"/>
  <c r="H72" i="36"/>
  <c r="H73" i="36" s="1"/>
  <c r="H59" i="36"/>
  <c r="H60" i="36" s="1"/>
  <c r="H50" i="36"/>
  <c r="H45" i="36"/>
  <c r="H42" i="35"/>
  <c r="H22" i="40" s="1"/>
  <c r="H41" i="35"/>
  <c r="H32" i="35"/>
  <c r="H31" i="35" s="1"/>
  <c r="H27" i="35"/>
  <c r="H28" i="35" s="1"/>
  <c r="H21" i="35"/>
  <c r="H22" i="35" s="1"/>
  <c r="H46" i="34"/>
  <c r="H61" i="33"/>
  <c r="H60" i="33"/>
  <c r="H53" i="33"/>
  <c r="H134" i="32"/>
  <c r="H136" i="32"/>
  <c r="H137" i="32" s="1"/>
  <c r="H101" i="32"/>
  <c r="H144" i="32" s="1"/>
  <c r="H99" i="32"/>
  <c r="H48" i="31"/>
  <c r="H18" i="31"/>
  <c r="H19" i="31" s="1"/>
  <c r="H71" i="30"/>
  <c r="H72" i="30" s="1"/>
  <c r="H55" i="30"/>
  <c r="H56" i="30" s="1"/>
  <c r="H34" i="30"/>
  <c r="H45" i="30" s="1"/>
  <c r="H17" i="30"/>
  <c r="H18" i="30" s="1"/>
  <c r="H54" i="29"/>
  <c r="H36" i="29"/>
  <c r="H37" i="29" s="1"/>
  <c r="H77" i="27"/>
  <c r="H76" i="27" s="1"/>
  <c r="H73" i="27"/>
  <c r="H72" i="27"/>
  <c r="H65" i="27"/>
  <c r="H66" i="27" s="1"/>
  <c r="H27" i="27"/>
  <c r="H38" i="35" l="1"/>
  <c r="H29" i="35"/>
  <c r="H49" i="31"/>
  <c r="F57" i="29"/>
  <c r="H56" i="33"/>
  <c r="H55" i="29"/>
  <c r="H91" i="30"/>
  <c r="H14" i="40"/>
  <c r="H69" i="27"/>
  <c r="H15" i="40"/>
  <c r="H16" i="40"/>
  <c r="H55" i="36"/>
  <c r="H67" i="27"/>
  <c r="H47" i="34"/>
  <c r="H46" i="36"/>
  <c r="H145" i="32"/>
  <c r="H17" i="40" s="1"/>
  <c r="H54" i="33"/>
  <c r="H147" i="32"/>
  <c r="H149" i="32"/>
  <c r="H21" i="40" s="1"/>
  <c r="H140" i="32"/>
  <c r="H148" i="32"/>
  <c r="H20" i="40" s="1"/>
  <c r="H12" i="40" l="1"/>
  <c r="H139" i="32"/>
  <c r="H19" i="40"/>
  <c r="H146" i="32"/>
  <c r="H74" i="36"/>
  <c r="H11" i="40" l="1"/>
  <c r="H53" i="26"/>
  <c r="H48" i="26"/>
  <c r="H100" i="26" l="1"/>
  <c r="H9" i="40"/>
  <c r="I54" i="29"/>
  <c r="I45" i="36"/>
  <c r="F45" i="36"/>
  <c r="H18" i="40" l="1"/>
  <c r="H10" i="40"/>
  <c r="F54" i="29"/>
  <c r="F27" i="35"/>
  <c r="I27" i="35"/>
  <c r="F134" i="32" l="1"/>
  <c r="I134" i="32"/>
  <c r="F46" i="34" l="1"/>
  <c r="I46" i="34"/>
  <c r="I48" i="31" l="1"/>
  <c r="F34" i="30"/>
  <c r="I34" i="30"/>
  <c r="I45" i="30" s="1"/>
  <c r="F48" i="31" l="1"/>
  <c r="F45" i="30"/>
  <c r="F41" i="35" l="1"/>
  <c r="I41" i="35"/>
  <c r="F77" i="27"/>
  <c r="I77" i="27"/>
  <c r="I76" i="27" s="1"/>
  <c r="F76" i="27" l="1"/>
  <c r="F101" i="32"/>
  <c r="I101" i="32"/>
  <c r="I144" i="32" s="1"/>
  <c r="F144" i="32" l="1"/>
  <c r="F61" i="33"/>
  <c r="I61" i="33"/>
  <c r="I145" i="32" l="1"/>
  <c r="I17" i="40" s="1"/>
  <c r="F145" i="32" l="1"/>
  <c r="F136" i="32"/>
  <c r="I136" i="32"/>
  <c r="I137" i="32" s="1"/>
  <c r="F137" i="32" l="1"/>
  <c r="F17" i="40"/>
  <c r="F48" i="26"/>
  <c r="I48" i="26"/>
  <c r="F99" i="32" l="1"/>
  <c r="I99" i="32"/>
  <c r="F18" i="31"/>
  <c r="I18" i="31"/>
  <c r="I36" i="29" l="1"/>
  <c r="I37" i="29" s="1"/>
  <c r="I55" i="29" s="1"/>
  <c r="F36" i="29"/>
  <c r="F37" i="29" l="1"/>
  <c r="F32" i="35"/>
  <c r="I32" i="35"/>
  <c r="I31" i="35" s="1"/>
  <c r="F31" i="35" l="1"/>
  <c r="F55" i="29"/>
  <c r="F28" i="35"/>
  <c r="F42" i="35"/>
  <c r="F21" i="35"/>
  <c r="F47" i="34"/>
  <c r="F38" i="35" l="1"/>
  <c r="F22" i="35"/>
  <c r="F22" i="40"/>
  <c r="F81" i="36"/>
  <c r="F80" i="36"/>
  <c r="F72" i="36"/>
  <c r="F59" i="36"/>
  <c r="F50" i="36"/>
  <c r="F19" i="31"/>
  <c r="F29" i="35" l="1"/>
  <c r="F49" i="31"/>
  <c r="F76" i="36"/>
  <c r="F16" i="40"/>
  <c r="F55" i="36"/>
  <c r="F60" i="36"/>
  <c r="F73" i="36"/>
  <c r="F140" i="32"/>
  <c r="F147" i="32"/>
  <c r="F149" i="32"/>
  <c r="F46" i="36"/>
  <c r="F139" i="32" l="1"/>
  <c r="F19" i="40"/>
  <c r="F12" i="40"/>
  <c r="F21" i="40"/>
  <c r="F74" i="36"/>
  <c r="F148" i="32"/>
  <c r="F146" i="32" l="1"/>
  <c r="F20" i="40"/>
  <c r="F71" i="30"/>
  <c r="I71" i="30"/>
  <c r="I72" i="30" s="1"/>
  <c r="F55" i="30"/>
  <c r="I55" i="30"/>
  <c r="I56" i="30" s="1"/>
  <c r="F56" i="30" l="1"/>
  <c r="F72" i="30"/>
  <c r="F60" i="33"/>
  <c r="F53" i="33"/>
  <c r="F17" i="30"/>
  <c r="F56" i="33" l="1"/>
  <c r="F18" i="30"/>
  <c r="F54" i="33"/>
  <c r="F91" i="30" l="1"/>
  <c r="F73" i="27"/>
  <c r="I73" i="27"/>
  <c r="F72" i="27"/>
  <c r="I72" i="27"/>
  <c r="F69" i="27" l="1"/>
  <c r="I14" i="40"/>
  <c r="I69" i="27"/>
  <c r="F15" i="40"/>
  <c r="F14" i="40"/>
  <c r="I65" i="27"/>
  <c r="I27" i="27"/>
  <c r="F11" i="40" l="1"/>
  <c r="I66" i="27"/>
  <c r="I67" i="27" s="1"/>
  <c r="F53" i="26" l="1"/>
  <c r="I53" i="26"/>
  <c r="F65" i="27"/>
  <c r="I28" i="35"/>
  <c r="I21" i="35"/>
  <c r="I22" i="35" s="1"/>
  <c r="I53" i="33"/>
  <c r="I72" i="36"/>
  <c r="I73" i="36" s="1"/>
  <c r="I59" i="36"/>
  <c r="I60" i="36" s="1"/>
  <c r="I81" i="36"/>
  <c r="I16" i="40" s="1"/>
  <c r="I17" i="30"/>
  <c r="I18" i="30" s="1"/>
  <c r="I91" i="30" s="1"/>
  <c r="I50" i="36"/>
  <c r="I55" i="36" s="1"/>
  <c r="I80" i="36"/>
  <c r="I76" i="36" s="1"/>
  <c r="I60" i="33"/>
  <c r="I56" i="33" s="1"/>
  <c r="I42" i="35"/>
  <c r="I38" i="35" s="1"/>
  <c r="I19" i="31"/>
  <c r="I29" i="35" l="1"/>
  <c r="I49" i="31"/>
  <c r="I22" i="40"/>
  <c r="I15" i="40"/>
  <c r="F27" i="27"/>
  <c r="I100" i="26"/>
  <c r="I148" i="32"/>
  <c r="I20" i="40" s="1"/>
  <c r="I47" i="34"/>
  <c r="I140" i="32"/>
  <c r="I147" i="32"/>
  <c r="F66" i="27"/>
  <c r="I149" i="32"/>
  <c r="I21" i="40" s="1"/>
  <c r="I46" i="36"/>
  <c r="I74" i="36" s="1"/>
  <c r="I54" i="33"/>
  <c r="I12" i="40" l="1"/>
  <c r="I139" i="32"/>
  <c r="I19" i="40"/>
  <c r="I146" i="32"/>
  <c r="I18" i="40" s="1"/>
  <c r="F67" i="27"/>
  <c r="I9" i="40"/>
  <c r="F100" i="26"/>
  <c r="I11" i="40" l="1"/>
  <c r="I10" i="40"/>
  <c r="F9" i="40"/>
  <c r="F18" i="40"/>
  <c r="F10" i="40" l="1"/>
</calcChain>
</file>

<file path=xl/sharedStrings.xml><?xml version="1.0" encoding="utf-8"?>
<sst xmlns="http://schemas.openxmlformats.org/spreadsheetml/2006/main" count="3253" uniqueCount="1082">
  <si>
    <t>Likviduoti avarinius židinius</t>
  </si>
  <si>
    <t>SB</t>
  </si>
  <si>
    <t>14</t>
  </si>
  <si>
    <t>ES</t>
  </si>
  <si>
    <t>VB</t>
  </si>
  <si>
    <t>16</t>
  </si>
  <si>
    <t>17</t>
  </si>
  <si>
    <t>18</t>
  </si>
  <si>
    <t>19</t>
  </si>
  <si>
    <t>15</t>
  </si>
  <si>
    <t>20</t>
  </si>
  <si>
    <t>22</t>
  </si>
  <si>
    <t>23</t>
  </si>
  <si>
    <t>PR</t>
  </si>
  <si>
    <t>SK</t>
  </si>
  <si>
    <t>21</t>
  </si>
  <si>
    <t>KPP</t>
  </si>
  <si>
    <t>SBVB</t>
  </si>
  <si>
    <t>KITOS LĖŠOS</t>
  </si>
  <si>
    <t>SAVIVALDYBĖS LĖŠOS</t>
  </si>
  <si>
    <t>13</t>
  </si>
  <si>
    <t>ĮP</t>
  </si>
  <si>
    <t>Rekonstruoti Kėdainių kultūros centrą</t>
  </si>
  <si>
    <t>Atlikti Šėtos kultūros centro vidaus remonto darbus</t>
  </si>
  <si>
    <t>Bendrojo ugdymo mokyklas lankančiųjų mokinių skaičius</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</si>
  <si>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</si>
  <si>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</si>
  <si>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</si>
  <si>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</si>
  <si>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</si>
  <si>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</si>
  <si>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Teikti kompensacijas ginkluoto pasipriešinimo dalyvių šeimoms, sovietinėje armijoje sužalotiems asmenims bei žuvusiųjų šeimoms</t>
  </si>
  <si>
    <t>Vykdyti mobilizacijos administravimą</t>
  </si>
  <si>
    <t xml:space="preserve">Iš viso SB </t>
  </si>
  <si>
    <t>Iš viso ES</t>
  </si>
  <si>
    <t>Iš viso PR</t>
  </si>
  <si>
    <t>Iš viso AA</t>
  </si>
  <si>
    <t>Remontuoti biudžetinių įstaigų kiemus</t>
  </si>
  <si>
    <t>Įgyvendintų prevencinių priemonių skaičius</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</si>
  <si>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</si>
  <si>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</si>
  <si>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</si>
  <si>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</si>
  <si>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</si>
  <si>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</si>
  <si>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</si>
  <si>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</si>
  <si>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</si>
  <si>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</si>
  <si>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</si>
  <si>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</si>
  <si>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</si>
  <si>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</si>
  <si>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</si>
  <si>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Vykdyti rinkodarinę Kėdainių LEZ veiklą, dalyvaujant verslo misijose, susitikimuose, parodose ir pan.</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</si>
  <si>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</si>
  <si>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</si>
  <si>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</si>
  <si>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</si>
  <si>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</si>
  <si>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</si>
  <si>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Užtikrinti paslaugų teikimą Kėdainių bendruomenės socialiniame centre</t>
  </si>
  <si>
    <t>Užtikrinti paslaugų teikimą Dotnuvos slaugos namuose</t>
  </si>
  <si>
    <t>Užtikrinti paslaugų teikimą Josvainių socialinio ir ugdymo centre</t>
  </si>
  <si>
    <t>Užtikrinti paslaugų teikimą Šėtos socialinio ir ugdymo centre</t>
  </si>
  <si>
    <t>Finansuoti kultūrinės veiklos projektus</t>
  </si>
  <si>
    <t>Teikti Krašto kultūros premiją</t>
  </si>
  <si>
    <t>Plėtoti tarptautinius kultūros mainus</t>
  </si>
  <si>
    <t>Finansuoti jaunimo veiklos projektus</t>
  </si>
  <si>
    <t>Įgyvendinti  prevencinės priemones, kuriomis siekiama išvengti medžiojamųjų gyvūnų daromos žalos miškui</t>
  </si>
  <si>
    <t>KT (FL)</t>
  </si>
  <si>
    <t>Organizuoti Savivaldybės kontrolės ir audito tarnybos veiklą</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</si>
  <si>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</si>
  <si>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</si>
  <si>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</si>
  <si>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</si>
  <si>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</si>
  <si>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</si>
  <si>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</si>
  <si>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</si>
  <si>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</si>
  <si>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</si>
  <si>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</si>
  <si>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</si>
  <si>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</si>
  <si>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</si>
  <si>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</si>
  <si>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</si>
  <si>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</si>
  <si>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</si>
  <si>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</si>
  <si>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</si>
  <si>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</si>
  <si>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</si>
  <si>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</si>
  <si>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</si>
  <si>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</si>
  <si>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</si>
  <si>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</si>
  <si>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</si>
  <si>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</si>
  <si>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</si>
  <si>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</si>
  <si>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</si>
  <si>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</si>
  <si>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</si>
  <si>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 xml:space="preserve">Organizuoti ir užtikrinti kultūros centrų ir jų skyrių veiklą </t>
  </si>
  <si>
    <t>Vaikų skaičius priešmokyklinio ugdymo grupėse</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</si>
  <si>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</si>
  <si>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</si>
  <si>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</si>
  <si>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</si>
  <si>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</si>
  <si>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</si>
  <si>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</si>
  <si>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</si>
  <si>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</si>
  <si>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</si>
  <si>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</si>
  <si>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Iš viso  uždaviniui</t>
  </si>
  <si>
    <t>Mokinių, gaunančių nemokamą maitinimą, skaičius</t>
  </si>
  <si>
    <t>Asmenų, gaunančių savivaldybės paramą, skaičius</t>
  </si>
  <si>
    <t>Parduotų su nuolaida bilietų skaičius (tūkst.)</t>
  </si>
  <si>
    <t>Asmenų, gaunančių kompensaciją, skaičius</t>
  </si>
  <si>
    <t>Išduotų leidinių skaičius per metus (tūkst.)</t>
  </si>
  <si>
    <t>Užtikrinti efektyvią Kėdainių krašto muziejaus veiklą</t>
  </si>
  <si>
    <t>Muziejaus lankytojų skaičius (tūkst.)</t>
  </si>
  <si>
    <t>Sudaryti sąlygas kultūros plėtrai rajone</t>
  </si>
  <si>
    <t>Suorganizuotų renginių skaičius</t>
  </si>
  <si>
    <t>Finansuotų  projektų skaičius</t>
  </si>
  <si>
    <t>Kultūros premijos laureatų skaičius</t>
  </si>
  <si>
    <t>Rekonstruoti VšĮ Kėdainių ligoninės laboratorinio-stomatologinio korpusą</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</si>
  <si>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</si>
  <si>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</si>
  <si>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</si>
  <si>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</si>
  <si>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</si>
  <si>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</si>
  <si>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</si>
  <si>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</si>
  <si>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</si>
  <si>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</si>
  <si>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</si>
  <si>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</si>
  <si>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 xml:space="preserve">Organizuoti valstybinių, profesinių švenčių, atmintinų dienų minėjimus, įvairius renginius bendruomenės poreikiams tenkinti </t>
  </si>
  <si>
    <t>Eksploatuoti, prižiūrėti ir remontuoti gatvių apšvietimo tinklus seniūnijose</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</si>
  <si>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</si>
  <si>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</si>
  <si>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</si>
  <si>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</si>
  <si>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</si>
  <si>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</si>
  <si>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</si>
  <si>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</si>
  <si>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</si>
  <si>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</si>
  <si>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</si>
  <si>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</si>
  <si>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</si>
  <si>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</si>
  <si>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</si>
  <si>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</si>
  <si>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</si>
  <si>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</si>
  <si>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</si>
  <si>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Įgyvendinti neformaliojo suaugusiųjų švietimo ir tęstinio mokymosi veiksmų planą</t>
  </si>
  <si>
    <t>Iš viso VB</t>
  </si>
  <si>
    <t>Išplėsti  buitinių  nuotekų tinklus Labūnavos gyvenvietėje, Nevėžio g, ir Vainikų g.</t>
  </si>
  <si>
    <t>Įgyvendinti aplinkos kokybės gerinimo ir apsaugos priemones</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</si>
  <si>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</si>
  <si>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</si>
  <si>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</si>
  <si>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</si>
  <si>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t>Plėsti vandentiekio ir nuotekų tinklus Pagirių  miestelyje</t>
  </si>
  <si>
    <t>Plėsti  vandentiekio ir buitinių nuotekų tinklus Miegėnų kaime</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</si>
  <si>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</si>
  <si>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</si>
  <si>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</si>
  <si>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</si>
  <si>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</si>
  <si>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</si>
  <si>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</si>
  <si>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</si>
  <si>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</si>
  <si>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</si>
  <si>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</si>
  <si>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</si>
  <si>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</si>
  <si>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</si>
  <si>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</si>
  <si>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Atnaujintų seniūnijų pastatų skaičius</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</si>
  <si>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</si>
  <si>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</si>
  <si>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</si>
  <si>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</si>
  <si>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</si>
  <si>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</si>
  <si>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Remontuojamų, prižiūrimų melioracijos griovių ilgis, km</t>
  </si>
  <si>
    <t>Organizuoti savivaldybės veiklą vadovaujantis šiuolaikiniais vadybos principais, tobulinti darbuotojų kompetenciją</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</si>
  <si>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</si>
  <si>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</si>
  <si>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</si>
  <si>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</si>
  <si>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Brandos egzaminus laikančiųjų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</si>
  <si>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</si>
  <si>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</si>
  <si>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</si>
  <si>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</si>
  <si>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</si>
  <si>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</si>
  <si>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</si>
  <si>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</si>
  <si>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</si>
  <si>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</si>
  <si>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</si>
  <si>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</si>
  <si>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Įgyvendinamų programų skaičius</t>
  </si>
  <si>
    <t>Savivaldybei patikėjimo teise perduotų valstybinės žemės sklypų skaičius</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</si>
  <si>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</si>
  <si>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</si>
  <si>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</si>
  <si>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</si>
  <si>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</si>
  <si>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</si>
  <si>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</si>
  <si>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</si>
  <si>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</si>
  <si>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</si>
  <si>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</si>
  <si>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</si>
  <si>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Parodų, mugių, kuriuose dalyvauta, skaičius</t>
  </si>
  <si>
    <t>~200</t>
  </si>
  <si>
    <t>01.01</t>
  </si>
  <si>
    <t>01.02</t>
  </si>
  <si>
    <t>01.03</t>
  </si>
  <si>
    <t>tūkst. Eur</t>
  </si>
  <si>
    <t>Vykdyti neformaliojo vaikų švietimo programas</t>
  </si>
  <si>
    <t>Savanorių ugniagesių veikloje dalyvaujančių gyventojų skaičius</t>
  </si>
  <si>
    <t>Peržiūrėti neveiksniais pripažintų asmenų būklę</t>
  </si>
  <si>
    <t>Įteiktas Metų socialinio darbuotojo apdovanojimas</t>
  </si>
  <si>
    <t>Suorganizuotų renginių, edukacinių pamokų  muziejuje ir jo skyriuose  skaičius</t>
  </si>
  <si>
    <t>Finansuoti Kėdainių rajono vietos veiklos grupės teritorijos vietos plėtros 2015-2023 m. strategijos įgyvendinimą</t>
  </si>
  <si>
    <t>01.04</t>
  </si>
  <si>
    <t>Paslaugas gavusių asmenų skaičius</t>
  </si>
  <si>
    <t>Apsilankymų bibliotekose skaičius (tūkst. kartų)</t>
  </si>
  <si>
    <t xml:space="preserve"> Visuomenės sveikatos rėmimo specialiosios programos įgyvendinimas, proc.</t>
  </si>
  <si>
    <t xml:space="preserve">Užtikrinti efektyvią VšĮ Kėdainių turizmo ir verslo informacijos centro veiklą turizmo srityje </t>
  </si>
  <si>
    <t>Įgyvendinti Kėdainių rajono savivaldybės bažnyčių rėmimo programą</t>
  </si>
  <si>
    <t>Remontuoti Minareto fasadą</t>
  </si>
  <si>
    <t xml:space="preserve">Pacientų, patenkintų pirminės asmens sveikatos priežiūros paslaugų kokybe, skaičiaus didėjimas (proc.). </t>
  </si>
  <si>
    <t>Finansuoti rajono savivaldybės renginius ir kultūrines iniciatyvas</t>
  </si>
  <si>
    <t>Teikti Česlavo Milošo premiją</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</si>
  <si>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</si>
  <si>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</si>
  <si>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</si>
  <si>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</si>
  <si>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</si>
  <si>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</si>
  <si>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</si>
  <si>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</si>
  <si>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</si>
  <si>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</si>
  <si>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</si>
  <si>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</si>
  <si>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</si>
  <si>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IŠ VISO PROGRAMOMS</t>
  </si>
  <si>
    <t>Užtikrinti stacionarių ir nestacionarių socialinių paslaugų teikimą Kėdainių pagalbos šeimai centre</t>
  </si>
  <si>
    <t xml:space="preserve">Remontuoti savivaldybės ir socialinį būstą </t>
  </si>
  <si>
    <t>Tvarkomų objektų skaičius</t>
  </si>
  <si>
    <t>25</t>
  </si>
  <si>
    <t>Viešąsias sveikatos priežiūros paslaugas teikiančių įstaigų, kuriose pagerinta paslaugų teikimo infrastruktūra, skaičius / Gyventojų, pasinaudojusių pagerintomis paslaugomis, skaičius tūkst.</t>
  </si>
  <si>
    <t>Įrengti buitinių nuotekų tinklus Aušros k. Ąžuolaičių g. ir Volučių g.</t>
  </si>
  <si>
    <t>26</t>
  </si>
  <si>
    <t>27</t>
  </si>
  <si>
    <t>Parengti ritualinio skerdiko namo tvoros ir vartų su saulės laikrodžiu pamatų konservavimo ir vartų atstatymo projektą ir atlikti darbus</t>
  </si>
  <si>
    <t>31</t>
  </si>
  <si>
    <t>33</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</si>
  <si>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</si>
  <si>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</si>
  <si>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</si>
  <si>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</si>
  <si>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</si>
  <si>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</si>
  <si>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</si>
  <si>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</si>
  <si>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</si>
  <si>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</si>
  <si>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Vaikų skaičius ikimokyklinio ugdymo grupėse</t>
  </si>
  <si>
    <t>Nelankančių bendrojo ugdymo mokyklų vaikų iki 16 metų skaičius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</si>
  <si>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</si>
  <si>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</si>
  <si>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</si>
  <si>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</si>
  <si>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Teikti kvalifikuotą švietimo pagalbą mokiniui, mokytojui, mokyklai</t>
  </si>
  <si>
    <t xml:space="preserve">Tuberkulioze sergančių pacientų, kuriems buvo suteiktos socialinės paramos priemonės tuberkuliozės gydymo metu </t>
  </si>
  <si>
    <t>IT įranga, baldais aprūpintų filialų skaičius</t>
  </si>
  <si>
    <t>Modernizuotų objektų skaičius</t>
  </si>
  <si>
    <t>01.05</t>
  </si>
  <si>
    <t>Plėtoti, atnaujinti viešąją infrastruktūrą, atsižvelgiant į turizmo plėtros ir rekreacijos poreikius</t>
  </si>
  <si>
    <t>Aktualizuoti Kėdainių krašto muziejų, padidinant kultūros paveldo aktualumą, lankomumą ir žinomumą (įskaitant ekspozicijų atnaujinimą)</t>
  </si>
  <si>
    <t>&gt;95</t>
  </si>
  <si>
    <t>24</t>
  </si>
  <si>
    <t>Suremontuotų objektų skaičius</t>
  </si>
  <si>
    <t xml:space="preserve">Plėsti vandentiekio ir nuotekų tinklus Šlapaberžės kaime </t>
  </si>
  <si>
    <t>Rekonstruoti Kėdainių miesto nuotekų valyklą</t>
  </si>
  <si>
    <t>Vaikų, lankančių neformaliojo vaikų švietimo mokyklas, skaičius</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</si>
  <si>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</si>
  <si>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</si>
  <si>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</si>
  <si>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</si>
  <si>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Parengti vandentiekio ir nuotekų tinklų išplėtimo Angirių k. techninę dokumentaciją ir atlikti darbus</t>
  </si>
  <si>
    <t>Parengti  vandentiekio ir nuotekų tinklų įrengimo Meironiškio k. techninę dokumentaciją</t>
  </si>
  <si>
    <t>28</t>
  </si>
  <si>
    <t>30</t>
  </si>
  <si>
    <t>34</t>
  </si>
  <si>
    <t>Pasirašytų sutarčių su investuotojais Kėdainių LEZ  skaičius (iš viso)</t>
  </si>
  <si>
    <t>8</t>
  </si>
  <si>
    <t>9</t>
  </si>
  <si>
    <t>Atnaujintos/prižiūrimos IT  įrangos skaičius</t>
  </si>
  <si>
    <t>Finansinių įsipareigojimų vykdymo savalaikiškumas, proc.</t>
  </si>
  <si>
    <t>Rekonstruotų objektų skaičius</t>
  </si>
  <si>
    <t>Parengti Kėdainių šviesiosios gimnazijos fasado tvarkybos projektą</t>
  </si>
  <si>
    <t xml:space="preserve">Finansuoti žvyro įsigijimą seniūnijų keliams prižiūrėti </t>
  </si>
  <si>
    <t>Prižiūrimų žvyrkelių ilgis, km</t>
  </si>
  <si>
    <t>Įsigytų įrenginių skaičius</t>
  </si>
  <si>
    <t>36</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</si>
  <si>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</si>
  <si>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</si>
  <si>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</si>
  <si>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Užtikrinti Kėdainių rajono savivaldybės visuomenės sveikatos biuro veiklą, vykdant visuomenės sveikatos priežiūros funkcijas</t>
  </si>
  <si>
    <t>Užtikrinti efektyvią Kėdainių rajono savivaldybės  Mikalojaus Daukšos viešosios bibliotekos veiklą</t>
  </si>
  <si>
    <t>Atnaujinti Kėdainių rajono savivaldybės Mikalojaus Daukšos viešosios bibliotekos filialų informacinių technologijų  įrangą, žaislotekas, įsigyti baldų/įrangos užimtumo centrams</t>
  </si>
  <si>
    <t>Organizuoti ir užtikrinti Kėdainių krašto muziejaus ir jo skyrių veiklą</t>
  </si>
  <si>
    <t xml:space="preserve">Remontuoti Kėdainių rajono savivaldybės Mikalojaus Daukšos biblioteką ir jos filialus </t>
  </si>
  <si>
    <t>Remontuoti Kėdainių „Ryto“ progimnaziją, kuriant šiuolaikines mokymosi erdves</t>
  </si>
  <si>
    <t>Teikti integralią pagalbą į namus Kėdainių rajone</t>
  </si>
  <si>
    <t>Atstatytų objektų skaičius</t>
  </si>
  <si>
    <t xml:space="preserve">Atnaujinti daugiabučių namų kiemų kietąsias dangas </t>
  </si>
  <si>
    <t>Atnaujintų teritorijų skaičius, m2</t>
  </si>
  <si>
    <t>38</t>
  </si>
  <si>
    <t>Rekonstruoti Akademijos  nuotekų valyklą</t>
  </si>
  <si>
    <t>Rekonstruoti  nuotekų valykla</t>
  </si>
  <si>
    <t>40</t>
  </si>
  <si>
    <t>41</t>
  </si>
  <si>
    <t>Inventorizuotų gatvių skaičius</t>
  </si>
  <si>
    <t>Įgyvendinti priemones, skirtas žemo slenksčio paslaugų kokybės gerinimui Kėdainių rajono savivaldybėje</t>
  </si>
  <si>
    <t>Vykdyti gyvenamosios vietos deklaravimo duomenų ir gyvenamosios vietos nedeklaravusių asmenų  apskaitos duomenų tvarkymo funkciją</t>
  </si>
  <si>
    <t>Didinti saugumą rajone</t>
  </si>
  <si>
    <t>Užtikrinti rajono gyventojų viešąją tvarką ir viešąjį saugumą</t>
  </si>
  <si>
    <t>Užtikrinti savivaldybės priešgaisrinės tarnybos veiklą ir modernizuoti  infrastruktūrą</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</si>
  <si>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</si>
  <si>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</si>
  <si>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</si>
  <si>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</si>
  <si>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</si>
  <si>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</si>
  <si>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Atliktų  kontrolės ir audito tarnybos auditų skaičius pagal patvirtintą metų planą (proc.)</t>
  </si>
  <si>
    <t>Organizuoti Savivaldybės tarybos ir Savivaldybės administracijos veiklą, įgyvendinant administracinės naštos, lygių galimybių bei korupcijos prevencijos priemones, stiprinti darbuotojų kompetencijas</t>
  </si>
  <si>
    <t>Savivaldybėje esančių seniūnijų skaičius</t>
  </si>
  <si>
    <t>Organizuoti seniūnijų veiklą, įgyvendinant joms pavestas viešojo administravimo funkcijas</t>
  </si>
  <si>
    <t>Organizuoti ir užtikrinti kokybišką valstybės perduotų  funkcijų įgyvendinimą</t>
  </si>
  <si>
    <t>Sudaryti prielaidas ugdymo kokybei gerinti, mažinti ugdymo kokybės skirtumus tarp mokyklų, didinti pedagogų motyvaciją</t>
  </si>
  <si>
    <t xml:space="preserve">Vykdyti švietimo programų įgyvendinimą ir užtikrinti tinkamą ugdymo(si) aplinką </t>
  </si>
  <si>
    <t>Mokytojų ir kitų ugdymo procese dalyvaujančių specialistų, kuriems kompensuojamos išlaidos, skaičius</t>
  </si>
  <si>
    <t>Tobulinti ugdymo(si) infrastruktūrą, aplinką, diegti inovacijas</t>
  </si>
  <si>
    <t>Gerinti darbo ir mokymo(si) sąlygas savivaldybės švietimo įstaigose</t>
  </si>
  <si>
    <t xml:space="preserve">Organizuotų kvalifikacijos tobulinimo renginių skaičius / kvalifikaciją ir kompetenciją tobulinusių  pedagogų, pagalbos mokinių specialistų, vadovų skaičius </t>
  </si>
  <si>
    <t>150 / 3500</t>
  </si>
  <si>
    <t>Įgyvendintų veiklų, modernizuojant edukacines erdves einamaisiais metais, proc.</t>
  </si>
  <si>
    <t>3</t>
  </si>
  <si>
    <t>Parengtų tvarkybos projektų skaičius</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</si>
  <si>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</si>
  <si>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</si>
  <si>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</si>
  <si>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</si>
  <si>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</si>
  <si>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</si>
  <si>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</si>
  <si>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</si>
  <si>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</si>
  <si>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</si>
  <si>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</si>
  <si>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</si>
  <si>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</si>
  <si>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</si>
  <si>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</si>
  <si>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Išsaugoti istorinį bei kultūros paveldą, didinti jo patrauklumą ir žinomumą</t>
  </si>
  <si>
    <t>Dalyvauti Žydų kultūros paveldo kelio asociacijos veikloje ir puoselėti žydų kultūros paveldo atminimą Kėdainiuose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</si>
  <si>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</si>
  <si>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</si>
  <si>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</si>
  <si>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</si>
  <si>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</si>
  <si>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</si>
  <si>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</si>
  <si>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</si>
  <si>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Parengti Paberžės  parko tvarkybos projektą ir atlikti darbus</t>
  </si>
  <si>
    <t>Plėsti dviračių takų infrastruktūrą mieste ir rajone</t>
  </si>
  <si>
    <t>01 tikslas. Didinti gyventojų fizinį aktyvumą, ugdyti sportišką bendruomenę</t>
  </si>
  <si>
    <t>Užtikrinti Kultūros ir sporto skyriaus veiklą kūno kultūros ir sporto srityje</t>
  </si>
  <si>
    <t>Organizuoti sporto metodininkų veiklas kaimiškosiose seniūnijose</t>
  </si>
  <si>
    <t>Kultivuojamų sporto šakų skaičius</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</si>
  <si>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</si>
  <si>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</si>
  <si>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</si>
  <si>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</si>
  <si>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</si>
  <si>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Užtikrinti efektyvią rajono kultūros centrų veiklą, vykdyti organizuojamų renginių informacijos sklaidą</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</si>
  <si>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</si>
  <si>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</si>
  <si>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</si>
  <si>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</si>
  <si>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</si>
  <si>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</si>
  <si>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</si>
  <si>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</si>
  <si>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</si>
  <si>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</si>
  <si>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Atnaujintų objektų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</si>
  <si>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</si>
  <si>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</si>
  <si>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</si>
  <si>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</si>
  <si>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</si>
  <si>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</si>
  <si>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</si>
  <si>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</si>
  <si>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</si>
  <si>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</si>
  <si>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</si>
  <si>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</si>
  <si>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</si>
  <si>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</si>
  <si>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</si>
  <si>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Gerinti socialinių paslaugų prieinamumą, užtikrinti jų teikimą bei didinti socialinių paslaugų ir jų teikėjų įvairovę</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</si>
  <si>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</si>
  <si>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</si>
  <si>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</si>
  <si>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</si>
  <si>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</si>
  <si>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</si>
  <si>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Iškelti vandens tinklą iš privačios valdos Vilniaus g.  30 D200</t>
  </si>
  <si>
    <t>Perkloti vandentiekio liniją  Derliaus g. D400 Kėdainiuose</t>
  </si>
  <si>
    <t>Įrengta vandentiekio tinklų, m</t>
  </si>
  <si>
    <t>Rekonstruoti nuotekų tinklus nuo Respublikos-Janušavos g. sankryžos iki nuotekų siurblinės</t>
  </si>
  <si>
    <t>Pastatyti vandens gerinimo stotį Paežerių km.</t>
  </si>
  <si>
    <t>Įrengtų valymo įrenginių skaičius</t>
  </si>
  <si>
    <t>Išplėsti Krakių valymo įrenginius</t>
  </si>
  <si>
    <t xml:space="preserve">Pastatytų įrenginių skaičius </t>
  </si>
  <si>
    <t>Rekonstruotų vandentiekio tinklų,  m</t>
  </si>
  <si>
    <t>Perkloti senus vandentiekio  tinklus Vainikų kaimo Nevėžio g. kiemuose</t>
  </si>
  <si>
    <t xml:space="preserve">Rekonstruoti nuotekų tinklus Tuopų g. iki nuotekų siurblinės, Vilainių k. </t>
  </si>
  <si>
    <t>01 uždavinys. Rengti ir (arba) atnaujinti Kėdainių rajono savivaldybės teritorijų planavimo ir kitus dokumentus, sudarant sąlyga infrastruktūros plėtrai</t>
  </si>
  <si>
    <t>Įrengti gamtos ir technologijų mokslų laboratorijas</t>
  </si>
  <si>
    <t>Aprūpinti ikimokyklinio ugdymo įstaigų sveikatos kabinetus metodinėmis priemonėmis</t>
  </si>
  <si>
    <t>Įstaigų skaičius, kuriose įrengtos laboratorijos</t>
  </si>
  <si>
    <t>Apsilankymai (kartais) žemo slenksčio paslaugų kabinetuose per metus</t>
  </si>
  <si>
    <t>Pritaikyti viešąją aplinką specialiųjų poreikių turintiems gyventojams</t>
  </si>
  <si>
    <t xml:space="preserve">Parengta techninė dokumentacija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</si>
  <si>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</si>
  <si>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</si>
  <si>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</si>
  <si>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32</t>
  </si>
  <si>
    <t xml:space="preserve">Parengti vandentiekio ir nuotekų tinklų išplėtimo Mantviliškio  kaime techninį projektą </t>
  </si>
  <si>
    <t>29</t>
  </si>
  <si>
    <t>35</t>
  </si>
  <si>
    <t>37</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</si>
  <si>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</si>
  <si>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</si>
  <si>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</si>
  <si>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</si>
  <si>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</si>
  <si>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</si>
  <si>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~430</t>
  </si>
  <si>
    <t>~160</t>
  </si>
  <si>
    <t>Atnaujinti Kėdainių sporto centro bazes</t>
  </si>
  <si>
    <t>Aprūpinti mėgėjų meno kolektyvus tautiniais ir kitais koncertiniais kostiumais bei muzikos instrumentais</t>
  </si>
  <si>
    <t>Kultūros centrų organizuojamų veiklų lankytojų skaičius</t>
  </si>
  <si>
    <t>Įrengti vandens gręžinį ir vandentiekio tinklus Gineitų k., Vilainių sen.</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</si>
  <si>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</si>
  <si>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</si>
  <si>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</si>
  <si>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</si>
  <si>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</si>
  <si>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</si>
  <si>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</si>
  <si>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</si>
  <si>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</si>
  <si>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</si>
  <si>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</si>
  <si>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</si>
  <si>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Iš viso SK</t>
  </si>
  <si>
    <t>Investicijoms parengtų viešųjų teritorijų plotas, ha</t>
  </si>
  <si>
    <t>~12</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</si>
  <si>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</si>
  <si>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</si>
  <si>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Įgyvendinta projektų veiklų proc.</t>
  </si>
  <si>
    <t>Išsaugoti istorinę atmintį, tobulinti ir plėsti kultūros paslaugas Kėdainių krašto muziejuje, siekiant didinti jų prieinamumą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</si>
  <si>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</si>
  <si>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</si>
  <si>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</si>
  <si>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</si>
  <si>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</si>
  <si>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</si>
  <si>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Pastatyti vandens gerinimo stotį Taujankoje</t>
  </si>
  <si>
    <t>Skatinti aplinkos apsaugos iniciatyvas, vykdyti gyventojų aplinkosauginį švietimą</t>
  </si>
  <si>
    <t>Numatomi 2023-ųjų m. asignavimai</t>
  </si>
  <si>
    <t>2023 -ieji m.</t>
  </si>
  <si>
    <t>10/29</t>
  </si>
  <si>
    <t>Organizuoti brandos egzaminų sesiją, pagrindinio ugdymo pasiekimų patikrinimą, nacionalinį mokinių pasiekimų patikrinimą bei tyrimus</t>
  </si>
  <si>
    <t>Vykdyti skaitmeninio ugdymo plėtrą</t>
  </si>
  <si>
    <t>Įstaigų, plečiančių skaitmeninimą,  skaičius</t>
  </si>
  <si>
    <t>Užtikrinti efektyvią Kėdainių sporto centro veiklą, vykdyti organizuojamus renginius</t>
  </si>
  <si>
    <t>Finansuoti sporto šakų programas, iš jų:</t>
  </si>
  <si>
    <t>300/14</t>
  </si>
  <si>
    <t>Įrengti  valstybinės reikšmės kelių nuorodas į savivaldybės kultūros paveldo objektus</t>
  </si>
  <si>
    <t>&gt;300</t>
  </si>
  <si>
    <t>&gt;180</t>
  </si>
  <si>
    <t>&gt;650</t>
  </si>
  <si>
    <t>Atlikti Paberžės klebonijos ir svirno restauravimo ir remonto darbus</t>
  </si>
  <si>
    <t xml:space="preserve">Remontuoti Akademijos kultūros centrą </t>
  </si>
  <si>
    <t>Finansuotų vaikų dienos centrų  skaičius/veiklose dalyvavusių vaikų, jaunuolių  skaičius</t>
  </si>
  <si>
    <t>~335</t>
  </si>
  <si>
    <t>~450</t>
  </si>
  <si>
    <t>Rekonstruotų el. pastočių</t>
  </si>
  <si>
    <t xml:space="preserve">Modernizuotų šviestuvų skaičius / planuojamas elektros energijos sutaupymas, proc.  </t>
  </si>
  <si>
    <t>~500</t>
  </si>
  <si>
    <t xml:space="preserve">Rekonstruoti vandenvietės elektros pastotės skydinės  2  įvadą (Dotnuvos g. 5) </t>
  </si>
  <si>
    <t>Įgyvendinti visuomenės aplinkosauginio švietimo priemones</t>
  </si>
  <si>
    <t>Organizuoti ir užtikrinti Kultūros ir sporto skyriaus veiklą kūno kultūros ir sporto srityje</t>
  </si>
  <si>
    <t>39</t>
  </si>
  <si>
    <t>12 priedas</t>
  </si>
  <si>
    <t>Atnaujinti ir plėsti Kėdainių rajono savivaldybės sporto infrastruktūrą, pritaikyti ją šiuolaikiniams poreikiams</t>
  </si>
  <si>
    <t>Įgyvendinti projektą "Kėdainių gatvių apšvietimo modernizavimas"</t>
  </si>
  <si>
    <t xml:space="preserve">Atliktų, einamaisiais metais numatytų darbų, proc.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</si>
  <si>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</si>
  <si>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</si>
  <si>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</si>
  <si>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</si>
  <si>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</si>
  <si>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</si>
  <si>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</si>
  <si>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</si>
  <si>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</si>
  <si>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</si>
  <si>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 xml:space="preserve">Kultūros centrų organizuojamų veiklų skaičius </t>
  </si>
  <si>
    <t xml:space="preserve">&gt;1000 </t>
  </si>
  <si>
    <t>Sudaryti saugias ugdymo sąlygas įstaigose, vykdančiose ugdymo programas</t>
  </si>
  <si>
    <t>&gt;20</t>
  </si>
  <si>
    <t>1/1/1</t>
  </si>
  <si>
    <t>IŠ viso SK</t>
  </si>
  <si>
    <t>Numatomi 2024-ųjų m. asignavimai</t>
  </si>
  <si>
    <t>2024 -ieji m.</t>
  </si>
  <si>
    <t>Įgyvendintų programų skaičius</t>
  </si>
  <si>
    <t>Vykdyti anestezijos paslaugų vaikams ir suaugusiesiems kokybės gerinimo Kėdainių rajono savivaldybėje 2022-2027 m. programą</t>
  </si>
  <si>
    <t>Vykdyti rentgeno paslaugų atnaujinimo, kokybės gerinimo Kėdainių rajono savivaldybėje 2022-2027 m. programą</t>
  </si>
  <si>
    <t>Patalpų, kuriose įrengta vėdinimo (kondicionavimo) sistema, skaičius</t>
  </si>
  <si>
    <t>Kompensuoti švietimo įstaigų  darbuotojų važiavimo į/iš darbo išlaidas</t>
  </si>
  <si>
    <t>32/100</t>
  </si>
  <si>
    <t>Tobulinti ir plėsti kultūrinės informacijos paslaugas Kėdainių rajono savivaldybės  Mikalojaus Daukšos viešojoje bibliotekoje, siekiant didinti jų prieinamumą</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</si>
  <si>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</si>
  <si>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</si>
  <si>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</si>
  <si>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</si>
  <si>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</si>
  <si>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</si>
  <si>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Modernizuoti seniūnijų administracinius  pastatus</t>
  </si>
  <si>
    <t xml:space="preserve">Informacijos sklaida, val. </t>
  </si>
  <si>
    <t>Informacijos apie Savivaldybės veiklą, sprendimus, projektus, renginius spaudoje, interneto svetainėje, televizijoje, socialiniuose tinkluose, leidiniuose ir kt. žiniasklaidos priemonėse skleidimas</t>
  </si>
  <si>
    <t>6</t>
  </si>
  <si>
    <t>Organizuoti ir užtikrinti Kėdainių sporto centro veiklą, organizuoti  ir vykdyti sveikatingumo bei sportinius renginius</t>
  </si>
  <si>
    <t>Asmenų, lankančių įstaigą, skaičius /sveikatingumo, sportinių renginių rajone skaičius</t>
  </si>
  <si>
    <t xml:space="preserve">Įvairaus amžiaus grupių šalies bokso čempionatuose iškovotų medalių skaičius/tarptautinėse bokso varžybose iškovotų medalių skaičius/sporto treniruočių stovyklų skaičius/paruoštų boksininkų šalies bokso rinktinei skaičius </t>
  </si>
  <si>
    <t>250/7/6</t>
  </si>
  <si>
    <t>Atlikti archeologinius ir kitus tyrinėjimus kultūros paveldo teritorijose, vykdyti paveldo objektams parengtų tvarkybos projektų ekspertizę, parengti sąmatas</t>
  </si>
  <si>
    <t>1/2</t>
  </si>
  <si>
    <t>Vykdyti Kėdainių rajono Saviečių kadastrinės vietovės Mėklos sausinimo sistemos melioracijos griovių ir juose esančių statinių rekonstrukciją</t>
  </si>
  <si>
    <t>Atlikti Bakainių piliakalnio su priešpiliu ir papiliu, priešpilio tvarkybos darbus</t>
  </si>
  <si>
    <t>~350</t>
  </si>
  <si>
    <t>Paklota vandentiekio buitinių nuotekų tinklų, m</t>
  </si>
  <si>
    <t>~3100</t>
  </si>
  <si>
    <t>Parengta techninė dokumentacija /trasos įrengimas, m</t>
  </si>
  <si>
    <t>Atnaujinti Kėdainių muzikos mokyklos pastato fasadą, laiptus į rūsį</t>
  </si>
  <si>
    <t>Grupių, klasių ir egzaminų centrų skaičius, kuriose įrengta vėdinimo (kondicionavimo) sistema</t>
  </si>
  <si>
    <t>~2</t>
  </si>
  <si>
    <t xml:space="preserve">~2 </t>
  </si>
  <si>
    <t>Įrengtų/tvarkomų informacinių ženklinimo infrastruktūros objektų skaičius</t>
  </si>
  <si>
    <t>Įrengiamų dviračių takų, km</t>
  </si>
  <si>
    <t>Vykdyti bešeimininkių ir bepriežiūrių gyvūnų surinkimą, gaudymą bei karantinavimą</t>
  </si>
  <si>
    <t>Suprojektuoti ir įrengti naują geriamojo vandens tinklą Pelėdnagiai-Paobelys</t>
  </si>
  <si>
    <t>Rengti specialiuosius, bendruosius, detaliuosius, geodezinius planus bei  topografines nuotraukas</t>
  </si>
  <si>
    <t>Įrengtas gręžinys/ pastatytų vandens kolonėlių /  gerinimo stočių skaičius /  techninio projekto parengimas</t>
  </si>
  <si>
    <t>Parengtos techninės dokumentacijos skaičius /  Rekonstruota nuotekų tinklų, m</t>
  </si>
  <si>
    <t>Parengtos techninės dokumentacijos skaičius /Rekonstruotų nuotekų  tinklų,  m</t>
  </si>
  <si>
    <t>Atlikti vietinės reikšmės kelių ir gatvių  inventorizaciją, kokybės kontrolę, diegti saugaus eismo ir darnaus judumo priemones</t>
  </si>
  <si>
    <t xml:space="preserve">Atlikti turto inventorizavimą, teisinę registraciją, parengti  dokumentus turto pardavimui  </t>
  </si>
  <si>
    <t>Atlikti moksliniai taikomieji tyrimai / parengta projektinė dokumentacija / einamaisiais metais numatyta atliktų darbų</t>
  </si>
  <si>
    <t>1/0/0</t>
  </si>
  <si>
    <t>1/1/0</t>
  </si>
  <si>
    <t>1/1 /100</t>
  </si>
  <si>
    <t>Parengti nuotekų tinklų įrengimo Josvainių mstl. P.Cvirkos g. projektą</t>
  </si>
  <si>
    <t>Įsigytos įrangos skaičius/ vidutinis atliktų ultragarsinių tyrimų skaičius</t>
  </si>
  <si>
    <t>01.   02</t>
  </si>
  <si>
    <t>01.   03</t>
  </si>
  <si>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</si>
  <si>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</si>
  <si>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</si>
  <si>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</si>
  <si>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</si>
  <si>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</si>
  <si>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</si>
  <si>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</si>
  <si>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</si>
  <si>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</si>
  <si>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</si>
  <si>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</si>
  <si>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</si>
  <si>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</si>
  <si>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</si>
  <si>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1/100</t>
  </si>
  <si>
    <t>Parengtos techninės dokumentacijos skaičius /Paklota nuotekų tinklų, m</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</si>
  <si>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</si>
  <si>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</si>
  <si>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</si>
  <si>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Funkcijos vykdymo užtikrinimas</t>
  </si>
  <si>
    <t xml:space="preserve">Teikti ir administruoti asmeninę pagalbą </t>
  </si>
  <si>
    <t>Kurti modernias ir šiuolaikines mokymosi erdves Kėdainių kalbų mokykloje</t>
  </si>
  <si>
    <t>Įkurta šiuolaikiška moderni mokymosi erdvė</t>
  </si>
  <si>
    <t>Kompensuoti socialinių įstaigų  darbuotojų važiavimo į/iš darbo išlaidas</t>
  </si>
  <si>
    <t>Darbuotojų, kuriems kompensuojamos išlaidos, skaičius</t>
  </si>
  <si>
    <t xml:space="preserve">Įrengti reikalingą infrastruktūrą atlikėjams prie Kėdainių miesto parko didžiosios scenos </t>
  </si>
  <si>
    <t>Parengta vizija/techninė dokumentacija/ įrengta persirengimo/ poilsio/laukimo infrastruktūra atlikėjams</t>
  </si>
  <si>
    <t>Kompensuoti kultūros įstaigų  darbuotojų važiavimo į/iš darbo išlaidas</t>
  </si>
  <si>
    <t>Tvarkomų kultūros paveldo objektų ar kultūros paveldo statinių skaičius</t>
  </si>
  <si>
    <t>1 priedas</t>
  </si>
  <si>
    <t>2 priedas</t>
  </si>
  <si>
    <t>3 priedas</t>
  </si>
  <si>
    <t>Parengtų specialiųjų planų skaičius</t>
  </si>
  <si>
    <t xml:space="preserve">Teikti Metų žemdirbio apdovanojimą </t>
  </si>
  <si>
    <t>Teikti apdovanojimus aukšto meistriškumo sportininkams ir jų treneriams už sporto pasiekimus</t>
  </si>
  <si>
    <t>04 SPORTO VEIKLOS PLĖTRA</t>
  </si>
  <si>
    <t>Įrengti dviračių kelią "Isos slėnis", pritaikant visuomenės poreikiams</t>
  </si>
  <si>
    <t xml:space="preserve">Parengti Senojo Upytės kelio specialųjį planą ("Isos slėnis") </t>
  </si>
  <si>
    <t>1/~33</t>
  </si>
  <si>
    <t xml:space="preserve">Parengtos techninės dokumentacijos skaičius/Įrengtas dviračių kelias km </t>
  </si>
  <si>
    <t>Paramos pagal poreikį teikimas</t>
  </si>
  <si>
    <t>Įsigytų objektų visuomenės poreikiams skaičius</t>
  </si>
  <si>
    <t>Sutvarkyti namų ūkiuose susidariusias asbesto atliekas</t>
  </si>
  <si>
    <t xml:space="preserve">Finansinių įsipareigojimų vykdymas, proc. </t>
  </si>
  <si>
    <t>Vykdyti Kėdainių lopšelio-darželio „Žilvitis“ infrastruktūros modernizavimo projektą</t>
  </si>
  <si>
    <t>Oro kabelinės linijos įrengimas, m / pakeistų atramų/šviestuvų skaičius</t>
  </si>
  <si>
    <t>300/25/  25</t>
  </si>
  <si>
    <t>~1750</t>
  </si>
  <si>
    <t>Įsigytų konteinerių skaičius</t>
  </si>
  <si>
    <t>Rekonstruotų griovių ilgis, km</t>
  </si>
  <si>
    <t>Parengtų projektų skaičius/rekonstruojamų hidrotechnikos įrenginių skaičius</t>
  </si>
  <si>
    <t>500/5/ 14</t>
  </si>
  <si>
    <t>10/5/14/1</t>
  </si>
  <si>
    <t xml:space="preserve">|Sutvarkyta nadotų padangų, t </t>
  </si>
  <si>
    <t>Sutvarkyta asbesto atliekų, t.</t>
  </si>
  <si>
    <t>01.   01</t>
  </si>
  <si>
    <t>01.  04</t>
  </si>
  <si>
    <t>01. 05</t>
  </si>
  <si>
    <t>Teikti vienkartines išmokas įsikurti gyvenamojoje vietoje savivaldybės teritorijoje ir (ar) mėnesines kompensacijas vaiko ugdymo pagal ikimokyklinio ir priešmokyklinio ugdymo programą</t>
  </si>
  <si>
    <t>Teikti tikslines kompensacijas, išmokas neįgaliesiems</t>
  </si>
  <si>
    <t>Įrengta Ekstremaliųjų situacijų operacijų centro patalpa/Diegiamų šiuolaikinių elektroninių akustinių sirenų skaičius</t>
  </si>
  <si>
    <t>0/2</t>
  </si>
  <si>
    <t>Užtikrinti ugdymo programų įgyvendinimą ir tinkamą ugdymo (si) aplinką  Kėdainių Dailės, Kalbų ir Muzikos mokyklose</t>
  </si>
  <si>
    <t>Ikimokyklinio ir mokyklinio ugdymo įstaigų sveikatos kabinetų, kuriuose atliktas  remontas/ kabinetų, aprūpintų metodinėmis priemonėmis, skaičius</t>
  </si>
  <si>
    <t>Įgyvendinta einamaisiais metais numatomų atlikti projekto veiklų, proc.</t>
  </si>
  <si>
    <t xml:space="preserve">Remontuoti VšĮ Kėdainių ligoninės Neurologijos ir Priėmimo–skubios pagalbos skyrius  </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</si>
  <si>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</si>
  <si>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</si>
  <si>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</si>
  <si>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Socialinių darbuotojų ir atvejo vadybininkų darbui su šeimomis, patiriančiomis socialinę riziką, skaičius/šeimų, kurioms teikiamos paslaugos,  procentas, palyginus su visomis šeimomis, kurioms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</si>
  <si>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</si>
  <si>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</si>
  <si>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</si>
  <si>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</si>
  <si>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</si>
  <si>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</si>
  <si>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Asmenų, gaunančių išmokas,  skaičius, tūkst.</t>
  </si>
  <si>
    <t>Finansuoti išlaidas už  būsto suteikimą užsieniečiams, pasitraukusiems iš Ukrainos dėl Rusijos Federacijos karinių veiksmų Ukrainoje</t>
  </si>
  <si>
    <t>Asmenų, gaunančių socialines paslaugas, skaičius /asmenų, kuriems teikiamos paslaugos procentas, palyginus su visais asmenimis, kuriems nustatytas paslaugos poreikis</t>
  </si>
  <si>
    <t>Einamaisiais metais pagal poreikį atliktų  remontų socialiniuose būstuose skaičius, proc.</t>
  </si>
  <si>
    <t xml:space="preserve">Organizuoti ir užtikrinti Kėdainių rajono savivaldybės Mikalojaus Daukšos viešosios bibliotekos bei jos filialų veiklą </t>
  </si>
  <si>
    <t>Finansuoti Atviro jaunimo centro ir atvirųjų jaunimo erdvių veiklos projektus</t>
  </si>
  <si>
    <t>Suremontuotų viešosios bibliotekos filialų skaičius</t>
  </si>
  <si>
    <t xml:space="preserve">Įsigyti Janinos Monkutės-Marks pastatą </t>
  </si>
  <si>
    <t>Kulto pastatų, kuriems skirtas finansavimas tvarkybos darbams atlikti, skaičius</t>
  </si>
  <si>
    <t>Modernizuoti Kėdainių krašto muziejaus Daugiakultūrį centrą</t>
  </si>
  <si>
    <t xml:space="preserve">Vykdyti rezistentų paminklinio akmens ir teritorijos, apimančios masinę kapavietę, sutvarkymo darbus (Skongalio g.) </t>
  </si>
  <si>
    <t xml:space="preserve">Įgyvendinti kultūros paveldo objektų, esančių Kėdainių rajono savivaldybės teritorijoje, ir kultūros paveldo statinių, esančių Kėdainių senamiesčio dalyje, išsaugojimo darbų finansavimo programą </t>
  </si>
  <si>
    <t>Parengti Akademijos parko tvarkybos  bei techninius projektus ir atlikti darbus</t>
  </si>
  <si>
    <t>Parengta techninė dokumentacija / atlikta einamaisiais metais numatytų darbų, proc.</t>
  </si>
  <si>
    <t>Seniūnijų, kuriose vykdyta gatvių apšvietimo tinklų priežiūra ir remontas, skaičius</t>
  </si>
  <si>
    <t>Projektų, vykdomų apmokėjimo kompensavimo būdus, skaičius</t>
  </si>
  <si>
    <t>Seniūnijų skaičius, kuriose įgyvendinamos želdynų ir želdinių apsaugos, tvarkymo, būklės stebėsenos, želdynų kūrimo, želdinių veisimo ir inventorizavimo priemonės</t>
  </si>
  <si>
    <t>Sutvarkyti naudotas padangas, kurių turėtojų nustatyti neįmanoma arba kurie neegzistuoja</t>
  </si>
  <si>
    <t xml:space="preserve">Atliktų einamaisiais metais numatytų darbų, proc. </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</si>
  <si>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</si>
  <si>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</si>
  <si>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</si>
  <si>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</si>
  <si>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</si>
  <si>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Prašymų, į kuriuos atsakymai fiziniams asmenims pateikti per įstatymais nustatytus terminus
dalis nuo visų gautų prašymų, proc.</t>
  </si>
  <si>
    <t>Įgyvendintų korupcijos prevencijos priemonių pagal patvirtintą planą skaičius</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</si>
  <si>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</si>
  <si>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</si>
  <si>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</si>
  <si>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</si>
  <si>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</si>
  <si>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Numatomi 2025-ųjų m. asignavimai</t>
  </si>
  <si>
    <t>2025 -ieji m.</t>
  </si>
  <si>
    <t>1 lentelė. 2023–2025 m. Švietimo ir ugdymo programos (01) tikslai, uždaviniai, priemonės, asignavimai ir vertinimo kriterijai</t>
  </si>
  <si>
    <t>2 lentelė. 2023–2025 m.  Sveikatos apsaugos (02) programos tikslai, uždaviniai, priemonės, asignavimai ir vertinimo kriterijai</t>
  </si>
  <si>
    <t>3 lentelė.  2023–2025 m. Socialinės apsaugos plėtojimo programos (03) tikslai, uždaviniai, priemonės, asignavimai ir vertinimo kriterijai</t>
  </si>
  <si>
    <t>4 lentelė. 2023–2025 m. Sporto veiklos plėtros programos (04) tikslai, uždaviniai, priemonės, asignavimai ir vertinimo kriterijai</t>
  </si>
  <si>
    <t>5 lentelė.  2023–2025 m. Kultūros veiklos plėtros programos (05) tikslai, uždaviniai, priemonės, asignavimai ir vertinimo kriterijai</t>
  </si>
  <si>
    <t>6 lentelė. 2023–2025 m. Kultūros paveldo išsaugojimo, turizmo skatinimo ir vystymo  programos (06) tikslai, uždaviniai, priemonės, asignavimai vertinimo kriterijai</t>
  </si>
  <si>
    <t>7 lentelė.  2023–2025 m. Infrastruktūros objektų priežiūros ir plėtros programos (07) tikslai, uždaviniai, priemonės, asignavimai ir vertinimo kriterijai</t>
  </si>
  <si>
    <t>8 lentelė. 2023–2025 m.  Aplinkos apsaugos  programos (08) tikslai, uždaviniai, priemonės, asignavimai ir vertinimo kriterijai</t>
  </si>
  <si>
    <t>9 lentelė. 2023–2025 m. Žemės ūkio plėtros ir melioracijos programos (09) tikslai, uždaviniai, priemonės, asignavimai ir vertinimo kriterijai</t>
  </si>
  <si>
    <t>11 lentelė. 2023–2025 m. Savivaldybės valdymo tobulinimo programos (11) tikslai, uždaviniai, priemonės, asignavimai ir vertinimo kriterijai</t>
  </si>
  <si>
    <t>Programoje dalyvaujančių vaikų skaičius / plaukimo pamokų sk.</t>
  </si>
  <si>
    <t>6/ 12 /5</t>
  </si>
  <si>
    <t>6/ 12 / 6</t>
  </si>
  <si>
    <t>6/ 12 / 7</t>
  </si>
  <si>
    <t>Organizuoti rajoninius, respublikinius, tarptautinius visų amžiaus grupių aukšto meistriškumo sporto renginius ir aukšto meistriškumo sporto treniruočių stovyklas</t>
  </si>
  <si>
    <t>Suorganizuotų rajoninių, respublikinių ir tarptautinių sporto renginių skaičius /  stovyklų skaičius</t>
  </si>
  <si>
    <t>18/5</t>
  </si>
  <si>
    <t xml:space="preserve">Kėdainių krepšinio komandos „Nevėžis-Optibet“ klubinio krepšinio vystymo programai </t>
  </si>
  <si>
    <t>Užimta vieta LKL čempionate/ žiūrovų stebinčių rungtynes skaičiaus vidurkis/socialinių veiklų krašto bendruomenei skaičius / vasaros stovyklų kėdainiečiams vaikams skaičius / atviros treniruotės</t>
  </si>
  <si>
    <t>7-10/              800 / 3/2/2</t>
  </si>
  <si>
    <t>Užimta vieta LFF pirmosios lygos pirmenybėse / žiūrovų stebinčių rungtynes skaičiaus vidurkis/ sportinių-mokomųjų stovyklų skaičius/išugdytų kėdainiečių, atstovaujančių FK "Nevėžis" suaugusiųjų komandoje skaičius</t>
  </si>
  <si>
    <t>3-8 /200/8/6</t>
  </si>
  <si>
    <t>5-6 /200/8/6</t>
  </si>
  <si>
    <t>Bokso sporto šakos vystymo programai</t>
  </si>
  <si>
    <t>5/5/15/2</t>
  </si>
  <si>
    <t>Kėdainių rajono vaikų ir jaunimo futbolo plėtros programai</t>
  </si>
  <si>
    <t>Sportuojančių vaikų skaičius/ dalyvaujančių LFF vaikų pirmenybėse komandų skaičius/FK „Nevėžis“ vyrų komandos papildymas jaunais žaidėjais skaičius</t>
  </si>
  <si>
    <t>3 prieš 3 krepšinio plėtros programai</t>
  </si>
  <si>
    <t>Sportuojančių sk., / Tarptautinių FIBA Challenger turnyrų, kuriuose dalyvauta, skaičius / Kėdainiečių sportininkų atstovavimas komandai</t>
  </si>
  <si>
    <t>50/2/3</t>
  </si>
  <si>
    <t>01. 06</t>
  </si>
  <si>
    <t>Moterų futbolo komandos Kėdainių „Nevėžis“ programai</t>
  </si>
  <si>
    <t xml:space="preserve">Lietuvos moterų futbolo asociacijos Pirmos lygos pirmenybėse iškovota vieta /sporto treniruočių sk. / komandai atstovaujančių kėdainiečių sk. </t>
  </si>
  <si>
    <t>3-7 / 3 / 8</t>
  </si>
  <si>
    <t>10 / 15</t>
  </si>
  <si>
    <t>Finansuojamų sporto / fizinio aktyvumo projektų skaičius</t>
  </si>
  <si>
    <t>Atnaujinamų objektų skaičius</t>
  </si>
  <si>
    <t>Atnaujinti Kėdainių Juozo Paukštelio progimnazijos  sporto aikštyną</t>
  </si>
  <si>
    <t>Atnaujinti Krakių Mikalojaus Katkaus gimnazijos sporto aikštyną</t>
  </si>
  <si>
    <t>Finansuoti sporto projektus</t>
  </si>
  <si>
    <t>Skatinti neįgaliųjų ir senjorų fizinį aktyvumą, organizuoti sporto renginius ir  sporto treniruočių stovyklas</t>
  </si>
  <si>
    <t>Užtikrinti Kėdainių miesto vietos veiklos grupės 2023–2027 m. vietos plėtros strategijos parengimą ir programos "Vietos plėtros strategijos rengimo ir įgyvendinimo programa" įgyvendinimą</t>
  </si>
  <si>
    <t>Vykdyti Kėdainių rajono Dotnuvos seniūnijos Kruostos upės Vaidatonių tvenkinio hidrotechnikos statinių rekonstrukciją ir techninės priežiūros paslaugas</t>
  </si>
  <si>
    <t>Vykdyti Kėdainių rajono Truskavos kadastrinės vietovės Linkuvės sausinimo sistemos melioracijos griovių ir juose esančių statinių rekonstrukciją</t>
  </si>
  <si>
    <t>Rekonstruotų hidrotechninių įrenginių skaičius</t>
  </si>
  <si>
    <t xml:space="preserve">Vykdyti Kėdainių rajono savivaldybės Krakių tvenkinių hidrotechnikos statinių remontą ir techninės priežiūros paslaugas
</t>
  </si>
  <si>
    <t>Dalyvauti projekto „MSNA „Daukšių drenažas“ nariams priklausančių ir valstybinių melioracijos statinių rekonstravimas“ įgyvendinime</t>
  </si>
  <si>
    <t>Dalyvauti projekto „MSNA „Vilainių drenažas“ nariams priklausančių ir valstybinių melioracijos statinių rekonstravimas“ įgyvendinimui</t>
  </si>
  <si>
    <t>Vykdyti Nevėžio upės vientisumo atkūrimą nugriaunant neeksploatuojamus hidroelektrinės statinius ir techninės priežiūros paslaugas</t>
  </si>
  <si>
    <t>Likviduotų neeksploatuojamų statinių  skaičius</t>
  </si>
  <si>
    <t>Dalyvauti projekto „MSNA „Mantvilonių melioracija“ nariams priklausančių ir valstybinių melioracijos statinių rekonstravimas“ įgyvendinime</t>
  </si>
  <si>
    <t>Dalyvauti projekto „MSNA „Balsių melioracija“ nariams priklausančių ir valstybinių melioracijos statinių rekonstravimas“ įgyvendinime</t>
  </si>
  <si>
    <t>Dalyvauti projekto „Dalies MSNA „Nikys“ nariams priklausančių ir valstybinių melioracijos statinių rekonstravimas“ įgyvendinime</t>
  </si>
  <si>
    <t>5/6/ 1,5</t>
  </si>
  <si>
    <t xml:space="preserve">Rekonstruotų rinktuvų, sausintuvų, griovių ilgis, km </t>
  </si>
  <si>
    <t>5/7/  1,5</t>
  </si>
  <si>
    <t xml:space="preserve">Rekonstruotų rinktuvų, sausintuvų ilgis, km </t>
  </si>
  <si>
    <t>10/12 / 1,5</t>
  </si>
  <si>
    <t>6/10</t>
  </si>
  <si>
    <t>Atnaujintos ir E. sveikatos IS funkcionalumui pritaikytos įrangos kompl. skaičius</t>
  </si>
  <si>
    <t xml:space="preserve">Vykdyti Kėdainių rajono tuberkuliozės prevencijos, ankstyvosios diagnostikos, gydymo ir kontrolės 2023–2027 m. programą </t>
  </si>
  <si>
    <t>Atliktų tyrimų ir paslaugų  sk.</t>
  </si>
  <si>
    <t>Vykdyti gyvūnų augintinių gerovės ir apsaugos 2020-2025 m. prevencinę programą</t>
  </si>
  <si>
    <t>1370</t>
  </si>
  <si>
    <t>Įgyvendinti mokytojų ir pagalbos mokiniui specialistų  motyvacijos programą</t>
  </si>
  <si>
    <t xml:space="preserve">Vykdyti tinkamų ir saugių darbo sąlygų užtikrinimo, įrengiant vėdinimo bei kondicionavimo sistemas VšĮ Kėdainių  PSPC 2022-2026 m. programą  </t>
  </si>
  <si>
    <t>Įgyvendinti žemo slenksčio paslaugų kokybės  Kėdainių rajone užtikrinimo 2023-2027 m. programą</t>
  </si>
  <si>
    <t>1/1500</t>
  </si>
  <si>
    <t>1/3000</t>
  </si>
  <si>
    <t>Įsigytos įrangos skaičius / atliktų tyrimų skaičius</t>
  </si>
  <si>
    <t>Paslaugą gaunančių vaikų skaičius</t>
  </si>
  <si>
    <t>Įgyvendinti projektą "Jaunimui palankios sveikatos priežiūros paslaugos" ir užtikrinti jo tęstinumą</t>
  </si>
  <si>
    <t>9/155</t>
  </si>
  <si>
    <t xml:space="preserve">Įdiegti saulės elektrinės pagamintos  energijos kaupimo įrenginį Kėdainių r. Šėtos gimnazijoje </t>
  </si>
  <si>
    <t>Įsigytas saulės energijos įrenginys, skaičius</t>
  </si>
  <si>
    <t>Įdiegti saulės elektrinės pagamintos  energijos kaupimo įrenginį Krakių kultūros centre</t>
  </si>
  <si>
    <t>Didinti Kėdainių lopšelio-darželio „Varpelis“ (Pavasario g. 8, Kėdainiai) pastato energinį efektyvumą, modernizuoti vidaus erdves</t>
  </si>
  <si>
    <t>Didinti Kėdainių lopšelio-darželio „Vyturėlis“ (Josvainių g. 53, Kėdainiai) pastato energinį efektyvumą, modernizuoti vidaus erdves</t>
  </si>
  <si>
    <t>B</t>
  </si>
  <si>
    <t>Pasiekta pastato energijos naudingumo klasė / atnaujintos vidaus erdvės</t>
  </si>
  <si>
    <t>Mokinių, kurie naudojasi sukurta visos dienos mokyklos infrastruktūra, skaičius</t>
  </si>
  <si>
    <t>&lt;900</t>
  </si>
  <si>
    <t xml:space="preserve">Parengti Nekilnojamųjų kultūros vertybių vertinimo medžiagą,  nekilnojamųjų kultūros paveldo objektų, vietovių  individualius apsaugos reglamentus </t>
  </si>
  <si>
    <t>Skaičius objektų, esančių Kultūros vertybių registre, kurių duomenys /  objektų skaičius, kuriems parengti individualūs apsaugos reglamentai</t>
  </si>
  <si>
    <t>Savivaldybės švietimo įstaigose dirbančių mokytojų, specialistų, kurie paskatinti, skaičius</t>
  </si>
  <si>
    <t>Rengti dokumentaciją, atlikti lankytinų objektų,  kultūros paveldo objektų ar objektų, esančių kultūros paveldo teritorijų prieigose, tvarkybos, atnaujinimo, restauravimo darbus seniūnijose</t>
  </si>
  <si>
    <t>Skatinti gyventojų fizinį aktyvumą, vystyti įvairias gyventojų poreikius atitinkančias sporto šakas</t>
  </si>
  <si>
    <t>10/5/14/ 1</t>
  </si>
  <si>
    <t>10 lentelė. 2023–2025 m. Paramos verslui bei verslo plėtros programos (10)  tikslai, uždaviniai, priemonės, asignavimai ir vertinimo kriterijai</t>
  </si>
  <si>
    <t>Programoje, dalyvaujančių įstaigų skaičius</t>
  </si>
  <si>
    <t>10000</t>
  </si>
  <si>
    <t>Teikti ir administruoti paramą mirties atveju, teikti ir administruoti socialines išmokas bei kompensacijas (būsto šildymo išlaidų, išlaidų šaltam bei nuotekoms ir išlaidų karštam vandeniui)</t>
  </si>
  <si>
    <t>440</t>
  </si>
  <si>
    <t>Gerinti socialinę aplinką ir didinti socialinės paramos įvairovę</t>
  </si>
  <si>
    <t>Teikti savivaldybės paramą socialiai pažeidžiamoms grupėms (šeimoms patiriančioms riziką, senyvo amžiaus, neįgaliems asmenims ir kt.)</t>
  </si>
  <si>
    <t>Bendras gyvenamas plotas, kuriam dengiamas kainų skirtumas (tūkst. kv. metrų)</t>
  </si>
  <si>
    <t>Plėsti socialinių paslaugų įvairovę, skatinti socialines inovacijas</t>
  </si>
  <si>
    <t>Finansuoti socialinės globos ir akredituotos socialinės priežiūros paslaugas teikiamas ne savivaldybės pavaldumo ir nevyriausybinėse organizacijose, pirkti paslaugas</t>
  </si>
  <si>
    <t>Tiekėjų, teikiančių paslaugas, skaičius</t>
  </si>
  <si>
    <t>Plėsti Kėdainių rajono savivaldybės socialines paslaugas teikiančių įstaigų informacinių technologijų aplinką bei elektronines paslaugas</t>
  </si>
  <si>
    <t>Įstaigų, taikančių inovatyvias  informacines technologijas, skaičius</t>
  </si>
  <si>
    <t>Įgyvendinti savarankiško gyvenimo namų paslaugų asmenims su sutrikusiu intelektu teikimo programą</t>
  </si>
  <si>
    <t>Įgyvendinti savarankiško gyvenimo namų paslaugų senyvo amžiaus asmenims teikimo programą</t>
  </si>
  <si>
    <t>230/98</t>
  </si>
  <si>
    <t>Užtikrinti ir gerinti socialines paslaugas, teikiamas institucijose, namuose ir bendruomenėje pagyvenusio ir senyvo amžiaus asmenims</t>
  </si>
  <si>
    <t>Teikti šeimoms ir asmenims kompleksinę pagalbą</t>
  </si>
  <si>
    <t>Skatinti globą šeimoje, teikti pagalbą globėjams ir vaikams</t>
  </si>
  <si>
    <t>Asmenų, kuriems suteikta psichologinė, konsultacinė pagalba, skaičius</t>
  </si>
  <si>
    <t>Asmenų, kuriems suteikta pagalba, skaičius</t>
  </si>
  <si>
    <t>Teikti socialinę priežiūrą šeimoms, patiriančioms socialinę riziką</t>
  </si>
  <si>
    <t xml:space="preserve">Užtikrinti laisvės atėmimo bausmę atlikusių asmenų integraciją į visuomenę </t>
  </si>
  <si>
    <t xml:space="preserve">Teikti pagalbą į krizines situacijas patekusiems, smurtą artimoje aplinkoje patyrusiems asmenims ir jų šeimų nariams </t>
  </si>
  <si>
    <t>430/98</t>
  </si>
  <si>
    <t>Finansuotų gyventojų iniciatyvų skaičius</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</si>
  <si>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</si>
  <si>
    <t>Rekonstruoti/įrengti/modernizuoti Kėdainių miesto bei rajono gatvių apšvietimą</t>
  </si>
  <si>
    <t>1/600</t>
  </si>
  <si>
    <t>1/~             600</t>
  </si>
  <si>
    <t>Finansavimo poreikis 2023–2025 m. strateginio veiklos plano programų vykdymui</t>
  </si>
  <si>
    <t>Parengti bendrojo ir ikimokyklinio ugdymo įstaigų (skyrių) pastatų modernizavimo technines dokumentacijas</t>
  </si>
  <si>
    <r>
      <t xml:space="preserve">Vykdyti pirminės asmens sveikatos priežiūros paslaugų prieinamumo ir kokybės užtikrinimo Kėdainių rajono </t>
    </r>
    <r>
      <rPr>
        <u/>
        <sz val="10"/>
        <color theme="1"/>
        <rFont val="Times New Roman"/>
        <family val="1"/>
        <charset val="186"/>
      </rPr>
      <t>kaimiškųjų</t>
    </r>
    <r>
      <rPr>
        <sz val="10"/>
        <color theme="1"/>
        <rFont val="Times New Roman"/>
        <family val="1"/>
        <charset val="186"/>
      </rPr>
      <t xml:space="preserve"> vietovių gyventojams 2017–2025 m. programą</t>
    </r>
  </si>
  <si>
    <t>Stiprinti vaikų, turinčių  autizmo spektro ir kitų raidos sutrikimų, sveikatą, sudaryti galimybes siekti asmeninės pažangos, užtikrinti pilnaverčio socialinio dalyvavimo prielaidas</t>
  </si>
  <si>
    <t xml:space="preserve">Didinti ugdymo prieinamumą atskirtį patiriantiems vaikams </t>
  </si>
  <si>
    <t>Plėtoti įvairialypį švietimą, vykdant visos dienos mokyklos veiklą</t>
  </si>
  <si>
    <t>Neįgaliųjų fizinio aktyvumo ir sporto renginių skaičius / senjorų sporto šakų skaičius / stovyklų skaičius</t>
  </si>
  <si>
    <t xml:space="preserve">Įsigyti tekstilės atliekų surinkimo konteinerius </t>
  </si>
  <si>
    <t>Parengti projektus hidrotechninių įrenginių atnaujinimui</t>
  </si>
  <si>
    <t xml:space="preserve">Parengti techninę dokumentaciją ir atlikti Kėdainių miesto hidrotechnikos statinio ant Dotnuvėlės upės remonto darbus </t>
  </si>
  <si>
    <t>Parengtos dokumentacijos skaičius</t>
  </si>
  <si>
    <t xml:space="preserve">Parengti Dotnuvos miestelio Tilto ir Vingio g. ir  Akademijos miestelio  Lauko g., Tujų g., Sodų, Pievų,  Dobilo, Kranto g. vandentiekio ir nuotekų tinklų  išplėtimo projektą  </t>
  </si>
  <si>
    <t>Išplėsta vandentiekio ir  nuotekų tinklų  m</t>
  </si>
  <si>
    <t>~700</t>
  </si>
  <si>
    <t>~400</t>
  </si>
  <si>
    <t xml:space="preserve">Įrengti biologinius nuotekų valymo įrenginius </t>
  </si>
  <si>
    <t>Parengti  nuotekų tinklų ir nuotekų valyklos įrengimo  Okainių k. techninį projektą</t>
  </si>
  <si>
    <t>Pasibaigus užimtumo didinimo programoms po 6 mėnesių dirbs arba vykdys savarankišką veiklą asmenų dalis iš užimtumo didinimo programų dalyvių skaičiaus (procentai)</t>
  </si>
  <si>
    <t xml:space="preserve">Rengti infrastruktūros objektų tvarkymo investicinius projektus,  planus, paraiškas, kitą techninę dokumentaciją  Europos Sąjungos ar kitų  fondų paramai gauti </t>
  </si>
  <si>
    <t>293/43</t>
  </si>
  <si>
    <t>Suprojektuoti ir įrengti naujus  nuotekų valymo įrenginius Barkūniškio kaime</t>
  </si>
  <si>
    <t>Suprojektuoti ir įrengti naujus nuotekų valymo įrenginius Liepų kaime</t>
  </si>
  <si>
    <t>Rekonstruoti  nuotekų valymo įrenginius Labūnavos kaime</t>
  </si>
  <si>
    <t>Suprojektuoti ir įrengti naujus  nuotekų valymo įrenginius Pagirių kaime</t>
  </si>
  <si>
    <t>Įrengti naujus vandentiekio tinklus   Kaplių kaime, Liepų-Mokyklos gatvėse</t>
  </si>
  <si>
    <t>Suprojektuoti ir įrengti vandentiekio ir nuotekų tinklus  Kėdainiuose tarp Žemaitės ir Rūtų gatvių</t>
  </si>
  <si>
    <t>Suprojektuoti ir įrengti vandentiekio ir nuotekų tinklus Kėdainiuose, Vyturių g.</t>
  </si>
  <si>
    <t>Rekonstruoti  vandentiekio ir nuotekų tinklus Josvainiuose, Skroblų g.</t>
  </si>
  <si>
    <t>Parengta techninė dokumentacija, įrengta vandentiekio / nuotekų tinklų, m</t>
  </si>
  <si>
    <t>Rekonstruota vandentiekio /nuotekų tinklų, m</t>
  </si>
  <si>
    <t>Mokyklų, kuriose įdiegtos universalaus dizaino ir kitos inžinerinės priemonės aplinką pritaikant asmenims, turintiems negalią, skaičius</t>
  </si>
  <si>
    <t>Gautos kompensacijos dalis, proc., per numatytą laikotarpį</t>
  </si>
  <si>
    <t>Einamaisiais metais numatytų atlikti darbų, proc.</t>
  </si>
  <si>
    <t>Parengti Kėdainių evangelikų ir reformatų bažnyčios tvarkybos darbų projektą ir atlikti tvarkybos darbus</t>
  </si>
  <si>
    <t>Parengtos techninės dokumentacijos skaičius/gatvių skaičius, kuriose klojama nuotekų ir vandentiekio tinklų, m</t>
  </si>
  <si>
    <t>Apdovanotųjų skaičius</t>
  </si>
  <si>
    <t xml:space="preserve">Vykdyti kompiuterinės tomografijos paslaugų kokybės gerinimo Kėdainių rajono savivaldybėje 2023-2030 m. programą </t>
  </si>
  <si>
    <t>4 priedas</t>
  </si>
  <si>
    <t>5 priedas</t>
  </si>
  <si>
    <t>6 priedas</t>
  </si>
  <si>
    <t>7 priedas</t>
  </si>
  <si>
    <t>8 priedas</t>
  </si>
  <si>
    <t>9 priedas</t>
  </si>
  <si>
    <t>10 priedas</t>
  </si>
  <si>
    <t>11 priedas</t>
  </si>
  <si>
    <t xml:space="preserve">Vystyti jaunimui palankią aplinką bei infrastruktūrą, plėsti ir skatinti įvairias jaunimo veiklas ir užimtumą,  formuojant jaunimo politiką Kėdainių rajone </t>
  </si>
  <si>
    <t xml:space="preserve"> Užtikrinti ir gerinti stacionarias ir nestacionarias socialines paslaugas socialinę riziką patiriančioms šeimoms, asmenims ir vaikams</t>
  </si>
  <si>
    <t xml:space="preserve">Bendruomeninių šeimos namų darbuotojų pareigybių skaičius </t>
  </si>
  <si>
    <t>Vykdyti Krakių tvenkinių valymo darbus</t>
  </si>
  <si>
    <t>Imti ir grąžinti paskolas, mokėti palūkanas, vykdyti finansinius įsipareigojimus</t>
  </si>
  <si>
    <t xml:space="preserve">Parengtų techninių dokumentacijų skaičius </t>
  </si>
  <si>
    <t>Koofinansuoti  ugdymo įstaigų dalyvavimą infrastruktūros gerinimo/modernizavimo projektuose</t>
  </si>
  <si>
    <t xml:space="preserve">Kompleksiškai sutvarkyti ir pritaikyti bendruomenei ir verslui Kėdainių miesto viešąsias erdves </t>
  </si>
  <si>
    <t>Projekto veiklų įgyveninimo proc</t>
  </si>
  <si>
    <t>~1500</t>
  </si>
  <si>
    <t>Prisidėti prie savivaldybei priklausančio būsto renovacijos savivaldybės biudžeto lėšomis</t>
  </si>
  <si>
    <t xml:space="preserve">Finansavimas pagal teikiamą poreikį </t>
  </si>
  <si>
    <t>Atnaujintų kultūros paveldo objektų skaičius</t>
  </si>
  <si>
    <t xml:space="preserve">Mokėti išmokas pagal savivaldybės  infrastruktūros plėtros sutartis </t>
  </si>
  <si>
    <t>Sudarytų sutarčių skaičius</t>
  </si>
  <si>
    <t>Rengti techninę dokumentaciją  ugdymo įstaigų stadionų /sporto aikštynų atnaujinimui</t>
  </si>
  <si>
    <t>Vykdyti socialinio - emocinio ugdymo programas</t>
  </si>
  <si>
    <t>Įstaigų, kuriose vykdomos socialinio - emocinio ugdymo programos, skaičius</t>
  </si>
  <si>
    <t>Įsigyti saulės fotovoltinę elektrinę iš saulės elektinių parko (Kėdainių sporto centras)</t>
  </si>
  <si>
    <t xml:space="preserve">Įsigyta nutolusi fotoviltinė  saulės elektrinė (kW) </t>
  </si>
  <si>
    <t>Vykdyti E. sveikatos informacinės sistemos palaikymo ir tobulinimo VšĮ Kėdainių PSPC ir VšĮ Kėdainių ligoninėje 2022-2026 m. programą</t>
  </si>
  <si>
    <t>Atliktų rentgenologinių tyrimų skaičius/trumpesnės registracijos rentgeno tyrimui eilės, dienomis</t>
  </si>
  <si>
    <t>10000/ 4 d.</t>
  </si>
  <si>
    <t xml:space="preserve">Finansuoti vaikų mokymo plaukti veiklos programą, dalyvaujant projekte „Mokėk plaukti ir saugiau elgtis vandenyje“ </t>
  </si>
  <si>
    <t>Rengti infrastruktūros plėtros technines dokumentacijas</t>
  </si>
  <si>
    <t>Surinktų atliekų (bendras) kiekis,  ~ tūkst. t.</t>
  </si>
  <si>
    <t>Rekonstruojamų/naujai paklotų vandentiekio ir nuotekų tinklų, km (iš viso suminis)</t>
  </si>
  <si>
    <t>Paklota/rekonstruota paviršinių  nuotekų tinklų, km (iš viso suminis)</t>
  </si>
  <si>
    <t>500/5/    14</t>
  </si>
  <si>
    <t xml:space="preserve">Vykdyti trūkstamos sveikatos priežiūros specialistų skatinimo dirbti VšĮ Kėdainių  PSPC 2022-2026 m. programą </t>
  </si>
  <si>
    <t>Paskatintų specialistų skaičius / paskatų priemonių skaičius</t>
  </si>
  <si>
    <t>10/1</t>
  </si>
  <si>
    <t>22/5</t>
  </si>
  <si>
    <t>Vykdyti VšĮ Kėdainių ligoninės sterilizacinės modernizavimo 2023-2028 m. programą</t>
  </si>
  <si>
    <t xml:space="preserve">Įsigytos dezinfekacijos ir sterilizavimo įrangos (lizingas) skaičius /sutrumpėjusi sterilizavimo proceso trukmė </t>
  </si>
  <si>
    <t>13 /         ~45 min</t>
  </si>
  <si>
    <t xml:space="preserve">Pacientų, patenkintų eilių valdymo sistemos kokybe, skaičiaus didėjimas, proc. </t>
  </si>
  <si>
    <t>+5</t>
  </si>
  <si>
    <t xml:space="preserve">Vykdyti tinkamų ir saugių darbo sąlygų užtikrinimo, įrengiant vėdinimo bei kondicionavimo sistemas VšĮ Kėdainių ligoninėje 2023-2028 m. programą  </t>
  </si>
  <si>
    <t>Futbolo komandos Kėdainių „Nevėžis“ klubinio futbolo vystymo programai</t>
  </si>
  <si>
    <t>Vykdyti pacientų eilių valdymo sistemos palaikymo VšĮ Kėdainių pirminės priežiūros centre 2022-2026 m. programą</t>
  </si>
  <si>
    <t>Vykdyti trūkstamos sveikatos priežiūros specialistų skatinimo dirbti VšĮ Kėdainių  ligoninėje 2023-2026 m. programą</t>
  </si>
  <si>
    <t>Patikslinti 2023-ųjų m. asignavimai</t>
  </si>
  <si>
    <t>Projekto įgyvendinimas, proc.</t>
  </si>
  <si>
    <t>Įgyvendinti  "Tūkstantmečio mokyklos I"  projektą</t>
  </si>
  <si>
    <t>9/11</t>
  </si>
  <si>
    <t>Įgyvendinti priemones, finansuojamas iš Savivaldybės mero rezervo</t>
  </si>
  <si>
    <t>2/20</t>
  </si>
  <si>
    <t>Kompensuoti savivaldybės patirtas išlaidas užsieniečiams, pasitraukusiems iš Ukrainos dėl Rusijos Federacijos karinių veiksmų Ukrainoje, priimti ir pagalbai jiems teikti įgyvendinant Lietuvos Respublikos piniginės socialinės paramos nepasiturintiems gyventojams įstatymą</t>
  </si>
  <si>
    <t xml:space="preserve">Užtikrinti Lietuvos Respublikos piniginės socialinės paramos nepasiturintiems gyventojams įstatymo įgyvendinimą </t>
  </si>
  <si>
    <t>Apmokėti būstų nuomai iš fizinių ar juridinių asmenų</t>
  </si>
  <si>
    <t>Teikti socialinę paramą mokiniams pagal Lietuvos Respublikos socialinės paramos mokiniams įstatymą užsieniečiams, pasitraukusiems iš Ukrainos dėl Rusijos federacijos karinių veiksmų Ukrainoje</t>
  </si>
  <si>
    <t>Teikti paramą būstui išsinuomoti pagal Lietuvos Respublikos paramos būstui įsigyti ar išsinuomoti įstatymą užsieniečiams, pasitraukusiems iš Ukrainos dėl Rusijos federacijos karinių veiksmų Ukrainoje</t>
  </si>
  <si>
    <t>Padengti išlaidas patirtas teikiant specialiąsias socialines paslaugas užsieniečiams, pasitraukusiems iš Ukrainos dėl Rusijos federacijos karinių veiksmų Ukrainoje</t>
  </si>
  <si>
    <t>4</t>
  </si>
  <si>
    <t xml:space="preserve">Atliktų bendrųjų anestezijų skaičius per metus </t>
  </si>
  <si>
    <t>~80/1</t>
  </si>
  <si>
    <t>Visuomenės sveikatos priežiūros funkcijų vykdymas, proc.</t>
  </si>
  <si>
    <t>Tikslinių grupių asmenys, dalyvaujantys projekte skaičius</t>
  </si>
  <si>
    <t>Užtikrinti projekto "Neįtikėtini metai" tęstinumą</t>
  </si>
  <si>
    <t>Einamaisiais metais numatomų atlikti tyrinėjimų/ Ekspertuotų projektų skaičius (pagal poreikį)</t>
  </si>
  <si>
    <t>Projekte dalyvaujančiųjų skaičius</t>
  </si>
  <si>
    <t xml:space="preserve">Įrengti  individualią buitinių nuotekų valyklą Aukštųjų Kaplių k. Liepų g. </t>
  </si>
  <si>
    <t>Įrengta individuali buitinių nuotekų valykla</t>
  </si>
  <si>
    <t xml:space="preserve">Parengta strategija /finansuotų projektų skaičius </t>
  </si>
  <si>
    <t>KĖDAINIŲ RAJONO SAVIVALDYBĖS MOKYTOJŲ IR PAGALBOS MOKINIUI SPECIALISTŲ MOTYVACIJOS PROGRAMA</t>
  </si>
  <si>
    <t>I SKYRIUS</t>
  </si>
  <si>
    <t>BENDROSIOS NUOSTATOS</t>
  </si>
  <si>
    <r>
      <t>1.</t>
    </r>
    <r>
      <rPr>
        <sz val="7"/>
        <rFont val="Times New Roman"/>
        <family val="1"/>
      </rPr>
      <t xml:space="preserve">        </t>
    </r>
    <r>
      <rPr>
        <sz val="12"/>
        <rFont val="Times New Roman"/>
        <family val="1"/>
      </rPr>
      <t xml:space="preserve">Kėdainių rajono savivaldybės </t>
    </r>
    <r>
      <rPr>
        <b/>
        <sz val="12"/>
        <rFont val="Times New Roman"/>
        <family val="1"/>
      </rPr>
      <t>mokytojų</t>
    </r>
    <r>
      <rPr>
        <b/>
        <sz val="12"/>
        <color rgb="FF000000"/>
        <rFont val="Times New Roman"/>
        <family val="1"/>
      </rPr>
      <t>, dirbančių pagal ikimokyklinio, priešmokyklinio, pradinio, pagrindinio, vidurinio, specialiojo ugdymo, neformaliojo švietimo programas, ir pagalbos mokiniui specialistų</t>
    </r>
    <r>
      <rPr>
        <sz val="12"/>
        <color rgb="FF000000"/>
        <rFont val="Times New Roman"/>
        <family val="1"/>
      </rPr>
      <t xml:space="preserve"> (psichologų, specialiųjų pedagogų, tiflopedagogų, surdopedagogų, logopedų, socialinių pedagogų) (toliau kartu vadinama – </t>
    </r>
    <r>
      <rPr>
        <b/>
        <sz val="12"/>
        <color rgb="FF000000"/>
        <rFont val="Times New Roman"/>
        <family val="1"/>
      </rPr>
      <t>Pedagogai</t>
    </r>
    <r>
      <rPr>
        <sz val="12"/>
        <color rgb="FF000000"/>
        <rFont val="Times New Roman"/>
        <family val="1"/>
      </rPr>
      <t>)</t>
    </r>
    <r>
      <rPr>
        <sz val="12"/>
        <rFont val="Times New Roman"/>
        <family val="1"/>
      </rPr>
      <t xml:space="preserve"> motyvacijos programa (toliau – Programa) parengta atsižvelgiant į Lietuvos pažangos strategiją „Lietuva 2030“, Valstybinės švietimo 2013–2022 metų strategijos nuostatas, Lietuvos Respublikos švietimo, mokslo ir sporto ministerijos analizę „Lietuva. Švietimas šalyje ir regionuose 2022. Įtraukusis ugdymas“, Kėdainių rajono savivaldybės administracijos Švietimo skyriaus švietimo stebėsenos rodiklius, Programa siekiama prisidėti prie idėjos Lietuvai „Mokytojas – prestižinė profesija iki 2025 metų“ įgyvendinimo Kėdainių rajono savivaldybėje (toliau – Savivaldybė). Programos tikslas – imtis priemonių, kaip užtikrinti reikiamą Pedagogų poreikį ugdymo procesui organizuoti ir pritraukti Pedagogus dirbti švietimo įstaigose (toliau – mokykla). </t>
    </r>
  </si>
  <si>
    <r>
      <t>2.</t>
    </r>
    <r>
      <rPr>
        <sz val="7"/>
        <rFont val="Times New Roman"/>
        <family val="1"/>
      </rPr>
      <t xml:space="preserve">    </t>
    </r>
    <r>
      <rPr>
        <sz val="12"/>
        <rFont val="Times New Roman"/>
        <family val="1"/>
      </rPr>
      <t>Programa taikoma mokykloms, kurių savininkė yra Kėdainių rajono savivaldybės taryba.</t>
    </r>
  </si>
  <si>
    <r>
      <t>3.</t>
    </r>
    <r>
      <rPr>
        <sz val="7"/>
        <rFont val="Times New Roman"/>
        <family val="1"/>
      </rPr>
      <t xml:space="preserve">    </t>
    </r>
    <r>
      <rPr>
        <sz val="12"/>
        <rFont val="Times New Roman"/>
        <family val="1"/>
      </rPr>
      <t>Apraše vartojamos sąvokos:</t>
    </r>
  </si>
  <si>
    <r>
      <t>3.1.</t>
    </r>
    <r>
      <rPr>
        <sz val="7"/>
        <rFont val="Times New Roman"/>
        <family val="1"/>
      </rPr>
      <t xml:space="preserve">  </t>
    </r>
    <r>
      <rPr>
        <b/>
        <sz val="12"/>
        <rFont val="Times New Roman"/>
        <family val="1"/>
      </rPr>
      <t>motyvacija</t>
    </r>
    <r>
      <rPr>
        <sz val="12"/>
        <rFont val="Times New Roman"/>
        <family val="1"/>
      </rPr>
      <t xml:space="preserve"> – priemonės ir metodai Pedagogus į mokyklas pritraukti;</t>
    </r>
  </si>
  <si>
    <r>
      <t>3.2.</t>
    </r>
    <r>
      <rPr>
        <sz val="7"/>
        <rFont val="Times New Roman"/>
        <family val="1"/>
      </rPr>
      <t xml:space="preserve">  </t>
    </r>
    <r>
      <rPr>
        <b/>
        <sz val="12"/>
        <rFont val="Times New Roman"/>
        <family val="1"/>
      </rPr>
      <t>trūkstamas Pedagogas</t>
    </r>
    <r>
      <rPr>
        <sz val="12"/>
        <rFont val="Times New Roman"/>
        <family val="1"/>
      </rPr>
      <t xml:space="preserve"> – pedagogas, apie kurio poreikį ir laisvą vietą mokykloje paskelbta Švietimo, mokslo ir sporto ministerijos sukurtoje platformoje ieškantiems mokytojų, turintis teisę dalyvauti Pedagogų pritraukimo Programoje.</t>
    </r>
  </si>
  <si>
    <t>II SKYRIUS</t>
  </si>
  <si>
    <t>SITUACIJOS ANALIZĖ</t>
  </si>
  <si>
    <r>
      <t>4.</t>
    </r>
    <r>
      <rPr>
        <sz val="7"/>
        <rFont val="Times New Roman"/>
        <family val="1"/>
      </rPr>
      <t xml:space="preserve">    </t>
    </r>
    <r>
      <rPr>
        <sz val="12"/>
        <rFont val="Times New Roman"/>
        <family val="1"/>
      </rPr>
      <t>Valstybinės švietimo 2013–2022 m. strategijos (toliau – Strategija) tiksluose ir švietimo kaitos kryptyse (uždaviniuose) pažymima, jog „svarbi parama jaunam, pradedančiam veiklą mokytojui ir dėstytojui sukuriant palankias sąlygas karjerai“. Vienas Strategijos tikslų – mokytojo asmenybė: „pasiekti tokį pedagoginių bendruomenių lygį, kai jų daugumą sudaro apmąstantys, nuolat tobulėjantys ir rezultatyviai dirbantys profesionalūs mokytojai ir dėstytojai“. Šiam Strategijos tikslui pasiekti numatomos veiklos kryptys (uždaviniai): „motyvuoti gabius jaunus žmones rinktis karjerą formaliojo ir neformaliojo švietimo įstaigose“; „stiprinti motyvaciją suteikiant galimybių mokytojams ir dėstytojams nuolat tobulinti kvalifikaciją, plečiant kultūrinį akiratį, didinant šiuolaikinių technologijų išmanymą, orientuojantis į kūrybiškumo, pilietiškumo, lyderystės, verslumo ugdymą ir atrandant įvairesnį pedagoginių funkcijų spektrą.“</t>
    </r>
  </si>
  <si>
    <r>
      <t>5.</t>
    </r>
    <r>
      <rPr>
        <sz val="7"/>
        <rFont val="Times New Roman"/>
        <family val="1"/>
      </rPr>
      <t xml:space="preserve">    </t>
    </r>
    <r>
      <rPr>
        <sz val="12"/>
        <rFont val="Times New Roman"/>
        <family val="1"/>
      </rPr>
      <t>Lietuvos Respublikos švietimo, mokslo ir sporto ministerijos analizėje „Lietuva. Švietimo būklės apžvalga 2018. Gera mokykla“ pabrėžiama, kad Savivaldybėje reikia ieškoti priemonių mažinant miesto ir kaimo pagrindinio ugdymo programos mokinių mokymosi pasiekimų skirtumus; pritraukti daugiau jaunų mokytojų į savivaldybės mokyklas; tvarkyti mokyklų tinklą, didinti mokinių, vežiojamų į kaimo gimnazijas ar pagrindines mokyklas, skaičių.</t>
    </r>
  </si>
  <si>
    <r>
      <t>6.</t>
    </r>
    <r>
      <rPr>
        <sz val="7"/>
        <rFont val="Times New Roman"/>
        <family val="1"/>
      </rPr>
      <t xml:space="preserve">    </t>
    </r>
    <r>
      <rPr>
        <sz val="12"/>
        <rFont val="Times New Roman"/>
        <family val="1"/>
      </rPr>
      <t>Lietuvos Respublikos švietimo, mokslo ir sporto ministerijos analizėje „Lietuva. Švietimas šalyje ir regionuose 2019. Mokinių pasiekimų atotrūkis“ akcentuojama, kad Savivaldybėje švietimo kontekstas yra palankus siekti aukštos ugdymo kokybės. Siūloma aktyviau modernizuoti ugdymo procesą, mažinti besimokančių jungtinėse klasėse ir skyriuose mokinių dalį, pertvarkant pagrindinių mokyklų tinklą. Rekomenduojama pritraukti į švietimo įstaigas daugiau jaunų mokytojų, rūpintis pagrindinio ugdymo programos mokinių ugdymu karjerai.</t>
    </r>
  </si>
  <si>
    <r>
      <t>7.</t>
    </r>
    <r>
      <rPr>
        <sz val="7"/>
        <rFont val="Times New Roman"/>
        <family val="1"/>
      </rPr>
      <t xml:space="preserve">    </t>
    </r>
    <r>
      <rPr>
        <sz val="12"/>
        <rFont val="Times New Roman"/>
        <family val="1"/>
      </rPr>
      <t xml:space="preserve">Lietuvos Respublikos švietimo, mokslo ir sporto ministerijos analizėje „Lietuva. Švietimas šalyje ir regionuose 2020. Finansavimas“ rekomenduojama stengtis į mokyklas pritraukti daugiau švietimo pagalbos specialistų, ieškoti galimybių daugiau ugdymo lėšų skirti mokymo priemonėms. Siekiant racionaliau naudoti švietimui skirtas lėšas, spartinti mokyklų tinklo pertvarką, priimti sprendimus dėl mažų klasių komplektų skaičiaus mažinimo, veiksmingo patalpų panaudojimo. </t>
    </r>
  </si>
  <si>
    <r>
      <t>8.</t>
    </r>
    <r>
      <rPr>
        <sz val="7"/>
        <rFont val="Times New Roman"/>
        <family val="1"/>
      </rPr>
      <t xml:space="preserve">    </t>
    </r>
    <r>
      <rPr>
        <sz val="12"/>
        <rFont val="Times New Roman"/>
        <family val="1"/>
      </rPr>
      <t>Lietuvos Respublikos švietimo, mokslo ir sporto ministerijos analizės „Lietuva. Švietimas šalyje ir regionuose 2021. Nuotolinis mokymas(is)“ rekomendacijose Savivaldybei rašoma: „nors daugumos VBE rezultatai yra aukštesni už šalies, kryptingas mokytojų dalykinių, skaitmeninės ir nuotolinio mokymo kompetencijų tobulinimas padėtų gerinti mokinių socialinių mokslų mokymosi pasiekimus. Išaugus mokymo(si) nuotoliniu būdu poreikiui, rekomenduojama tęsti kompiuterizuotų darbo vietų mokytojams kūrimą, mažinti aprūpinimo netolygumus tarp kaimo ir miesto mokyklų. Siekti optimizuoti mokytojų vidutinį pamokinio darbo krūvį, padidinti visu etatu dirbančių mokytojų skaičių“.</t>
    </r>
  </si>
  <si>
    <r>
      <t>9.</t>
    </r>
    <r>
      <rPr>
        <sz val="7"/>
        <rFont val="Times New Roman"/>
        <family val="1"/>
      </rPr>
      <t xml:space="preserve">    </t>
    </r>
    <r>
      <rPr>
        <sz val="12"/>
        <rFont val="Times New Roman"/>
        <family val="1"/>
      </rPr>
      <t xml:space="preserve">Lietuvos Respublikos švietimo, mokslo ir sporto ministerijos analizės „Lietuva. Švietimas šalyje ir regionuose 2022. Įtraukusis ugdymas“ rekomenduojama didinti švietimo pagalbos specialistų skaičių, ypač kaimo mokyklose, užtikrinant reikiamos švietimo pagalbos prieinamumą kiekvienam SUP mokiniui. Stiprinti mokytojų, švietimo pagalbos specialistų komandinį darbą, kryptingai tobulinti jų kvalifikaciją, panaudojant daugiau mokymo lėšų. Skatinti mokyklų vadovų ir mokytojų lyderystę, pritraukiant į mokyklas daugiau jaunų mokytojų. Siekti ugdymo karjerai, profesinio informavimo ir konsultavimo kokybės, skatinant mokinius tęsti mokslus baigus pagrindinio ugdymo programą. Spartinti mokyklų tinklo pertvarką, priimti sprendimus dėl mažų ir jungtinių klasių komplektų skaičiaus mažinimo, veiksmingo mokyklų patalpų panaudojimo, optimizuoti mokytojų vidutinį pamokinį darbo krūvį ir racionaliai naudoti švietimui skirtas lėšas. </t>
    </r>
  </si>
  <si>
    <r>
      <t>10.</t>
    </r>
    <r>
      <rPr>
        <sz val="7"/>
        <color rgb="FF000000"/>
        <rFont val="Times New Roman"/>
        <family val="1"/>
      </rPr>
      <t xml:space="preserve">    </t>
    </r>
    <r>
      <rPr>
        <sz val="12"/>
        <color rgb="FF000000"/>
        <rFont val="Times New Roman"/>
        <family val="1"/>
      </rPr>
      <t xml:space="preserve">Savivaldybės mokyklose 2022 m. spalio 1 d. pagrindinėse pareigose dirbo 780 pedagogų (žr. 1 diagramą), iš jų 518 (66,4 proc.) – bendrojo ugdymo mokyklose, 203 (26 proc.) – ikimokyklinio ugdymo mokyklose (grupėse), 59 (7,6 proc.) – neformaliojo vaikų švietimo mokyklose. </t>
    </r>
  </si>
  <si>
    <r>
      <t>11.</t>
    </r>
    <r>
      <rPr>
        <sz val="7"/>
        <color rgb="FF000000"/>
        <rFont val="Times New Roman"/>
        <family val="1"/>
      </rPr>
      <t xml:space="preserve">    </t>
    </r>
    <r>
      <rPr>
        <sz val="12"/>
        <color rgb="FF000000"/>
        <rFont val="Times New Roman"/>
        <family val="1"/>
      </rPr>
      <t>Į Savivaldybės bendrojo ugdymo, ikimokyklinio ugdymo ir neformaliojo vaikų švietimo mokyklas jaunų pedagogų dirbti ateina vis mažiau. 2022–2023 mokslo metais pedagogai iki 30 m. amžiaus tesudaro tik 2 proc., panaši tendencija buvo 2020 ir 2021 m. analizėse. Sulaukusių 60 m. ir vyresnio amžiaus pedagogų dalis sudaro 25 procentus (žr. 2 diagramą).</t>
    </r>
  </si>
  <si>
    <t>1 diagrama. Pedagogų skaičius 2020–2022 m.</t>
  </si>
  <si>
    <r>
      <t>12.</t>
    </r>
    <r>
      <rPr>
        <sz val="7"/>
        <color rgb="FF000000"/>
        <rFont val="Times New Roman"/>
        <family val="1"/>
      </rPr>
      <t xml:space="preserve">    </t>
    </r>
    <r>
      <rPr>
        <sz val="12"/>
        <color rgb="FF000000"/>
        <rFont val="Times New Roman"/>
        <family val="1"/>
      </rPr>
      <t xml:space="preserve">Švietimo, mokslo ir sporto ministerijos sukurtoje pedagogų poreikio platformoje 2022 m. lapkričio mėnesį Kėdainių r. savivaldybės švietimo įstaigos siūlė darbą 11 pedagogų: 3 psichologams, 2 fizikos mokytojams, 1 logopedui, socialiniam pedagogui, pradinio ugdymo, biologijos, chemijos ir matematikos mokytojui. </t>
    </r>
  </si>
  <si>
    <t>III SKYRIUS</t>
  </si>
  <si>
    <t>PROGRAMOS ĮGYVENDINIMO PRIEMONIŲ PLANAS</t>
  </si>
  <si>
    <r>
      <t>13.</t>
    </r>
    <r>
      <rPr>
        <sz val="7"/>
        <rFont val="Times New Roman"/>
        <family val="1"/>
      </rPr>
      <t xml:space="preserve">  </t>
    </r>
    <r>
      <rPr>
        <sz val="12"/>
        <rFont val="Times New Roman"/>
        <family val="1"/>
      </rPr>
      <t xml:space="preserve">Programos įgyvendinimo laikotarpis – 2023–2025 m. </t>
    </r>
  </si>
  <si>
    <r>
      <t>14.</t>
    </r>
    <r>
      <rPr>
        <sz val="7"/>
        <rFont val="Times New Roman"/>
        <family val="1"/>
      </rPr>
      <t xml:space="preserve">    </t>
    </r>
    <r>
      <rPr>
        <sz val="12"/>
        <rFont val="Times New Roman"/>
        <family val="1"/>
      </rPr>
      <t>Programos įgyvendinimo priemonių plane numatytos šios prioritetinės veiklos sritys, orientuotos į Pedagogų motyvacijos didinimą:</t>
    </r>
  </si>
  <si>
    <r>
      <t>14.1.</t>
    </r>
    <r>
      <rPr>
        <sz val="7"/>
        <rFont val="Times New Roman"/>
        <family val="1"/>
      </rPr>
      <t xml:space="preserve">  </t>
    </r>
    <r>
      <rPr>
        <sz val="12"/>
        <rFont val="Times New Roman"/>
        <family val="1"/>
      </rPr>
      <t>Pedagogų darbo ir socialinių sąlygų gerinimas;</t>
    </r>
  </si>
  <si>
    <r>
      <t>14.2.</t>
    </r>
    <r>
      <rPr>
        <sz val="7"/>
        <rFont val="Times New Roman"/>
        <family val="1"/>
      </rPr>
      <t xml:space="preserve">  </t>
    </r>
    <r>
      <rPr>
        <sz val="12"/>
        <rFont val="Times New Roman"/>
        <family val="1"/>
      </rPr>
      <t xml:space="preserve"> Pedagogų pritraukimo įgyvendinimas;</t>
    </r>
  </si>
  <si>
    <r>
      <t>14.3.</t>
    </r>
    <r>
      <rPr>
        <sz val="7"/>
        <rFont val="Times New Roman"/>
        <family val="1"/>
      </rPr>
      <t xml:space="preserve">  </t>
    </r>
    <r>
      <rPr>
        <sz val="12"/>
        <rFont val="Times New Roman"/>
        <family val="1"/>
      </rPr>
      <t xml:space="preserve"> Pedagogų emocinės saugios, draugiškos aplinkos gerinimas;</t>
    </r>
  </si>
  <si>
    <r>
      <t>14.4.</t>
    </r>
    <r>
      <rPr>
        <sz val="7"/>
        <rFont val="Times New Roman"/>
        <family val="1"/>
      </rPr>
      <t xml:space="preserve">  </t>
    </r>
    <r>
      <rPr>
        <sz val="12"/>
        <rFont val="Times New Roman"/>
        <family val="1"/>
      </rPr>
      <t>Pedagogų kvalifikacijos, profesinių kompetencijų ir profesinio augimo tobulinimas;</t>
    </r>
  </si>
  <si>
    <r>
      <t>14.5.</t>
    </r>
    <r>
      <rPr>
        <sz val="7"/>
        <rFont val="Times New Roman"/>
        <family val="1"/>
      </rPr>
      <t xml:space="preserve">  </t>
    </r>
    <r>
      <rPr>
        <sz val="12"/>
        <rFont val="Times New Roman"/>
        <family val="1"/>
      </rPr>
      <t>Pedagogų skatinimas už kryptingą pedagoginę veiklą ir rezultatus;</t>
    </r>
  </si>
  <si>
    <r>
      <t>14.6.</t>
    </r>
    <r>
      <rPr>
        <sz val="7"/>
        <rFont val="Times New Roman"/>
        <family val="1"/>
      </rPr>
      <t xml:space="preserve">  </t>
    </r>
    <r>
      <rPr>
        <sz val="12"/>
        <rFont val="Times New Roman"/>
        <family val="1"/>
      </rPr>
      <t xml:space="preserve"> Pedagogų ir socialinių partnerių bendradarbiavimo stiprinimas.</t>
    </r>
  </si>
  <si>
    <r>
      <t>15.</t>
    </r>
    <r>
      <rPr>
        <sz val="7"/>
        <rFont val="Times New Roman"/>
        <family val="1"/>
      </rPr>
      <t xml:space="preserve">         </t>
    </r>
    <r>
      <rPr>
        <sz val="12"/>
        <rFont val="Times New Roman"/>
        <family val="1"/>
      </rPr>
      <t>Pateikiamas detalus Pedagogų motyvacijos programos įgyvendinimo priemonių planas: (žr. 1 lentelę):</t>
    </r>
  </si>
  <si>
    <t>1 lentelė. Pedagogų motyvacijos programos įgyvendinimo priemonių planas</t>
  </si>
  <si>
    <t>Eil. Nr.</t>
  </si>
  <si>
    <t>Priemonės, veiklos*</t>
  </si>
  <si>
    <t>Vykdytojai, socialiniai partneriai</t>
  </si>
  <si>
    <t>Lėšų poreikis (Eur)</t>
  </si>
  <si>
    <t>2023 m.</t>
  </si>
  <si>
    <t>2024 m.</t>
  </si>
  <si>
    <t>2025 m.</t>
  </si>
  <si>
    <t>15.1.</t>
  </si>
  <si>
    <t xml:space="preserve">Pedagogų darbo ir socialinių sąlygų gerinimas </t>
  </si>
  <si>
    <t>Savivaldybės administracija,</t>
  </si>
  <si>
    <t>Savivaldybės tarybos sprendimas</t>
  </si>
  <si>
    <t>15.1.1. Važiavimo dirbti išlaidų kompensavimas</t>
  </si>
  <si>
    <t>mokyklų vadovai</t>
  </si>
  <si>
    <t>15.2.</t>
  </si>
  <si>
    <t>Trūkstamų Pedagogų pritraukimo įgyvendinimas</t>
  </si>
  <si>
    <t>Savivaldybės administracija, mokyklų vadovai</t>
  </si>
  <si>
    <t>15.2.1. Skatinti mokyklas teikti paraiškas programai „Renkuosi mokyti“</t>
  </si>
  <si>
    <r>
      <t xml:space="preserve">15.2.2. Būsto nuomos dalinė kompensacija  </t>
    </r>
    <r>
      <rPr>
        <strike/>
        <sz val="10"/>
        <rFont val="Times New Roman"/>
        <family val="1"/>
      </rPr>
      <t xml:space="preserve">(3 Pedagogams </t>
    </r>
    <r>
      <rPr>
        <sz val="10"/>
        <rFont val="Times New Roman"/>
        <family val="1"/>
      </rPr>
      <t>iki 200 Eur / mėn.,</t>
    </r>
    <r>
      <rPr>
        <sz val="12"/>
        <rFont val="Times New Roman"/>
        <family val="1"/>
      </rPr>
      <t xml:space="preserve"> </t>
    </r>
    <r>
      <rPr>
        <sz val="10"/>
        <rFont val="Times New Roman"/>
        <family val="1"/>
      </rPr>
      <t>nuomos sutartis privalo būti įregistruota Nekilnojamo turto registre.</t>
    </r>
  </si>
  <si>
    <t>15.2.3. Persikėlimo išlaidų dalinis kompensavimas (300 Eur vienkartinė išmoka)</t>
  </si>
  <si>
    <r>
      <t xml:space="preserve">15.2.4. vienkartinė materialinė iki 2400 Eur išmoka (neatskaičius mokesčių) su sąlyga, kad į laisvą Pedagogo pareigybę švietimo įstaigoje priimtas asmuo įsipareigoja dirbti ne trumpiau kaip </t>
    </r>
    <r>
      <rPr>
        <sz val="10"/>
        <color rgb="FF000000"/>
        <rFont val="Times New Roman"/>
        <family val="1"/>
      </rPr>
      <t>vienerius</t>
    </r>
    <r>
      <rPr>
        <sz val="10"/>
        <color rgb="FFFF0000"/>
        <rFont val="Times New Roman"/>
        <family val="1"/>
      </rPr>
      <t xml:space="preserve"> </t>
    </r>
    <r>
      <rPr>
        <sz val="10"/>
        <rFont val="Times New Roman"/>
        <family val="1"/>
      </rPr>
      <t>mokslo metus.</t>
    </r>
  </si>
  <si>
    <t>7 200</t>
  </si>
  <si>
    <t xml:space="preserve">7 200 </t>
  </si>
  <si>
    <r>
      <t>15.2.5</t>
    </r>
    <r>
      <rPr>
        <sz val="10"/>
        <color rgb="FFFF0000"/>
        <rFont val="Times New Roman"/>
        <family val="1"/>
      </rPr>
      <t xml:space="preserve">. iki </t>
    </r>
    <r>
      <rPr>
        <sz val="10"/>
        <rFont val="Times New Roman"/>
        <family val="1"/>
      </rPr>
      <t>100 proc. studijų kainos apmokėjimas studentams, pasirinkusiems pedagogines studijas dalykų, kurių mokymui trūksta Pedagogų. Baigęs studijas pedagogas privalo dirbti mokykloje pagal įgytą specialybę ne mažiau kaip 5 metus.</t>
    </r>
  </si>
  <si>
    <t>12 000</t>
  </si>
  <si>
    <t>20 000</t>
  </si>
  <si>
    <t>15.2.6. 200 Eur / mėn. tikslinės stipendijos studentams, pasirinkusiems pedagogines studijas dalykų, kurių mokymui trūksta Pedagogų. Baigęs studijas pedagogas privalo dirbti mokykloje pagal įgytą specialybę ne mažiau kaip 5 metus.</t>
  </si>
  <si>
    <r>
      <t>15.2.</t>
    </r>
    <r>
      <rPr>
        <sz val="10"/>
        <color rgb="FFFF0000"/>
        <rFont val="Times New Roman"/>
        <family val="1"/>
      </rPr>
      <t>7</t>
    </r>
    <r>
      <rPr>
        <sz val="10"/>
        <rFont val="Times New Roman"/>
        <family val="1"/>
      </rPr>
      <t>. Pedagogų darbo sąlygų gerinimas, palankaus psichologinio klimato kūrimas, darbo vietos pritaikymas.</t>
    </r>
  </si>
  <si>
    <r>
      <t>15.2.</t>
    </r>
    <r>
      <rPr>
        <sz val="10"/>
        <color rgb="FFFF0000"/>
        <rFont val="Times New Roman"/>
        <family val="1"/>
      </rPr>
      <t>8</t>
    </r>
    <r>
      <rPr>
        <sz val="10"/>
        <rFont val="Times New Roman"/>
        <family val="1"/>
      </rPr>
      <t>. Užtikrinti Pedagogą dėl darbo krūvio sandaros sudarymo nepažeidžiamumo mokykloje</t>
    </r>
  </si>
  <si>
    <r>
      <t>15.2.</t>
    </r>
    <r>
      <rPr>
        <sz val="10"/>
        <color rgb="FFFF0000"/>
        <rFont val="Times New Roman"/>
        <family val="1"/>
      </rPr>
      <t>9</t>
    </r>
    <r>
      <rPr>
        <sz val="10"/>
        <rFont val="Times New Roman"/>
        <family val="1"/>
      </rPr>
      <t>. Pedagoginė stažuotė pirmaisiais darbo metais – teikiama individuali praktinė pagalba (mentoriai)</t>
    </r>
  </si>
  <si>
    <t>15.3.</t>
  </si>
  <si>
    <t>Mokyklų emocinės saugios, draugiškos aplinkos gerinimas</t>
  </si>
  <si>
    <t>Savivaldybės administracija, mokyklų vadovai, Kėdainių švietimo pagalbos tarnyba</t>
  </si>
  <si>
    <t>15.3.1. Inicijuoti ir vykdyti emocinės aplinkos mokyklose tyrimus ir aptarimus</t>
  </si>
  <si>
    <t xml:space="preserve">15.3.2. Organizuoti tęstinius praktinius mokymus už socialinio emocinio ugdymo plėtojimą mokyklose atsakingiems asmenims </t>
  </si>
  <si>
    <t>15.3.3. Plėtoti „Facebook“ paskyrą „Kėdainių r. savivaldybė“ organizuojant švietimo bendruomenės diskusijas ir apklausas</t>
  </si>
  <si>
    <t>15.4.</t>
  </si>
  <si>
    <t>Pedagogų kvalifikacijos, profesinių kompetencijų ir profesinio augimo tobulinimas</t>
  </si>
  <si>
    <t>15.4.1. Pedagogų ir kitų ugdymo procese dalyvaujančių asmenų kvalifikacijos tobulinimas</t>
  </si>
  <si>
    <t>Mokymo lėšos</t>
  </si>
  <si>
    <t>15.4.2. Dalinis tarptautinių kvalifikacijos tobulinimo renginių bei bendradarbiavimo su savivaldybės užsienio partneriais išlaidų kompensavimas</t>
  </si>
  <si>
    <t>15.4.3. Dalinis persikvalifikuojančių Pedagogų studijų finansavimas</t>
  </si>
  <si>
    <t>15.4.4. Pedagogų skaitmeninio raštingumo kompetencijų pagal skaitmeninio raštingumo programas tobulinimas</t>
  </si>
  <si>
    <t>Mokymo lėšos skaitmeninio ugdymo plėtrai</t>
  </si>
  <si>
    <t>15.5.</t>
  </si>
  <si>
    <t xml:space="preserve"> Pedagogų skatinimas už kryptingą pedagoginę veiklą ir rezultatus</t>
  </si>
  <si>
    <t>15.5.1. Skirti lėšas Pedagogų skatinimui už mokinių parengimą olimpiadoms ir pasiekimus, už inovatyvias ugdymo idėjas ir jų įgyvendinimą</t>
  </si>
  <si>
    <r>
      <t>mokyklų vadovai</t>
    </r>
    <r>
      <rPr>
        <sz val="12"/>
        <rFont val="Times New Roman"/>
        <family val="1"/>
      </rPr>
      <t xml:space="preserve"> </t>
    </r>
  </si>
  <si>
    <t>15.5.2. Organizuoti forumus, konferencijas ir kitus renginius</t>
  </si>
  <si>
    <t>Kėdainių švietimo pagalbos tarnyba</t>
  </si>
  <si>
    <t>Iš viso:</t>
  </si>
  <si>
    <r>
      <t>16.</t>
    </r>
    <r>
      <rPr>
        <sz val="7"/>
        <rFont val="Times New Roman"/>
        <family val="1"/>
      </rPr>
      <t xml:space="preserve">    </t>
    </r>
    <r>
      <rPr>
        <sz val="12"/>
        <rFont val="Times New Roman"/>
        <family val="1"/>
      </rPr>
      <t>Pedagogui gali būti suteiktos visos arba dalis skatinimo priemonių pasirinktinai, išskyrus 15.2.2. – 15.2.</t>
    </r>
    <r>
      <rPr>
        <strike/>
        <sz val="12"/>
        <rFont val="Times New Roman"/>
        <family val="1"/>
      </rPr>
      <t>5</t>
    </r>
    <r>
      <rPr>
        <sz val="12"/>
        <color rgb="FFFF0000"/>
        <rFont val="Times New Roman"/>
        <family val="1"/>
      </rPr>
      <t>6</t>
    </r>
    <r>
      <rPr>
        <sz val="12"/>
        <rFont val="Times New Roman"/>
        <family val="1"/>
      </rPr>
      <t xml:space="preserve"> punktuose numatytas priemones, iš kurių suteikiama tik viena pasirinkta.</t>
    </r>
  </si>
  <si>
    <t>IV SKYRIUS</t>
  </si>
  <si>
    <t>DOKUMENTŲ PATEIKIMO TVARKA IR EIGA</t>
  </si>
  <si>
    <r>
      <t>17.</t>
    </r>
    <r>
      <rPr>
        <sz val="7"/>
        <rFont val="Times New Roman"/>
        <family val="1"/>
      </rPr>
      <t xml:space="preserve">    </t>
    </r>
    <r>
      <rPr>
        <sz val="12"/>
        <rFont val="Times New Roman"/>
        <family val="1"/>
      </rPr>
      <t>Kasmet Savivaldybės administracijos švietimo skyrius surenka trūkstamų Pedagogų poreikį, patikrina, ar apie jį paskelbta Švietimo, mokslo ir sporto ministerijos platformoje ,,Mokyklos kviečia dirbti“. Trūkstamų pareigybių Pedagogai įgyja teisę dalyvauti Programoje.</t>
    </r>
  </si>
  <si>
    <r>
      <t>18.</t>
    </r>
    <r>
      <rPr>
        <sz val="7"/>
        <rFont val="Times New Roman"/>
        <family val="1"/>
      </rPr>
      <t xml:space="preserve">    </t>
    </r>
    <r>
      <rPr>
        <sz val="12"/>
        <rFont val="Times New Roman"/>
        <family val="1"/>
      </rPr>
      <t>Mokyklos, kurioms trūksta Pedagogų, teikia prašymą Savivaldybės administracijos direktoriui ( dėl 1</t>
    </r>
    <r>
      <rPr>
        <strike/>
        <sz val="12"/>
        <rFont val="Times New Roman"/>
        <family val="1"/>
      </rPr>
      <t>6</t>
    </r>
    <r>
      <rPr>
        <sz val="12"/>
        <color rgb="FFFF0000"/>
        <rFont val="Times New Roman"/>
        <family val="1"/>
      </rPr>
      <t>5</t>
    </r>
    <r>
      <rPr>
        <sz val="12"/>
        <rFont val="Times New Roman"/>
        <family val="1"/>
      </rPr>
      <t>.2 papunktyje išvardintų skatinimo priemonių skyrimo įdarbinamam Pedagogui. Prie prašymo pridedami priemonės skyrimo reikalingumą pagrindžiantys dokumentai (toliau – priedai).</t>
    </r>
  </si>
  <si>
    <r>
      <t>19.</t>
    </r>
    <r>
      <rPr>
        <sz val="7"/>
        <rFont val="Times New Roman"/>
        <family val="1"/>
      </rPr>
      <t xml:space="preserve">    </t>
    </r>
    <r>
      <rPr>
        <sz val="12"/>
        <rFont val="Times New Roman"/>
        <family val="1"/>
      </rPr>
      <t>Mokyklos prašymą nagrinėja Savivaldybės administracijos švietimo skyrius. Įvertinęs mokyklos prašymą ir priedus, teikia Savivaldybės administracijos direktoriui motyvuotą siūlymą dėl skatinimo priemonių skyrimo siūlomam kandidatui: skirti skatinimo priemones, skirti dalį priemonių, neskirti priemonių, nurodant motyvus.</t>
    </r>
  </si>
  <si>
    <r>
      <t>20.</t>
    </r>
    <r>
      <rPr>
        <sz val="7"/>
        <rFont val="Times New Roman"/>
        <family val="1"/>
      </rPr>
      <t xml:space="preserve">    </t>
    </r>
    <r>
      <rPr>
        <sz val="12"/>
        <rFont val="Times New Roman"/>
        <family val="1"/>
      </rPr>
      <t>Sprendimą dėl skatinimo priemonės skyrimo priima Savivaldybės administracijos direktorius.</t>
    </r>
  </si>
  <si>
    <r>
      <t>21.</t>
    </r>
    <r>
      <rPr>
        <sz val="7"/>
        <rFont val="Times New Roman"/>
        <family val="1"/>
      </rPr>
      <t xml:space="preserve">    </t>
    </r>
    <r>
      <rPr>
        <sz val="12"/>
        <rFont val="Times New Roman"/>
        <family val="1"/>
      </rPr>
      <t>Mokykla apie priimtą sprendimą dėl skatinimo priemonės teikimo Pedagogui informuojama ne vėliau kaip per 5 darbo dienas nuo sprendimo priėmimo dienos. Mokyklai elektroniniu būdu išsiunčiama Savivaldybės administracijos direktoriaus įsakymo kopija.</t>
    </r>
  </si>
  <si>
    <r>
      <t>22.</t>
    </r>
    <r>
      <rPr>
        <sz val="7"/>
        <rFont val="Times New Roman"/>
        <family val="1"/>
      </rPr>
      <t xml:space="preserve">    </t>
    </r>
    <r>
      <rPr>
        <sz val="12"/>
        <rFont val="Times New Roman"/>
        <family val="1"/>
      </rPr>
      <t>Skiriant numatytas skatinimo priemones, lėšos mokyklai pervedamos Administracijos direktoriaus įsakymu.</t>
    </r>
  </si>
  <si>
    <r>
      <t>23.</t>
    </r>
    <r>
      <rPr>
        <sz val="7"/>
        <rFont val="Times New Roman"/>
        <family val="1"/>
      </rPr>
      <t xml:space="preserve">    </t>
    </r>
    <r>
      <rPr>
        <sz val="12"/>
        <rFont val="Times New Roman"/>
        <family val="1"/>
      </rPr>
      <t>Jei sąlygos tinkamos visoms šalims, Savivaldybės administracijos direktorius, mokykla ir Pedagogas pasirašo trišalę sutartį dėl dalyvavimo Programoje.</t>
    </r>
  </si>
  <si>
    <r>
      <t>24.</t>
    </r>
    <r>
      <rPr>
        <sz val="7"/>
        <rFont val="Times New Roman"/>
        <family val="1"/>
      </rPr>
      <t xml:space="preserve">    </t>
    </r>
    <r>
      <rPr>
        <sz val="12"/>
        <rFont val="Times New Roman"/>
        <family val="1"/>
      </rPr>
      <t>Už sutartinių įsipareigojimų įvykdymą atsakinga mokykla, pasiūliusi Pedagogo kandidatūrą ir su juo sudariusi sutartį.</t>
    </r>
  </si>
  <si>
    <t xml:space="preserve">  </t>
  </si>
  <si>
    <t>V SKYRIUS</t>
  </si>
  <si>
    <t>ATSAKOMYBĖ</t>
  </si>
  <si>
    <r>
      <t>25.</t>
    </r>
    <r>
      <rPr>
        <sz val="7"/>
        <rFont val="Times New Roman"/>
        <family val="1"/>
      </rPr>
      <t xml:space="preserve">    </t>
    </r>
    <r>
      <rPr>
        <sz val="12"/>
        <rFont val="Times New Roman"/>
        <family val="1"/>
      </rPr>
      <t>Pedagogas įsipareigoja pateikti teisingą ir visą prašomą informaciją, įrodančią teisę pasinaudoti skatinimo priemonėmis.</t>
    </r>
  </si>
  <si>
    <r>
      <t>26.</t>
    </r>
    <r>
      <rPr>
        <sz val="7"/>
        <rFont val="Times New Roman"/>
        <family val="1"/>
      </rPr>
      <t xml:space="preserve">    </t>
    </r>
    <r>
      <rPr>
        <sz val="12"/>
        <rFont val="Times New Roman"/>
        <family val="1"/>
      </rPr>
      <t>Mokyklos vadovas privalo ne vėliau kaip per 10 dienų raštu informuoti Savivaldybės administracijos direktorių, jeigu Pedagogas nutraukia darbo santykius su mokykla anksčiau nei numatyta sutartyje.</t>
    </r>
  </si>
  <si>
    <r>
      <t>27.</t>
    </r>
    <r>
      <rPr>
        <sz val="7"/>
        <rFont val="Times New Roman"/>
        <family val="1"/>
      </rPr>
      <t xml:space="preserve">    </t>
    </r>
    <r>
      <rPr>
        <sz val="12"/>
        <rFont val="Times New Roman"/>
        <family val="1"/>
      </rPr>
      <t>Pedagogo skatinimo priemonėms skirtą ir nepanaudotą sumą mokykla privalo grąžinti į Savivaldybės biudžetą.</t>
    </r>
  </si>
  <si>
    <r>
      <t>28.</t>
    </r>
    <r>
      <rPr>
        <sz val="7"/>
        <rFont val="Times New Roman"/>
        <family val="1"/>
      </rPr>
      <t xml:space="preserve">    </t>
    </r>
    <r>
      <rPr>
        <sz val="12"/>
        <rFont val="Times New Roman"/>
        <family val="1"/>
      </rPr>
      <t>Turint pagrįstų įrodymų, kad skatinimo priemonėmis pasinaudota neteisėtai, Pedagogo skatinimui išleistos lėšos susigrąžinamos teisės aktų nustatyta tvarka.</t>
    </r>
  </si>
  <si>
    <t>BAIGIAMOSIOS NUOSTATOS</t>
  </si>
  <si>
    <r>
      <t>29.</t>
    </r>
    <r>
      <rPr>
        <sz val="7"/>
        <rFont val="Times New Roman"/>
        <family val="1"/>
      </rPr>
      <t xml:space="preserve">    </t>
    </r>
    <r>
      <rPr>
        <sz val="12"/>
        <rFont val="Times New Roman"/>
        <family val="1"/>
      </rPr>
      <t>Skatinimo priemonės nesiejamos su darbo užmokesčio dydžiu ir nėra atlyginimo dalis.</t>
    </r>
  </si>
  <si>
    <r>
      <t>30.</t>
    </r>
    <r>
      <rPr>
        <sz val="7"/>
        <rFont val="Times New Roman"/>
        <family val="1"/>
      </rPr>
      <t xml:space="preserve">    </t>
    </r>
    <r>
      <rPr>
        <sz val="12"/>
        <rFont val="Times New Roman"/>
        <family val="1"/>
      </rPr>
      <t>Tai, kas nereglamentuota Programoje, sprendžiama taip, kaip numatyta Lietuvos Respublikos teisės aktuose.</t>
    </r>
  </si>
  <si>
    <r>
      <t>31.</t>
    </r>
    <r>
      <rPr>
        <sz val="7"/>
        <rFont val="Times New Roman"/>
        <family val="1"/>
      </rPr>
      <t xml:space="preserve">    </t>
    </r>
    <r>
      <rPr>
        <sz val="12"/>
        <rFont val="Times New Roman"/>
        <family val="1"/>
      </rPr>
      <t>Mokyklų vadovai ir Pedagogai, nesilaikantys šios Programos nustatytų reikalavimų, atsako pagal galiojančius Lietuvos Respublikos teisės aktus.</t>
    </r>
  </si>
  <si>
    <r>
      <t>32.</t>
    </r>
    <r>
      <rPr>
        <sz val="7"/>
        <rFont val="Times New Roman"/>
        <family val="1"/>
      </rPr>
      <t xml:space="preserve">    </t>
    </r>
    <r>
      <rPr>
        <sz val="12"/>
        <rFont val="Times New Roman"/>
        <family val="1"/>
      </rPr>
      <t>Programa gali būti keičiama ir papildoma Savivaldybės tarybos sprendimu.</t>
    </r>
  </si>
  <si>
    <t>Parengė:</t>
  </si>
  <si>
    <t>Kėdainių rajono savivaldybės administracijos</t>
  </si>
  <si>
    <t>Švietimo skyriaus vedėja Vilma Dobrovolskienė</t>
  </si>
  <si>
    <t>2 diagrama. Pedagogų pasiskirstymas pagal pedagogų amžių</t>
  </si>
  <si>
    <t>1/1</t>
  </si>
  <si>
    <t>Įrengti, rekonstruoti, išplėsti vandentiekio ir/ar nuotekų tinklus Kėdainių mieste (Šviesos, g. Pievų g.)</t>
  </si>
  <si>
    <t>Paskatintų specialistų skaičius (metinis vidurkis) / paskatų priemonių skaičius</t>
  </si>
  <si>
    <t>~</t>
  </si>
  <si>
    <t>~660</t>
  </si>
  <si>
    <t>~150</t>
  </si>
  <si>
    <t>~170</t>
  </si>
  <si>
    <t>Rekonstruoti  Šlapaberžės nuotekų siurblinę, valymo įrenginius</t>
  </si>
  <si>
    <t>Rekonstruotų siurblinių /valymo įrenginių skaičius</t>
  </si>
  <si>
    <t>42</t>
  </si>
  <si>
    <t>43</t>
  </si>
  <si>
    <t>44</t>
  </si>
  <si>
    <t>Rekonstruoti  Nociūnų nuotekų siurblinę</t>
  </si>
  <si>
    <t>Rekonstruotų siurblinių skaičius</t>
  </si>
  <si>
    <t>Rekonstruoti  Kėdainių miesto vandens gerinimo stootį, uždengti Kėdainių miesto valymo įrenginių priėmimo kameras, pakeisti apšvietimo lempas į LED</t>
  </si>
  <si>
    <t>Rekonstruotų gerinimo stočių/uždengtų priėmimo kamerų/pakeitų lempų skaičius įrenginių skaičius</t>
  </si>
  <si>
    <t>0/1/35</t>
  </si>
  <si>
    <t xml:space="preserve">Rekonstruoti  nuotekų tinklus Barupės g. Labūnavoje, įrengti nuotekų tinklus Daržų g., Kėdainiuose bei vandentiekio tinklus Langakių k. Langakių g. </t>
  </si>
  <si>
    <t>Rekonstruotų/į rengtų  nuotekų tinklų m / įrengtų vandentiekio tinklų m</t>
  </si>
  <si>
    <t>81/25/   90</t>
  </si>
  <si>
    <t>45</t>
  </si>
  <si>
    <t>Užtikrinti valstybės tarybos reformos įgyvendinimą</t>
  </si>
  <si>
    <t>Įgyvendinti priemones, finansuojamas iš Savivaldybės mero fondo</t>
  </si>
  <si>
    <t>*Patvirtinta 2023 m. sausio 27 d. Kėdainių rajono tarybos sprendimu Nr.TS-1</t>
  </si>
  <si>
    <t>Kėdainių rajono savivaldybės tarybos</t>
  </si>
  <si>
    <t>priedas</t>
  </si>
  <si>
    <t>strateginius tikslus įgyvendinančių programų asignavimų priedai</t>
  </si>
  <si>
    <t>Kėdainių rajono savivaldybės 2023-2025 metų strateginio veiklos plano programų</t>
  </si>
  <si>
    <t>* 2023-ųjų m. asignavimai</t>
  </si>
  <si>
    <r>
      <t>Atnaujinti Kėdainių  „Ryto“ progimnazijos stadioną ir sporto aikštyną (</t>
    </r>
    <r>
      <rPr>
        <i/>
        <u/>
        <sz val="10"/>
        <rFont val="Times New Roman"/>
        <family val="1"/>
      </rPr>
      <t>pagal projektą Tūkstantmečio mokyklos I</t>
    </r>
    <r>
      <rPr>
        <u/>
        <sz val="10"/>
        <rFont val="Times New Roman"/>
        <family val="1"/>
      </rPr>
      <t>)</t>
    </r>
  </si>
  <si>
    <t xml:space="preserve">2023 m. rugsėjo 29 d. sprendimo Nr. TS- 238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</si>
</sst>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58"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sz val="10"/>
      <color rgb="FFFF0000"/>
      <name val="Arial"/>
      <family val="2"/>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sz val="9"/>
      <color rgb="FFFF0000"/>
      <name val="Times New Roman"/>
      <family val="1"/>
      <charset val="186"/>
    </font>
    <font>
      <b/>
      <sz val="10"/>
      <name val="Arial"/>
      <family val="2"/>
      <charset val="186"/>
    </font>
    <font>
      <b/>
      <sz val="12"/>
      <color rgb="FFFF0000"/>
      <name val="Times New Roman"/>
      <family val="1"/>
      <charset val="186"/>
    </font>
    <font>
      <sz val="12"/>
      <color rgb="FFFF0000"/>
      <name val="Times New Roman"/>
      <family val="1"/>
      <charset val="186"/>
    </font>
    <font>
      <sz val="10"/>
      <color theme="1"/>
      <name val="Times New Roman"/>
      <family val="1"/>
    </font>
    <font>
      <sz val="10"/>
      <color theme="1"/>
      <name val="Times New Roman"/>
      <family val="1"/>
      <charset val="186"/>
    </font>
    <font>
      <u/>
      <sz val="10"/>
      <color theme="1"/>
      <name val="Times New Roman"/>
      <family val="1"/>
      <charset val="186"/>
    </font>
    <font>
      <sz val="9"/>
      <color rgb="FFFF0000"/>
      <name val="Times New Roman"/>
      <family val="1"/>
    </font>
    <font>
      <sz val="10"/>
      <color rgb="FF0070C0"/>
      <name val="Times New Roman"/>
      <family val="1"/>
      <charset val="186"/>
    </font>
    <font>
      <sz val="7"/>
      <name val="Times New Roman"/>
      <family val="1"/>
    </font>
    <font>
      <b/>
      <sz val="12"/>
      <color rgb="FF000000"/>
      <name val="Times New Roman"/>
      <family val="1"/>
    </font>
    <font>
      <sz val="12"/>
      <color rgb="FF000000"/>
      <name val="Times New Roman"/>
      <family val="1"/>
    </font>
    <font>
      <sz val="7"/>
      <color rgb="FF000000"/>
      <name val="Times New Roman"/>
      <family val="1"/>
    </font>
    <font>
      <sz val="12"/>
      <color rgb="FF538135"/>
      <name val="Times New Roman"/>
      <family val="1"/>
    </font>
    <font>
      <b/>
      <sz val="10"/>
      <color rgb="FF000000"/>
      <name val="Times New Roman"/>
      <family val="1"/>
    </font>
    <font>
      <strike/>
      <sz val="10"/>
      <name val="Times New Roman"/>
      <family val="1"/>
    </font>
    <font>
      <sz val="10"/>
      <color rgb="FF000000"/>
      <name val="Times New Roman"/>
      <family val="1"/>
    </font>
    <font>
      <strike/>
      <sz val="12"/>
      <name val="Times New Roman"/>
      <family val="1"/>
    </font>
    <font>
      <sz val="12"/>
      <color rgb="FFFF0000"/>
      <name val="Times New Roman"/>
      <family val="1"/>
    </font>
    <font>
      <i/>
      <sz val="11"/>
      <name val="Times New Roman"/>
      <family val="1"/>
    </font>
    <font>
      <sz val="10"/>
      <name val="Arial"/>
      <family val="2"/>
    </font>
    <font>
      <b/>
      <sz val="14"/>
      <name val="Times New Roman"/>
      <family val="1"/>
      <charset val="186"/>
    </font>
    <font>
      <u/>
      <sz val="10"/>
      <name val="Times New Roman"/>
      <family val="1"/>
    </font>
    <font>
      <i/>
      <u/>
      <sz val="10"/>
      <name val="Times New Roman"/>
      <family val="1"/>
    </font>
    <font>
      <i/>
      <sz val="8"/>
      <name val="Times New Roman"/>
      <family val="1"/>
      <charset val="186"/>
    </font>
    <font>
      <sz val="12"/>
      <color theme="0"/>
      <name val="Times New Roman"/>
      <family val="1"/>
      <charset val="186"/>
    </font>
  </fonts>
  <fills count="19">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
      <patternFill patternType="solid">
        <fgColor rgb="FFFFFF00"/>
        <bgColor indexed="64"/>
      </patternFill>
    </fill>
    <fill>
      <patternFill patternType="solid">
        <fgColor theme="0"/>
      </patternFill>
    </fill>
    <fill>
      <patternFill patternType="solid">
        <fgColor theme="9"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bottom style="medium">
        <color indexed="64"/>
      </bottom>
      <diagonal/>
    </border>
  </borders>
  <cellStyleXfs count="12">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cellStyleXfs>
  <cellXfs count="1118">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8"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4" fillId="0" borderId="0" xfId="0" applyFont="1" applyAlignment="1">
      <alignment wrapText="1"/>
    </xf>
    <xf numFmtId="0" fontId="13" fillId="0" borderId="0" xfId="0" applyFont="1" applyAlignment="1">
      <alignment wrapText="1"/>
    </xf>
    <xf numFmtId="0" fontId="8" fillId="2" borderId="0" xfId="0" applyFont="1" applyFill="1"/>
    <xf numFmtId="0" fontId="8" fillId="2" borderId="0" xfId="0" applyFont="1" applyFill="1" applyAlignment="1">
      <alignment horizontal="center"/>
    </xf>
    <xf numFmtId="3" fontId="2" fillId="2" borderId="1" xfId="0" applyNumberFormat="1" applyFont="1" applyFill="1" applyBorder="1" applyAlignment="1">
      <alignment vertical="top" wrapText="1"/>
    </xf>
    <xf numFmtId="0" fontId="8" fillId="0" borderId="0" xfId="0" applyFont="1" applyAlignment="1">
      <alignment horizontal="left"/>
    </xf>
    <xf numFmtId="0" fontId="2" fillId="2" borderId="0" xfId="0" applyFont="1" applyFill="1"/>
    <xf numFmtId="49" fontId="1" fillId="2" borderId="1" xfId="0" applyNumberFormat="1" applyFont="1" applyFill="1" applyBorder="1" applyAlignment="1">
      <alignment horizontal="left" vertical="top" wrapText="1"/>
    </xf>
    <xf numFmtId="165" fontId="16"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0" fontId="8" fillId="0" borderId="0" xfId="0" applyFont="1" applyAlignment="1">
      <alignment horizontal="right"/>
    </xf>
    <xf numFmtId="165" fontId="1" fillId="5" borderId="1" xfId="0" applyNumberFormat="1" applyFont="1" applyFill="1" applyBorder="1" applyAlignment="1">
      <alignment vertical="top" wrapText="1"/>
    </xf>
    <xf numFmtId="3" fontId="1" fillId="5" borderId="1" xfId="0" applyNumberFormat="1" applyFont="1" applyFill="1" applyBorder="1" applyAlignment="1">
      <alignment horizontal="left" vertical="top" wrapText="1"/>
    </xf>
    <xf numFmtId="165" fontId="10" fillId="5" borderId="1" xfId="0" applyNumberFormat="1" applyFont="1" applyFill="1" applyBorder="1" applyAlignment="1">
      <alignment horizontal="left" vertical="top" wrapText="1"/>
    </xf>
    <xf numFmtId="0" fontId="5" fillId="5" borderId="1" xfId="6" applyFont="1" applyFill="1" applyBorder="1" applyAlignment="1">
      <alignment horizontal="righ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166" fontId="9"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8" fillId="5" borderId="0" xfId="0" applyFont="1" applyFill="1"/>
    <xf numFmtId="49" fontId="6" fillId="5" borderId="1" xfId="0" applyNumberFormat="1" applyFont="1" applyFill="1" applyBorder="1" applyAlignment="1">
      <alignment vertical="top" wrapText="1"/>
    </xf>
    <xf numFmtId="0" fontId="9" fillId="0" borderId="1" xfId="6" applyFont="1" applyBorder="1" applyAlignment="1">
      <alignment horizontal="left" wrapText="1"/>
    </xf>
    <xf numFmtId="49" fontId="4" fillId="6" borderId="1" xfId="0" applyNumberFormat="1" applyFont="1" applyFill="1" applyBorder="1" applyAlignment="1">
      <alignment horizontal="right" vertical="center" wrapText="1"/>
    </xf>
    <xf numFmtId="0" fontId="6" fillId="5" borderId="1" xfId="0" applyFont="1" applyFill="1" applyBorder="1" applyAlignment="1">
      <alignment horizontal="right" vertical="top" wrapText="1"/>
    </xf>
    <xf numFmtId="166" fontId="19"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6"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1" fillId="5" borderId="1" xfId="0" applyNumberFormat="1" applyFont="1" applyFill="1" applyBorder="1" applyAlignment="1">
      <alignment vertical="top" wrapText="1"/>
    </xf>
    <xf numFmtId="0" fontId="8"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9" fillId="9" borderId="1" xfId="0" applyNumberFormat="1" applyFont="1" applyFill="1" applyBorder="1" applyAlignment="1">
      <alignment vertical="top" wrapText="1"/>
    </xf>
    <xf numFmtId="0" fontId="6" fillId="5" borderId="0" xfId="6" applyFont="1" applyFill="1" applyAlignment="1">
      <alignment horizontal="center"/>
    </xf>
    <xf numFmtId="0" fontId="6" fillId="5" borderId="0" xfId="0" applyFont="1" applyFill="1" applyAlignment="1">
      <alignment horizontal="center" vertical="center" wrapText="1"/>
    </xf>
    <xf numFmtId="0" fontId="8" fillId="5" borderId="0" xfId="0" applyFont="1" applyFill="1" applyAlignment="1">
      <alignment horizontal="center"/>
    </xf>
    <xf numFmtId="0" fontId="2" fillId="5" borderId="0" xfId="0" applyFont="1" applyFill="1"/>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9"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9" fillId="5" borderId="1" xfId="0" applyFont="1" applyFill="1" applyBorder="1" applyAlignment="1">
      <alignment horizontal="right" vertical="top" wrapText="1"/>
    </xf>
    <xf numFmtId="0" fontId="18" fillId="2" borderId="0" xfId="0" applyFont="1" applyFill="1"/>
    <xf numFmtId="49" fontId="1" fillId="0" borderId="2" xfId="0" applyNumberFormat="1" applyFont="1" applyBorder="1" applyAlignment="1">
      <alignment horizontal="right" vertical="top" wrapText="1"/>
    </xf>
    <xf numFmtId="166" fontId="1" fillId="5" borderId="1" xfId="4" applyNumberFormat="1" applyFont="1" applyFill="1" applyBorder="1" applyAlignment="1">
      <alignment vertical="top" wrapText="1"/>
    </xf>
    <xf numFmtId="0" fontId="21" fillId="0" borderId="0" xfId="0" applyFont="1" applyAlignment="1">
      <alignment vertical="top" wrapText="1"/>
    </xf>
    <xf numFmtId="49" fontId="12" fillId="0" borderId="1" xfId="0" applyNumberFormat="1" applyFont="1" applyBorder="1" applyAlignment="1">
      <alignment vertical="top" wrapText="1"/>
    </xf>
    <xf numFmtId="166" fontId="21" fillId="5" borderId="1" xfId="0" applyNumberFormat="1" applyFont="1" applyFill="1" applyBorder="1" applyAlignment="1">
      <alignment horizontal="right" vertical="top" wrapText="1"/>
    </xf>
    <xf numFmtId="165" fontId="21" fillId="5" borderId="1" xfId="0" applyNumberFormat="1" applyFont="1" applyFill="1" applyBorder="1" applyAlignment="1">
      <alignmen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166" fontId="21" fillId="5" borderId="1" xfId="4" applyNumberFormat="1" applyFont="1" applyFill="1" applyBorder="1" applyAlignment="1">
      <alignment horizontal="right" wrapText="1"/>
    </xf>
    <xf numFmtId="166" fontId="21" fillId="5" borderId="1" xfId="4" applyNumberFormat="1" applyFont="1" applyFill="1" applyBorder="1" applyAlignment="1">
      <alignment wrapText="1"/>
    </xf>
    <xf numFmtId="166" fontId="9" fillId="9" borderId="1" xfId="6" applyNumberFormat="1" applyFont="1" applyFill="1" applyBorder="1" applyAlignment="1">
      <alignment vertical="top" wrapText="1"/>
    </xf>
    <xf numFmtId="166" fontId="6" fillId="9" borderId="1" xfId="6" applyNumberFormat="1" applyFont="1" applyFill="1" applyBorder="1" applyAlignment="1">
      <alignment horizontal="right" vertical="top" wrapText="1"/>
    </xf>
    <xf numFmtId="166" fontId="9" fillId="9" borderId="1" xfId="6" applyNumberFormat="1" applyFont="1" applyFill="1" applyBorder="1" applyAlignment="1">
      <alignment horizontal="right" vertical="top" wrapText="1"/>
    </xf>
    <xf numFmtId="166" fontId="6" fillId="9" borderId="1" xfId="6" applyNumberFormat="1" applyFont="1" applyFill="1" applyBorder="1" applyAlignment="1">
      <alignment vertical="top" wrapText="1"/>
    </xf>
    <xf numFmtId="0" fontId="1" fillId="0" borderId="6" xfId="0" applyFont="1" applyBorder="1" applyAlignment="1" applyProtection="1">
      <alignment vertical="top" wrapText="1" readingOrder="1"/>
      <protection locked="0"/>
    </xf>
    <xf numFmtId="0" fontId="1" fillId="0" borderId="1" xfId="0" applyFont="1" applyBorder="1" applyAlignment="1" applyProtection="1">
      <alignment vertical="top" wrapText="1" readingOrder="1"/>
      <protection locked="0"/>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8" fillId="5" borderId="0" xfId="0" applyFont="1" applyFill="1" applyAlignment="1">
      <alignment horizontal="left"/>
    </xf>
    <xf numFmtId="166" fontId="12" fillId="9" borderId="1" xfId="0" applyNumberFormat="1" applyFont="1" applyFill="1" applyBorder="1" applyAlignment="1">
      <alignment vertical="top" wrapText="1"/>
    </xf>
    <xf numFmtId="166" fontId="9"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2" fillId="0" borderId="0" xfId="0" applyFont="1" applyAlignment="1">
      <alignment vertical="top" wrapText="1"/>
    </xf>
    <xf numFmtId="0" fontId="24" fillId="5" borderId="1" xfId="0" applyFont="1" applyFill="1" applyBorder="1" applyAlignment="1">
      <alignment vertical="top" wrapText="1"/>
    </xf>
    <xf numFmtId="0" fontId="1" fillId="0" borderId="1" xfId="0" applyFont="1" applyBorder="1" applyAlignment="1" applyProtection="1">
      <alignment vertical="top" wrapText="1"/>
      <protection hidden="1"/>
    </xf>
    <xf numFmtId="0" fontId="21" fillId="0" borderId="0" xfId="0" applyFont="1" applyAlignment="1">
      <alignment horizontal="center" vertical="top" wrapText="1"/>
    </xf>
    <xf numFmtId="0" fontId="21" fillId="0" borderId="0" xfId="0" applyFont="1"/>
    <xf numFmtId="0" fontId="23" fillId="0" borderId="0" xfId="0" applyFont="1"/>
    <xf numFmtId="166" fontId="21" fillId="5" borderId="1" xfId="0" applyNumberFormat="1" applyFont="1" applyFill="1" applyBorder="1" applyAlignment="1">
      <alignment vertical="top"/>
    </xf>
    <xf numFmtId="166" fontId="21" fillId="5" borderId="1" xfId="4" applyNumberFormat="1" applyFont="1" applyFill="1" applyBorder="1" applyAlignment="1">
      <alignment horizontal="right" vertical="top" wrapText="1"/>
    </xf>
    <xf numFmtId="166" fontId="21" fillId="5" borderId="1" xfId="4" applyNumberFormat="1" applyFont="1" applyFill="1" applyBorder="1" applyAlignment="1">
      <alignment vertical="top" wrapText="1"/>
    </xf>
    <xf numFmtId="166" fontId="21" fillId="0" borderId="1" xfId="4" applyNumberFormat="1" applyFont="1" applyBorder="1" applyAlignment="1">
      <alignment vertical="top" wrapText="1"/>
    </xf>
    <xf numFmtId="49" fontId="14" fillId="0" borderId="0" xfId="0" applyNumberFormat="1" applyFont="1" applyAlignment="1">
      <alignment wrapText="1"/>
    </xf>
    <xf numFmtId="0" fontId="21" fillId="0" borderId="0" xfId="4" applyFont="1" applyAlignment="1">
      <alignment vertical="top" wrapText="1"/>
    </xf>
    <xf numFmtId="0" fontId="12" fillId="0" borderId="1" xfId="4" applyFont="1" applyBorder="1" applyAlignment="1">
      <alignment vertical="top" wrapText="1"/>
    </xf>
    <xf numFmtId="49" fontId="21" fillId="0" borderId="1" xfId="4" applyNumberFormat="1" applyFont="1" applyBorder="1" applyAlignment="1">
      <alignment horizontal="right" vertical="top" wrapText="1"/>
    </xf>
    <xf numFmtId="0" fontId="21" fillId="0" borderId="8" xfId="4" applyFont="1" applyBorder="1" applyAlignment="1">
      <alignment vertical="top" wrapText="1"/>
    </xf>
    <xf numFmtId="0" fontId="21" fillId="0" borderId="1" xfId="4" applyFont="1" applyBorder="1" applyAlignment="1">
      <alignment horizontal="right" vertical="top" wrapText="1"/>
    </xf>
    <xf numFmtId="0" fontId="21" fillId="0" borderId="1" xfId="4" applyFont="1" applyBorder="1" applyAlignment="1">
      <alignment horizontal="center" vertical="top" wrapText="1"/>
    </xf>
    <xf numFmtId="49" fontId="21" fillId="0" borderId="1" xfId="4" applyNumberFormat="1" applyFont="1" applyBorder="1" applyAlignment="1">
      <alignment horizontal="center" vertical="top" wrapText="1"/>
    </xf>
    <xf numFmtId="49" fontId="21" fillId="5" borderId="0" xfId="0" applyNumberFormat="1" applyFont="1" applyFill="1" applyAlignment="1">
      <alignment wrapText="1"/>
    </xf>
    <xf numFmtId="0" fontId="21" fillId="5" borderId="0" xfId="0" applyFont="1" applyFill="1" applyAlignment="1">
      <alignment wrapText="1"/>
    </xf>
    <xf numFmtId="49" fontId="12" fillId="5" borderId="0" xfId="0" applyNumberFormat="1" applyFont="1" applyFill="1" applyAlignment="1">
      <alignment horizontal="center"/>
    </xf>
    <xf numFmtId="0" fontId="12" fillId="5" borderId="0" xfId="0" applyFont="1" applyFill="1" applyAlignment="1">
      <alignment horizontal="center"/>
    </xf>
    <xf numFmtId="49" fontId="12" fillId="0" borderId="1" xfId="0" applyNumberFormat="1" applyFont="1" applyBorder="1" applyAlignment="1">
      <alignment wrapText="1"/>
    </xf>
    <xf numFmtId="49" fontId="12" fillId="0" borderId="1" xfId="0" applyNumberFormat="1" applyFont="1" applyBorder="1" applyAlignment="1">
      <alignment horizontal="left" wrapText="1"/>
    </xf>
    <xf numFmtId="49" fontId="25" fillId="0" borderId="1" xfId="0" applyNumberFormat="1" applyFont="1" applyBorder="1" applyAlignment="1">
      <alignment horizontal="left" vertical="top" wrapText="1"/>
    </xf>
    <xf numFmtId="166" fontId="12" fillId="9" borderId="1" xfId="0" applyNumberFormat="1" applyFont="1" applyFill="1" applyBorder="1" applyAlignment="1">
      <alignment vertical="center" wrapText="1"/>
    </xf>
    <xf numFmtId="166" fontId="23" fillId="9" borderId="1" xfId="0" applyNumberFormat="1" applyFont="1" applyFill="1" applyBorder="1" applyAlignment="1">
      <alignment vertical="center" wrapText="1"/>
    </xf>
    <xf numFmtId="0" fontId="6" fillId="10" borderId="1" xfId="0" applyFont="1" applyFill="1" applyBorder="1" applyAlignment="1">
      <alignment horizontal="right" vertical="center" wrapText="1"/>
    </xf>
    <xf numFmtId="0" fontId="1" fillId="5" borderId="0" xfId="0" applyFont="1" applyFill="1" applyAlignment="1">
      <alignment horizontal="left"/>
    </xf>
    <xf numFmtId="0" fontId="17" fillId="0" borderId="0" xfId="0" applyFont="1"/>
    <xf numFmtId="0" fontId="1" fillId="0" borderId="0" xfId="0" applyFont="1" applyAlignment="1">
      <alignment horizontal="left"/>
    </xf>
    <xf numFmtId="49" fontId="26" fillId="0" borderId="1" xfId="0" applyNumberFormat="1" applyFont="1" applyBorder="1" applyAlignment="1">
      <alignment horizontal="center" vertical="top" wrapText="1"/>
    </xf>
    <xf numFmtId="0" fontId="1" fillId="5" borderId="1" xfId="0" applyFont="1" applyFill="1" applyBorder="1" applyAlignment="1">
      <alignment vertical="top" wrapText="1"/>
    </xf>
    <xf numFmtId="14" fontId="6" fillId="5" borderId="0" xfId="0" applyNumberFormat="1" applyFont="1" applyFill="1" applyAlignment="1">
      <alignment horizontal="left" vertical="top"/>
    </xf>
    <xf numFmtId="0" fontId="2" fillId="5" borderId="1" xfId="0" applyFont="1" applyFill="1" applyBorder="1" applyAlignment="1">
      <alignment horizontal="left" vertical="top" wrapText="1"/>
    </xf>
    <xf numFmtId="0" fontId="1" fillId="11" borderId="1" xfId="0" applyFont="1" applyFill="1" applyBorder="1" applyAlignment="1">
      <alignment horizontal="right" vertical="top" wrapText="1"/>
    </xf>
    <xf numFmtId="0" fontId="21" fillId="0" borderId="0" xfId="0" applyFont="1" applyAlignment="1">
      <alignment wrapText="1"/>
    </xf>
    <xf numFmtId="0" fontId="12" fillId="0" borderId="0" xfId="0" applyFont="1" applyAlignment="1">
      <alignment wrapText="1"/>
    </xf>
    <xf numFmtId="0" fontId="25" fillId="0" borderId="0" xfId="0" applyFont="1" applyAlignment="1">
      <alignment vertical="top" wrapText="1"/>
    </xf>
    <xf numFmtId="0" fontId="25" fillId="5" borderId="1" xfId="0" applyFont="1" applyFill="1" applyBorder="1" applyAlignment="1">
      <alignment horizontal="left" vertical="top" wrapText="1"/>
    </xf>
    <xf numFmtId="0" fontId="23" fillId="0" borderId="0" xfId="0" applyFont="1" applyAlignment="1">
      <alignment wrapText="1"/>
    </xf>
    <xf numFmtId="49" fontId="21" fillId="0" borderId="0" xfId="0" applyNumberFormat="1" applyFont="1" applyAlignment="1">
      <alignment wrapText="1"/>
    </xf>
    <xf numFmtId="166" fontId="6" fillId="6" borderId="1" xfId="4" applyNumberFormat="1" applyFont="1" applyFill="1" applyBorder="1" applyAlignment="1">
      <alignment wrapText="1"/>
    </xf>
    <xf numFmtId="166" fontId="11" fillId="5" borderId="1" xfId="6" applyNumberFormat="1" applyFont="1" applyFill="1" applyBorder="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1" xfId="0" applyFont="1" applyFill="1" applyBorder="1" applyAlignment="1">
      <alignment horizontal="left" vertical="top"/>
    </xf>
    <xf numFmtId="0" fontId="1" fillId="5" borderId="0" xfId="0" applyFont="1" applyFill="1" applyAlignment="1">
      <alignment horizontal="right"/>
    </xf>
    <xf numFmtId="166" fontId="12" fillId="6" borderId="1" xfId="4" applyNumberFormat="1" applyFont="1" applyFill="1" applyBorder="1" applyAlignment="1">
      <alignment wrapText="1"/>
    </xf>
    <xf numFmtId="0" fontId="1" fillId="0" borderId="0" xfId="0" applyFont="1" applyAlignment="1">
      <alignment horizontal="center" vertical="top" wrapText="1"/>
    </xf>
    <xf numFmtId="0" fontId="27" fillId="2" borderId="0" xfId="0" applyFont="1" applyFill="1"/>
    <xf numFmtId="49" fontId="21" fillId="0" borderId="1" xfId="0" applyNumberFormat="1" applyFont="1" applyBorder="1" applyAlignment="1">
      <alignment horizontal="left" vertical="top" wrapText="1"/>
    </xf>
    <xf numFmtId="49" fontId="1" fillId="5" borderId="1"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0" fontId="25" fillId="5" borderId="1" xfId="0" applyFont="1" applyFill="1" applyBorder="1" applyAlignment="1">
      <alignment horizontal="right" vertical="top" wrapText="1"/>
    </xf>
    <xf numFmtId="49" fontId="21" fillId="0" borderId="1" xfId="0" applyNumberFormat="1" applyFont="1" applyBorder="1" applyAlignment="1">
      <alignment vertical="top" wrapText="1"/>
    </xf>
    <xf numFmtId="0" fontId="1" fillId="5" borderId="0" xfId="0" applyFont="1" applyFill="1" applyAlignment="1">
      <alignment horizontal="center"/>
    </xf>
    <xf numFmtId="165" fontId="6" fillId="5" borderId="1" xfId="0" applyNumberFormat="1" applyFont="1" applyFill="1" applyBorder="1" applyAlignment="1">
      <alignment horizontal="left" vertical="top" wrapText="1"/>
    </xf>
    <xf numFmtId="0" fontId="1" fillId="5" borderId="2" xfId="0" applyFont="1" applyFill="1" applyBorder="1" applyAlignment="1">
      <alignment horizontal="left" vertical="top" wrapText="1"/>
    </xf>
    <xf numFmtId="0" fontId="21"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0" fontId="1" fillId="0" borderId="1" xfId="0" applyFont="1" applyBorder="1" applyAlignment="1">
      <alignment vertical="top" wrapText="1"/>
    </xf>
    <xf numFmtId="0" fontId="21" fillId="5" borderId="1" xfId="0" applyFont="1" applyFill="1" applyBorder="1" applyAlignment="1">
      <alignment vertical="top" wrapText="1"/>
    </xf>
    <xf numFmtId="0" fontId="21" fillId="5" borderId="1" xfId="0" applyFont="1" applyFill="1" applyBorder="1" applyAlignment="1">
      <alignment horizontal="center" vertical="top" wrapText="1"/>
    </xf>
    <xf numFmtId="0" fontId="1" fillId="5" borderId="0" xfId="0" applyFont="1" applyFill="1" applyAlignment="1">
      <alignment horizontal="left" vertical="top" wrapText="1"/>
    </xf>
    <xf numFmtId="0" fontId="1" fillId="5" borderId="0" xfId="0" applyFont="1" applyFill="1" applyAlignment="1">
      <alignment horizontal="right" vertical="top" wrapText="1"/>
    </xf>
    <xf numFmtId="49" fontId="6" fillId="9" borderId="1" xfId="0" applyNumberFormat="1" applyFont="1" applyFill="1" applyBorder="1" applyAlignment="1">
      <alignment horizontal="center" vertical="top" wrapText="1"/>
    </xf>
    <xf numFmtId="0" fontId="1" fillId="0" borderId="2" xfId="0" applyFont="1" applyBorder="1" applyAlignment="1">
      <alignment horizontal="right" vertical="top" wrapText="1"/>
    </xf>
    <xf numFmtId="166" fontId="21" fillId="0" borderId="1" xfId="0" applyNumberFormat="1" applyFont="1" applyBorder="1" applyAlignment="1">
      <alignment horizontal="right" vertical="top" wrapText="1"/>
    </xf>
    <xf numFmtId="0" fontId="28" fillId="0" borderId="0" xfId="0" applyFont="1" applyAlignment="1">
      <alignment wrapText="1"/>
    </xf>
    <xf numFmtId="0" fontId="29" fillId="0" borderId="0" xfId="0" applyFont="1" applyAlignment="1">
      <alignment wrapText="1"/>
    </xf>
    <xf numFmtId="0" fontId="29" fillId="0" borderId="1" xfId="0" applyFont="1" applyBorder="1" applyAlignment="1">
      <alignment wrapText="1"/>
    </xf>
    <xf numFmtId="0" fontId="28" fillId="0" borderId="0" xfId="0" applyFont="1" applyAlignment="1">
      <alignment vertical="top" wrapText="1"/>
    </xf>
    <xf numFmtId="0" fontId="28" fillId="5" borderId="0" xfId="0" applyFont="1" applyFill="1" applyAlignment="1">
      <alignment wrapText="1"/>
    </xf>
    <xf numFmtId="166" fontId="1" fillId="5" borderId="9" xfId="0" applyNumberFormat="1" applyFont="1" applyFill="1" applyBorder="1" applyAlignment="1">
      <alignment vertical="top" wrapText="1"/>
    </xf>
    <xf numFmtId="166" fontId="4" fillId="8" borderId="1" xfId="0" applyNumberFormat="1" applyFont="1" applyFill="1" applyBorder="1" applyAlignment="1">
      <alignment vertical="top" wrapText="1"/>
    </xf>
    <xf numFmtId="166" fontId="9" fillId="8" borderId="1" xfId="4" applyNumberFormat="1" applyFont="1" applyFill="1" applyBorder="1" applyAlignment="1">
      <alignment wrapText="1"/>
    </xf>
    <xf numFmtId="166" fontId="22" fillId="6" borderId="1" xfId="4" applyNumberFormat="1" applyFont="1" applyFill="1" applyBorder="1" applyAlignment="1">
      <alignment vertical="top" wrapText="1"/>
    </xf>
    <xf numFmtId="166" fontId="14" fillId="0" borderId="1" xfId="0" applyNumberFormat="1" applyFont="1" applyBorder="1" applyAlignment="1">
      <alignment wrapText="1"/>
    </xf>
    <xf numFmtId="166" fontId="12" fillId="6" borderId="1" xfId="4" applyNumberFormat="1" applyFont="1" applyFill="1" applyBorder="1" applyAlignment="1">
      <alignment vertical="top" wrapText="1"/>
    </xf>
    <xf numFmtId="0" fontId="21" fillId="0" borderId="1" xfId="0" applyFont="1" applyBorder="1" applyAlignment="1">
      <alignment wrapText="1"/>
    </xf>
    <xf numFmtId="166" fontId="23" fillId="9" borderId="6" xfId="0" applyNumberFormat="1" applyFont="1" applyFill="1" applyBorder="1" applyAlignment="1">
      <alignment vertical="top" wrapText="1"/>
    </xf>
    <xf numFmtId="166" fontId="21" fillId="5" borderId="6" xfId="4" applyNumberFormat="1" applyFont="1" applyFill="1" applyBorder="1" applyAlignment="1">
      <alignment vertical="top" wrapText="1"/>
    </xf>
    <xf numFmtId="0" fontId="11" fillId="0" borderId="0" xfId="0" applyFont="1"/>
    <xf numFmtId="0" fontId="4" fillId="0" borderId="0" xfId="0" applyFont="1" applyAlignment="1">
      <alignment horizontal="right"/>
    </xf>
    <xf numFmtId="0" fontId="28" fillId="0" borderId="0" xfId="0" applyFont="1" applyAlignment="1">
      <alignment horizontal="left" vertical="top" wrapText="1"/>
    </xf>
    <xf numFmtId="49" fontId="12" fillId="6" borderId="1" xfId="0" applyNumberFormat="1" applyFont="1" applyFill="1" applyBorder="1" applyAlignment="1">
      <alignment horizontal="center" vertical="center" wrapText="1"/>
    </xf>
    <xf numFmtId="0" fontId="12" fillId="0" borderId="1" xfId="0" applyFont="1" applyBorder="1" applyAlignment="1">
      <alignment horizontal="center" vertical="top" wrapText="1"/>
    </xf>
    <xf numFmtId="0" fontId="32" fillId="0" borderId="0" xfId="0" applyFont="1" applyAlignment="1">
      <alignment horizontal="left" vertical="top" wrapText="1"/>
    </xf>
    <xf numFmtId="0" fontId="31" fillId="0" borderId="0" xfId="0" applyFont="1"/>
    <xf numFmtId="0" fontId="1" fillId="5" borderId="1" xfId="0" applyFont="1" applyFill="1" applyBorder="1" applyAlignment="1" applyProtection="1">
      <alignment vertical="top" wrapText="1"/>
      <protection hidden="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9"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21" fillId="5" borderId="2" xfId="0" applyFont="1" applyFill="1" applyBorder="1" applyAlignment="1">
      <alignment horizontal="center" vertical="top" wrapText="1"/>
    </xf>
    <xf numFmtId="0" fontId="21" fillId="5" borderId="1" xfId="0" applyFont="1" applyFill="1" applyBorder="1" applyAlignment="1">
      <alignment horizontal="right" vertical="top" wrapText="1"/>
    </xf>
    <xf numFmtId="49" fontId="21" fillId="5" borderId="1" xfId="0" applyNumberFormat="1" applyFont="1" applyFill="1" applyBorder="1" applyAlignment="1">
      <alignment horizontal="right" vertical="top" wrapText="1"/>
    </xf>
    <xf numFmtId="49" fontId="21" fillId="5" borderId="1" xfId="0" applyNumberFormat="1" applyFont="1" applyFill="1" applyBorder="1" applyAlignment="1">
      <alignment horizontal="center" vertical="top" wrapText="1"/>
    </xf>
    <xf numFmtId="49" fontId="12" fillId="0" borderId="1" xfId="0" applyNumberFormat="1" applyFont="1" applyBorder="1" applyAlignment="1">
      <alignment horizontal="left" vertical="top" wrapText="1"/>
    </xf>
    <xf numFmtId="0" fontId="21" fillId="5" borderId="1" xfId="0" applyFont="1" applyFill="1" applyBorder="1" applyAlignment="1">
      <alignment horizontal="left" vertical="top" wrapText="1"/>
    </xf>
    <xf numFmtId="49" fontId="21" fillId="5" borderId="2" xfId="0" applyNumberFormat="1" applyFont="1" applyFill="1" applyBorder="1" applyAlignment="1">
      <alignment horizontal="center"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21" fillId="5" borderId="1" xfId="0" applyNumberFormat="1" applyFont="1" applyFill="1" applyBorder="1" applyAlignment="1">
      <alignment horizontal="left" vertical="top" wrapText="1"/>
    </xf>
    <xf numFmtId="49" fontId="21" fillId="5" borderId="8" xfId="0" applyNumberFormat="1" applyFont="1" applyFill="1" applyBorder="1" applyAlignment="1">
      <alignment horizontal="left" vertical="top" wrapText="1"/>
    </xf>
    <xf numFmtId="49" fontId="21" fillId="5" borderId="1" xfId="0" applyNumberFormat="1" applyFont="1" applyFill="1" applyBorder="1" applyAlignment="1">
      <alignmen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166" fontId="1" fillId="5" borderId="10"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5" borderId="8" xfId="0" applyFont="1" applyFill="1" applyBorder="1" applyAlignment="1">
      <alignment horizontal="center" vertical="top" wrapText="1"/>
    </xf>
    <xf numFmtId="49" fontId="6" fillId="5" borderId="1"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49" fontId="21" fillId="0" borderId="1" xfId="0" applyNumberFormat="1" applyFont="1" applyBorder="1" applyAlignment="1">
      <alignment horizontal="center" vertical="top" wrapText="1"/>
    </xf>
    <xf numFmtId="0" fontId="21"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0" fontId="21" fillId="0" borderId="1" xfId="0" applyFont="1" applyBorder="1" applyAlignment="1">
      <alignment horizontal="center" vertical="top" wrapText="1"/>
    </xf>
    <xf numFmtId="49" fontId="21" fillId="0" borderId="2" xfId="0" applyNumberFormat="1" applyFont="1" applyBorder="1" applyAlignment="1">
      <alignment horizontal="center" vertical="top" wrapText="1"/>
    </xf>
    <xf numFmtId="166" fontId="21" fillId="0" borderId="1" xfId="4" applyNumberFormat="1" applyFont="1" applyBorder="1" applyAlignment="1">
      <alignment horizontal="right" vertical="top" wrapText="1"/>
    </xf>
    <xf numFmtId="0" fontId="21" fillId="0" borderId="1" xfId="0" applyFont="1" applyBorder="1" applyAlignment="1">
      <alignment vertical="top" wrapText="1"/>
    </xf>
    <xf numFmtId="0" fontId="21" fillId="0" borderId="1" xfId="4" applyFont="1" applyBorder="1" applyAlignment="1">
      <alignment vertical="top" wrapText="1"/>
    </xf>
    <xf numFmtId="0" fontId="21" fillId="0" borderId="2" xfId="0" applyFont="1" applyBorder="1" applyAlignment="1">
      <alignment horizontal="center" vertical="top" wrapText="1"/>
    </xf>
    <xf numFmtId="0" fontId="9" fillId="0" borderId="1" xfId="6" applyFont="1" applyBorder="1" applyAlignment="1">
      <alignment horizontal="left" vertical="top" wrapText="1"/>
    </xf>
    <xf numFmtId="49" fontId="9"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0" fontId="9" fillId="0" borderId="1" xfId="6" applyFont="1" applyBorder="1" applyAlignment="1">
      <alignment vertical="top" wrapText="1"/>
    </xf>
    <xf numFmtId="0" fontId="4" fillId="0" borderId="0" xfId="0" applyFont="1" applyAlignment="1">
      <alignment horizontal="center" vertical="center"/>
    </xf>
    <xf numFmtId="166" fontId="12" fillId="9" borderId="1" xfId="0" applyNumberFormat="1" applyFont="1" applyFill="1" applyBorder="1" applyAlignment="1">
      <alignment horizontal="right" vertical="top" wrapText="1"/>
    </xf>
    <xf numFmtId="165" fontId="21" fillId="0" borderId="1" xfId="0" applyNumberFormat="1" applyFont="1" applyBorder="1" applyAlignment="1">
      <alignment vertical="top" wrapText="1"/>
    </xf>
    <xf numFmtId="49" fontId="21" fillId="0" borderId="0" xfId="0" applyNumberFormat="1" applyFont="1" applyAlignment="1">
      <alignment vertical="top" wrapText="1"/>
    </xf>
    <xf numFmtId="49" fontId="21" fillId="0" borderId="0" xfId="0" applyNumberFormat="1" applyFont="1" applyAlignment="1">
      <alignment horizontal="right" vertical="top" wrapText="1"/>
    </xf>
    <xf numFmtId="49" fontId="21" fillId="0" borderId="0" xfId="0" applyNumberFormat="1" applyFont="1" applyAlignment="1">
      <alignment horizontal="left" vertical="top" wrapText="1"/>
    </xf>
    <xf numFmtId="166" fontId="21"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3" xfId="0" applyNumberFormat="1" applyFont="1" applyBorder="1" applyAlignment="1">
      <alignment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1" fillId="0" borderId="7" xfId="0" applyNumberFormat="1" applyFont="1" applyBorder="1" applyAlignment="1">
      <alignment horizontal="center" vertical="top" wrapText="1"/>
    </xf>
    <xf numFmtId="49" fontId="1" fillId="0" borderId="5" xfId="0" applyNumberFormat="1" applyFont="1" applyBorder="1" applyAlignment="1">
      <alignment horizontal="center"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166" fontId="6" fillId="9" borderId="1" xfId="5" applyNumberFormat="1" applyFont="1" applyFill="1" applyBorder="1" applyAlignment="1">
      <alignment horizontal="right"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6" fontId="22" fillId="6" borderId="1" xfId="0" applyNumberFormat="1" applyFont="1" applyFill="1" applyBorder="1" applyAlignment="1">
      <alignment vertical="top" wrapText="1"/>
    </xf>
    <xf numFmtId="166" fontId="23" fillId="6" borderId="1" xfId="4" applyNumberFormat="1" applyFont="1" applyFill="1" applyBorder="1" applyAlignment="1">
      <alignment vertical="top" wrapText="1"/>
    </xf>
    <xf numFmtId="49" fontId="1" fillId="13" borderId="1" xfId="0" applyNumberFormat="1" applyFont="1" applyFill="1" applyBorder="1" applyAlignment="1">
      <alignment horizontal="left" vertical="top" wrapText="1"/>
    </xf>
    <xf numFmtId="0" fontId="1" fillId="13" borderId="1" xfId="0" applyFont="1" applyFill="1" applyBorder="1" applyAlignment="1">
      <alignment horizontal="left" vertical="top" wrapText="1"/>
    </xf>
    <xf numFmtId="0" fontId="34" fillId="0" borderId="0" xfId="0" applyFont="1" applyAlignment="1">
      <alignment horizontal="right"/>
    </xf>
    <xf numFmtId="0" fontId="34" fillId="0" borderId="0" xfId="0" applyFont="1" applyAlignment="1">
      <alignment horizontal="center" vertical="center"/>
    </xf>
    <xf numFmtId="0" fontId="35" fillId="0" borderId="0" xfId="0" applyFont="1"/>
    <xf numFmtId="166" fontId="12" fillId="9" borderId="1" xfId="4" applyNumberFormat="1" applyFont="1" applyFill="1" applyBorder="1" applyAlignment="1">
      <alignment horizontal="right" vertical="top" wrapText="1"/>
    </xf>
    <xf numFmtId="0" fontId="4" fillId="5" borderId="0" xfId="0" applyFont="1" applyFill="1" applyAlignment="1">
      <alignment vertical="top" wrapText="1"/>
    </xf>
    <xf numFmtId="0" fontId="4" fillId="5" borderId="0" xfId="0" applyFont="1" applyFill="1" applyAlignment="1">
      <alignment horizontal="right" vertical="center" wrapText="1"/>
    </xf>
    <xf numFmtId="49" fontId="6" fillId="6" borderId="1" xfId="0" applyNumberFormat="1" applyFont="1" applyFill="1" applyBorder="1" applyAlignment="1">
      <alignment horizontal="left" vertical="center" wrapText="1"/>
    </xf>
    <xf numFmtId="1" fontId="1" fillId="5" borderId="1" xfId="0" applyNumberFormat="1" applyFont="1" applyFill="1" applyBorder="1" applyAlignment="1">
      <alignment horizontal="right" vertical="top" wrapText="1"/>
    </xf>
    <xf numFmtId="166" fontId="1" fillId="5" borderId="0" xfId="0" applyNumberFormat="1" applyFont="1" applyFill="1" applyAlignment="1">
      <alignment horizontal="left" vertical="top" wrapText="1"/>
    </xf>
    <xf numFmtId="0" fontId="1" fillId="0" borderId="0" xfId="0" applyFont="1" applyAlignment="1">
      <alignment horizontal="right"/>
    </xf>
    <xf numFmtId="0" fontId="6" fillId="0" borderId="0" xfId="0" applyFont="1" applyAlignment="1">
      <alignment horizontal="right"/>
    </xf>
    <xf numFmtId="0" fontId="12" fillId="10" borderId="1" xfId="0" applyFont="1" applyFill="1" applyBorder="1" applyAlignment="1">
      <alignment horizontal="right" vertical="center" wrapText="1"/>
    </xf>
    <xf numFmtId="0" fontId="1" fillId="0" borderId="0" xfId="0" applyFont="1" applyAlignment="1">
      <alignment wrapText="1"/>
    </xf>
    <xf numFmtId="49" fontId="6" fillId="0" borderId="1" xfId="0" applyNumberFormat="1" applyFont="1" applyBorder="1" applyAlignment="1">
      <alignment horizontal="right" vertical="top" wrapText="1"/>
    </xf>
    <xf numFmtId="0" fontId="1" fillId="5" borderId="10" xfId="0" applyFont="1" applyFill="1" applyBorder="1" applyAlignment="1">
      <alignment horizontal="center" vertical="top" wrapText="1"/>
    </xf>
    <xf numFmtId="49" fontId="9" fillId="5"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1" fillId="5" borderId="8" xfId="4" applyNumberFormat="1" applyFont="1" applyFill="1" applyBorder="1" applyAlignment="1">
      <alignment horizontal="center" vertical="top" wrapText="1"/>
    </xf>
    <xf numFmtId="14" fontId="4" fillId="0" borderId="0" xfId="0" applyNumberFormat="1" applyFont="1" applyAlignment="1">
      <alignment horizontal="right"/>
    </xf>
    <xf numFmtId="49" fontId="6" fillId="5" borderId="0" xfId="0" applyNumberFormat="1" applyFont="1" applyFill="1" applyAlignment="1">
      <alignment vertical="top" wrapText="1"/>
    </xf>
    <xf numFmtId="49" fontId="1" fillId="0" borderId="1" xfId="0" applyNumberFormat="1" applyFont="1" applyBorder="1" applyAlignment="1">
      <alignment horizontal="right" vertical="top" wrapText="1"/>
    </xf>
    <xf numFmtId="166" fontId="1" fillId="0" borderId="0" xfId="0" applyNumberFormat="1" applyFont="1" applyAlignment="1">
      <alignment horizontal="left" vertical="top" wrapText="1"/>
    </xf>
    <xf numFmtId="49" fontId="21" fillId="0" borderId="0" xfId="0" applyNumberFormat="1" applyFont="1" applyAlignment="1">
      <alignment horizontal="center" vertical="top" wrapText="1"/>
    </xf>
    <xf numFmtId="49" fontId="12" fillId="0" borderId="0" xfId="0" applyNumberFormat="1" applyFont="1" applyAlignment="1">
      <alignment horizontal="center" vertical="top"/>
    </xf>
    <xf numFmtId="0" fontId="21" fillId="5" borderId="1" xfId="4" applyFont="1" applyFill="1" applyBorder="1" applyAlignment="1">
      <alignment horizontal="left" vertical="top" wrapText="1"/>
    </xf>
    <xf numFmtId="49" fontId="21" fillId="5" borderId="1" xfId="0" applyNumberFormat="1" applyFont="1" applyFill="1" applyBorder="1" applyAlignment="1">
      <alignment horizontal="center" vertical="top"/>
    </xf>
    <xf numFmtId="166" fontId="9" fillId="9" borderId="1" xfId="0" applyNumberFormat="1" applyFont="1" applyFill="1" applyBorder="1" applyAlignment="1">
      <alignment horizontal="right" vertical="top" wrapText="1"/>
    </xf>
    <xf numFmtId="166" fontId="3" fillId="5" borderId="1" xfId="0" applyNumberFormat="1" applyFont="1" applyFill="1" applyBorder="1" applyAlignment="1">
      <alignment vertical="top" wrapText="1"/>
    </xf>
    <xf numFmtId="0" fontId="5" fillId="2" borderId="1" xfId="0" applyFont="1" applyFill="1" applyBorder="1" applyAlignment="1">
      <alignment horizontal="right" vertical="top" wrapText="1"/>
    </xf>
    <xf numFmtId="3" fontId="2" fillId="2" borderId="1" xfId="0" applyNumberFormat="1" applyFont="1" applyFill="1" applyBorder="1" applyAlignment="1">
      <alignment horizontal="right" vertical="top" wrapText="1"/>
    </xf>
    <xf numFmtId="0" fontId="5" fillId="5" borderId="1" xfId="0" applyFont="1" applyFill="1" applyBorder="1" applyAlignment="1">
      <alignment horizontal="right" vertical="top" wrapText="1"/>
    </xf>
    <xf numFmtId="0" fontId="1" fillId="0" borderId="1" xfId="0" applyFont="1" applyBorder="1" applyAlignment="1">
      <alignment horizontal="right" vertical="top" wrapText="1"/>
    </xf>
    <xf numFmtId="49" fontId="5" fillId="5" borderId="2" xfId="0" applyNumberFormat="1" applyFont="1" applyFill="1" applyBorder="1" applyAlignment="1">
      <alignment horizontal="right" vertical="top" wrapText="1"/>
    </xf>
    <xf numFmtId="4" fontId="1" fillId="5" borderId="1" xfId="0" applyNumberFormat="1" applyFont="1" applyFill="1" applyBorder="1" applyAlignment="1">
      <alignment horizontal="right" vertical="top" wrapText="1"/>
    </xf>
    <xf numFmtId="166" fontId="2" fillId="2" borderId="0" xfId="0" applyNumberFormat="1" applyFont="1" applyFill="1" applyAlignment="1">
      <alignment horizontal="lef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0" fontId="5" fillId="2" borderId="0" xfId="0" applyFont="1" applyFill="1" applyAlignment="1">
      <alignment horizontal="right"/>
    </xf>
    <xf numFmtId="0" fontId="21" fillId="5" borderId="1" xfId="4" applyFont="1" applyFill="1" applyBorder="1" applyAlignment="1">
      <alignment horizontal="center" vertical="top" wrapText="1"/>
    </xf>
    <xf numFmtId="49" fontId="37" fillId="5" borderId="1" xfId="0" applyNumberFormat="1" applyFont="1" applyFill="1" applyBorder="1" applyAlignment="1">
      <alignment horizontal="center" vertical="top" wrapText="1"/>
    </xf>
    <xf numFmtId="0" fontId="37" fillId="5" borderId="1" xfId="0" applyFont="1" applyFill="1" applyBorder="1" applyAlignment="1">
      <alignment horizontal="left" vertical="top" wrapText="1"/>
    </xf>
    <xf numFmtId="166" fontId="12" fillId="9" borderId="1" xfId="4" applyNumberFormat="1" applyFont="1" applyFill="1" applyBorder="1" applyAlignment="1">
      <alignment vertical="top" wrapText="1"/>
    </xf>
    <xf numFmtId="49" fontId="9" fillId="5" borderId="1" xfId="6" applyNumberFormat="1" applyFont="1" applyFill="1" applyBorder="1" applyAlignment="1">
      <alignment horizontal="right" vertical="top" wrapText="1"/>
    </xf>
    <xf numFmtId="49" fontId="21" fillId="0" borderId="2" xfId="0" applyNumberFormat="1" applyFont="1" applyBorder="1" applyAlignment="1">
      <alignment horizontal="left" vertical="top" wrapText="1"/>
    </xf>
    <xf numFmtId="0" fontId="21" fillId="5" borderId="2" xfId="4" applyFont="1" applyFill="1" applyBorder="1" applyAlignment="1">
      <alignment horizontal="left" vertical="top" wrapText="1"/>
    </xf>
    <xf numFmtId="0" fontId="21" fillId="5" borderId="8" xfId="4" applyFont="1" applyFill="1" applyBorder="1" applyAlignment="1">
      <alignment horizontal="left" vertical="top" wrapText="1"/>
    </xf>
    <xf numFmtId="49" fontId="21" fillId="5" borderId="2" xfId="4" applyNumberFormat="1" applyFont="1" applyFill="1" applyBorder="1" applyAlignment="1">
      <alignment horizontal="center" vertical="top" wrapText="1"/>
    </xf>
    <xf numFmtId="0" fontId="21" fillId="5" borderId="2" xfId="4" applyFont="1" applyFill="1" applyBorder="1" applyAlignment="1">
      <alignment horizontal="center" vertical="top" wrapText="1"/>
    </xf>
    <xf numFmtId="49" fontId="21" fillId="5" borderId="1" xfId="4" applyNumberFormat="1" applyFont="1" applyFill="1" applyBorder="1" applyAlignment="1">
      <alignment horizontal="center" vertical="top" wrapText="1"/>
    </xf>
    <xf numFmtId="49" fontId="37" fillId="5" borderId="1" xfId="0" applyNumberFormat="1" applyFont="1" applyFill="1" applyBorder="1" applyAlignment="1">
      <alignment horizontal="left" vertical="top" wrapText="1"/>
    </xf>
    <xf numFmtId="49" fontId="37" fillId="5" borderId="1" xfId="0" applyNumberFormat="1" applyFont="1" applyFill="1" applyBorder="1" applyAlignment="1">
      <alignment vertical="top" wrapText="1"/>
    </xf>
    <xf numFmtId="0" fontId="37" fillId="5" borderId="1" xfId="0" applyFont="1" applyFill="1" applyBorder="1" applyAlignment="1">
      <alignment horizontal="right" vertical="top" wrapText="1"/>
    </xf>
    <xf numFmtId="0" fontId="37" fillId="5" borderId="0" xfId="0" applyFont="1" applyFill="1" applyAlignment="1">
      <alignment horizontal="left" vertical="top" wrapText="1"/>
    </xf>
    <xf numFmtId="49" fontId="37" fillId="5" borderId="2" xfId="0" applyNumberFormat="1" applyFont="1" applyFill="1" applyBorder="1" applyAlignment="1">
      <alignment horizontal="center" vertical="top" wrapText="1"/>
    </xf>
    <xf numFmtId="49" fontId="37" fillId="5" borderId="2" xfId="0" applyNumberFormat="1" applyFont="1" applyFill="1" applyBorder="1" applyAlignment="1">
      <alignment horizontal="left" vertical="top" wrapText="1"/>
    </xf>
    <xf numFmtId="0" fontId="37" fillId="5" borderId="2" xfId="0" applyFont="1" applyFill="1" applyBorder="1" applyAlignment="1">
      <alignment horizontal="center" vertical="top" wrapText="1"/>
    </xf>
    <xf numFmtId="49" fontId="37" fillId="5" borderId="8" xfId="0" applyNumberFormat="1" applyFont="1" applyFill="1" applyBorder="1" applyAlignment="1">
      <alignment horizontal="center" vertical="top" wrapText="1"/>
    </xf>
    <xf numFmtId="49" fontId="37" fillId="5" borderId="8" xfId="0" applyNumberFormat="1" applyFont="1" applyFill="1" applyBorder="1" applyAlignment="1">
      <alignment horizontal="left" vertical="top" wrapText="1"/>
    </xf>
    <xf numFmtId="0" fontId="37" fillId="5" borderId="8" xfId="0" applyFont="1" applyFill="1" applyBorder="1" applyAlignment="1">
      <alignment horizontal="center" vertical="top" wrapText="1"/>
    </xf>
    <xf numFmtId="165" fontId="1" fillId="2"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166" fontId="1" fillId="0" borderId="1" xfId="0" applyNumberFormat="1" applyFont="1" applyBorder="1" applyAlignment="1">
      <alignment vertical="top"/>
    </xf>
    <xf numFmtId="0" fontId="33" fillId="0" borderId="1" xfId="0" applyFont="1" applyBorder="1" applyAlignment="1">
      <alignment horizontal="left" wrapText="1"/>
    </xf>
    <xf numFmtId="49" fontId="21" fillId="5" borderId="8" xfId="0" applyNumberFormat="1" applyFont="1" applyFill="1" applyBorder="1" applyAlignment="1">
      <alignment horizontal="center" vertical="top" wrapText="1"/>
    </xf>
    <xf numFmtId="0" fontId="21" fillId="5" borderId="8" xfId="4" applyFont="1" applyFill="1" applyBorder="1" applyAlignment="1">
      <alignment vertical="top" wrapText="1"/>
    </xf>
    <xf numFmtId="166" fontId="1" fillId="5" borderId="1" xfId="0" applyNumberFormat="1" applyFont="1" applyFill="1" applyBorder="1" applyAlignment="1">
      <alignment horizontal="right" vertical="top"/>
    </xf>
    <xf numFmtId="0" fontId="6" fillId="5" borderId="14" xfId="0" applyFont="1" applyFill="1" applyBorder="1" applyAlignment="1">
      <alignment horizontal="center" vertical="center" wrapText="1"/>
    </xf>
    <xf numFmtId="49" fontId="1" fillId="5" borderId="0" xfId="0" applyNumberFormat="1" applyFont="1" applyFill="1" applyAlignment="1">
      <alignment wrapText="1"/>
    </xf>
    <xf numFmtId="49" fontId="2" fillId="5" borderId="0" xfId="0" applyNumberFormat="1" applyFont="1" applyFill="1" applyAlignment="1">
      <alignment wrapText="1"/>
    </xf>
    <xf numFmtId="0" fontId="1" fillId="5" borderId="0" xfId="0" applyFont="1" applyFill="1" applyAlignment="1">
      <alignment horizontal="right" wrapText="1"/>
    </xf>
    <xf numFmtId="0" fontId="3" fillId="5" borderId="0" xfId="0" applyFont="1" applyFill="1" applyAlignment="1">
      <alignment horizontal="center" vertical="center" wrapText="1"/>
    </xf>
    <xf numFmtId="49" fontId="6" fillId="6" borderId="1" xfId="0" applyNumberFormat="1" applyFont="1" applyFill="1" applyBorder="1" applyAlignment="1">
      <alignment vertical="center" wrapText="1"/>
    </xf>
    <xf numFmtId="166" fontId="1" fillId="5" borderId="1" xfId="1" applyNumberFormat="1" applyFont="1" applyFill="1" applyBorder="1" applyAlignment="1">
      <alignment horizontal="right" vertical="top"/>
    </xf>
    <xf numFmtId="166" fontId="1" fillId="5" borderId="2" xfId="0" applyNumberFormat="1" applyFont="1" applyFill="1" applyBorder="1" applyAlignment="1">
      <alignment horizontal="right" vertical="top" wrapText="1"/>
    </xf>
    <xf numFmtId="1" fontId="1" fillId="5" borderId="1" xfId="0" applyNumberFormat="1" applyFont="1" applyFill="1" applyBorder="1" applyAlignment="1">
      <alignment vertical="top" wrapText="1"/>
    </xf>
    <xf numFmtId="49" fontId="2" fillId="5" borderId="1" xfId="0" applyNumberFormat="1" applyFont="1" applyFill="1" applyBorder="1" applyAlignment="1">
      <alignment vertical="top" wrapText="1"/>
    </xf>
    <xf numFmtId="165" fontId="1" fillId="5" borderId="1" xfId="0" applyNumberFormat="1" applyFont="1" applyFill="1" applyBorder="1" applyAlignment="1">
      <alignment horizontal="right" vertical="top" wrapText="1"/>
    </xf>
    <xf numFmtId="165" fontId="1" fillId="0" borderId="1" xfId="0" applyNumberFormat="1" applyFont="1" applyBorder="1" applyAlignment="1">
      <alignment horizontal="right" vertical="top" wrapText="1"/>
    </xf>
    <xf numFmtId="49" fontId="2" fillId="0" borderId="1" xfId="0" applyNumberFormat="1" applyFont="1" applyBorder="1" applyAlignment="1">
      <alignment vertical="top" wrapText="1"/>
    </xf>
    <xf numFmtId="165" fontId="1" fillId="0" borderId="1" xfId="0" applyNumberFormat="1" applyFont="1" applyBorder="1" applyAlignment="1">
      <alignment horizontal="left" vertical="top" wrapText="1"/>
    </xf>
    <xf numFmtId="166" fontId="1" fillId="5" borderId="1" xfId="7" applyNumberFormat="1" applyFont="1" applyFill="1" applyBorder="1" applyAlignment="1">
      <alignment horizontal="right" vertical="top" wrapText="1"/>
    </xf>
    <xf numFmtId="165" fontId="2" fillId="5" borderId="1" xfId="0" applyNumberFormat="1" applyFont="1" applyFill="1" applyBorder="1" applyAlignment="1">
      <alignment horizontal="left" vertical="top" wrapText="1"/>
    </xf>
    <xf numFmtId="0" fontId="6" fillId="4" borderId="1" xfId="0" applyFont="1" applyFill="1" applyBorder="1" applyAlignment="1">
      <alignment vertical="top" wrapText="1"/>
    </xf>
    <xf numFmtId="166" fontId="1" fillId="5" borderId="1" xfId="1" applyNumberFormat="1" applyFont="1" applyFill="1" applyBorder="1" applyAlignment="1">
      <alignment horizontal="right" vertical="top" wrapText="1"/>
    </xf>
    <xf numFmtId="0" fontId="1" fillId="4" borderId="1" xfId="0" applyFont="1" applyFill="1" applyBorder="1" applyAlignment="1">
      <alignment horizontal="left" vertical="top" wrapText="1"/>
    </xf>
    <xf numFmtId="0" fontId="1" fillId="4" borderId="10" xfId="0" applyFont="1" applyFill="1" applyBorder="1" applyAlignment="1">
      <alignment vertical="top" wrapText="1"/>
    </xf>
    <xf numFmtId="0" fontId="1" fillId="4" borderId="1" xfId="0" applyFont="1" applyFill="1" applyBorder="1" applyAlignment="1">
      <alignment vertical="top" wrapText="1"/>
    </xf>
    <xf numFmtId="0" fontId="1" fillId="4" borderId="2" xfId="0" applyFont="1" applyFill="1" applyBorder="1" applyAlignment="1">
      <alignment vertical="top" wrapText="1"/>
    </xf>
    <xf numFmtId="165" fontId="1" fillId="5" borderId="2" xfId="0" applyNumberFormat="1" applyFont="1" applyFill="1" applyBorder="1" applyAlignment="1">
      <alignment horizontal="left" vertical="top" wrapText="1"/>
    </xf>
    <xf numFmtId="166" fontId="6" fillId="12" borderId="1" xfId="0" applyNumberFormat="1" applyFont="1" applyFill="1" applyBorder="1" applyAlignment="1">
      <alignment horizontal="right" vertical="top" wrapText="1"/>
    </xf>
    <xf numFmtId="0" fontId="1" fillId="5" borderId="0" xfId="0" applyFont="1" applyFill="1" applyAlignment="1">
      <alignment vertical="top" wrapText="1"/>
    </xf>
    <xf numFmtId="166" fontId="6" fillId="6" borderId="1" xfId="4" applyNumberFormat="1" applyFont="1" applyFill="1" applyBorder="1" applyAlignment="1">
      <alignment horizontal="right" wrapText="1"/>
    </xf>
    <xf numFmtId="49" fontId="1" fillId="0" borderId="0" xfId="0" applyNumberFormat="1" applyFont="1" applyAlignment="1">
      <alignment wrapText="1"/>
    </xf>
    <xf numFmtId="0" fontId="1" fillId="0" borderId="0" xfId="0" applyFont="1" applyAlignment="1">
      <alignment horizontal="right" wrapText="1"/>
    </xf>
    <xf numFmtId="49" fontId="9" fillId="0" borderId="1" xfId="0" applyNumberFormat="1" applyFont="1" applyBorder="1" applyAlignment="1">
      <alignment horizontal="right" vertical="top" wrapText="1"/>
    </xf>
    <xf numFmtId="166" fontId="1" fillId="0" borderId="0" xfId="0" applyNumberFormat="1" applyFont="1" applyAlignment="1">
      <alignment horizontal="right" vertical="top" wrapText="1"/>
    </xf>
    <xf numFmtId="0" fontId="1" fillId="0" borderId="0" xfId="0" applyFont="1" applyAlignment="1">
      <alignment horizontal="right" vertical="top" wrapText="1"/>
    </xf>
    <xf numFmtId="14" fontId="6" fillId="0" borderId="0" xfId="0" applyNumberFormat="1" applyFont="1" applyAlignment="1">
      <alignment horizontal="right"/>
    </xf>
    <xf numFmtId="166" fontId="11" fillId="0" borderId="0" xfId="0" applyNumberFormat="1" applyFont="1"/>
    <xf numFmtId="166" fontId="1" fillId="5" borderId="9"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9" fontId="36" fillId="5" borderId="1" xfId="0" applyNumberFormat="1" applyFont="1" applyFill="1" applyBorder="1" applyAlignment="1">
      <alignment vertical="top" wrapText="1"/>
    </xf>
    <xf numFmtId="166" fontId="36" fillId="5" borderId="1" xfId="0" applyNumberFormat="1" applyFont="1" applyFill="1" applyBorder="1" applyAlignment="1">
      <alignment vertical="top" wrapText="1"/>
    </xf>
    <xf numFmtId="49" fontId="36" fillId="5" borderId="8" xfId="0" applyNumberFormat="1" applyFont="1" applyFill="1" applyBorder="1" applyAlignment="1">
      <alignment horizontal="left" vertical="top" wrapText="1"/>
    </xf>
    <xf numFmtId="49" fontId="21" fillId="5" borderId="2" xfId="4" applyNumberFormat="1" applyFont="1" applyFill="1" applyBorder="1" applyAlignment="1">
      <alignment horizontal="right" vertical="top" wrapText="1"/>
    </xf>
    <xf numFmtId="49" fontId="22" fillId="6" borderId="1" xfId="0" applyNumberFormat="1" applyFont="1" applyFill="1" applyBorder="1" applyAlignment="1">
      <alignment horizontal="right" vertical="center" wrapText="1"/>
    </xf>
    <xf numFmtId="0" fontId="21" fillId="0" borderId="1" xfId="0" applyFont="1" applyBorder="1" applyAlignment="1">
      <alignment horizontal="right" vertical="top" wrapText="1"/>
    </xf>
    <xf numFmtId="0" fontId="21" fillId="0" borderId="1" xfId="0" applyFont="1" applyBorder="1" applyAlignment="1">
      <alignment horizontal="right" vertical="center" wrapText="1"/>
    </xf>
    <xf numFmtId="0" fontId="21" fillId="0" borderId="8" xfId="4" applyFont="1" applyBorder="1" applyAlignment="1">
      <alignment horizontal="right" vertical="top" wrapText="1"/>
    </xf>
    <xf numFmtId="0" fontId="21" fillId="5" borderId="1" xfId="4" applyFont="1" applyFill="1" applyBorder="1" applyAlignment="1">
      <alignment horizontal="right" vertical="top" wrapText="1"/>
    </xf>
    <xf numFmtId="0" fontId="21" fillId="5" borderId="8" xfId="4" applyFont="1" applyFill="1" applyBorder="1" applyAlignment="1">
      <alignment horizontal="right" vertical="top" wrapText="1"/>
    </xf>
    <xf numFmtId="49" fontId="21" fillId="5" borderId="1" xfId="4" applyNumberFormat="1" applyFont="1" applyFill="1" applyBorder="1" applyAlignment="1">
      <alignment horizontal="right" vertical="top" wrapText="1"/>
    </xf>
    <xf numFmtId="0" fontId="30" fillId="0" borderId="0" xfId="4" applyFont="1" applyAlignment="1">
      <alignment horizontal="right" vertical="top" wrapText="1"/>
    </xf>
    <xf numFmtId="0" fontId="21" fillId="0" borderId="0" xfId="4" applyFont="1" applyAlignment="1">
      <alignment horizontal="right" vertical="top" wrapText="1"/>
    </xf>
    <xf numFmtId="0" fontId="21" fillId="0" borderId="0" xfId="0" applyFont="1" applyAlignment="1">
      <alignment horizontal="right" vertical="top" wrapText="1"/>
    </xf>
    <xf numFmtId="0" fontId="14" fillId="0" borderId="0" xfId="0" applyFont="1" applyAlignment="1">
      <alignment horizontal="right" wrapText="1"/>
    </xf>
    <xf numFmtId="49" fontId="21" fillId="0" borderId="2" xfId="0" applyNumberFormat="1" applyFont="1" applyBorder="1" applyAlignment="1">
      <alignment horizontal="right" vertical="top" wrapText="1"/>
    </xf>
    <xf numFmtId="0" fontId="21" fillId="5" borderId="8" xfId="0" applyFont="1" applyFill="1" applyBorder="1" applyAlignment="1">
      <alignment horizontal="right" vertical="top" wrapText="1"/>
    </xf>
    <xf numFmtId="166" fontId="21" fillId="0" borderId="1" xfId="0" applyNumberFormat="1" applyFont="1" applyBorder="1" applyAlignment="1">
      <alignment vertical="top"/>
    </xf>
    <xf numFmtId="0" fontId="1" fillId="0" borderId="1" xfId="0" applyFont="1" applyBorder="1" applyAlignment="1">
      <alignment vertical="top"/>
    </xf>
    <xf numFmtId="165" fontId="1" fillId="0" borderId="1" xfId="0" applyNumberFormat="1" applyFont="1" applyBorder="1" applyAlignment="1">
      <alignment vertical="top"/>
    </xf>
    <xf numFmtId="49" fontId="14" fillId="5" borderId="0" xfId="0" applyNumberFormat="1" applyFont="1" applyFill="1" applyAlignment="1">
      <alignment horizontal="left" wrapText="1"/>
    </xf>
    <xf numFmtId="0" fontId="21" fillId="5" borderId="0" xfId="4" applyFont="1" applyFill="1" applyAlignment="1">
      <alignment horizontal="left" vertical="top" wrapText="1"/>
    </xf>
    <xf numFmtId="0" fontId="21" fillId="5" borderId="0" xfId="0" applyFont="1" applyFill="1" applyAlignment="1">
      <alignment horizontal="left"/>
    </xf>
    <xf numFmtId="166" fontId="35" fillId="0" borderId="0" xfId="0" applyNumberFormat="1" applyFont="1"/>
    <xf numFmtId="0" fontId="31" fillId="0" borderId="0" xfId="0" applyFont="1" applyAlignment="1">
      <alignment vertical="top" wrapText="1"/>
    </xf>
    <xf numFmtId="0" fontId="39" fillId="0" borderId="0" xfId="0" applyFont="1" applyAlignment="1">
      <alignment wrapText="1"/>
    </xf>
    <xf numFmtId="166" fontId="1" fillId="5" borderId="0" xfId="0" applyNumberFormat="1" applyFont="1" applyFill="1" applyAlignment="1">
      <alignment horizontal="right" vertical="top" wrapText="1"/>
    </xf>
    <xf numFmtId="0" fontId="40" fillId="0" borderId="0" xfId="0" applyFont="1" applyAlignment="1">
      <alignment horizontal="left" vertical="top" wrapText="1"/>
    </xf>
    <xf numFmtId="0" fontId="40" fillId="0" borderId="0" xfId="0" applyFont="1" applyAlignment="1">
      <alignment vertical="top" wrapText="1"/>
    </xf>
    <xf numFmtId="166" fontId="1" fillId="5" borderId="0" xfId="0" applyNumberFormat="1" applyFont="1" applyFill="1" applyAlignment="1">
      <alignment vertical="top" wrapText="1"/>
    </xf>
    <xf numFmtId="0" fontId="22" fillId="0" borderId="0" xfId="0" applyFont="1" applyAlignment="1">
      <alignment horizontal="center" vertical="center" wrapText="1"/>
    </xf>
    <xf numFmtId="0" fontId="0" fillId="0" borderId="0" xfId="0" applyAlignment="1">
      <alignment vertical="top" wrapText="1"/>
    </xf>
    <xf numFmtId="0" fontId="12" fillId="0" borderId="27" xfId="0" applyFont="1" applyBorder="1" applyAlignment="1">
      <alignment horizontal="center" vertical="center" wrapText="1"/>
    </xf>
    <xf numFmtId="0" fontId="12" fillId="0" borderId="28" xfId="0" applyFont="1" applyBorder="1" applyAlignment="1">
      <alignment vertical="center" wrapText="1"/>
    </xf>
    <xf numFmtId="0" fontId="21" fillId="0" borderId="28" xfId="0" applyFont="1" applyBorder="1" applyAlignment="1">
      <alignment horizontal="center" vertical="center" wrapText="1"/>
    </xf>
    <xf numFmtId="0" fontId="21" fillId="0" borderId="27" xfId="0" applyFont="1" applyBorder="1" applyAlignment="1">
      <alignment horizontal="justify" vertical="center" wrapText="1"/>
    </xf>
    <xf numFmtId="0" fontId="21" fillId="0" borderId="27" xfId="0" applyFont="1" applyBorder="1" applyAlignment="1">
      <alignment horizontal="center" vertical="center" wrapText="1"/>
    </xf>
    <xf numFmtId="0" fontId="21" fillId="0" borderId="28" xfId="0" applyFont="1" applyBorder="1" applyAlignment="1">
      <alignment vertical="center" wrapText="1"/>
    </xf>
    <xf numFmtId="0" fontId="0" fillId="0" borderId="28" xfId="0" applyBorder="1" applyAlignment="1">
      <alignment vertical="top" wrapText="1"/>
    </xf>
    <xf numFmtId="0" fontId="0" fillId="0" borderId="27" xfId="0" applyBorder="1" applyAlignment="1">
      <alignment vertical="top" wrapText="1"/>
    </xf>
    <xf numFmtId="3" fontId="47" fillId="0" borderId="28" xfId="0" applyNumberFormat="1" applyFont="1" applyBorder="1" applyAlignment="1">
      <alignment horizontal="center" vertical="center" wrapText="1"/>
    </xf>
    <xf numFmtId="3" fontId="21" fillId="0" borderId="28" xfId="0" applyNumberFormat="1" applyFont="1" applyBorder="1" applyAlignment="1">
      <alignment horizontal="center" vertical="center" wrapText="1"/>
    </xf>
    <xf numFmtId="3" fontId="31" fillId="0" borderId="27" xfId="0" applyNumberFormat="1" applyFont="1" applyBorder="1" applyAlignment="1">
      <alignment horizontal="center" vertical="center" wrapText="1"/>
    </xf>
    <xf numFmtId="0" fontId="47" fillId="0" borderId="28" xfId="0" applyFont="1" applyBorder="1" applyAlignment="1">
      <alignment horizontal="center" vertical="center" wrapText="1"/>
    </xf>
    <xf numFmtId="0" fontId="31" fillId="0" borderId="27" xfId="0" applyFont="1" applyBorder="1" applyAlignment="1">
      <alignment horizontal="center" vertical="center" wrapText="1"/>
    </xf>
    <xf numFmtId="3" fontId="21" fillId="0" borderId="28" xfId="0" applyNumberFormat="1" applyFont="1" applyBorder="1" applyAlignment="1">
      <alignment vertical="center" wrapText="1"/>
    </xf>
    <xf numFmtId="0" fontId="31" fillId="0" borderId="27" xfId="0" applyFont="1" applyBorder="1" applyAlignment="1">
      <alignment vertical="center" wrapText="1"/>
    </xf>
    <xf numFmtId="0" fontId="21" fillId="0" borderId="27" xfId="0" applyFont="1" applyBorder="1" applyAlignment="1">
      <alignment vertical="center" wrapText="1"/>
    </xf>
    <xf numFmtId="0" fontId="21" fillId="0" borderId="27" xfId="0" applyFont="1" applyBorder="1" applyAlignment="1">
      <alignment vertical="top" wrapText="1"/>
    </xf>
    <xf numFmtId="3" fontId="21" fillId="0" borderId="27" xfId="0" applyNumberFormat="1" applyFont="1" applyBorder="1" applyAlignment="1">
      <alignment horizontal="center" vertical="center" wrapText="1"/>
    </xf>
    <xf numFmtId="3" fontId="23" fillId="0" borderId="27" xfId="0" applyNumberFormat="1" applyFont="1" applyBorder="1" applyAlignment="1">
      <alignment horizontal="center" vertical="center" wrapText="1"/>
    </xf>
    <xf numFmtId="0" fontId="30" fillId="0" borderId="0" xfId="0" applyFont="1" applyAlignment="1">
      <alignment horizontal="center" vertical="center" wrapText="1"/>
    </xf>
    <xf numFmtId="0" fontId="0" fillId="0" borderId="0" xfId="0" applyAlignment="1">
      <alignment wrapText="1"/>
    </xf>
    <xf numFmtId="0" fontId="30" fillId="0" borderId="0" xfId="0" applyFont="1" applyAlignment="1">
      <alignment vertical="center" wrapText="1"/>
    </xf>
    <xf numFmtId="0" fontId="30" fillId="0" borderId="0" xfId="0" applyFont="1" applyAlignment="1">
      <alignment horizontal="left" vertical="center" wrapText="1"/>
    </xf>
    <xf numFmtId="0" fontId="30" fillId="0" borderId="0" xfId="0" applyFont="1" applyAlignment="1">
      <alignment horizontal="justify" vertical="center" wrapText="1"/>
    </xf>
    <xf numFmtId="0" fontId="43" fillId="0" borderId="0" xfId="0" applyFont="1" applyAlignment="1">
      <alignment horizontal="justify" vertical="center" wrapText="1"/>
    </xf>
    <xf numFmtId="0" fontId="45" fillId="0" borderId="0" xfId="0" applyFont="1" applyAlignment="1">
      <alignment horizontal="justify" vertical="center" wrapText="1"/>
    </xf>
    <xf numFmtId="0" fontId="46" fillId="0" borderId="0" xfId="0" applyFont="1" applyAlignment="1">
      <alignment horizontal="center" vertical="center" wrapText="1"/>
    </xf>
    <xf numFmtId="0" fontId="22" fillId="0" borderId="0" xfId="0" applyFont="1" applyAlignment="1">
      <alignment vertical="center" wrapText="1"/>
    </xf>
    <xf numFmtId="0" fontId="22" fillId="0" borderId="0" xfId="0" applyFont="1" applyAlignment="1">
      <alignment horizontal="justify" vertical="center" wrapText="1"/>
    </xf>
    <xf numFmtId="0" fontId="0" fillId="0" borderId="0" xfId="0" applyAlignment="1">
      <alignment horizontal="left" wrapText="1"/>
    </xf>
    <xf numFmtId="49" fontId="6" fillId="9" borderId="1" xfId="0" applyNumberFormat="1" applyFont="1" applyFill="1" applyBorder="1" applyAlignment="1">
      <alignment horizontal="right" vertical="top" wrapText="1"/>
    </xf>
    <xf numFmtId="49" fontId="9" fillId="9" borderId="1" xfId="0" applyNumberFormat="1" applyFont="1" applyFill="1" applyBorder="1" applyAlignment="1">
      <alignment horizontal="right" vertical="top" wrapText="1"/>
    </xf>
    <xf numFmtId="49" fontId="21" fillId="5" borderId="2" xfId="0" applyNumberFormat="1" applyFont="1" applyFill="1" applyBorder="1" applyAlignment="1">
      <alignment horizontal="left" vertical="top" wrapText="1"/>
    </xf>
    <xf numFmtId="0" fontId="21" fillId="0" borderId="2" xfId="0" applyFont="1" applyBorder="1" applyAlignment="1">
      <alignment horizontal="left" vertical="top" wrapText="1"/>
    </xf>
    <xf numFmtId="0" fontId="21" fillId="0" borderId="8" xfId="0" applyFont="1" applyBorder="1" applyAlignment="1">
      <alignment horizontal="left" vertical="top" wrapText="1"/>
    </xf>
    <xf numFmtId="0" fontId="21" fillId="5" borderId="8" xfId="0" applyFont="1" applyFill="1" applyBorder="1" applyAlignment="1">
      <alignment horizontal="center" vertical="top" wrapText="1"/>
    </xf>
    <xf numFmtId="0" fontId="21" fillId="0" borderId="10" xfId="0" applyFont="1" applyBorder="1" applyAlignment="1">
      <alignment horizontal="center" vertical="top" wrapText="1"/>
    </xf>
    <xf numFmtId="49" fontId="36" fillId="5" borderId="8" xfId="0" applyNumberFormat="1" applyFont="1" applyFill="1" applyBorder="1" applyAlignment="1">
      <alignment horizontal="center" vertical="top" wrapText="1"/>
    </xf>
    <xf numFmtId="0" fontId="12" fillId="0" borderId="1" xfId="0" applyFont="1" applyBorder="1" applyAlignment="1">
      <alignment vertical="top" wrapText="1"/>
    </xf>
    <xf numFmtId="166" fontId="21" fillId="5" borderId="8" xfId="0" applyNumberFormat="1" applyFont="1" applyFill="1" applyBorder="1" applyAlignment="1">
      <alignment horizontal="right" vertical="top" wrapText="1"/>
    </xf>
    <xf numFmtId="0" fontId="33" fillId="5" borderId="0" xfId="0" applyFont="1" applyFill="1" applyAlignment="1">
      <alignment horizontal="center" vertical="top" wrapText="1"/>
    </xf>
    <xf numFmtId="0" fontId="22" fillId="5" borderId="0" xfId="0" applyFont="1" applyFill="1" applyAlignment="1">
      <alignment vertical="top" wrapText="1"/>
    </xf>
    <xf numFmtId="14" fontId="12" fillId="5" borderId="0" xfId="0" applyNumberFormat="1" applyFont="1" applyFill="1" applyAlignment="1">
      <alignment horizontal="left" vertical="top"/>
    </xf>
    <xf numFmtId="49" fontId="12" fillId="5" borderId="0" xfId="0" applyNumberFormat="1" applyFont="1" applyFill="1" applyAlignment="1">
      <alignment vertical="top" wrapText="1"/>
    </xf>
    <xf numFmtId="165" fontId="21" fillId="5" borderId="1" xfId="0" applyNumberFormat="1" applyFont="1" applyFill="1" applyBorder="1" applyAlignment="1">
      <alignment horizontal="left" vertical="top" wrapText="1"/>
    </xf>
    <xf numFmtId="166" fontId="21" fillId="0" borderId="1" xfId="0" applyNumberFormat="1" applyFont="1" applyBorder="1" applyAlignment="1">
      <alignment vertical="top" wrapText="1"/>
    </xf>
    <xf numFmtId="166" fontId="23" fillId="6" borderId="1" xfId="0" applyNumberFormat="1" applyFont="1" applyFill="1" applyBorder="1" applyAlignment="1">
      <alignment horizontal="right" vertical="top" wrapText="1"/>
    </xf>
    <xf numFmtId="166" fontId="21" fillId="5" borderId="0" xfId="0" applyNumberFormat="1" applyFont="1" applyFill="1" applyAlignment="1">
      <alignment horizontal="left" vertical="top" wrapText="1"/>
    </xf>
    <xf numFmtId="166" fontId="1" fillId="5" borderId="1" xfId="2" applyNumberFormat="1" applyFill="1" applyBorder="1" applyAlignment="1">
      <alignment horizontal="right" vertical="top" wrapText="1"/>
    </xf>
    <xf numFmtId="166" fontId="1" fillId="13" borderId="1" xfId="0" applyNumberFormat="1" applyFont="1" applyFill="1" applyBorder="1" applyAlignment="1">
      <alignment horizontal="right" vertical="top" wrapText="1"/>
    </xf>
    <xf numFmtId="49" fontId="6" fillId="5" borderId="0" xfId="0" applyNumberFormat="1" applyFont="1" applyFill="1" applyAlignment="1">
      <alignment horizontal="center" vertical="center" wrapText="1"/>
    </xf>
    <xf numFmtId="165" fontId="1" fillId="0" borderId="1" xfId="7" applyNumberFormat="1" applyFont="1" applyBorder="1" applyAlignment="1">
      <alignment horizontal="right" vertical="top" wrapText="1"/>
    </xf>
    <xf numFmtId="49" fontId="6" fillId="17" borderId="1" xfId="0" applyNumberFormat="1" applyFont="1" applyFill="1" applyBorder="1" applyAlignment="1">
      <alignment horizontal="left" vertical="top" wrapText="1"/>
    </xf>
    <xf numFmtId="49" fontId="1" fillId="17" borderId="1" xfId="0" applyNumberFormat="1" applyFont="1" applyFill="1" applyBorder="1" applyAlignment="1">
      <alignment vertical="top" wrapText="1"/>
    </xf>
    <xf numFmtId="49" fontId="1" fillId="5" borderId="1" xfId="6" applyNumberFormat="1" applyFill="1" applyBorder="1" applyAlignment="1">
      <alignment horizontal="left" vertical="top" wrapText="1"/>
    </xf>
    <xf numFmtId="0" fontId="1" fillId="5" borderId="2" xfId="6" applyFill="1" applyBorder="1" applyAlignment="1">
      <alignment horizontal="left" vertical="top" wrapText="1"/>
    </xf>
    <xf numFmtId="0" fontId="1" fillId="5" borderId="1" xfId="6" applyFill="1" applyBorder="1" applyAlignment="1">
      <alignment horizontal="right" vertical="top" wrapText="1"/>
    </xf>
    <xf numFmtId="3" fontId="5" fillId="9" borderId="1" xfId="0" applyNumberFormat="1" applyFont="1" applyFill="1" applyBorder="1" applyAlignment="1">
      <alignment horizontal="right" vertical="top" wrapText="1"/>
    </xf>
    <xf numFmtId="0" fontId="1" fillId="9" borderId="1" xfId="0" applyFont="1" applyFill="1" applyBorder="1" applyAlignment="1">
      <alignment horizontal="right" vertical="top" wrapText="1"/>
    </xf>
    <xf numFmtId="166" fontId="16" fillId="9" borderId="1" xfId="0" applyNumberFormat="1" applyFont="1" applyFill="1" applyBorder="1" applyAlignment="1">
      <alignment horizontal="right" vertical="top" wrapText="1"/>
    </xf>
    <xf numFmtId="166" fontId="19" fillId="9" borderId="1" xfId="0" applyNumberFormat="1" applyFont="1" applyFill="1" applyBorder="1" applyAlignment="1">
      <alignment horizontal="right" vertical="top" wrapText="1"/>
    </xf>
    <xf numFmtId="49" fontId="1" fillId="9" borderId="1" xfId="0" applyNumberFormat="1" applyFont="1" applyFill="1" applyBorder="1" applyAlignment="1">
      <alignment horizontal="left" vertical="top" wrapText="1"/>
    </xf>
    <xf numFmtId="49" fontId="1" fillId="9" borderId="1" xfId="0" applyNumberFormat="1" applyFont="1" applyFill="1" applyBorder="1" applyAlignment="1">
      <alignment horizontal="right" vertical="top" wrapText="1"/>
    </xf>
    <xf numFmtId="0" fontId="21" fillId="9" borderId="1" xfId="0" applyFont="1" applyFill="1" applyBorder="1" applyAlignment="1">
      <alignment horizontal="center" vertical="top" wrapText="1"/>
    </xf>
    <xf numFmtId="0" fontId="1" fillId="9" borderId="1" xfId="0" applyFont="1" applyFill="1" applyBorder="1" applyAlignment="1">
      <alignment horizontal="center" vertical="top" wrapText="1"/>
    </xf>
    <xf numFmtId="49" fontId="6" fillId="9" borderId="1" xfId="0" applyNumberFormat="1" applyFont="1" applyFill="1" applyBorder="1" applyAlignment="1">
      <alignment horizontal="left" vertical="top" wrapText="1"/>
    </xf>
    <xf numFmtId="49" fontId="6" fillId="9" borderId="1" xfId="0" applyNumberFormat="1" applyFont="1" applyFill="1" applyBorder="1" applyAlignment="1">
      <alignment vertical="top" wrapText="1"/>
    </xf>
    <xf numFmtId="166" fontId="21" fillId="9" borderId="1" xfId="0" applyNumberFormat="1" applyFont="1" applyFill="1" applyBorder="1" applyAlignment="1">
      <alignment vertical="top" wrapText="1"/>
    </xf>
    <xf numFmtId="166" fontId="1" fillId="9" borderId="1" xfId="0" applyNumberFormat="1" applyFont="1" applyFill="1" applyBorder="1" applyAlignment="1">
      <alignment vertical="top" wrapText="1"/>
    </xf>
    <xf numFmtId="0" fontId="21" fillId="9" borderId="1" xfId="0" applyFont="1" applyFill="1" applyBorder="1" applyAlignment="1">
      <alignment vertical="top" wrapText="1"/>
    </xf>
    <xf numFmtId="166" fontId="21" fillId="9" borderId="1" xfId="0" applyNumberFormat="1" applyFont="1" applyFill="1" applyBorder="1" applyAlignment="1">
      <alignment horizontal="right" vertical="top" wrapText="1"/>
    </xf>
    <xf numFmtId="166" fontId="1" fillId="9" borderId="1" xfId="0" applyNumberFormat="1" applyFont="1" applyFill="1" applyBorder="1" applyAlignment="1">
      <alignment horizontal="right" vertical="top" wrapText="1"/>
    </xf>
    <xf numFmtId="165" fontId="1" fillId="9" borderId="1" xfId="0" applyNumberFormat="1" applyFont="1" applyFill="1" applyBorder="1" applyAlignment="1">
      <alignment horizontal="left" vertical="top" wrapText="1"/>
    </xf>
    <xf numFmtId="1" fontId="1" fillId="9" borderId="1" xfId="0" applyNumberFormat="1" applyFont="1" applyFill="1" applyBorder="1" applyAlignment="1">
      <alignment vertical="top" wrapText="1"/>
    </xf>
    <xf numFmtId="165" fontId="1" fillId="9" borderId="1" xfId="0" applyNumberFormat="1" applyFont="1" applyFill="1" applyBorder="1" applyAlignment="1">
      <alignment vertical="top" wrapText="1"/>
    </xf>
    <xf numFmtId="165" fontId="6" fillId="9" borderId="1" xfId="0" applyNumberFormat="1" applyFont="1" applyFill="1" applyBorder="1" applyAlignment="1">
      <alignment horizontal="left" vertical="top" wrapText="1"/>
    </xf>
    <xf numFmtId="165" fontId="6" fillId="9" borderId="1" xfId="0" applyNumberFormat="1" applyFont="1" applyFill="1" applyBorder="1" applyAlignment="1">
      <alignment vertical="top" wrapText="1"/>
    </xf>
    <xf numFmtId="0" fontId="1" fillId="9" borderId="1" xfId="0" applyFont="1" applyFill="1" applyBorder="1" applyAlignment="1">
      <alignment vertical="top" wrapText="1"/>
    </xf>
    <xf numFmtId="0" fontId="1" fillId="9" borderId="0" xfId="0" applyFont="1" applyFill="1" applyAlignment="1">
      <alignment wrapText="1"/>
    </xf>
    <xf numFmtId="1" fontId="1" fillId="9" borderId="1" xfId="0" applyNumberFormat="1" applyFont="1" applyFill="1" applyBorder="1" applyAlignment="1">
      <alignment horizontal="center" vertical="top" wrapText="1"/>
    </xf>
    <xf numFmtId="49" fontId="1" fillId="0" borderId="0" xfId="0" applyNumberFormat="1" applyFont="1" applyAlignment="1">
      <alignment horizontal="right" vertical="top" wrapText="1"/>
    </xf>
    <xf numFmtId="0" fontId="6" fillId="0" borderId="0" xfId="0" applyFont="1" applyAlignment="1">
      <alignment horizontal="center" vertical="center" wrapText="1"/>
    </xf>
    <xf numFmtId="0" fontId="6" fillId="0" borderId="0" xfId="0" applyFont="1" applyAlignment="1">
      <alignment horizontal="right" vertical="center" wrapText="1"/>
    </xf>
    <xf numFmtId="0" fontId="6" fillId="0" borderId="0" xfId="0" applyFont="1" applyAlignment="1">
      <alignment horizontal="left" vertical="center" wrapText="1"/>
    </xf>
    <xf numFmtId="49" fontId="6" fillId="6" borderId="1" xfId="0" applyNumberFormat="1" applyFont="1" applyFill="1" applyBorder="1" applyAlignment="1">
      <alignment horizontal="center" vertical="center" wrapText="1"/>
    </xf>
    <xf numFmtId="0" fontId="6" fillId="0" borderId="1" xfId="0" applyFont="1" applyBorder="1" applyAlignment="1">
      <alignment horizontal="center" vertical="top" wrapText="1"/>
    </xf>
    <xf numFmtId="49" fontId="7" fillId="5" borderId="1" xfId="0" applyNumberFormat="1" applyFont="1" applyFill="1" applyBorder="1" applyAlignment="1">
      <alignment vertical="top" wrapText="1"/>
    </xf>
    <xf numFmtId="49" fontId="56" fillId="5" borderId="1" xfId="0" applyNumberFormat="1" applyFont="1" applyFill="1" applyBorder="1" applyAlignment="1">
      <alignment horizontal="right" vertical="top" wrapText="1"/>
    </xf>
    <xf numFmtId="49" fontId="7" fillId="5" borderId="1" xfId="0" applyNumberFormat="1" applyFont="1" applyFill="1" applyBorder="1" applyAlignment="1">
      <alignment horizontal="left" vertical="top" wrapText="1"/>
    </xf>
    <xf numFmtId="166" fontId="7" fillId="5" borderId="1" xfId="0" applyNumberFormat="1" applyFont="1" applyFill="1" applyBorder="1" applyAlignment="1">
      <alignment horizontal="right" vertical="top" wrapText="1"/>
    </xf>
    <xf numFmtId="0" fontId="1" fillId="5" borderId="1" xfId="0" quotePrefix="1" applyFont="1" applyFill="1" applyBorder="1" applyAlignment="1">
      <alignment horizontal="center" vertical="top" wrapText="1"/>
    </xf>
    <xf numFmtId="49" fontId="1" fillId="5" borderId="1" xfId="0" quotePrefix="1" applyNumberFormat="1" applyFont="1" applyFill="1" applyBorder="1" applyAlignment="1">
      <alignment horizontal="center" vertical="top" wrapText="1"/>
    </xf>
    <xf numFmtId="16" fontId="1" fillId="5" borderId="1" xfId="0" quotePrefix="1" applyNumberFormat="1" applyFont="1" applyFill="1" applyBorder="1" applyAlignment="1">
      <alignment horizontal="center" vertical="top" wrapText="1"/>
    </xf>
    <xf numFmtId="49" fontId="1" fillId="0" borderId="1" xfId="0" quotePrefix="1" applyNumberFormat="1" applyFont="1" applyBorder="1" applyAlignment="1">
      <alignment horizontal="center" vertical="top" wrapText="1"/>
    </xf>
    <xf numFmtId="0" fontId="1" fillId="0" borderId="1" xfId="0" quotePrefix="1" applyFont="1" applyBorder="1" applyAlignment="1">
      <alignment horizontal="center" vertical="top" wrapText="1"/>
    </xf>
    <xf numFmtId="0" fontId="20" fillId="5" borderId="1" xfId="0" applyFont="1" applyFill="1" applyBorder="1" applyAlignment="1">
      <alignment horizontal="left" vertical="top" wrapText="1"/>
    </xf>
    <xf numFmtId="166" fontId="20" fillId="5" borderId="1" xfId="0" applyNumberFormat="1" applyFont="1" applyFill="1" applyBorder="1" applyAlignment="1">
      <alignment horizontal="right" vertical="top" wrapText="1"/>
    </xf>
    <xf numFmtId="166" fontId="6" fillId="6" borderId="1" xfId="0" applyNumberFormat="1" applyFont="1" applyFill="1" applyBorder="1" applyAlignment="1">
      <alignment horizontal="right" vertical="top" wrapText="1"/>
    </xf>
    <xf numFmtId="166" fontId="1" fillId="18" borderId="1" xfId="0" applyNumberFormat="1" applyFont="1" applyFill="1" applyBorder="1" applyAlignment="1">
      <alignment horizontal="right" vertical="top" wrapText="1"/>
    </xf>
    <xf numFmtId="166" fontId="1" fillId="18" borderId="1" xfId="0" applyNumberFormat="1" applyFont="1" applyFill="1" applyBorder="1" applyAlignment="1">
      <alignment vertical="top" wrapText="1"/>
    </xf>
    <xf numFmtId="166" fontId="6" fillId="18" borderId="1" xfId="0" applyNumberFormat="1" applyFont="1" applyFill="1" applyBorder="1" applyAlignment="1">
      <alignment horizontal="right" vertical="top" wrapText="1"/>
    </xf>
    <xf numFmtId="166" fontId="1" fillId="18" borderId="1" xfId="4" applyNumberFormat="1" applyFont="1" applyFill="1" applyBorder="1" applyAlignment="1">
      <alignment vertical="top" wrapText="1"/>
    </xf>
    <xf numFmtId="166" fontId="1" fillId="18" borderId="1" xfId="4" applyNumberFormat="1" applyFont="1" applyFill="1" applyBorder="1" applyAlignment="1">
      <alignment horizontal="right" vertical="top" wrapText="1"/>
    </xf>
    <xf numFmtId="166" fontId="21" fillId="18" borderId="1" xfId="0" applyNumberFormat="1" applyFont="1" applyFill="1" applyBorder="1" applyAlignment="1">
      <alignment horizontal="right" vertical="top" wrapText="1"/>
    </xf>
    <xf numFmtId="166" fontId="21" fillId="18" borderId="1" xfId="4" applyNumberFormat="1" applyFont="1" applyFill="1" applyBorder="1" applyAlignment="1">
      <alignment horizontal="right" wrapText="1"/>
    </xf>
    <xf numFmtId="166" fontId="21" fillId="18" borderId="1" xfId="4" applyNumberFormat="1" applyFont="1" applyFill="1" applyBorder="1" applyAlignment="1">
      <alignment wrapText="1"/>
    </xf>
    <xf numFmtId="166" fontId="21" fillId="18" borderId="1" xfId="0" applyNumberFormat="1" applyFont="1" applyFill="1" applyBorder="1" applyAlignment="1">
      <alignment vertical="top" wrapText="1"/>
    </xf>
    <xf numFmtId="166" fontId="21" fillId="18" borderId="1" xfId="0" applyNumberFormat="1" applyFont="1" applyFill="1" applyBorder="1" applyAlignment="1">
      <alignment vertical="top"/>
    </xf>
    <xf numFmtId="165" fontId="21" fillId="18" borderId="1" xfId="0" applyNumberFormat="1" applyFont="1" applyFill="1" applyBorder="1" applyAlignment="1">
      <alignment vertical="top" wrapText="1"/>
    </xf>
    <xf numFmtId="166" fontId="1" fillId="18" borderId="2" xfId="0" applyNumberFormat="1" applyFont="1" applyFill="1" applyBorder="1" applyAlignment="1">
      <alignment horizontal="right" vertical="top" wrapText="1"/>
    </xf>
    <xf numFmtId="166" fontId="1" fillId="18" borderId="1" xfId="4" applyNumberFormat="1" applyFont="1" applyFill="1" applyBorder="1" applyAlignment="1">
      <alignment horizontal="right" wrapText="1"/>
    </xf>
    <xf numFmtId="166" fontId="1" fillId="18" borderId="1" xfId="2" applyNumberFormat="1" applyFill="1" applyBorder="1" applyAlignment="1">
      <alignment horizontal="right" vertical="top" wrapText="1"/>
    </xf>
    <xf numFmtId="166" fontId="1" fillId="18" borderId="1" xfId="0" applyNumberFormat="1" applyFont="1" applyFill="1" applyBorder="1" applyAlignment="1">
      <alignment horizontal="right" vertical="top"/>
    </xf>
    <xf numFmtId="166" fontId="1" fillId="18" borderId="1" xfId="1" applyNumberFormat="1" applyFont="1" applyFill="1" applyBorder="1" applyAlignment="1">
      <alignment horizontal="right" vertical="top" wrapText="1"/>
    </xf>
    <xf numFmtId="165" fontId="1" fillId="18" borderId="1" xfId="0" applyNumberFormat="1" applyFont="1" applyFill="1" applyBorder="1" applyAlignment="1">
      <alignment horizontal="right" vertical="top" wrapText="1"/>
    </xf>
    <xf numFmtId="0" fontId="1" fillId="18" borderId="1" xfId="0" applyFont="1" applyFill="1" applyBorder="1" applyAlignment="1">
      <alignment horizontal="right" vertical="top" wrapText="1"/>
    </xf>
    <xf numFmtId="166" fontId="1" fillId="18" borderId="1" xfId="1" applyNumberFormat="1" applyFont="1" applyFill="1" applyBorder="1" applyAlignment="1">
      <alignment horizontal="right" vertical="top"/>
    </xf>
    <xf numFmtId="165" fontId="1" fillId="18" borderId="1" xfId="7" applyNumberFormat="1" applyFont="1" applyFill="1" applyBorder="1" applyAlignment="1">
      <alignment horizontal="right" vertical="top" wrapText="1"/>
    </xf>
    <xf numFmtId="166" fontId="1" fillId="18" borderId="1" xfId="7" applyNumberFormat="1" applyFont="1" applyFill="1" applyBorder="1" applyAlignment="1">
      <alignment horizontal="right" vertical="top" wrapText="1"/>
    </xf>
    <xf numFmtId="166" fontId="7" fillId="18" borderId="1" xfId="0" applyNumberFormat="1" applyFont="1" applyFill="1" applyBorder="1" applyAlignment="1">
      <alignment horizontal="right" vertical="top" wrapText="1"/>
    </xf>
    <xf numFmtId="166" fontId="20" fillId="18" borderId="1" xfId="0" applyNumberFormat="1" applyFont="1" applyFill="1" applyBorder="1" applyAlignment="1">
      <alignment horizontal="right" vertical="top" wrapText="1"/>
    </xf>
    <xf numFmtId="166" fontId="1" fillId="18" borderId="1" xfId="4" applyNumberFormat="1" applyFont="1" applyFill="1" applyBorder="1" applyAlignment="1">
      <alignment wrapText="1"/>
    </xf>
    <xf numFmtId="166" fontId="1" fillId="18" borderId="1" xfId="0" applyNumberFormat="1" applyFont="1" applyFill="1" applyBorder="1" applyAlignment="1">
      <alignment vertical="top"/>
    </xf>
    <xf numFmtId="166" fontId="6" fillId="18" borderId="1" xfId="0" applyNumberFormat="1" applyFont="1" applyFill="1" applyBorder="1" applyAlignment="1">
      <alignment horizontal="right" vertical="top"/>
    </xf>
    <xf numFmtId="166" fontId="1" fillId="18" borderId="10" xfId="0" applyNumberFormat="1" applyFont="1" applyFill="1" applyBorder="1" applyAlignment="1">
      <alignment horizontal="right" vertical="top" wrapText="1"/>
    </xf>
    <xf numFmtId="0" fontId="12" fillId="0" borderId="0" xfId="0" applyFont="1" applyAlignment="1">
      <alignment horizontal="center" vertical="top"/>
    </xf>
    <xf numFmtId="166" fontId="21" fillId="5" borderId="12" xfId="0" applyNumberFormat="1" applyFont="1" applyFill="1" applyBorder="1" applyAlignment="1">
      <alignment horizontal="right" vertical="top" wrapText="1"/>
    </xf>
    <xf numFmtId="166" fontId="21" fillId="5" borderId="9" xfId="0" applyNumberFormat="1" applyFont="1" applyFill="1" applyBorder="1" applyAlignment="1">
      <alignment horizontal="right" vertical="top" wrapText="1"/>
    </xf>
    <xf numFmtId="166" fontId="21" fillId="5" borderId="9" xfId="0" applyNumberFormat="1" applyFont="1" applyFill="1" applyBorder="1" applyAlignment="1">
      <alignment vertical="top" wrapText="1"/>
    </xf>
    <xf numFmtId="166" fontId="12" fillId="6" borderId="1" xfId="0" applyNumberFormat="1" applyFont="1" applyFill="1" applyBorder="1" applyAlignment="1">
      <alignment vertical="top" wrapText="1"/>
    </xf>
    <xf numFmtId="166" fontId="21" fillId="18" borderId="12" xfId="0" applyNumberFormat="1" applyFont="1" applyFill="1" applyBorder="1" applyAlignment="1">
      <alignment horizontal="right" vertical="top" wrapText="1"/>
    </xf>
    <xf numFmtId="166" fontId="21" fillId="18" borderId="9" xfId="0" applyNumberFormat="1" applyFont="1" applyFill="1" applyBorder="1" applyAlignment="1">
      <alignment horizontal="right" vertical="top" wrapText="1"/>
    </xf>
    <xf numFmtId="166" fontId="21" fillId="18" borderId="9" xfId="0" applyNumberFormat="1" applyFont="1" applyFill="1" applyBorder="1" applyAlignment="1">
      <alignment vertical="top" wrapText="1"/>
    </xf>
    <xf numFmtId="0" fontId="12" fillId="0" borderId="0" xfId="0" applyFont="1" applyAlignment="1">
      <alignment horizontal="left" vertical="top"/>
    </xf>
    <xf numFmtId="0" fontId="21" fillId="5" borderId="10" xfId="0" applyFont="1" applyFill="1" applyBorder="1" applyAlignment="1">
      <alignment horizontal="center" vertical="top" wrapText="1"/>
    </xf>
    <xf numFmtId="0" fontId="21" fillId="0" borderId="1" xfId="4" applyFont="1" applyBorder="1" applyAlignment="1">
      <alignment horizontal="left" vertical="top" wrapText="1"/>
    </xf>
    <xf numFmtId="0" fontId="21" fillId="5" borderId="9" xfId="0" applyFont="1" applyFill="1" applyBorder="1" applyAlignment="1">
      <alignment vertical="top" wrapText="1"/>
    </xf>
    <xf numFmtId="49" fontId="21" fillId="5" borderId="9" xfId="0" applyNumberFormat="1" applyFont="1" applyFill="1" applyBorder="1" applyAlignment="1">
      <alignment vertical="top" wrapText="1"/>
    </xf>
    <xf numFmtId="0" fontId="21" fillId="0" borderId="9" xfId="0" applyFont="1" applyBorder="1" applyAlignment="1">
      <alignment vertical="top" wrapText="1"/>
    </xf>
    <xf numFmtId="166" fontId="21" fillId="0" borderId="0" xfId="0" applyNumberFormat="1" applyFont="1" applyAlignment="1">
      <alignment horizontal="left" vertical="top" wrapText="1"/>
    </xf>
    <xf numFmtId="166" fontId="1" fillId="2" borderId="0" xfId="0" applyNumberFormat="1" applyFont="1" applyFill="1" applyAlignment="1">
      <alignment horizontal="left" vertical="top" wrapText="1"/>
    </xf>
    <xf numFmtId="165" fontId="1" fillId="18" borderId="1" xfId="0" applyNumberFormat="1" applyFont="1" applyFill="1" applyBorder="1" applyAlignment="1">
      <alignment vertical="top"/>
    </xf>
    <xf numFmtId="49" fontId="9" fillId="9" borderId="6" xfId="0" applyNumberFormat="1" applyFont="1" applyFill="1" applyBorder="1" applyAlignment="1">
      <alignment horizontal="right" vertical="top" wrapText="1"/>
    </xf>
    <xf numFmtId="49" fontId="9" fillId="9" borderId="1" xfId="0" applyNumberFormat="1" applyFont="1" applyFill="1" applyBorder="1" applyAlignment="1">
      <alignment vertical="top" wrapText="1"/>
    </xf>
    <xf numFmtId="3" fontId="17" fillId="9" borderId="1" xfId="0" applyNumberFormat="1" applyFont="1" applyFill="1" applyBorder="1" applyAlignment="1">
      <alignment vertical="top" wrapText="1"/>
    </xf>
    <xf numFmtId="3" fontId="17" fillId="9" borderId="1" xfId="0" applyNumberFormat="1" applyFont="1" applyFill="1" applyBorder="1" applyAlignment="1">
      <alignment horizontal="right" vertical="top" wrapText="1"/>
    </xf>
    <xf numFmtId="49" fontId="9" fillId="9" borderId="1" xfId="0" applyNumberFormat="1" applyFont="1" applyFill="1" applyBorder="1" applyAlignment="1">
      <alignment horizontal="left" vertical="center" wrapText="1"/>
    </xf>
    <xf numFmtId="49" fontId="9" fillId="9" borderId="1" xfId="0" applyNumberFormat="1" applyFont="1" applyFill="1" applyBorder="1" applyAlignment="1">
      <alignment horizontal="center" vertical="center" wrapText="1"/>
    </xf>
    <xf numFmtId="49" fontId="9" fillId="9" borderId="1" xfId="0" applyNumberFormat="1" applyFont="1" applyFill="1" applyBorder="1" applyAlignment="1">
      <alignment horizontal="center" vertical="top" wrapText="1"/>
    </xf>
    <xf numFmtId="165" fontId="9" fillId="9" borderId="1" xfId="0" applyNumberFormat="1" applyFont="1" applyFill="1" applyBorder="1" applyAlignment="1">
      <alignment horizontal="left" vertical="top" wrapText="1"/>
    </xf>
    <xf numFmtId="166" fontId="1" fillId="18" borderId="9" xfId="0" applyNumberFormat="1" applyFont="1" applyFill="1" applyBorder="1" applyAlignment="1">
      <alignment horizontal="right" vertical="top" wrapText="1"/>
    </xf>
    <xf numFmtId="166" fontId="1" fillId="18" borderId="9" xfId="0" applyNumberFormat="1" applyFont="1" applyFill="1" applyBorder="1" applyAlignment="1">
      <alignment vertical="top" wrapText="1"/>
    </xf>
    <xf numFmtId="49" fontId="1" fillId="9" borderId="8" xfId="0" applyNumberFormat="1" applyFont="1" applyFill="1" applyBorder="1" applyAlignment="1">
      <alignment horizontal="center" vertical="top" wrapText="1"/>
    </xf>
    <xf numFmtId="49" fontId="6" fillId="9" borderId="8" xfId="0" applyNumberFormat="1" applyFont="1" applyFill="1" applyBorder="1" applyAlignment="1">
      <alignment horizontal="center" vertical="top" wrapText="1"/>
    </xf>
    <xf numFmtId="49" fontId="9" fillId="9" borderId="8" xfId="0" applyNumberFormat="1" applyFont="1" applyFill="1" applyBorder="1" applyAlignment="1">
      <alignment horizontal="right" vertical="top" wrapText="1"/>
    </xf>
    <xf numFmtId="49" fontId="9" fillId="9" borderId="8" xfId="0" applyNumberFormat="1" applyFont="1" applyFill="1" applyBorder="1" applyAlignment="1">
      <alignment horizontal="center" vertical="center" textRotation="90" wrapText="1"/>
    </xf>
    <xf numFmtId="49" fontId="1" fillId="9" borderId="1" xfId="0" applyNumberFormat="1" applyFont="1" applyFill="1" applyBorder="1" applyAlignment="1">
      <alignment horizontal="left" vertical="center" textRotation="90" wrapText="1"/>
    </xf>
    <xf numFmtId="49" fontId="1" fillId="9" borderId="1" xfId="0" applyNumberFormat="1" applyFont="1" applyFill="1" applyBorder="1" applyAlignment="1">
      <alignment horizontal="center" vertical="center" textRotation="90" wrapText="1"/>
    </xf>
    <xf numFmtId="49" fontId="1" fillId="9" borderId="1" xfId="0" applyNumberFormat="1" applyFont="1" applyFill="1" applyBorder="1" applyAlignment="1">
      <alignment horizontal="center" vertical="top" wrapText="1"/>
    </xf>
    <xf numFmtId="49" fontId="3" fillId="9" borderId="6" xfId="0" applyNumberFormat="1" applyFont="1" applyFill="1" applyBorder="1" applyAlignment="1">
      <alignment horizontal="right" vertical="top" wrapText="1"/>
    </xf>
    <xf numFmtId="165" fontId="10" fillId="9" borderId="1" xfId="0" applyNumberFormat="1" applyFont="1" applyFill="1" applyBorder="1" applyAlignment="1">
      <alignment horizontal="left" vertical="top" wrapText="1"/>
    </xf>
    <xf numFmtId="49" fontId="9" fillId="9" borderId="1" xfId="0" applyNumberFormat="1" applyFont="1" applyFill="1" applyBorder="1" applyAlignment="1">
      <alignment horizontal="center" vertical="center" textRotation="90" wrapText="1"/>
    </xf>
    <xf numFmtId="4" fontId="5" fillId="9" borderId="1" xfId="0" applyNumberFormat="1" applyFont="1" applyFill="1" applyBorder="1" applyAlignment="1">
      <alignment horizontal="left" vertical="top" wrapText="1"/>
    </xf>
    <xf numFmtId="4" fontId="5" fillId="9" borderId="1" xfId="0" applyNumberFormat="1" applyFont="1" applyFill="1" applyBorder="1" applyAlignment="1">
      <alignment horizontal="right" vertical="top" wrapText="1"/>
    </xf>
    <xf numFmtId="49" fontId="6" fillId="9" borderId="3" xfId="0" applyNumberFormat="1" applyFont="1" applyFill="1" applyBorder="1" applyAlignment="1">
      <alignment vertical="top" wrapText="1"/>
    </xf>
    <xf numFmtId="49" fontId="6" fillId="9" borderId="4" xfId="0" applyNumberFormat="1" applyFont="1" applyFill="1" applyBorder="1" applyAlignment="1">
      <alignment vertical="top" wrapText="1"/>
    </xf>
    <xf numFmtId="49" fontId="6" fillId="9" borderId="8" xfId="0" applyNumberFormat="1" applyFont="1" applyFill="1" applyBorder="1" applyAlignment="1">
      <alignment vertical="top" wrapText="1"/>
    </xf>
    <xf numFmtId="166" fontId="1" fillId="9" borderId="1" xfId="0" applyNumberFormat="1" applyFont="1" applyFill="1" applyBorder="1" applyAlignment="1">
      <alignment horizontal="center" vertical="top" wrapText="1"/>
    </xf>
    <xf numFmtId="0" fontId="1" fillId="9" borderId="1" xfId="0" applyFont="1" applyFill="1" applyBorder="1" applyAlignment="1">
      <alignment horizontal="left" vertical="top" wrapText="1"/>
    </xf>
    <xf numFmtId="0" fontId="6" fillId="9" borderId="1" xfId="0" applyFont="1" applyFill="1" applyBorder="1" applyAlignment="1">
      <alignment horizontal="right" vertical="top" wrapText="1"/>
    </xf>
    <xf numFmtId="0" fontId="6" fillId="9" borderId="1" xfId="0" applyFont="1" applyFill="1" applyBorder="1" applyAlignment="1">
      <alignment horizontal="left" vertical="top" wrapText="1"/>
    </xf>
    <xf numFmtId="0" fontId="6" fillId="9" borderId="2" xfId="0" applyFont="1" applyFill="1" applyBorder="1" applyAlignment="1">
      <alignment horizontal="left" vertical="top" wrapText="1"/>
    </xf>
    <xf numFmtId="0" fontId="6" fillId="9" borderId="1" xfId="0" applyFont="1" applyFill="1" applyBorder="1" applyAlignment="1">
      <alignment horizontal="center" vertical="top" wrapText="1"/>
    </xf>
    <xf numFmtId="3" fontId="1" fillId="9" borderId="1" xfId="0" applyNumberFormat="1" applyFont="1" applyFill="1" applyBorder="1" applyAlignment="1">
      <alignment horizontal="center" vertical="top" wrapText="1"/>
    </xf>
    <xf numFmtId="49" fontId="12" fillId="0" borderId="0" xfId="0" applyNumberFormat="1" applyFont="1" applyAlignment="1">
      <alignment horizontal="center" vertical="top" wrapText="1"/>
    </xf>
    <xf numFmtId="49" fontId="21" fillId="0" borderId="0" xfId="0" applyNumberFormat="1" applyFont="1" applyAlignment="1">
      <alignment horizontal="center"/>
    </xf>
    <xf numFmtId="0" fontId="12" fillId="0" borderId="0" xfId="0" applyFont="1" applyAlignment="1">
      <alignment horizontal="center"/>
    </xf>
    <xf numFmtId="49" fontId="12" fillId="0" borderId="1" xfId="0" applyNumberFormat="1" applyFont="1" applyBorder="1" applyAlignment="1">
      <alignment horizontal="center" vertical="top" wrapText="1"/>
    </xf>
    <xf numFmtId="0" fontId="12" fillId="0" borderId="1" xfId="0" applyFont="1" applyBorder="1" applyAlignment="1">
      <alignment horizontal="center" wrapText="1"/>
    </xf>
    <xf numFmtId="49" fontId="12" fillId="5" borderId="1" xfId="0" applyNumberFormat="1" applyFont="1" applyFill="1" applyBorder="1" applyAlignment="1">
      <alignment horizontal="center" vertical="top" wrapText="1"/>
    </xf>
    <xf numFmtId="49" fontId="12" fillId="5" borderId="1" xfId="0" applyNumberFormat="1" applyFont="1" applyFill="1" applyBorder="1" applyAlignment="1">
      <alignment vertical="top"/>
    </xf>
    <xf numFmtId="166" fontId="12" fillId="9" borderId="1" xfId="0" applyNumberFormat="1" applyFont="1" applyFill="1" applyBorder="1" applyAlignment="1">
      <alignment vertical="top"/>
    </xf>
    <xf numFmtId="0" fontId="21" fillId="0" borderId="2" xfId="0" applyFont="1" applyBorder="1" applyAlignment="1">
      <alignment vertical="top" wrapText="1"/>
    </xf>
    <xf numFmtId="0" fontId="21" fillId="0" borderId="10" xfId="0" applyFont="1" applyBorder="1" applyAlignment="1">
      <alignment vertical="top" wrapText="1"/>
    </xf>
    <xf numFmtId="166" fontId="23" fillId="6" borderId="1" xfId="0" applyNumberFormat="1" applyFont="1" applyFill="1" applyBorder="1" applyAlignment="1">
      <alignment vertical="top" wrapText="1"/>
    </xf>
    <xf numFmtId="0" fontId="21" fillId="5" borderId="0" xfId="0" applyFont="1" applyFill="1" applyAlignment="1">
      <alignment horizontal="center" vertical="top" wrapText="1"/>
    </xf>
    <xf numFmtId="166" fontId="21" fillId="5" borderId="0" xfId="0" applyNumberFormat="1" applyFont="1" applyFill="1" applyAlignment="1">
      <alignment horizontal="center" vertical="top" wrapText="1"/>
    </xf>
    <xf numFmtId="166" fontId="21" fillId="0" borderId="0" xfId="0" applyNumberFormat="1" applyFont="1"/>
    <xf numFmtId="166" fontId="21" fillId="18" borderId="1" xfId="4" applyNumberFormat="1" applyFont="1" applyFill="1" applyBorder="1" applyAlignment="1">
      <alignment horizontal="right" vertical="top" wrapText="1"/>
    </xf>
    <xf numFmtId="166" fontId="21" fillId="18" borderId="1" xfId="4" applyNumberFormat="1" applyFont="1" applyFill="1" applyBorder="1" applyAlignment="1">
      <alignment vertical="top" wrapText="1"/>
    </xf>
    <xf numFmtId="49" fontId="12" fillId="9" borderId="1" xfId="0" applyNumberFormat="1" applyFont="1" applyFill="1" applyBorder="1" applyAlignment="1">
      <alignment horizontal="center" vertical="top" wrapText="1"/>
    </xf>
    <xf numFmtId="166" fontId="21" fillId="0" borderId="0" xfId="4" applyNumberFormat="1" applyFont="1" applyAlignment="1">
      <alignment horizontal="left" vertical="top" wrapText="1"/>
    </xf>
    <xf numFmtId="166" fontId="14" fillId="18" borderId="1" xfId="0" applyNumberFormat="1" applyFont="1" applyFill="1" applyBorder="1" applyAlignment="1">
      <alignment wrapText="1"/>
    </xf>
    <xf numFmtId="0" fontId="21" fillId="9" borderId="1" xfId="4" applyFont="1" applyFill="1" applyBorder="1" applyAlignment="1">
      <alignment horizontal="right" vertical="top" wrapText="1"/>
    </xf>
    <xf numFmtId="0" fontId="12" fillId="9" borderId="1" xfId="4" applyFont="1" applyFill="1" applyBorder="1" applyAlignment="1">
      <alignment horizontal="right" vertical="top" wrapText="1"/>
    </xf>
    <xf numFmtId="0" fontId="21" fillId="9" borderId="1" xfId="4" applyFont="1" applyFill="1" applyBorder="1" applyAlignment="1">
      <alignment vertical="top" wrapText="1"/>
    </xf>
    <xf numFmtId="0" fontId="12" fillId="9" borderId="1" xfId="4" applyFont="1" applyFill="1" applyBorder="1" applyAlignment="1">
      <alignment vertical="top" wrapText="1"/>
    </xf>
    <xf numFmtId="166" fontId="21" fillId="0" borderId="13" xfId="0" applyNumberFormat="1" applyFont="1" applyBorder="1" applyAlignment="1">
      <alignment horizontal="left" vertical="top" wrapText="1"/>
    </xf>
    <xf numFmtId="49" fontId="12" fillId="9" borderId="1" xfId="0" applyNumberFormat="1" applyFont="1" applyFill="1" applyBorder="1" applyAlignment="1">
      <alignment vertical="top" wrapText="1"/>
    </xf>
    <xf numFmtId="49" fontId="23" fillId="9" borderId="1" xfId="0" applyNumberFormat="1" applyFont="1" applyFill="1" applyBorder="1" applyAlignment="1">
      <alignment vertical="top" wrapText="1"/>
    </xf>
    <xf numFmtId="0" fontId="21" fillId="9" borderId="1" xfId="0" applyFont="1" applyFill="1" applyBorder="1" applyAlignment="1">
      <alignment horizontal="left" vertical="top" wrapText="1"/>
    </xf>
    <xf numFmtId="0" fontId="21" fillId="9" borderId="1" xfId="0" applyFont="1" applyFill="1" applyBorder="1" applyAlignment="1">
      <alignment wrapText="1"/>
    </xf>
    <xf numFmtId="0" fontId="23" fillId="9" borderId="1" xfId="0" applyFont="1" applyFill="1" applyBorder="1" applyAlignment="1">
      <alignment horizontal="left" vertical="top" wrapText="1"/>
    </xf>
    <xf numFmtId="0" fontId="23" fillId="9" borderId="1" xfId="0" applyFont="1" applyFill="1" applyBorder="1" applyAlignment="1">
      <alignment wrapText="1"/>
    </xf>
    <xf numFmtId="0" fontId="12" fillId="9" borderId="1" xfId="0" applyFont="1" applyFill="1" applyBorder="1" applyAlignment="1">
      <alignment vertical="center" wrapText="1"/>
    </xf>
    <xf numFmtId="0" fontId="12" fillId="9" borderId="1" xfId="0" applyFont="1" applyFill="1" applyBorder="1" applyAlignment="1">
      <alignment horizontal="left" vertical="center" wrapText="1"/>
    </xf>
    <xf numFmtId="3" fontId="21" fillId="9" borderId="1" xfId="0" applyNumberFormat="1" applyFont="1" applyFill="1" applyBorder="1" applyAlignment="1">
      <alignment horizontal="left" vertical="top" wrapText="1"/>
    </xf>
    <xf numFmtId="166" fontId="21" fillId="18" borderId="6" xfId="4" applyNumberFormat="1" applyFont="1" applyFill="1" applyBorder="1" applyAlignment="1">
      <alignment vertical="top" wrapText="1"/>
    </xf>
    <xf numFmtId="49" fontId="1" fillId="0" borderId="2" xfId="6" applyNumberFormat="1" applyBorder="1" applyAlignment="1">
      <alignment horizontal="center" vertical="top" wrapText="1"/>
    </xf>
    <xf numFmtId="0" fontId="1" fillId="0" borderId="1" xfId="6" applyBorder="1" applyAlignment="1">
      <alignment horizontal="left" vertical="top" wrapText="1"/>
    </xf>
    <xf numFmtId="0" fontId="1" fillId="0" borderId="1" xfId="6" applyBorder="1" applyAlignment="1">
      <alignment vertical="top" wrapText="1"/>
    </xf>
    <xf numFmtId="0" fontId="1" fillId="5" borderId="1" xfId="6" applyFill="1"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3" fontId="1" fillId="0" borderId="8" xfId="6" applyNumberFormat="1" applyBorder="1" applyAlignment="1">
      <alignment horizontal="left" vertical="top" wrapText="1"/>
    </xf>
    <xf numFmtId="0" fontId="1" fillId="0" borderId="8" xfId="6" applyBorder="1" applyAlignment="1">
      <alignment vertical="top" wrapText="1"/>
    </xf>
    <xf numFmtId="0" fontId="1" fillId="0" borderId="1" xfId="6" applyBorder="1" applyAlignment="1">
      <alignment horizontal="right" vertical="top" wrapText="1"/>
    </xf>
    <xf numFmtId="166" fontId="1" fillId="5" borderId="1" xfId="6" applyNumberFormat="1" applyFill="1" applyBorder="1" applyAlignment="1">
      <alignment vertical="top" wrapText="1"/>
    </xf>
    <xf numFmtId="49" fontId="1" fillId="0" borderId="1" xfId="6" applyNumberFormat="1" applyBorder="1" applyAlignment="1">
      <alignment horizontal="center" vertical="top" wrapText="1"/>
    </xf>
    <xf numFmtId="49" fontId="1" fillId="5" borderId="1" xfId="6" applyNumberFormat="1" applyFill="1" applyBorder="1" applyAlignment="1">
      <alignment horizontal="right" vertical="top" wrapText="1"/>
    </xf>
    <xf numFmtId="49" fontId="1" fillId="5" borderId="1" xfId="6" applyNumberFormat="1" applyFill="1" applyBorder="1" applyAlignment="1">
      <alignment horizontal="center" vertical="top" wrapText="1"/>
    </xf>
    <xf numFmtId="49" fontId="1" fillId="5" borderId="2" xfId="6" applyNumberFormat="1" applyFill="1" applyBorder="1" applyAlignment="1">
      <alignment horizontal="center" vertical="top" wrapText="1"/>
    </xf>
    <xf numFmtId="49" fontId="1" fillId="5" borderId="2" xfId="6" applyNumberFormat="1" applyFill="1" applyBorder="1" applyAlignment="1">
      <alignment horizontal="left" vertical="top" wrapText="1"/>
    </xf>
    <xf numFmtId="0" fontId="1" fillId="0" borderId="2" xfId="6" applyBorder="1" applyAlignment="1">
      <alignment horizontal="center" vertical="top" wrapText="1"/>
    </xf>
    <xf numFmtId="49" fontId="1" fillId="0" borderId="1" xfId="6" applyNumberFormat="1" applyBorder="1" applyAlignment="1">
      <alignment vertical="top" wrapText="1"/>
    </xf>
    <xf numFmtId="166" fontId="1" fillId="5" borderId="1" xfId="6" applyNumberFormat="1" applyFill="1" applyBorder="1" applyAlignment="1">
      <alignment horizontal="right" vertical="top" wrapText="1"/>
    </xf>
    <xf numFmtId="166" fontId="1" fillId="0" borderId="0" xfId="6" applyNumberFormat="1" applyAlignment="1">
      <alignment horizontal="left" vertical="top" wrapText="1"/>
    </xf>
    <xf numFmtId="0" fontId="1" fillId="0" borderId="0" xfId="6" applyAlignment="1">
      <alignment horizontal="left" vertical="top" wrapText="1"/>
    </xf>
    <xf numFmtId="4" fontId="1" fillId="5" borderId="1" xfId="6" applyNumberFormat="1" applyFill="1" applyBorder="1" applyAlignment="1">
      <alignment vertical="top" wrapText="1"/>
    </xf>
    <xf numFmtId="166" fontId="1" fillId="18" borderId="1" xfId="6" applyNumberFormat="1" applyFill="1" applyBorder="1" applyAlignment="1">
      <alignment vertical="top" wrapText="1"/>
    </xf>
    <xf numFmtId="166" fontId="6" fillId="18" borderId="1" xfId="0" applyNumberFormat="1" applyFont="1" applyFill="1" applyBorder="1" applyAlignment="1">
      <alignment vertical="top"/>
    </xf>
    <xf numFmtId="166" fontId="1" fillId="18" borderId="1" xfId="6" applyNumberFormat="1" applyFill="1" applyBorder="1" applyAlignment="1">
      <alignment horizontal="right" vertical="top" wrapText="1"/>
    </xf>
    <xf numFmtId="4" fontId="1" fillId="18" borderId="1" xfId="6" applyNumberFormat="1" applyFill="1" applyBorder="1" applyAlignment="1">
      <alignment vertical="top" wrapText="1"/>
    </xf>
    <xf numFmtId="49" fontId="1" fillId="9" borderId="1" xfId="6" applyNumberFormat="1" applyFill="1" applyBorder="1" applyAlignment="1">
      <alignment horizontal="right" vertical="top" wrapText="1"/>
    </xf>
    <xf numFmtId="49" fontId="6" fillId="9" borderId="1" xfId="6" applyNumberFormat="1" applyFont="1" applyFill="1" applyBorder="1" applyAlignment="1">
      <alignment horizontal="right" vertical="top" wrapText="1"/>
    </xf>
    <xf numFmtId="0" fontId="1" fillId="9" borderId="1" xfId="6" applyFill="1" applyBorder="1" applyAlignment="1">
      <alignment horizontal="left" vertical="top" wrapText="1"/>
    </xf>
    <xf numFmtId="0" fontId="1" fillId="9" borderId="1" xfId="6" applyFill="1" applyBorder="1" applyAlignment="1">
      <alignment horizontal="right" vertical="top" wrapText="1"/>
    </xf>
    <xf numFmtId="49" fontId="9" fillId="9" borderId="1" xfId="6" applyNumberFormat="1" applyFont="1" applyFill="1" applyBorder="1" applyAlignment="1">
      <alignment horizontal="right" wrapText="1"/>
    </xf>
    <xf numFmtId="0" fontId="6" fillId="9" borderId="1" xfId="6" applyFont="1" applyFill="1" applyBorder="1" applyAlignment="1">
      <alignment horizontal="left" wrapText="1"/>
    </xf>
    <xf numFmtId="0" fontId="6" fillId="9" borderId="1" xfId="6" applyFont="1" applyFill="1" applyBorder="1" applyAlignment="1">
      <alignment horizontal="right" wrapText="1"/>
    </xf>
    <xf numFmtId="166" fontId="11" fillId="18" borderId="1" xfId="6" applyNumberFormat="1" applyFont="1" applyFill="1" applyBorder="1" applyAlignment="1">
      <alignment vertical="top" wrapText="1"/>
    </xf>
    <xf numFmtId="166" fontId="57" fillId="5" borderId="1" xfId="6" applyNumberFormat="1" applyFont="1" applyFill="1" applyBorder="1" applyAlignment="1">
      <alignment vertical="top" wrapText="1"/>
    </xf>
    <xf numFmtId="49" fontId="1" fillId="5" borderId="2" xfId="0" applyNumberFormat="1" applyFont="1" applyFill="1" applyBorder="1" applyAlignment="1">
      <alignment horizontal="center" vertical="top" wrapText="1"/>
    </xf>
    <xf numFmtId="49" fontId="1" fillId="5" borderId="10"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horizontal="center" vertical="top" wrapText="1"/>
    </xf>
    <xf numFmtId="49" fontId="1" fillId="0" borderId="1" xfId="4" applyNumberFormat="1" applyFont="1" applyBorder="1" applyAlignment="1">
      <alignment horizontal="left" wrapText="1"/>
    </xf>
    <xf numFmtId="49" fontId="1" fillId="5" borderId="2" xfId="0" applyNumberFormat="1" applyFont="1" applyFill="1" applyBorder="1" applyAlignment="1">
      <alignment horizontal="left" vertical="top" wrapText="1"/>
    </xf>
    <xf numFmtId="49" fontId="1" fillId="5" borderId="10"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6" fillId="10" borderId="1" xfId="0" applyNumberFormat="1" applyFont="1" applyFill="1" applyBorder="1" applyAlignment="1">
      <alignment horizontal="center" vertical="center" textRotation="90" wrapText="1"/>
    </xf>
    <xf numFmtId="0" fontId="6" fillId="18" borderId="1" xfId="0" applyFont="1" applyFill="1" applyBorder="1" applyAlignment="1">
      <alignment horizontal="center" vertical="center" wrapText="1"/>
    </xf>
    <xf numFmtId="49" fontId="1" fillId="0" borderId="1" xfId="0" applyNumberFormat="1" applyFont="1" applyBorder="1" applyAlignment="1">
      <alignment horizontal="center" vertical="top" wrapText="1"/>
    </xf>
    <xf numFmtId="0" fontId="9" fillId="5" borderId="1" xfId="0" applyFont="1" applyFill="1" applyBorder="1" applyAlignment="1">
      <alignment horizontal="left" vertical="top" wrapText="1"/>
    </xf>
    <xf numFmtId="49" fontId="6" fillId="5" borderId="1" xfId="0" applyNumberFormat="1" applyFont="1" applyFill="1" applyBorder="1" applyAlignment="1">
      <alignment horizontal="right"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vertical="top" wrapText="1"/>
    </xf>
    <xf numFmtId="49" fontId="4" fillId="6" borderId="1" xfId="0" applyNumberFormat="1" applyFont="1" applyFill="1" applyBorder="1" applyAlignment="1">
      <alignment horizontal="left" vertical="center" wrapText="1"/>
    </xf>
    <xf numFmtId="49" fontId="1" fillId="0" borderId="10" xfId="0" applyNumberFormat="1" applyFont="1" applyBorder="1" applyAlignment="1">
      <alignment horizontal="center" vertical="top" wrapText="1"/>
    </xf>
    <xf numFmtId="49" fontId="9" fillId="9"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textRotation="90"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166" fontId="1" fillId="18" borderId="1" xfId="0" applyNumberFormat="1" applyFont="1" applyFill="1" applyBorder="1" applyAlignment="1">
      <alignment horizontal="right" vertical="top" wrapText="1"/>
    </xf>
    <xf numFmtId="49" fontId="6" fillId="10" borderId="1" xfId="0" applyNumberFormat="1" applyFont="1" applyFill="1" applyBorder="1" applyAlignment="1">
      <alignment horizontal="center" vertical="center" wrapText="1"/>
    </xf>
    <xf numFmtId="49" fontId="1" fillId="5" borderId="1" xfId="0" applyNumberFormat="1" applyFont="1" applyFill="1" applyBorder="1" applyAlignment="1">
      <alignment horizontal="left" vertical="top" wrapText="1"/>
    </xf>
    <xf numFmtId="49" fontId="1" fillId="5" borderId="1" xfId="0" applyNumberFormat="1" applyFont="1" applyFill="1" applyBorder="1" applyAlignment="1">
      <alignment vertical="top" wrapText="1"/>
    </xf>
    <xf numFmtId="0" fontId="1" fillId="5" borderId="10" xfId="0" applyFont="1" applyFill="1" applyBorder="1" applyAlignment="1">
      <alignment horizontal="left" vertical="top" wrapText="1"/>
    </xf>
    <xf numFmtId="49" fontId="9" fillId="6" borderId="1" xfId="4" applyNumberFormat="1" applyFont="1" applyFill="1" applyBorder="1" applyAlignment="1">
      <alignment horizontal="right" wrapText="1"/>
    </xf>
    <xf numFmtId="0" fontId="1" fillId="2" borderId="14" xfId="0" applyFont="1" applyFill="1" applyBorder="1" applyAlignment="1">
      <alignment horizontal="center"/>
    </xf>
    <xf numFmtId="49" fontId="6" fillId="9" borderId="1" xfId="0" applyNumberFormat="1" applyFont="1" applyFill="1" applyBorder="1" applyAlignment="1">
      <alignment horizontal="right" vertical="top" wrapText="1"/>
    </xf>
    <xf numFmtId="49" fontId="6" fillId="9" borderId="6" xfId="0" applyNumberFormat="1" applyFont="1" applyFill="1" applyBorder="1" applyAlignment="1">
      <alignment horizontal="right" vertical="top" wrapText="1"/>
    </xf>
    <xf numFmtId="49" fontId="6" fillId="9" borderId="16" xfId="0" applyNumberFormat="1" applyFont="1" applyFill="1" applyBorder="1" applyAlignment="1">
      <alignment horizontal="right" vertical="top" wrapText="1"/>
    </xf>
    <xf numFmtId="49" fontId="6" fillId="9" borderId="9" xfId="0" applyNumberFormat="1" applyFont="1" applyFill="1" applyBorder="1" applyAlignment="1">
      <alignment horizontal="right" vertical="top" wrapText="1"/>
    </xf>
    <xf numFmtId="49" fontId="9" fillId="14" borderId="1" xfId="4" applyNumberFormat="1" applyFont="1" applyFill="1" applyBorder="1" applyAlignment="1">
      <alignment horizontal="right" vertical="top" wrapText="1"/>
    </xf>
    <xf numFmtId="49" fontId="4" fillId="6" borderId="1" xfId="0" applyNumberFormat="1" applyFont="1" applyFill="1" applyBorder="1" applyAlignment="1">
      <alignment horizontal="right" vertical="top" wrapText="1"/>
    </xf>
    <xf numFmtId="0" fontId="7" fillId="5" borderId="15" xfId="0" applyFont="1" applyFill="1" applyBorder="1" applyAlignment="1">
      <alignment horizontal="left" vertical="top" wrapText="1"/>
    </xf>
    <xf numFmtId="49" fontId="17" fillId="0" borderId="0" xfId="0" applyNumberFormat="1" applyFont="1" applyAlignment="1">
      <alignment horizontal="left" vertical="top" wrapText="1"/>
    </xf>
    <xf numFmtId="49" fontId="11" fillId="0" borderId="0" xfId="0" applyNumberFormat="1" applyFont="1" applyAlignment="1">
      <alignment horizontal="left" vertical="top" wrapText="1"/>
    </xf>
    <xf numFmtId="0" fontId="53" fillId="5" borderId="0" xfId="0" applyFont="1" applyFill="1" applyAlignment="1">
      <alignment horizontal="center" vertical="top" wrapText="1"/>
    </xf>
    <xf numFmtId="0" fontId="9" fillId="5" borderId="0" xfId="0" applyFont="1" applyFill="1" applyAlignment="1">
      <alignment horizontal="right" vertical="top" wrapText="1"/>
    </xf>
    <xf numFmtId="0" fontId="4" fillId="5" borderId="0" xfId="0" applyFont="1" applyFill="1" applyAlignment="1">
      <alignment horizontal="center" wrapText="1"/>
    </xf>
    <xf numFmtId="0" fontId="22" fillId="0" borderId="0" xfId="0" applyFont="1" applyAlignment="1">
      <alignment horizontal="center" vertical="center" wrapText="1"/>
    </xf>
    <xf numFmtId="0" fontId="30" fillId="0" borderId="0" xfId="0" applyFont="1" applyAlignment="1">
      <alignment horizontal="left" vertical="center" wrapText="1"/>
    </xf>
    <xf numFmtId="0" fontId="51" fillId="0" borderId="0" xfId="0" applyFont="1" applyAlignment="1">
      <alignment horizontal="right" wrapText="1"/>
    </xf>
    <xf numFmtId="0" fontId="51" fillId="0" borderId="0" xfId="0" applyFont="1" applyAlignment="1">
      <alignment horizontal="right" vertical="center" wrapText="1"/>
    </xf>
    <xf numFmtId="0" fontId="43" fillId="0" borderId="0" xfId="0" applyFont="1" applyAlignment="1">
      <alignment horizontal="left" vertical="center" wrapText="1"/>
    </xf>
    <xf numFmtId="3" fontId="21" fillId="0" borderId="22" xfId="0" applyNumberFormat="1" applyFont="1" applyBorder="1" applyAlignment="1">
      <alignment horizontal="center" vertical="center" wrapText="1"/>
    </xf>
    <xf numFmtId="3" fontId="21" fillId="0" borderId="26" xfId="0" applyNumberFormat="1"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22" fillId="0" borderId="0" xfId="0" applyFont="1" applyAlignment="1">
      <alignment horizontal="center" vertical="top" wrapText="1"/>
    </xf>
    <xf numFmtId="0" fontId="12" fillId="0" borderId="30" xfId="0" applyFont="1" applyBorder="1" applyAlignment="1">
      <alignment horizontal="right" vertical="center" wrapText="1"/>
    </xf>
    <xf numFmtId="0" fontId="46" fillId="0" borderId="0" xfId="0" applyFont="1" applyAlignment="1">
      <alignment horizontal="left" vertical="center" wrapText="1"/>
    </xf>
    <xf numFmtId="0" fontId="21" fillId="0" borderId="22" xfId="0" applyFont="1" applyBorder="1" applyAlignment="1">
      <alignment vertical="center" wrapText="1"/>
    </xf>
    <xf numFmtId="0" fontId="21" fillId="0" borderId="29" xfId="0" applyFont="1" applyBorder="1" applyAlignment="1">
      <alignment vertical="center" wrapText="1"/>
    </xf>
    <xf numFmtId="0" fontId="21" fillId="0" borderId="26" xfId="0" applyFont="1" applyBorder="1" applyAlignment="1">
      <alignment vertical="center" wrapText="1"/>
    </xf>
    <xf numFmtId="0" fontId="21" fillId="0" borderId="22"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9" xfId="0" applyFont="1" applyBorder="1" applyAlignment="1">
      <alignment horizontal="center" vertical="center" wrapText="1"/>
    </xf>
    <xf numFmtId="0" fontId="12" fillId="0" borderId="22" xfId="0" applyFont="1" applyBorder="1" applyAlignment="1">
      <alignment vertical="center" wrapText="1"/>
    </xf>
    <xf numFmtId="0" fontId="12" fillId="0" borderId="26" xfId="0" applyFont="1" applyBorder="1" applyAlignment="1">
      <alignment vertical="center" wrapText="1"/>
    </xf>
    <xf numFmtId="0" fontId="12" fillId="0" borderId="22" xfId="0" applyFont="1" applyBorder="1" applyAlignment="1">
      <alignment horizontal="center" vertical="center" wrapText="1"/>
    </xf>
    <xf numFmtId="0" fontId="12" fillId="0" borderId="26" xfId="0" applyFont="1" applyBorder="1" applyAlignment="1">
      <alignment horizontal="center" vertical="center" wrapText="1"/>
    </xf>
    <xf numFmtId="0" fontId="21" fillId="0" borderId="2" xfId="0" applyFont="1" applyBorder="1" applyAlignment="1">
      <alignment horizontal="center" vertical="top" wrapText="1"/>
    </xf>
    <xf numFmtId="0" fontId="21" fillId="0" borderId="8" xfId="0" applyFont="1" applyBorder="1" applyAlignment="1">
      <alignment horizontal="center" vertical="top" wrapText="1"/>
    </xf>
    <xf numFmtId="49" fontId="37" fillId="5" borderId="2" xfId="0" applyNumberFormat="1" applyFont="1" applyFill="1" applyBorder="1" applyAlignment="1">
      <alignment horizontal="center" vertical="top" wrapText="1"/>
    </xf>
    <xf numFmtId="49" fontId="37" fillId="5" borderId="8" xfId="0" applyNumberFormat="1" applyFont="1" applyFill="1" applyBorder="1" applyAlignment="1">
      <alignment horizontal="center" vertical="top" wrapText="1"/>
    </xf>
    <xf numFmtId="0" fontId="21" fillId="0" borderId="2" xfId="0" applyFont="1" applyBorder="1" applyAlignment="1">
      <alignment horizontal="left" vertical="top" wrapText="1"/>
    </xf>
    <xf numFmtId="0" fontId="21" fillId="0" borderId="8" xfId="0" applyFont="1" applyBorder="1" applyAlignment="1">
      <alignment horizontal="left"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37" fillId="5" borderId="1" xfId="0" applyNumberFormat="1" applyFont="1" applyFill="1" applyBorder="1" applyAlignment="1">
      <alignment horizontal="center" vertical="top" wrapText="1"/>
    </xf>
    <xf numFmtId="49" fontId="1" fillId="5" borderId="1" xfId="0" applyNumberFormat="1" applyFont="1" applyFill="1" applyBorder="1" applyAlignment="1">
      <alignment horizontal="right" vertical="top" wrapText="1"/>
    </xf>
    <xf numFmtId="49" fontId="21" fillId="5" borderId="2" xfId="0" applyNumberFormat="1" applyFont="1" applyFill="1" applyBorder="1" applyAlignment="1">
      <alignment horizontal="center" vertical="top" wrapText="1"/>
    </xf>
    <xf numFmtId="49" fontId="21" fillId="5" borderId="8" xfId="0" applyNumberFormat="1" applyFont="1" applyFill="1" applyBorder="1" applyAlignment="1">
      <alignment horizontal="center" vertical="top" wrapText="1"/>
    </xf>
    <xf numFmtId="49" fontId="21" fillId="5" borderId="2" xfId="0" applyNumberFormat="1" applyFont="1" applyFill="1" applyBorder="1" applyAlignment="1">
      <alignment horizontal="left" vertical="top" wrapText="1"/>
    </xf>
    <xf numFmtId="49" fontId="21" fillId="5" borderId="8" xfId="0" applyNumberFormat="1" applyFont="1" applyFill="1" applyBorder="1" applyAlignment="1">
      <alignment horizontal="left" vertical="top" wrapText="1"/>
    </xf>
    <xf numFmtId="49" fontId="21" fillId="5" borderId="2" xfId="0" applyNumberFormat="1" applyFont="1" applyFill="1" applyBorder="1" applyAlignment="1">
      <alignment horizontal="right" vertical="top" wrapText="1"/>
    </xf>
    <xf numFmtId="49" fontId="21" fillId="5" borderId="8" xfId="0" applyNumberFormat="1" applyFont="1" applyFill="1" applyBorder="1" applyAlignment="1">
      <alignment horizontal="right" vertical="top" wrapText="1"/>
    </xf>
    <xf numFmtId="49" fontId="21" fillId="0" borderId="2" xfId="0" applyNumberFormat="1" applyFont="1" applyBorder="1" applyAlignment="1">
      <alignment horizontal="right" vertical="top" wrapText="1"/>
    </xf>
    <xf numFmtId="49" fontId="21" fillId="0" borderId="8" xfId="0" applyNumberFormat="1" applyFont="1" applyBorder="1" applyAlignment="1">
      <alignment horizontal="right" vertical="top"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4" borderId="6" xfId="4" applyNumberFormat="1" applyFont="1" applyFill="1" applyBorder="1" applyAlignment="1">
      <alignment horizontal="right" wrapText="1"/>
    </xf>
    <xf numFmtId="49" fontId="6" fillId="14" borderId="16" xfId="4" applyNumberFormat="1" applyFont="1" applyFill="1" applyBorder="1" applyAlignment="1">
      <alignment horizontal="right" wrapText="1"/>
    </xf>
    <xf numFmtId="49" fontId="6" fillId="14" borderId="9" xfId="4" applyNumberFormat="1" applyFont="1" applyFill="1" applyBorder="1" applyAlignment="1">
      <alignment horizontal="right" wrapText="1"/>
    </xf>
    <xf numFmtId="49" fontId="9" fillId="6" borderId="17" xfId="0" applyNumberFormat="1" applyFont="1" applyFill="1" applyBorder="1" applyAlignment="1">
      <alignment horizontal="right" vertical="top" wrapText="1"/>
    </xf>
    <xf numFmtId="49" fontId="9" fillId="6" borderId="14" xfId="0" applyNumberFormat="1" applyFont="1" applyFill="1" applyBorder="1" applyAlignment="1">
      <alignment horizontal="right" vertical="top" wrapText="1"/>
    </xf>
    <xf numFmtId="49" fontId="9" fillId="6" borderId="11" xfId="0" applyNumberFormat="1" applyFont="1" applyFill="1" applyBorder="1" applyAlignment="1">
      <alignment horizontal="right" vertical="top" wrapText="1"/>
    </xf>
    <xf numFmtId="49" fontId="37" fillId="5" borderId="1" xfId="0" applyNumberFormat="1" applyFont="1" applyFill="1" applyBorder="1" applyAlignment="1">
      <alignment horizontal="left" vertical="top" wrapText="1"/>
    </xf>
    <xf numFmtId="0" fontId="21" fillId="5" borderId="1" xfId="0" applyFont="1" applyFill="1" applyBorder="1" applyAlignment="1">
      <alignment horizontal="left" vertical="top" wrapText="1"/>
    </xf>
    <xf numFmtId="0" fontId="37" fillId="0" borderId="2" xfId="0" applyFont="1" applyBorder="1" applyAlignment="1">
      <alignment horizontal="right" vertical="top" wrapText="1"/>
    </xf>
    <xf numFmtId="0" fontId="37" fillId="0" borderId="8" xfId="0" applyFont="1" applyBorder="1" applyAlignment="1">
      <alignment horizontal="right" vertical="top" wrapText="1"/>
    </xf>
    <xf numFmtId="0" fontId="37" fillId="5" borderId="2" xfId="0" applyFont="1" applyFill="1" applyBorder="1" applyAlignment="1">
      <alignment vertical="top" wrapText="1"/>
    </xf>
    <xf numFmtId="0" fontId="37" fillId="5" borderId="8" xfId="0" applyFont="1" applyFill="1" applyBorder="1" applyAlignment="1">
      <alignment vertical="top"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0" fontId="21"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49" fontId="6" fillId="0" borderId="1" xfId="0" applyNumberFormat="1" applyFont="1" applyBorder="1" applyAlignment="1">
      <alignment horizontal="left" vertical="top" wrapText="1"/>
    </xf>
    <xf numFmtId="49" fontId="21" fillId="5" borderId="1" xfId="0" applyNumberFormat="1" applyFont="1" applyFill="1" applyBorder="1" applyAlignment="1">
      <alignment vertical="top" wrapText="1"/>
    </xf>
    <xf numFmtId="0" fontId="6" fillId="5" borderId="0" xfId="0" applyFont="1" applyFill="1" applyAlignment="1">
      <alignment horizontal="right" vertical="center" wrapText="1"/>
    </xf>
    <xf numFmtId="0" fontId="12" fillId="10" borderId="1" xfId="0" applyFont="1" applyFill="1" applyBorder="1" applyAlignment="1">
      <alignment horizontal="center" vertical="center" wrapText="1"/>
    </xf>
    <xf numFmtId="0" fontId="12" fillId="18" borderId="1" xfId="0" applyFont="1" applyFill="1" applyBorder="1" applyAlignment="1">
      <alignment horizontal="center" vertical="center" wrapText="1"/>
    </xf>
    <xf numFmtId="0" fontId="37" fillId="5" borderId="2" xfId="0" applyFont="1" applyFill="1" applyBorder="1" applyAlignment="1">
      <alignment horizontal="center" vertical="top" wrapText="1"/>
    </xf>
    <xf numFmtId="0" fontId="37" fillId="5" borderId="8" xfId="0" applyFont="1" applyFill="1" applyBorder="1" applyAlignment="1">
      <alignment horizontal="center" vertical="top" wrapText="1"/>
    </xf>
    <xf numFmtId="49" fontId="37" fillId="5" borderId="2" xfId="0" applyNumberFormat="1" applyFont="1" applyFill="1" applyBorder="1" applyAlignment="1">
      <alignment horizontal="left" vertical="top" wrapText="1"/>
    </xf>
    <xf numFmtId="49" fontId="37" fillId="5" borderId="8" xfId="0" applyNumberFormat="1" applyFont="1" applyFill="1" applyBorder="1" applyAlignment="1">
      <alignment horizontal="left" vertical="top" wrapText="1"/>
    </xf>
    <xf numFmtId="49" fontId="21" fillId="0" borderId="1" xfId="0" applyNumberFormat="1" applyFont="1" applyBorder="1" applyAlignment="1">
      <alignment horizontal="center" vertical="top" wrapText="1"/>
    </xf>
    <xf numFmtId="0" fontId="21" fillId="0" borderId="1" xfId="0" applyFont="1" applyBorder="1" applyAlignment="1">
      <alignment horizontal="center" vertical="top" wrapText="1"/>
    </xf>
    <xf numFmtId="0" fontId="21" fillId="5" borderId="10" xfId="0" applyFont="1" applyFill="1" applyBorder="1" applyAlignment="1">
      <alignment horizontal="left" vertical="top" wrapText="1"/>
    </xf>
    <xf numFmtId="0" fontId="1" fillId="4" borderId="2" xfId="0" applyFont="1" applyFill="1" applyBorder="1" applyAlignment="1">
      <alignment horizontal="center" vertical="top" wrapText="1"/>
    </xf>
    <xf numFmtId="0" fontId="1" fillId="4" borderId="10" xfId="0" applyFont="1" applyFill="1" applyBorder="1" applyAlignment="1">
      <alignment horizontal="center" vertical="top" wrapText="1"/>
    </xf>
    <xf numFmtId="49" fontId="1" fillId="17" borderId="1" xfId="0" applyNumberFormat="1" applyFont="1" applyFill="1" applyBorder="1" applyAlignment="1">
      <alignment horizontal="center" vertical="top" wrapText="1"/>
    </xf>
    <xf numFmtId="49" fontId="1" fillId="17" borderId="1" xfId="0" applyNumberFormat="1" applyFont="1" applyFill="1" applyBorder="1" applyAlignment="1">
      <alignment horizontal="left" vertical="top" wrapText="1"/>
    </xf>
    <xf numFmtId="1" fontId="1" fillId="5" borderId="2" xfId="0" applyNumberFormat="1"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9" fillId="4" borderId="1" xfId="0" applyFont="1" applyFill="1" applyBorder="1" applyAlignment="1">
      <alignment horizontal="left" vertical="top" wrapText="1"/>
    </xf>
    <xf numFmtId="1" fontId="1" fillId="2" borderId="1" xfId="0" applyNumberFormat="1" applyFont="1" applyFill="1" applyBorder="1" applyAlignment="1">
      <alignment horizontal="left" vertical="top" wrapText="1"/>
    </xf>
    <xf numFmtId="49" fontId="6" fillId="5" borderId="1" xfId="0" applyNumberFormat="1" applyFont="1" applyFill="1" applyBorder="1" applyAlignment="1">
      <alignment horizontal="center" vertical="center" textRotation="90" wrapText="1"/>
    </xf>
    <xf numFmtId="0" fontId="4" fillId="5" borderId="0" xfId="0" applyFont="1" applyFill="1" applyAlignment="1">
      <alignment horizontal="center" vertical="center" wrapText="1"/>
    </xf>
    <xf numFmtId="49" fontId="1" fillId="0" borderId="1" xfId="0" applyNumberFormat="1" applyFont="1" applyBorder="1" applyAlignment="1">
      <alignment horizontal="left" vertical="top" wrapText="1"/>
    </xf>
    <xf numFmtId="0" fontId="6" fillId="4" borderId="1" xfId="0"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10" xfId="0" applyFont="1" applyFill="1" applyBorder="1" applyAlignment="1">
      <alignment horizontal="left" vertical="top" wrapText="1"/>
    </xf>
    <xf numFmtId="166" fontId="1" fillId="5" borderId="2"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166" fontId="1" fillId="18" borderId="2" xfId="0" applyNumberFormat="1" applyFont="1" applyFill="1" applyBorder="1" applyAlignment="1">
      <alignment horizontal="right" vertical="top" wrapText="1"/>
    </xf>
    <xf numFmtId="166" fontId="1" fillId="18" borderId="8" xfId="0" applyNumberFormat="1" applyFont="1" applyFill="1" applyBorder="1" applyAlignment="1">
      <alignment horizontal="right" vertical="top" wrapText="1"/>
    </xf>
    <xf numFmtId="49" fontId="6" fillId="14" borderId="1" xfId="4" applyNumberFormat="1" applyFont="1" applyFill="1" applyBorder="1" applyAlignment="1">
      <alignment horizontal="right" wrapText="1"/>
    </xf>
    <xf numFmtId="49" fontId="6" fillId="12" borderId="1" xfId="0" applyNumberFormat="1" applyFont="1" applyFill="1" applyBorder="1" applyAlignment="1">
      <alignment horizontal="right" vertical="top" wrapText="1"/>
    </xf>
    <xf numFmtId="49" fontId="6" fillId="0" borderId="6" xfId="0" applyNumberFormat="1" applyFont="1" applyBorder="1" applyAlignment="1">
      <alignment horizontal="left" vertical="top" wrapText="1"/>
    </xf>
    <xf numFmtId="49" fontId="6" fillId="0" borderId="16" xfId="0" applyNumberFormat="1" applyFont="1" applyBorder="1" applyAlignment="1">
      <alignment horizontal="left" vertical="top" wrapText="1"/>
    </xf>
    <xf numFmtId="49" fontId="6" fillId="0" borderId="9" xfId="0" applyNumberFormat="1" applyFont="1" applyBorder="1" applyAlignment="1">
      <alignment horizontal="left" vertical="top" wrapText="1"/>
    </xf>
    <xf numFmtId="49" fontId="6" fillId="5" borderId="1" xfId="0" applyNumberFormat="1" applyFont="1" applyFill="1" applyBorder="1" applyAlignment="1">
      <alignment horizontal="left" vertical="top" wrapText="1"/>
    </xf>
    <xf numFmtId="0" fontId="52" fillId="0" borderId="1" xfId="0" applyFont="1" applyBorder="1" applyAlignment="1">
      <alignment horizontal="left" vertical="top" wrapText="1"/>
    </xf>
    <xf numFmtId="1" fontId="1" fillId="5" borderId="1" xfId="0" applyNumberFormat="1" applyFont="1" applyFill="1" applyBorder="1" applyAlignment="1">
      <alignment horizontal="center" vertical="top" wrapText="1"/>
    </xf>
    <xf numFmtId="0" fontId="6" fillId="5" borderId="0" xfId="0" applyFont="1" applyFill="1" applyAlignment="1">
      <alignment horizontal="right" vertical="top" wrapText="1"/>
    </xf>
    <xf numFmtId="49" fontId="6" fillId="6" borderId="1" xfId="4" applyNumberFormat="1" applyFont="1" applyFill="1" applyBorder="1" applyAlignment="1">
      <alignment horizontal="right" wrapText="1"/>
    </xf>
    <xf numFmtId="0" fontId="6" fillId="5" borderId="14" xfId="0" applyFont="1" applyFill="1" applyBorder="1" applyAlignment="1">
      <alignment horizontal="center" vertical="center" wrapText="1"/>
    </xf>
    <xf numFmtId="0" fontId="6" fillId="4" borderId="6" xfId="0" applyFont="1" applyFill="1" applyBorder="1" applyAlignment="1">
      <alignment horizontal="left" vertical="top" wrapText="1"/>
    </xf>
    <xf numFmtId="0" fontId="6" fillId="4" borderId="16" xfId="0" applyFont="1" applyFill="1" applyBorder="1" applyAlignment="1">
      <alignment horizontal="left" vertical="top" wrapText="1"/>
    </xf>
    <xf numFmtId="0" fontId="6" fillId="4" borderId="9" xfId="0" applyFont="1" applyFill="1" applyBorder="1" applyAlignment="1">
      <alignment horizontal="left" vertical="top" wrapText="1"/>
    </xf>
    <xf numFmtId="165" fontId="1" fillId="5" borderId="1" xfId="0" applyNumberFormat="1" applyFont="1" applyFill="1" applyBorder="1" applyAlignment="1">
      <alignment horizontal="left" vertical="top" wrapText="1"/>
    </xf>
    <xf numFmtId="1" fontId="1" fillId="2" borderId="2" xfId="0" applyNumberFormat="1" applyFont="1" applyFill="1" applyBorder="1" applyAlignment="1">
      <alignment horizontal="left" vertical="top" wrapText="1"/>
    </xf>
    <xf numFmtId="1" fontId="1" fillId="2" borderId="10" xfId="0" applyNumberFormat="1" applyFont="1" applyFill="1" applyBorder="1" applyAlignment="1">
      <alignment horizontal="left" vertical="top" wrapText="1"/>
    </xf>
    <xf numFmtId="1" fontId="1" fillId="2" borderId="8" xfId="0" applyNumberFormat="1" applyFont="1" applyFill="1" applyBorder="1" applyAlignment="1">
      <alignment horizontal="left" vertical="top" wrapText="1"/>
    </xf>
    <xf numFmtId="0" fontId="1" fillId="5" borderId="1" xfId="6" applyFill="1" applyBorder="1" applyAlignment="1">
      <alignment horizontal="right" vertical="top" wrapText="1"/>
    </xf>
    <xf numFmtId="0" fontId="1" fillId="16" borderId="8" xfId="0" applyFont="1" applyFill="1" applyBorder="1" applyAlignment="1">
      <alignment horizontal="left" vertical="top" wrapText="1"/>
    </xf>
    <xf numFmtId="49" fontId="1" fillId="5" borderId="1" xfId="6" applyNumberFormat="1" applyFill="1" applyBorder="1" applyAlignment="1">
      <alignment horizontal="left" vertical="top" wrapText="1"/>
    </xf>
    <xf numFmtId="0" fontId="1" fillId="5" borderId="2" xfId="6" applyFill="1" applyBorder="1" applyAlignment="1">
      <alignment horizontal="left" vertical="top" wrapText="1"/>
    </xf>
    <xf numFmtId="0" fontId="1" fillId="5" borderId="8" xfId="6" applyFill="1" applyBorder="1" applyAlignment="1">
      <alignment horizontal="left" vertical="top" wrapText="1"/>
    </xf>
    <xf numFmtId="0" fontId="1" fillId="5" borderId="2" xfId="6" applyFill="1" applyBorder="1" applyAlignment="1">
      <alignment horizontal="right" vertical="top" wrapText="1"/>
    </xf>
    <xf numFmtId="0" fontId="1" fillId="5" borderId="8" xfId="6" applyFill="1" applyBorder="1" applyAlignment="1">
      <alignment horizontal="right" vertical="top" wrapText="1"/>
    </xf>
    <xf numFmtId="0" fontId="8" fillId="5" borderId="8" xfId="0" applyFont="1" applyFill="1" applyBorder="1" applyAlignment="1">
      <alignment vertical="top" wrapText="1"/>
    </xf>
    <xf numFmtId="0" fontId="8" fillId="5" borderId="8" xfId="0" applyFont="1" applyFill="1" applyBorder="1" applyAlignment="1">
      <alignment horizontal="left" vertical="top" wrapText="1"/>
    </xf>
    <xf numFmtId="0" fontId="1" fillId="0" borderId="2" xfId="0" applyFont="1" applyBorder="1" applyAlignment="1">
      <alignment horizontal="center" vertical="top" wrapText="1"/>
    </xf>
    <xf numFmtId="0" fontId="1" fillId="0" borderId="10" xfId="0" applyFont="1" applyBorder="1" applyAlignment="1">
      <alignment horizontal="center" vertical="top" wrapText="1"/>
    </xf>
    <xf numFmtId="0" fontId="1" fillId="0" borderId="8" xfId="0" applyFont="1" applyBorder="1" applyAlignment="1">
      <alignment horizontal="center" vertical="top" wrapText="1"/>
    </xf>
    <xf numFmtId="49" fontId="20" fillId="0" borderId="2" xfId="0" applyNumberFormat="1" applyFont="1" applyBorder="1" applyAlignment="1">
      <alignment horizontal="center" vertical="top" wrapText="1"/>
    </xf>
    <xf numFmtId="49" fontId="20" fillId="0" borderId="10" xfId="0" applyNumberFormat="1" applyFont="1" applyBorder="1" applyAlignment="1">
      <alignment horizontal="center" vertical="top" wrapText="1"/>
    </xf>
    <xf numFmtId="49" fontId="20" fillId="0" borderId="8" xfId="0" applyNumberFormat="1" applyFont="1" applyBorder="1" applyAlignment="1">
      <alignment horizontal="center" vertical="top" wrapText="1"/>
    </xf>
    <xf numFmtId="0" fontId="1" fillId="0" borderId="10" xfId="0" applyFont="1" applyBorder="1" applyAlignment="1">
      <alignment horizontal="left" vertical="top" wrapText="1"/>
    </xf>
    <xf numFmtId="0" fontId="20" fillId="5" borderId="2" xfId="0" applyFont="1" applyFill="1" applyBorder="1" applyAlignment="1">
      <alignment horizontal="left" vertical="top" wrapText="1"/>
    </xf>
    <xf numFmtId="0" fontId="20" fillId="5" borderId="10" xfId="0" applyFont="1" applyFill="1" applyBorder="1" applyAlignment="1">
      <alignment horizontal="left" vertical="top" wrapText="1"/>
    </xf>
    <xf numFmtId="0" fontId="20" fillId="5" borderId="8" xfId="0" applyFont="1" applyFill="1" applyBorder="1" applyAlignment="1">
      <alignment horizontal="left" vertical="top" wrapText="1"/>
    </xf>
    <xf numFmtId="49" fontId="20" fillId="5" borderId="2" xfId="0" applyNumberFormat="1" applyFont="1" applyFill="1" applyBorder="1" applyAlignment="1">
      <alignment horizontal="center" vertical="top" wrapText="1"/>
    </xf>
    <xf numFmtId="49" fontId="20" fillId="5" borderId="10" xfId="0" applyNumberFormat="1" applyFont="1" applyFill="1" applyBorder="1" applyAlignment="1">
      <alignment horizontal="center" vertical="top" wrapText="1"/>
    </xf>
    <xf numFmtId="49" fontId="20"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9" fontId="6" fillId="6" borderId="8" xfId="0" applyNumberFormat="1" applyFont="1" applyFill="1" applyBorder="1" applyAlignment="1">
      <alignment horizontal="right" vertical="top" wrapText="1"/>
    </xf>
    <xf numFmtId="49" fontId="20" fillId="5" borderId="2" xfId="0" applyNumberFormat="1" applyFont="1" applyFill="1" applyBorder="1" applyAlignment="1">
      <alignment horizontal="right" vertical="top" wrapText="1"/>
    </xf>
    <xf numFmtId="49" fontId="20" fillId="5" borderId="10" xfId="0" applyNumberFormat="1" applyFont="1" applyFill="1" applyBorder="1" applyAlignment="1">
      <alignment horizontal="right" vertical="top" wrapText="1"/>
    </xf>
    <xf numFmtId="49" fontId="20" fillId="5" borderId="8" xfId="0" applyNumberFormat="1" applyFont="1" applyFill="1" applyBorder="1" applyAlignment="1">
      <alignment horizontal="right" vertical="top" wrapText="1"/>
    </xf>
    <xf numFmtId="0" fontId="6" fillId="0" borderId="1" xfId="0" applyFont="1" applyBorder="1" applyAlignment="1">
      <alignment horizontal="left" vertical="top" wrapText="1"/>
    </xf>
    <xf numFmtId="49" fontId="1" fillId="0" borderId="2" xfId="0" applyNumberFormat="1" applyFont="1" applyBorder="1" applyAlignment="1">
      <alignment horizontal="right" vertical="top" wrapText="1"/>
    </xf>
    <xf numFmtId="49" fontId="1" fillId="0" borderId="10" xfId="0" applyNumberFormat="1" applyFont="1" applyBorder="1" applyAlignment="1">
      <alignment horizontal="right" vertical="top" wrapText="1"/>
    </xf>
    <xf numFmtId="49" fontId="1" fillId="0" borderId="8" xfId="0" applyNumberFormat="1" applyFont="1" applyBorder="1" applyAlignment="1">
      <alignment horizontal="right" vertical="top" wrapText="1"/>
    </xf>
    <xf numFmtId="49" fontId="1" fillId="0" borderId="10" xfId="0" applyNumberFormat="1" applyFont="1" applyBorder="1" applyAlignment="1">
      <alignment horizontal="left" vertical="top" wrapText="1"/>
    </xf>
    <xf numFmtId="0" fontId="4" fillId="0" borderId="0" xfId="0" applyFont="1" applyAlignment="1">
      <alignment horizontal="center" vertical="center" wrapText="1"/>
    </xf>
    <xf numFmtId="1" fontId="1" fillId="0" borderId="1" xfId="0" applyNumberFormat="1" applyFont="1" applyBorder="1" applyAlignment="1">
      <alignment horizontal="center" vertical="top" wrapText="1"/>
    </xf>
    <xf numFmtId="0" fontId="1" fillId="5" borderId="1" xfId="0" applyFont="1" applyFill="1" applyBorder="1" applyAlignment="1">
      <alignment horizontal="center" vertical="top" wrapText="1"/>
    </xf>
    <xf numFmtId="1" fontId="1" fillId="5" borderId="8" xfId="0" applyNumberFormat="1" applyFont="1" applyFill="1" applyBorder="1" applyAlignment="1">
      <alignment horizontal="center" vertical="top" wrapText="1"/>
    </xf>
    <xf numFmtId="49" fontId="6" fillId="7" borderId="1" xfId="0" applyNumberFormat="1" applyFont="1" applyFill="1" applyBorder="1" applyAlignment="1">
      <alignment horizontal="right" vertical="top" wrapText="1"/>
    </xf>
    <xf numFmtId="0" fontId="1" fillId="0" borderId="2"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1" fillId="0" borderId="1" xfId="0" applyFont="1" applyBorder="1" applyAlignment="1">
      <alignment horizontal="left" vertical="top" wrapText="1"/>
    </xf>
    <xf numFmtId="0" fontId="33" fillId="0" borderId="1" xfId="0" applyFont="1" applyBorder="1" applyAlignment="1">
      <alignment horizontal="lef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4" fillId="6" borderId="9" xfId="0" applyNumberFormat="1" applyFont="1" applyFill="1" applyBorder="1" applyAlignment="1">
      <alignment horizontal="left" vertical="center" wrapText="1"/>
    </xf>
    <xf numFmtId="0" fontId="1" fillId="0" borderId="1" xfId="0" applyFont="1" applyBorder="1" applyAlignment="1">
      <alignment vertical="top" wrapText="1"/>
    </xf>
    <xf numFmtId="49" fontId="6" fillId="9" borderId="8" xfId="0" applyNumberFormat="1" applyFont="1" applyFill="1" applyBorder="1" applyAlignment="1">
      <alignment horizontal="right" vertical="top" wrapText="1"/>
    </xf>
    <xf numFmtId="0" fontId="6" fillId="5" borderId="1" xfId="0" applyFont="1" applyFill="1" applyBorder="1" applyAlignment="1">
      <alignment horizontal="left" vertical="top" wrapText="1"/>
    </xf>
    <xf numFmtId="49" fontId="1" fillId="2" borderId="7" xfId="0" applyNumberFormat="1" applyFont="1" applyFill="1" applyBorder="1" applyAlignment="1">
      <alignment horizontal="center" vertical="top" wrapText="1"/>
    </xf>
    <xf numFmtId="49" fontId="1" fillId="5" borderId="18" xfId="0" applyNumberFormat="1" applyFont="1" applyFill="1" applyBorder="1" applyAlignment="1">
      <alignment horizontal="center" vertical="top" wrapText="1"/>
    </xf>
    <xf numFmtId="49" fontId="1" fillId="0" borderId="12" xfId="0" applyNumberFormat="1" applyFont="1" applyBorder="1" applyAlignment="1">
      <alignment horizontal="center" vertical="top" wrapText="1"/>
    </xf>
    <xf numFmtId="49" fontId="1" fillId="0" borderId="21" xfId="0" applyNumberFormat="1" applyFont="1" applyBorder="1" applyAlignment="1">
      <alignment horizontal="center" vertical="top" wrapText="1"/>
    </xf>
    <xf numFmtId="0" fontId="1" fillId="0" borderId="1" xfId="0" applyFont="1" applyBorder="1" applyAlignment="1">
      <alignment horizontal="center" vertical="top" wrapText="1"/>
    </xf>
    <xf numFmtId="49" fontId="1" fillId="0" borderId="1" xfId="0" applyNumberFormat="1" applyFont="1" applyBorder="1" applyAlignment="1">
      <alignment vertical="top" wrapText="1"/>
    </xf>
    <xf numFmtId="0" fontId="6" fillId="0" borderId="0" xfId="0" applyFont="1" applyAlignment="1">
      <alignment horizontal="right" vertical="center"/>
    </xf>
    <xf numFmtId="49" fontId="1" fillId="0" borderId="7" xfId="0" applyNumberFormat="1" applyFont="1" applyBorder="1" applyAlignment="1">
      <alignment vertical="top" wrapText="1"/>
    </xf>
    <xf numFmtId="49" fontId="1" fillId="0" borderId="18" xfId="0" applyNumberFormat="1" applyFont="1" applyBorder="1" applyAlignment="1">
      <alignment vertical="top" wrapText="1"/>
    </xf>
    <xf numFmtId="49" fontId="1" fillId="0" borderId="19" xfId="0" applyNumberFormat="1" applyFont="1" applyBorder="1" applyAlignment="1">
      <alignment vertical="top" wrapText="1"/>
    </xf>
    <xf numFmtId="0" fontId="6" fillId="0" borderId="1" xfId="0" applyFont="1" applyBorder="1" applyAlignment="1">
      <alignment horizontal="left" wrapText="1"/>
    </xf>
    <xf numFmtId="49" fontId="1" fillId="0" borderId="7" xfId="0" applyNumberFormat="1" applyFont="1" applyBorder="1" applyAlignment="1">
      <alignment horizontal="center" vertical="top" wrapText="1"/>
    </xf>
    <xf numFmtId="49" fontId="1" fillId="0" borderId="18"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0" fontId="8" fillId="0" borderId="1" xfId="0" applyFont="1" applyBorder="1" applyAlignment="1">
      <alignment horizontal="left" vertical="top" wrapText="1"/>
    </xf>
    <xf numFmtId="49" fontId="21" fillId="5" borderId="2" xfId="0" applyNumberFormat="1" applyFont="1" applyFill="1" applyBorder="1" applyAlignment="1">
      <alignment horizontal="center" vertical="top"/>
    </xf>
    <xf numFmtId="49" fontId="21" fillId="5" borderId="8" xfId="0" applyNumberFormat="1" applyFont="1" applyFill="1" applyBorder="1" applyAlignment="1">
      <alignment horizontal="center" vertical="top"/>
    </xf>
    <xf numFmtId="0" fontId="21" fillId="5" borderId="1" xfId="0" applyFont="1" applyFill="1" applyBorder="1" applyAlignment="1">
      <alignment horizontal="center" vertical="top" wrapText="1"/>
    </xf>
    <xf numFmtId="166" fontId="21" fillId="5" borderId="2" xfId="0" applyNumberFormat="1" applyFont="1" applyFill="1" applyBorder="1" applyAlignment="1">
      <alignment horizontal="center" vertical="top" wrapText="1"/>
    </xf>
    <xf numFmtId="166" fontId="21" fillId="5" borderId="8" xfId="0" applyNumberFormat="1" applyFont="1" applyFill="1" applyBorder="1" applyAlignment="1">
      <alignment horizontal="center" vertical="top" wrapText="1"/>
    </xf>
    <xf numFmtId="0" fontId="21" fillId="5" borderId="2" xfId="0" applyFont="1" applyFill="1" applyBorder="1" applyAlignment="1">
      <alignment horizontal="center" vertical="top" wrapText="1"/>
    </xf>
    <xf numFmtId="0" fontId="21" fillId="5" borderId="10" xfId="0" applyFont="1" applyFill="1" applyBorder="1" applyAlignment="1">
      <alignment horizontal="center" vertical="top" wrapText="1"/>
    </xf>
    <xf numFmtId="0" fontId="21" fillId="5" borderId="8" xfId="0" applyFont="1" applyFill="1" applyBorder="1" applyAlignment="1">
      <alignment horizontal="center" vertical="top" wrapText="1"/>
    </xf>
    <xf numFmtId="49" fontId="12" fillId="0" borderId="1" xfId="0" applyNumberFormat="1" applyFont="1" applyBorder="1" applyAlignment="1">
      <alignment horizontal="right" vertical="top" wrapText="1"/>
    </xf>
    <xf numFmtId="3" fontId="21" fillId="5" borderId="2" xfId="0" applyNumberFormat="1" applyFont="1" applyFill="1" applyBorder="1" applyAlignment="1">
      <alignment horizontal="center" vertical="top" wrapText="1"/>
    </xf>
    <xf numFmtId="3" fontId="21" fillId="5" borderId="8" xfId="0" applyNumberFormat="1" applyFont="1" applyFill="1" applyBorder="1" applyAlignment="1">
      <alignment horizontal="center" vertical="top" wrapText="1"/>
    </xf>
    <xf numFmtId="49" fontId="12" fillId="0" borderId="6" xfId="0" applyNumberFormat="1" applyFont="1" applyBorder="1" applyAlignment="1">
      <alignment horizontal="left" vertical="top" wrapText="1"/>
    </xf>
    <xf numFmtId="49" fontId="12" fillId="0" borderId="16" xfId="0" applyNumberFormat="1" applyFont="1" applyBorder="1" applyAlignment="1">
      <alignment horizontal="left" vertical="top" wrapText="1"/>
    </xf>
    <xf numFmtId="49" fontId="12" fillId="0" borderId="9" xfId="0" applyNumberFormat="1" applyFont="1" applyBorder="1" applyAlignment="1">
      <alignment horizontal="left" vertical="top" wrapText="1"/>
    </xf>
    <xf numFmtId="49" fontId="21" fillId="0" borderId="6" xfId="4" applyNumberFormat="1" applyFont="1" applyBorder="1" applyAlignment="1">
      <alignment horizontal="left" wrapText="1"/>
    </xf>
    <xf numFmtId="49" fontId="21" fillId="0" borderId="16" xfId="4" applyNumberFormat="1" applyFont="1" applyBorder="1" applyAlignment="1">
      <alignment horizontal="left" wrapText="1"/>
    </xf>
    <xf numFmtId="49" fontId="21" fillId="0" borderId="9" xfId="4" applyNumberFormat="1" applyFont="1" applyBorder="1" applyAlignment="1">
      <alignment horizontal="left" wrapText="1"/>
    </xf>
    <xf numFmtId="49" fontId="12" fillId="6" borderId="6" xfId="4" applyNumberFormat="1" applyFont="1" applyFill="1" applyBorder="1" applyAlignment="1">
      <alignment horizontal="right" wrapText="1"/>
    </xf>
    <xf numFmtId="49" fontId="12" fillId="6" borderId="16" xfId="4" applyNumberFormat="1" applyFont="1" applyFill="1" applyBorder="1" applyAlignment="1">
      <alignment horizontal="right" wrapText="1"/>
    </xf>
    <xf numFmtId="49" fontId="12" fillId="6" borderId="9" xfId="4" applyNumberFormat="1" applyFont="1" applyFill="1" applyBorder="1" applyAlignment="1">
      <alignment horizontal="right" wrapText="1"/>
    </xf>
    <xf numFmtId="0" fontId="21" fillId="5" borderId="1" xfId="0" applyFont="1" applyFill="1" applyBorder="1" applyAlignment="1">
      <alignment vertical="top" wrapText="1"/>
    </xf>
    <xf numFmtId="49" fontId="12" fillId="10" borderId="1" xfId="0" applyNumberFormat="1" applyFont="1" applyFill="1" applyBorder="1" applyAlignment="1">
      <alignment horizontal="center" vertical="center" textRotation="90" wrapText="1"/>
    </xf>
    <xf numFmtId="166" fontId="21" fillId="5" borderId="2" xfId="0" applyNumberFormat="1" applyFont="1" applyFill="1" applyBorder="1" applyAlignment="1">
      <alignment horizontal="right" vertical="top" wrapText="1"/>
    </xf>
    <xf numFmtId="166" fontId="21" fillId="5" borderId="10" xfId="0" applyNumberFormat="1" applyFont="1" applyFill="1" applyBorder="1" applyAlignment="1">
      <alignment horizontal="right" vertical="top" wrapText="1"/>
    </xf>
    <xf numFmtId="0" fontId="12" fillId="0" borderId="1" xfId="0" applyFont="1" applyBorder="1" applyAlignment="1">
      <alignment horizontal="left" vertical="top" wrapText="1"/>
    </xf>
    <xf numFmtId="166" fontId="21" fillId="0" borderId="2" xfId="0" applyNumberFormat="1" applyFont="1" applyBorder="1" applyAlignment="1">
      <alignment horizontal="right" vertical="top" wrapText="1"/>
    </xf>
    <xf numFmtId="166" fontId="21" fillId="0" borderId="10" xfId="0" applyNumberFormat="1" applyFont="1" applyBorder="1" applyAlignment="1">
      <alignment horizontal="right" vertical="top" wrapText="1"/>
    </xf>
    <xf numFmtId="166" fontId="21" fillId="0" borderId="8" xfId="0" applyNumberFormat="1" applyFont="1" applyBorder="1" applyAlignment="1">
      <alignment horizontal="right" vertical="top" wrapText="1"/>
    </xf>
    <xf numFmtId="49" fontId="21" fillId="5" borderId="1" xfId="0" applyNumberFormat="1" applyFont="1" applyFill="1" applyBorder="1" applyAlignment="1">
      <alignment horizontal="center" vertical="top" wrapText="1"/>
    </xf>
    <xf numFmtId="49" fontId="21" fillId="5" borderId="10" xfId="0" applyNumberFormat="1" applyFont="1" applyFill="1" applyBorder="1" applyAlignment="1">
      <alignment horizontal="center" vertical="top" wrapText="1"/>
    </xf>
    <xf numFmtId="0" fontId="23" fillId="5" borderId="0" xfId="0" applyFont="1" applyFill="1" applyAlignment="1">
      <alignment horizontal="right" vertical="top" wrapText="1"/>
    </xf>
    <xf numFmtId="0" fontId="12" fillId="10" borderId="1" xfId="0" applyFont="1" applyFill="1" applyBorder="1" applyAlignment="1">
      <alignment horizontal="center" vertical="center" textRotation="90" wrapText="1"/>
    </xf>
    <xf numFmtId="49" fontId="22" fillId="6" borderId="1" xfId="0" applyNumberFormat="1" applyFont="1" applyFill="1" applyBorder="1" applyAlignment="1">
      <alignment horizontal="left" vertical="center" wrapText="1"/>
    </xf>
    <xf numFmtId="0" fontId="12" fillId="5" borderId="0" xfId="0" applyFont="1" applyFill="1" applyAlignment="1">
      <alignment horizontal="right" vertical="center" wrapText="1"/>
    </xf>
    <xf numFmtId="49" fontId="12" fillId="10" borderId="1" xfId="0" applyNumberFormat="1" applyFont="1" applyFill="1" applyBorder="1" applyAlignment="1">
      <alignment horizontal="center" vertical="center" wrapText="1"/>
    </xf>
    <xf numFmtId="166" fontId="21" fillId="18" borderId="2" xfId="0" applyNumberFormat="1" applyFont="1" applyFill="1" applyBorder="1" applyAlignment="1">
      <alignment horizontal="right" vertical="top" wrapText="1"/>
    </xf>
    <xf numFmtId="166" fontId="21" fillId="18" borderId="10" xfId="0" applyNumberFormat="1" applyFont="1" applyFill="1" applyBorder="1" applyAlignment="1">
      <alignment horizontal="right" vertical="top" wrapText="1"/>
    </xf>
    <xf numFmtId="166" fontId="21" fillId="18" borderId="8" xfId="0" applyNumberFormat="1" applyFont="1" applyFill="1" applyBorder="1" applyAlignment="1">
      <alignment horizontal="right" vertical="top" wrapText="1"/>
    </xf>
    <xf numFmtId="0" fontId="21" fillId="0" borderId="10" xfId="0" applyFont="1" applyBorder="1" applyAlignment="1">
      <alignment horizontal="left" vertical="top" wrapText="1"/>
    </xf>
    <xf numFmtId="49" fontId="12" fillId="6" borderId="1" xfId="0" applyNumberFormat="1" applyFont="1" applyFill="1" applyBorder="1" applyAlignment="1">
      <alignment horizontal="right" vertical="top" wrapText="1"/>
    </xf>
    <xf numFmtId="49" fontId="12" fillId="14" borderId="6" xfId="4" applyNumberFormat="1" applyFont="1" applyFill="1" applyBorder="1" applyAlignment="1">
      <alignment horizontal="right" wrapText="1"/>
    </xf>
    <xf numFmtId="49" fontId="12" fillId="14" borderId="16" xfId="4" applyNumberFormat="1" applyFont="1" applyFill="1" applyBorder="1" applyAlignment="1">
      <alignment horizontal="right" wrapText="1"/>
    </xf>
    <xf numFmtId="49" fontId="12" fillId="14" borderId="9" xfId="4" applyNumberFormat="1" applyFont="1" applyFill="1" applyBorder="1" applyAlignment="1">
      <alignment horizontal="right" wrapText="1"/>
    </xf>
    <xf numFmtId="49" fontId="12" fillId="2" borderId="17" xfId="0" applyNumberFormat="1" applyFont="1" applyFill="1" applyBorder="1" applyAlignment="1">
      <alignment horizontal="right" vertical="top" wrapText="1"/>
    </xf>
    <xf numFmtId="49" fontId="12" fillId="2" borderId="14" xfId="0" applyNumberFormat="1" applyFont="1" applyFill="1" applyBorder="1" applyAlignment="1">
      <alignment horizontal="right" vertical="top" wrapText="1"/>
    </xf>
    <xf numFmtId="49" fontId="12" fillId="2" borderId="11" xfId="0" applyNumberFormat="1" applyFont="1" applyFill="1" applyBorder="1" applyAlignment="1">
      <alignment horizontal="right" vertical="top" wrapText="1"/>
    </xf>
    <xf numFmtId="49" fontId="9" fillId="0" borderId="6" xfId="0" applyNumberFormat="1" applyFont="1" applyBorder="1" applyAlignment="1">
      <alignment horizontal="left" vertical="top" wrapText="1"/>
    </xf>
    <xf numFmtId="49" fontId="9" fillId="0" borderId="16"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0" fontId="1" fillId="5" borderId="10" xfId="0" applyFont="1" applyFill="1" applyBorder="1" applyAlignment="1">
      <alignment horizontal="right" vertical="top" wrapText="1"/>
    </xf>
    <xf numFmtId="0" fontId="5" fillId="5" borderId="2"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8" xfId="0" applyFont="1" applyFill="1" applyBorder="1" applyAlignment="1">
      <alignment horizontal="center" vertical="top" wrapText="1"/>
    </xf>
    <xf numFmtId="49" fontId="9" fillId="15" borderId="6" xfId="4" applyNumberFormat="1" applyFont="1" applyFill="1" applyBorder="1" applyAlignment="1">
      <alignment horizontal="right" wrapText="1"/>
    </xf>
    <xf numFmtId="49" fontId="9" fillId="15" borderId="16" xfId="4" applyNumberFormat="1" applyFont="1" applyFill="1" applyBorder="1" applyAlignment="1">
      <alignment horizontal="right" wrapText="1"/>
    </xf>
    <xf numFmtId="49" fontId="9" fillId="15" borderId="9" xfId="4" applyNumberFormat="1" applyFont="1" applyFill="1" applyBorder="1" applyAlignment="1">
      <alignment horizontal="right" wrapText="1"/>
    </xf>
    <xf numFmtId="49" fontId="2" fillId="5" borderId="2" xfId="0" applyNumberFormat="1" applyFont="1" applyFill="1" applyBorder="1" applyAlignment="1">
      <alignment horizontal="center" vertical="top" wrapText="1"/>
    </xf>
    <xf numFmtId="49" fontId="2" fillId="5" borderId="10" xfId="0" applyNumberFormat="1" applyFont="1" applyFill="1" applyBorder="1" applyAlignment="1">
      <alignment horizontal="center" vertical="top" wrapText="1"/>
    </xf>
    <xf numFmtId="49" fontId="2"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center" vertical="top"/>
    </xf>
    <xf numFmtId="49" fontId="1" fillId="5" borderId="10" xfId="0" applyNumberFormat="1" applyFont="1" applyFill="1" applyBorder="1" applyAlignment="1">
      <alignment horizontal="center" vertical="top"/>
    </xf>
    <xf numFmtId="49" fontId="1" fillId="5" borderId="8" xfId="0" applyNumberFormat="1" applyFont="1" applyFill="1" applyBorder="1" applyAlignment="1">
      <alignment horizontal="center" vertical="top"/>
    </xf>
    <xf numFmtId="49" fontId="4" fillId="8" borderId="1" xfId="0" applyNumberFormat="1" applyFont="1" applyFill="1" applyBorder="1" applyAlignment="1">
      <alignment horizontal="right" vertical="top" wrapText="1"/>
    </xf>
    <xf numFmtId="49" fontId="2" fillId="5" borderId="2" xfId="0" applyNumberFormat="1" applyFont="1" applyFill="1" applyBorder="1" applyAlignment="1">
      <alignment horizontal="right" vertical="top" wrapText="1"/>
    </xf>
    <xf numFmtId="49" fontId="2" fillId="5" borderId="10" xfId="0" applyNumberFormat="1" applyFont="1" applyFill="1" applyBorder="1" applyAlignment="1">
      <alignment horizontal="right" vertical="top" wrapText="1"/>
    </xf>
    <xf numFmtId="49" fontId="2" fillId="5" borderId="8" xfId="0" applyNumberFormat="1" applyFont="1" applyFill="1" applyBorder="1" applyAlignment="1">
      <alignment horizontal="right" vertical="top" wrapText="1"/>
    </xf>
    <xf numFmtId="49" fontId="9" fillId="8" borderId="6" xfId="4" applyNumberFormat="1" applyFont="1" applyFill="1" applyBorder="1" applyAlignment="1">
      <alignment horizontal="right" wrapText="1"/>
    </xf>
    <xf numFmtId="49" fontId="9" fillId="8" borderId="16" xfId="4" applyNumberFormat="1" applyFont="1" applyFill="1" applyBorder="1" applyAlignment="1">
      <alignment horizontal="right" wrapText="1"/>
    </xf>
    <xf numFmtId="49" fontId="9" fillId="8" borderId="9" xfId="4" applyNumberFormat="1" applyFont="1" applyFill="1" applyBorder="1" applyAlignment="1">
      <alignment horizontal="right" wrapText="1"/>
    </xf>
    <xf numFmtId="0" fontId="4" fillId="5" borderId="0" xfId="0" applyFont="1" applyFill="1" applyAlignment="1">
      <alignment horizontal="center" vertical="top" wrapText="1"/>
    </xf>
    <xf numFmtId="0" fontId="1" fillId="5" borderId="10" xfId="0" applyFont="1" applyFill="1" applyBorder="1" applyAlignment="1">
      <alignment horizontal="center" vertical="top" wrapText="1"/>
    </xf>
    <xf numFmtId="49" fontId="9" fillId="5" borderId="1" xfId="0" applyNumberFormat="1" applyFont="1" applyFill="1" applyBorder="1" applyAlignment="1">
      <alignment horizontal="left" vertical="top" wrapText="1"/>
    </xf>
    <xf numFmtId="49" fontId="9" fillId="9" borderId="6" xfId="0" applyNumberFormat="1" applyFont="1" applyFill="1" applyBorder="1" applyAlignment="1">
      <alignment horizontal="right" vertical="top" wrapText="1"/>
    </xf>
    <xf numFmtId="49" fontId="9" fillId="9" borderId="16" xfId="0" applyNumberFormat="1" applyFont="1" applyFill="1" applyBorder="1" applyAlignment="1">
      <alignment horizontal="right" vertical="top" wrapText="1"/>
    </xf>
    <xf numFmtId="49" fontId="9" fillId="9" borderId="9"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49" fontId="9" fillId="0" borderId="1" xfId="0" applyNumberFormat="1" applyFont="1" applyBorder="1" applyAlignment="1">
      <alignment horizontal="left" vertical="top" wrapText="1"/>
    </xf>
    <xf numFmtId="49" fontId="21" fillId="0" borderId="1" xfId="4" applyNumberFormat="1" applyFont="1" applyBorder="1" applyAlignment="1">
      <alignment horizontal="left" vertical="top" wrapText="1"/>
    </xf>
    <xf numFmtId="49" fontId="12" fillId="9" borderId="1" xfId="0" applyNumberFormat="1" applyFont="1" applyFill="1" applyBorder="1" applyAlignment="1">
      <alignment horizontal="right" vertical="top" wrapText="1"/>
    </xf>
    <xf numFmtId="49" fontId="12" fillId="6" borderId="1" xfId="4" applyNumberFormat="1" applyFont="1" applyFill="1" applyBorder="1" applyAlignment="1">
      <alignment horizontal="right" vertical="top" wrapText="1"/>
    </xf>
    <xf numFmtId="49" fontId="12" fillId="5" borderId="1" xfId="0" applyNumberFormat="1" applyFont="1" applyFill="1" applyBorder="1" applyAlignment="1">
      <alignment horizontal="right" vertical="top" wrapText="1"/>
    </xf>
    <xf numFmtId="49" fontId="12" fillId="14" borderId="1" xfId="4" applyNumberFormat="1" applyFont="1" applyFill="1" applyBorder="1" applyAlignment="1">
      <alignment horizontal="right" vertical="top" wrapText="1"/>
    </xf>
    <xf numFmtId="0" fontId="12" fillId="0" borderId="1" xfId="0" applyFont="1" applyBorder="1" applyAlignment="1">
      <alignment vertical="top" wrapText="1"/>
    </xf>
    <xf numFmtId="49" fontId="21" fillId="0" borderId="2" xfId="0" applyNumberFormat="1" applyFont="1" applyBorder="1" applyAlignment="1">
      <alignment horizontal="center" vertical="top" wrapText="1"/>
    </xf>
    <xf numFmtId="49" fontId="21" fillId="0" borderId="8" xfId="0" applyNumberFormat="1" applyFont="1" applyBorder="1" applyAlignment="1">
      <alignment horizontal="center" vertical="top" wrapText="1"/>
    </xf>
    <xf numFmtId="49" fontId="21" fillId="0" borderId="2" xfId="0" applyNumberFormat="1" applyFont="1" applyBorder="1" applyAlignment="1">
      <alignment horizontal="left" vertical="top" wrapText="1"/>
    </xf>
    <xf numFmtId="49" fontId="21" fillId="0" borderId="8" xfId="0" applyNumberFormat="1" applyFont="1" applyBorder="1" applyAlignment="1">
      <alignment horizontal="left" vertical="top" wrapText="1"/>
    </xf>
    <xf numFmtId="49" fontId="21" fillId="0" borderId="1" xfId="0" applyNumberFormat="1" applyFont="1" applyBorder="1" applyAlignment="1">
      <alignment horizontal="left" vertical="top" wrapText="1"/>
    </xf>
    <xf numFmtId="49" fontId="12" fillId="0" borderId="1" xfId="0" applyNumberFormat="1" applyFont="1" applyBorder="1" applyAlignment="1">
      <alignment vertical="top"/>
    </xf>
    <xf numFmtId="3" fontId="21" fillId="0" borderId="1" xfId="0" applyNumberFormat="1" applyFont="1" applyBorder="1" applyAlignment="1">
      <alignment horizontal="left" vertical="top" wrapText="1"/>
    </xf>
    <xf numFmtId="0" fontId="22" fillId="0" borderId="0" xfId="0" applyFont="1" applyAlignment="1">
      <alignment horizontal="center" wrapText="1"/>
    </xf>
    <xf numFmtId="49" fontId="12" fillId="0" borderId="6" xfId="0" applyNumberFormat="1" applyFont="1" applyBorder="1" applyAlignment="1">
      <alignment horizontal="left" vertical="top"/>
    </xf>
    <xf numFmtId="49" fontId="12" fillId="0" borderId="16" xfId="0" applyNumberFormat="1" applyFont="1" applyBorder="1" applyAlignment="1">
      <alignment horizontal="left" vertical="top"/>
    </xf>
    <xf numFmtId="49" fontId="12" fillId="0" borderId="9" xfId="0" applyNumberFormat="1" applyFont="1" applyBorder="1" applyAlignment="1">
      <alignment horizontal="left" vertical="top"/>
    </xf>
    <xf numFmtId="0" fontId="21" fillId="5" borderId="2" xfId="11" applyFont="1" applyFill="1" applyBorder="1" applyAlignment="1">
      <alignment vertical="top" wrapText="1"/>
    </xf>
    <xf numFmtId="0" fontId="21" fillId="5" borderId="8" xfId="11" applyFont="1" applyFill="1" applyBorder="1" applyAlignment="1">
      <alignment vertical="top" wrapText="1"/>
    </xf>
    <xf numFmtId="3" fontId="21" fillId="5" borderId="2" xfId="0" applyNumberFormat="1" applyFont="1" applyFill="1" applyBorder="1" applyAlignment="1">
      <alignment horizontal="left" vertical="top" wrapText="1"/>
    </xf>
    <xf numFmtId="3" fontId="21" fillId="5" borderId="8" xfId="0" applyNumberFormat="1" applyFont="1" applyFill="1" applyBorder="1" applyAlignment="1">
      <alignment horizontal="left" vertical="top" wrapText="1"/>
    </xf>
    <xf numFmtId="0" fontId="12" fillId="0" borderId="6" xfId="0" applyFont="1" applyBorder="1" applyAlignment="1">
      <alignment horizontal="left" vertical="top" wrapText="1"/>
    </xf>
    <xf numFmtId="0" fontId="12" fillId="0" borderId="16" xfId="0" applyFont="1" applyBorder="1" applyAlignment="1">
      <alignment horizontal="left" vertical="top" wrapText="1"/>
    </xf>
    <xf numFmtId="0" fontId="12" fillId="0" borderId="9" xfId="0" applyFont="1" applyBorder="1" applyAlignment="1">
      <alignment horizontal="left" vertical="top" wrapText="1"/>
    </xf>
    <xf numFmtId="0" fontId="12" fillId="9" borderId="1" xfId="4" applyFont="1" applyFill="1" applyBorder="1" applyAlignment="1">
      <alignment horizontal="right" vertical="top" wrapText="1"/>
    </xf>
    <xf numFmtId="49" fontId="23" fillId="6" borderId="1" xfId="4" applyNumberFormat="1" applyFont="1" applyFill="1" applyBorder="1" applyAlignment="1">
      <alignment horizontal="right" vertical="top" wrapText="1"/>
    </xf>
    <xf numFmtId="0" fontId="21" fillId="5" borderId="2" xfId="4" applyFont="1" applyFill="1" applyBorder="1" applyAlignment="1">
      <alignment vertical="top" wrapText="1"/>
    </xf>
    <xf numFmtId="0" fontId="21" fillId="5" borderId="10" xfId="4" applyFont="1" applyFill="1" applyBorder="1" applyAlignment="1">
      <alignment vertical="top" wrapText="1"/>
    </xf>
    <xf numFmtId="0" fontId="21" fillId="5" borderId="8" xfId="4" applyFont="1" applyFill="1" applyBorder="1" applyAlignment="1">
      <alignment vertical="top" wrapText="1"/>
    </xf>
    <xf numFmtId="166" fontId="21" fillId="0" borderId="2" xfId="4" applyNumberFormat="1" applyFont="1" applyBorder="1" applyAlignment="1">
      <alignment horizontal="right" vertical="top" wrapText="1"/>
    </xf>
    <xf numFmtId="166" fontId="21" fillId="0" borderId="10" xfId="4" applyNumberFormat="1" applyFont="1" applyBorder="1" applyAlignment="1">
      <alignment horizontal="right" vertical="top" wrapText="1"/>
    </xf>
    <xf numFmtId="166" fontId="21" fillId="0" borderId="8" xfId="4" applyNumberFormat="1" applyFont="1" applyBorder="1" applyAlignment="1">
      <alignment horizontal="right" vertical="top" wrapText="1"/>
    </xf>
    <xf numFmtId="166" fontId="21" fillId="18" borderId="2" xfId="4" applyNumberFormat="1" applyFont="1" applyFill="1" applyBorder="1" applyAlignment="1">
      <alignment horizontal="right" vertical="top" wrapText="1"/>
    </xf>
    <xf numFmtId="166" fontId="21" fillId="18" borderId="10" xfId="4" applyNumberFormat="1" applyFont="1" applyFill="1" applyBorder="1" applyAlignment="1">
      <alignment horizontal="right" vertical="top" wrapText="1"/>
    </xf>
    <xf numFmtId="166" fontId="21" fillId="18" borderId="8" xfId="4" applyNumberFormat="1" applyFont="1" applyFill="1" applyBorder="1" applyAlignment="1">
      <alignment horizontal="right" vertical="top" wrapText="1"/>
    </xf>
    <xf numFmtId="0" fontId="22" fillId="0" borderId="0" xfId="4" applyFont="1" applyAlignment="1">
      <alignment horizontal="center" vertical="top" wrapText="1"/>
    </xf>
    <xf numFmtId="0" fontId="12" fillId="0" borderId="6" xfId="4" applyFont="1" applyBorder="1" applyAlignment="1">
      <alignment horizontal="left" vertical="top" wrapText="1"/>
    </xf>
    <xf numFmtId="0" fontId="12" fillId="0" borderId="16" xfId="4" applyFont="1" applyBorder="1" applyAlignment="1">
      <alignment horizontal="left" vertical="top" wrapText="1"/>
    </xf>
    <xf numFmtId="0" fontId="12" fillId="0" borderId="9" xfId="4" applyFont="1" applyBorder="1" applyAlignment="1">
      <alignment horizontal="left" vertical="top" wrapText="1"/>
    </xf>
    <xf numFmtId="49" fontId="22" fillId="6" borderId="6" xfId="0" applyNumberFormat="1" applyFont="1" applyFill="1" applyBorder="1" applyAlignment="1">
      <alignment horizontal="left" vertical="center" wrapText="1"/>
    </xf>
    <xf numFmtId="49" fontId="22" fillId="6" borderId="16" xfId="0" applyNumberFormat="1" applyFont="1" applyFill="1" applyBorder="1" applyAlignment="1">
      <alignment horizontal="left" vertical="center" wrapText="1"/>
    </xf>
    <xf numFmtId="49" fontId="22" fillId="6" borderId="9" xfId="0" applyNumberFormat="1" applyFont="1" applyFill="1" applyBorder="1" applyAlignment="1">
      <alignment horizontal="left" vertical="center" wrapText="1"/>
    </xf>
    <xf numFmtId="0" fontId="21" fillId="0" borderId="1" xfId="4" applyFont="1" applyBorder="1" applyAlignment="1">
      <alignment vertical="top" wrapText="1"/>
    </xf>
    <xf numFmtId="0" fontId="21" fillId="0" borderId="1" xfId="0" applyFont="1" applyBorder="1" applyAlignment="1">
      <alignment vertical="top" wrapText="1"/>
    </xf>
    <xf numFmtId="0" fontId="21" fillId="5" borderId="2" xfId="4" applyFont="1" applyFill="1" applyBorder="1" applyAlignment="1">
      <alignment horizontal="left" vertical="top" wrapText="1"/>
    </xf>
    <xf numFmtId="0" fontId="21" fillId="5" borderId="10" xfId="4" applyFont="1" applyFill="1" applyBorder="1" applyAlignment="1">
      <alignment horizontal="left" vertical="top" wrapText="1"/>
    </xf>
    <xf numFmtId="0" fontId="21" fillId="5" borderId="8" xfId="4" applyFont="1" applyFill="1" applyBorder="1" applyAlignment="1">
      <alignment horizontal="left" vertical="top" wrapText="1"/>
    </xf>
    <xf numFmtId="0" fontId="21" fillId="0" borderId="1" xfId="0" applyFont="1" applyBorder="1" applyAlignment="1">
      <alignment horizontal="right" vertical="top" wrapText="1"/>
    </xf>
    <xf numFmtId="0" fontId="12" fillId="5" borderId="6" xfId="4" applyFont="1" applyFill="1" applyBorder="1" applyAlignment="1">
      <alignment horizontal="left" vertical="top" wrapText="1"/>
    </xf>
    <xf numFmtId="0" fontId="12" fillId="5" borderId="16" xfId="4" applyFont="1" applyFill="1" applyBorder="1" applyAlignment="1">
      <alignment horizontal="left" vertical="top" wrapText="1"/>
    </xf>
    <xf numFmtId="0" fontId="12" fillId="5" borderId="9" xfId="4" applyFont="1" applyFill="1" applyBorder="1" applyAlignment="1">
      <alignment horizontal="left" vertical="top" wrapText="1"/>
    </xf>
    <xf numFmtId="0" fontId="21" fillId="5" borderId="2" xfId="4" applyFont="1" applyFill="1" applyBorder="1" applyAlignment="1">
      <alignment horizontal="right" vertical="top" wrapText="1"/>
    </xf>
    <xf numFmtId="0" fontId="21" fillId="5" borderId="10" xfId="4" applyFont="1" applyFill="1" applyBorder="1" applyAlignment="1">
      <alignment horizontal="right" vertical="top" wrapText="1"/>
    </xf>
    <xf numFmtId="0" fontId="21" fillId="5" borderId="8" xfId="4" applyFont="1" applyFill="1" applyBorder="1" applyAlignment="1">
      <alignment horizontal="right" vertical="top" wrapText="1"/>
    </xf>
    <xf numFmtId="49" fontId="22" fillId="6" borderId="1" xfId="0" applyNumberFormat="1" applyFont="1" applyFill="1" applyBorder="1" applyAlignment="1">
      <alignment horizontal="right" vertical="top" wrapText="1"/>
    </xf>
    <xf numFmtId="49" fontId="23" fillId="14" borderId="1" xfId="4" applyNumberFormat="1" applyFont="1" applyFill="1" applyBorder="1" applyAlignment="1">
      <alignment horizontal="right" vertical="top" wrapText="1"/>
    </xf>
    <xf numFmtId="0" fontId="21" fillId="5" borderId="2" xfId="4" applyFont="1" applyFill="1" applyBorder="1" applyAlignment="1">
      <alignment horizontal="center" vertical="top" wrapText="1"/>
    </xf>
    <xf numFmtId="0" fontId="21" fillId="5" borderId="10" xfId="4" applyFont="1" applyFill="1" applyBorder="1" applyAlignment="1">
      <alignment horizontal="center" vertical="top" wrapText="1"/>
    </xf>
    <xf numFmtId="0" fontId="21" fillId="5" borderId="8" xfId="4" applyFont="1" applyFill="1" applyBorder="1" applyAlignment="1">
      <alignment horizontal="center" vertical="top" wrapText="1"/>
    </xf>
    <xf numFmtId="49" fontId="21" fillId="5" borderId="2" xfId="4" applyNumberFormat="1" applyFont="1" applyFill="1" applyBorder="1" applyAlignment="1">
      <alignment horizontal="center" vertical="top" wrapText="1"/>
    </xf>
    <xf numFmtId="49" fontId="21" fillId="5" borderId="10" xfId="4" applyNumberFormat="1" applyFont="1" applyFill="1" applyBorder="1" applyAlignment="1">
      <alignment horizontal="center" vertical="top" wrapText="1"/>
    </xf>
    <xf numFmtId="49" fontId="21" fillId="5" borderId="8" xfId="4" applyNumberFormat="1" applyFont="1" applyFill="1" applyBorder="1" applyAlignment="1">
      <alignment horizontal="center" vertical="top" wrapText="1"/>
    </xf>
    <xf numFmtId="0" fontId="25" fillId="5" borderId="2" xfId="0" applyFont="1" applyFill="1" applyBorder="1" applyAlignment="1">
      <alignment horizontal="center" vertical="top" wrapText="1"/>
    </xf>
    <xf numFmtId="0" fontId="25" fillId="5" borderId="8" xfId="0" applyFont="1" applyFill="1" applyBorder="1" applyAlignment="1">
      <alignment horizontal="center" vertical="top" wrapText="1"/>
    </xf>
    <xf numFmtId="166" fontId="21" fillId="5" borderId="8" xfId="0" applyNumberFormat="1" applyFont="1" applyFill="1" applyBorder="1" applyAlignment="1">
      <alignment horizontal="right" vertical="top" wrapText="1"/>
    </xf>
    <xf numFmtId="49" fontId="21" fillId="0" borderId="6" xfId="4" applyNumberFormat="1" applyFont="1" applyBorder="1" applyAlignment="1">
      <alignment horizontal="left" vertical="top" wrapText="1"/>
    </xf>
    <xf numFmtId="49" fontId="21" fillId="0" borderId="16" xfId="4" applyNumberFormat="1" applyFont="1" applyBorder="1" applyAlignment="1">
      <alignment horizontal="left" vertical="top" wrapText="1"/>
    </xf>
    <xf numFmtId="49" fontId="21" fillId="0" borderId="9" xfId="4" applyNumberFormat="1" applyFont="1" applyBorder="1" applyAlignment="1">
      <alignment horizontal="left" vertical="top" wrapText="1"/>
    </xf>
    <xf numFmtId="49" fontId="23" fillId="6" borderId="6" xfId="4" applyNumberFormat="1" applyFont="1" applyFill="1" applyBorder="1" applyAlignment="1">
      <alignment horizontal="right" vertical="top" wrapText="1"/>
    </xf>
    <xf numFmtId="49" fontId="23" fillId="6" borderId="16" xfId="4" applyNumberFormat="1" applyFont="1" applyFill="1" applyBorder="1" applyAlignment="1">
      <alignment horizontal="right" vertical="top" wrapText="1"/>
    </xf>
    <xf numFmtId="49" fontId="23" fillId="6" borderId="9" xfId="4" applyNumberFormat="1" applyFont="1" applyFill="1" applyBorder="1" applyAlignment="1">
      <alignment horizontal="right" vertical="top" wrapText="1"/>
    </xf>
    <xf numFmtId="0" fontId="22" fillId="5" borderId="0" xfId="0" applyFont="1" applyFill="1" applyAlignment="1">
      <alignment horizontal="center" vertical="top" wrapText="1"/>
    </xf>
    <xf numFmtId="0" fontId="12" fillId="0" borderId="1" xfId="0" applyFont="1" applyBorder="1" applyAlignment="1">
      <alignment horizontal="left" wrapText="1"/>
    </xf>
    <xf numFmtId="0" fontId="25" fillId="5" borderId="2" xfId="0" applyFont="1" applyFill="1" applyBorder="1" applyAlignment="1">
      <alignment horizontal="left" vertical="top" wrapText="1"/>
    </xf>
    <xf numFmtId="0" fontId="25" fillId="5" borderId="8" xfId="0" applyFont="1" applyFill="1" applyBorder="1" applyAlignment="1">
      <alignment horizontal="left" vertical="top" wrapText="1"/>
    </xf>
    <xf numFmtId="49" fontId="23" fillId="14" borderId="6" xfId="4" applyNumberFormat="1" applyFont="1" applyFill="1" applyBorder="1" applyAlignment="1">
      <alignment horizontal="right" vertical="top" wrapText="1"/>
    </xf>
    <xf numFmtId="49" fontId="23" fillId="14" borderId="16" xfId="4" applyNumberFormat="1" applyFont="1" applyFill="1" applyBorder="1" applyAlignment="1">
      <alignment horizontal="right" vertical="top" wrapText="1"/>
    </xf>
    <xf numFmtId="49" fontId="23" fillId="14" borderId="9" xfId="4" applyNumberFormat="1" applyFont="1" applyFill="1" applyBorder="1" applyAlignment="1">
      <alignment horizontal="right" vertical="top" wrapText="1"/>
    </xf>
    <xf numFmtId="0" fontId="12" fillId="9" borderId="1" xfId="0" applyFont="1" applyFill="1" applyBorder="1" applyAlignment="1">
      <alignment horizontal="right" vertical="center" wrapText="1"/>
    </xf>
    <xf numFmtId="0" fontId="23" fillId="9" borderId="1" xfId="0" applyFont="1" applyFill="1" applyBorder="1" applyAlignment="1">
      <alignment horizontal="right" vertical="center" wrapText="1"/>
    </xf>
    <xf numFmtId="49" fontId="23" fillId="9" borderId="1" xfId="0" applyNumberFormat="1" applyFont="1" applyFill="1" applyBorder="1" applyAlignment="1">
      <alignment horizontal="right" vertical="top" wrapText="1"/>
    </xf>
    <xf numFmtId="0" fontId="12" fillId="9" borderId="1" xfId="0" applyFont="1" applyFill="1" applyBorder="1" applyAlignment="1">
      <alignment horizontal="right" vertical="top" wrapText="1"/>
    </xf>
    <xf numFmtId="49" fontId="4" fillId="6" borderId="1" xfId="6" applyNumberFormat="1" applyFont="1" applyFill="1" applyBorder="1" applyAlignment="1">
      <alignment horizontal="right" vertical="top" wrapText="1"/>
    </xf>
    <xf numFmtId="0" fontId="1" fillId="5" borderId="10" xfId="6" applyFill="1" applyBorder="1" applyAlignment="1">
      <alignment horizontal="right" vertical="top" wrapText="1"/>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49" fontId="6" fillId="0" borderId="1" xfId="6" applyNumberFormat="1" applyFont="1" applyBorder="1" applyAlignment="1">
      <alignment horizontal="right" vertical="top" wrapText="1"/>
    </xf>
    <xf numFmtId="49" fontId="1" fillId="5" borderId="1" xfId="6" applyNumberFormat="1" applyFill="1" applyBorder="1" applyAlignment="1">
      <alignment horizontal="center" vertical="top" wrapText="1"/>
    </xf>
    <xf numFmtId="49" fontId="1" fillId="0" borderId="1" xfId="6" applyNumberFormat="1" applyBorder="1" applyAlignment="1">
      <alignment horizontal="right" vertical="top" wrapText="1"/>
    </xf>
    <xf numFmtId="49" fontId="9" fillId="9" borderId="1" xfId="6" applyNumberFormat="1" applyFont="1" applyFill="1" applyBorder="1" applyAlignment="1">
      <alignment horizontal="right" vertical="top" wrapText="1"/>
    </xf>
    <xf numFmtId="0" fontId="1" fillId="0" borderId="1" xfId="6" applyBorder="1" applyAlignment="1">
      <alignment horizontal="right" vertical="top" wrapText="1"/>
    </xf>
    <xf numFmtId="0" fontId="1" fillId="0" borderId="2" xfId="6" applyBorder="1" applyAlignment="1">
      <alignment horizontal="left" vertical="top" wrapText="1"/>
    </xf>
    <xf numFmtId="0" fontId="1" fillId="0" borderId="8" xfId="6" applyBorder="1" applyAlignment="1">
      <alignment horizontal="left" vertical="top" wrapText="1"/>
    </xf>
    <xf numFmtId="0" fontId="1" fillId="0" borderId="2" xfId="6" applyBorder="1" applyAlignment="1">
      <alignment vertical="top" wrapText="1"/>
    </xf>
    <xf numFmtId="0" fontId="1" fillId="0" borderId="8" xfId="6" applyBorder="1" applyAlignment="1">
      <alignment vertical="top" wrapText="1"/>
    </xf>
    <xf numFmtId="3" fontId="1" fillId="0" borderId="2" xfId="6" applyNumberFormat="1" applyBorder="1" applyAlignment="1">
      <alignment horizontal="left" vertical="top" wrapText="1"/>
    </xf>
    <xf numFmtId="3" fontId="1" fillId="0" borderId="8" xfId="6" applyNumberFormat="1" applyBorder="1" applyAlignment="1">
      <alignment horizontal="left" vertical="top" wrapText="1"/>
    </xf>
    <xf numFmtId="0" fontId="9" fillId="0" borderId="1" xfId="6" applyFont="1" applyBorder="1" applyAlignment="1">
      <alignment horizontal="left" vertical="top" wrapText="1"/>
    </xf>
    <xf numFmtId="0" fontId="1" fillId="5" borderId="1" xfId="6" applyFill="1" applyBorder="1" applyAlignment="1">
      <alignment horizontal="left" vertical="top" wrapText="1"/>
    </xf>
    <xf numFmtId="0" fontId="4" fillId="5" borderId="0" xfId="6" applyFont="1" applyFill="1" applyAlignment="1">
      <alignment horizontal="center" vertical="center" wrapText="1"/>
    </xf>
    <xf numFmtId="49" fontId="6" fillId="9" borderId="1" xfId="6" applyNumberFormat="1" applyFont="1" applyFill="1" applyBorder="1" applyAlignment="1">
      <alignment horizontal="right" vertical="top" wrapText="1"/>
    </xf>
    <xf numFmtId="49" fontId="1" fillId="0" borderId="1" xfId="4" applyNumberFormat="1" applyFont="1" applyBorder="1" applyAlignment="1">
      <alignment horizontal="left" vertical="top" wrapText="1"/>
    </xf>
    <xf numFmtId="0" fontId="9" fillId="18" borderId="6" xfId="6" applyFont="1" applyFill="1" applyBorder="1" applyAlignment="1">
      <alignment horizontal="left" vertical="top" wrapText="1"/>
    </xf>
    <xf numFmtId="0" fontId="9" fillId="18" borderId="16" xfId="6" applyFont="1" applyFill="1" applyBorder="1" applyAlignment="1">
      <alignment horizontal="left" vertical="top" wrapText="1"/>
    </xf>
    <xf numFmtId="0" fontId="9" fillId="18" borderId="9" xfId="6" applyFont="1" applyFill="1" applyBorder="1" applyAlignment="1">
      <alignment horizontal="left" vertical="top" wrapText="1"/>
    </xf>
    <xf numFmtId="0" fontId="9" fillId="5" borderId="1" xfId="6" applyFont="1" applyFill="1" applyBorder="1" applyAlignment="1">
      <alignment horizontal="left" vertical="top" wrapText="1"/>
    </xf>
    <xf numFmtId="49" fontId="1" fillId="0" borderId="2" xfId="6" applyNumberFormat="1" applyBorder="1" applyAlignment="1">
      <alignment horizontal="left" vertical="top" wrapText="1"/>
    </xf>
    <xf numFmtId="49" fontId="1" fillId="0" borderId="10" xfId="6" applyNumberFormat="1" applyBorder="1" applyAlignment="1">
      <alignment horizontal="left" vertical="top" wrapText="1"/>
    </xf>
    <xf numFmtId="49" fontId="1" fillId="0" borderId="8" xfId="6" applyNumberFormat="1" applyBorder="1" applyAlignment="1">
      <alignment horizontal="left" vertical="top" wrapText="1"/>
    </xf>
    <xf numFmtId="49" fontId="1" fillId="0" borderId="2" xfId="6" applyNumberFormat="1" applyBorder="1" applyAlignment="1">
      <alignment horizontal="center" vertical="top" wrapText="1"/>
    </xf>
    <xf numFmtId="49" fontId="1" fillId="0" borderId="10" xfId="6" applyNumberFormat="1" applyBorder="1" applyAlignment="1">
      <alignment horizontal="center" vertical="top" wrapText="1"/>
    </xf>
    <xf numFmtId="49" fontId="1" fillId="0" borderId="8" xfId="6" applyNumberFormat="1" applyBorder="1" applyAlignment="1">
      <alignment horizontal="center" vertical="top" wrapText="1"/>
    </xf>
    <xf numFmtId="0" fontId="1" fillId="0" borderId="1" xfId="6" applyBorder="1" applyAlignment="1">
      <alignment horizontal="left" vertical="top" wrapText="1"/>
    </xf>
    <xf numFmtId="0" fontId="9" fillId="0" borderId="1" xfId="6" applyFont="1" applyBorder="1" applyAlignment="1">
      <alignment vertical="top" wrapText="1"/>
    </xf>
    <xf numFmtId="0" fontId="9" fillId="0" borderId="6" xfId="6" applyFont="1" applyBorder="1" applyAlignment="1">
      <alignment horizontal="left" vertical="top" wrapText="1"/>
    </xf>
    <xf numFmtId="0" fontId="9" fillId="0" borderId="16" xfId="6" applyFont="1" applyBorder="1" applyAlignment="1">
      <alignment horizontal="left" vertical="top" wrapText="1"/>
    </xf>
    <xf numFmtId="0" fontId="9" fillId="0" borderId="9" xfId="6" applyFont="1" applyBorder="1" applyAlignment="1">
      <alignment horizontal="left" vertical="top" wrapText="1"/>
    </xf>
    <xf numFmtId="166" fontId="1" fillId="5" borderId="2" xfId="0" applyNumberFormat="1" applyFont="1" applyFill="1" applyBorder="1" applyAlignment="1">
      <alignment vertical="top"/>
    </xf>
    <xf numFmtId="166" fontId="1" fillId="5" borderId="10" xfId="0" applyNumberFormat="1" applyFont="1" applyFill="1" applyBorder="1" applyAlignment="1">
      <alignment vertical="top"/>
    </xf>
    <xf numFmtId="49" fontId="1" fillId="0" borderId="1" xfId="6" applyNumberFormat="1" applyBorder="1" applyAlignment="1">
      <alignment horizontal="left" vertical="top" wrapText="1"/>
    </xf>
    <xf numFmtId="49" fontId="9" fillId="6" borderId="1" xfId="4"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1" fillId="0" borderId="1" xfId="6" applyNumberFormat="1" applyBorder="1" applyAlignment="1">
      <alignment horizontal="center" vertical="top" wrapText="1"/>
    </xf>
    <xf numFmtId="166" fontId="1" fillId="18" borderId="2" xfId="0" applyNumberFormat="1" applyFont="1" applyFill="1" applyBorder="1" applyAlignment="1">
      <alignment vertical="top"/>
    </xf>
    <xf numFmtId="166" fontId="1" fillId="18" borderId="10" xfId="0" applyNumberFormat="1" applyFont="1" applyFill="1" applyBorder="1" applyAlignment="1">
      <alignment vertical="top"/>
    </xf>
    <xf numFmtId="166" fontId="1" fillId="18" borderId="2" xfId="0" applyNumberFormat="1" applyFont="1" applyFill="1" applyBorder="1" applyAlignment="1">
      <alignment horizontal="right" vertical="top"/>
    </xf>
    <xf numFmtId="166" fontId="1" fillId="18" borderId="8" xfId="0" applyNumberFormat="1" applyFont="1" applyFill="1" applyBorder="1" applyAlignment="1">
      <alignment horizontal="right" vertical="top"/>
    </xf>
    <xf numFmtId="49" fontId="11" fillId="0" borderId="6" xfId="4" applyNumberFormat="1" applyFont="1" applyBorder="1" applyAlignment="1">
      <alignment horizontal="left" vertical="top" wrapText="1"/>
    </xf>
    <xf numFmtId="49" fontId="11" fillId="0" borderId="16" xfId="4" applyNumberFormat="1" applyFont="1" applyBorder="1" applyAlignment="1">
      <alignment horizontal="left" vertical="top" wrapText="1"/>
    </xf>
    <xf numFmtId="49" fontId="11" fillId="0" borderId="9" xfId="4" applyNumberFormat="1" applyFont="1" applyBorder="1" applyAlignment="1">
      <alignment horizontal="lef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xf numFmtId="49" fontId="4" fillId="14" borderId="6" xfId="4" applyNumberFormat="1" applyFont="1" applyFill="1" applyBorder="1" applyAlignment="1">
      <alignment horizontal="right" vertical="top" wrapText="1"/>
    </xf>
    <xf numFmtId="49" fontId="4" fillId="14" borderId="16" xfId="4" applyNumberFormat="1" applyFont="1" applyFill="1" applyBorder="1" applyAlignment="1">
      <alignment horizontal="right" vertical="top" wrapText="1"/>
    </xf>
    <xf numFmtId="49" fontId="4" fillId="14" borderId="9" xfId="4" applyNumberFormat="1" applyFont="1" applyFill="1" applyBorder="1" applyAlignment="1">
      <alignment horizontal="right" vertical="top" wrapText="1"/>
    </xf>
    <xf numFmtId="0" fontId="4" fillId="0" borderId="0" xfId="0" applyFont="1" applyAlignment="1">
      <alignment horizontal="center" vertical="center"/>
    </xf>
    <xf numFmtId="0" fontId="4" fillId="9" borderId="1" xfId="0" applyFont="1" applyFill="1" applyBorder="1" applyAlignment="1">
      <alignment horizontal="center" vertical="center" wrapText="1"/>
    </xf>
    <xf numFmtId="49" fontId="4" fillId="9"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0" fontId="4" fillId="18" borderId="1" xfId="0" applyFont="1" applyFill="1" applyBorder="1" applyAlignment="1">
      <alignment horizontal="center" vertical="center"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cellXfs>
  <cellStyles count="12">
    <cellStyle name="Įprastas" xfId="0" builtinId="0"/>
    <cellStyle name="Įprastas 2" xfId="1" xr:uid="{00000000-0005-0000-0000-000001000000}"/>
    <cellStyle name="Įprastas 3" xfId="2" xr:uid="{00000000-0005-0000-0000-000002000000}"/>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00863D"/>
      <color rgb="FF188A3E"/>
      <color rgb="FF009900"/>
      <color rgb="FF63E3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22</xdr:row>
      <xdr:rowOff>78442</xdr:rowOff>
    </xdr:from>
    <xdr:to>
      <xdr:col>3</xdr:col>
      <xdr:colOff>428625</xdr:colOff>
      <xdr:row>24</xdr:row>
      <xdr:rowOff>179294</xdr:rowOff>
    </xdr:to>
    <xdr:pic>
      <xdr:nvPicPr>
        <xdr:cNvPr id="2" name="Paveikslėlis 5">
          <a:extLst>
            <a:ext uri="{FF2B5EF4-FFF2-40B4-BE49-F238E27FC236}">
              <a16:creationId xmlns:a16="http://schemas.microsoft.com/office/drawing/2014/main" id="{EEB5C311-36E6-4E5D-8BC2-2E4A216A1A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013642"/>
          <a:ext cx="7724775" cy="2958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M105"/>
  <sheetViews>
    <sheetView tabSelected="1" zoomScale="85" zoomScaleNormal="85" workbookViewId="0">
      <pane ySplit="14" topLeftCell="A15" activePane="bottomLeft" state="frozen"/>
      <selection activeCell="H12" sqref="H12:H18"/>
      <selection pane="bottomLeft" activeCell="O5" sqref="O5"/>
    </sheetView>
  </sheetViews>
  <sheetFormatPr defaultColWidth="9.140625" defaultRowHeight="12.75" x14ac:dyDescent="0.2"/>
  <cols>
    <col min="1" max="1" width="4.42578125" style="164" customWidth="1"/>
    <col min="2" max="2" width="4" style="164" customWidth="1"/>
    <col min="3" max="3" width="4.28515625" style="164" customWidth="1"/>
    <col min="4" max="4" width="38.5703125" style="13" customWidth="1"/>
    <col min="5" max="5" width="6.85546875" style="136" customWidth="1"/>
    <col min="6" max="8" width="12.5703125" style="155" customWidth="1"/>
    <col min="9" max="9" width="12.85546875" style="155" customWidth="1"/>
    <col min="10" max="10" width="27" style="13" customWidth="1"/>
    <col min="11" max="11" width="6.85546875" style="64" customWidth="1"/>
    <col min="12" max="13" width="5.7109375" style="64" customWidth="1"/>
    <col min="14" max="16384" width="9.140625" style="13"/>
  </cols>
  <sheetData>
    <row r="1" spans="1:13" ht="15" x14ac:dyDescent="0.2">
      <c r="A1" s="44"/>
      <c r="B1" s="44"/>
      <c r="C1" s="44"/>
      <c r="D1" s="44"/>
      <c r="E1" s="461"/>
      <c r="F1" s="461"/>
      <c r="G1" s="64"/>
      <c r="H1" s="64"/>
      <c r="I1" s="710" t="s">
        <v>1075</v>
      </c>
      <c r="J1" s="710"/>
      <c r="K1" s="710"/>
      <c r="L1" s="13"/>
      <c r="M1" s="13"/>
    </row>
    <row r="2" spans="1:13" ht="15" x14ac:dyDescent="0.2">
      <c r="A2" s="44"/>
      <c r="B2" s="44"/>
      <c r="C2" s="44"/>
      <c r="D2" s="44"/>
      <c r="E2" s="461"/>
      <c r="F2" s="461"/>
      <c r="G2" s="64"/>
      <c r="H2" s="64"/>
      <c r="I2" s="710" t="s">
        <v>1081</v>
      </c>
      <c r="J2" s="710"/>
      <c r="K2" s="710"/>
      <c r="L2" s="13"/>
      <c r="M2" s="13"/>
    </row>
    <row r="3" spans="1:13" ht="15.75" x14ac:dyDescent="0.2">
      <c r="A3" s="44"/>
      <c r="B3" s="44"/>
      <c r="C3" s="44"/>
      <c r="D3" s="44"/>
      <c r="E3" s="461"/>
      <c r="F3" s="461"/>
      <c r="G3" s="64"/>
      <c r="H3" s="64"/>
      <c r="I3" s="711" t="s">
        <v>1076</v>
      </c>
      <c r="J3" s="711"/>
      <c r="K3" s="711"/>
      <c r="L3" s="13"/>
      <c r="M3" s="13"/>
    </row>
    <row r="4" spans="1:13" x14ac:dyDescent="0.2">
      <c r="A4" s="44"/>
      <c r="B4" s="44"/>
      <c r="C4" s="44"/>
      <c r="D4" s="44"/>
      <c r="E4" s="461"/>
      <c r="F4" s="461"/>
      <c r="G4" s="64"/>
      <c r="H4" s="64"/>
      <c r="I4" s="24"/>
      <c r="J4" s="24"/>
      <c r="K4" s="24"/>
      <c r="L4" s="13"/>
      <c r="M4" s="13"/>
    </row>
    <row r="5" spans="1:13" ht="18.75" x14ac:dyDescent="0.2">
      <c r="A5" s="712" t="s">
        <v>1078</v>
      </c>
      <c r="B5" s="712"/>
      <c r="C5" s="712"/>
      <c r="D5" s="712"/>
      <c r="E5" s="712"/>
      <c r="F5" s="712"/>
      <c r="G5" s="712"/>
      <c r="H5" s="712"/>
      <c r="I5" s="712"/>
      <c r="J5" s="712"/>
      <c r="K5" s="712"/>
      <c r="L5" s="13"/>
      <c r="M5" s="13"/>
    </row>
    <row r="6" spans="1:13" ht="18.75" x14ac:dyDescent="0.2">
      <c r="A6" s="712" t="s">
        <v>1077</v>
      </c>
      <c r="B6" s="712"/>
      <c r="C6" s="712"/>
      <c r="D6" s="712"/>
      <c r="E6" s="712"/>
      <c r="F6" s="712"/>
      <c r="G6" s="712"/>
      <c r="H6" s="712"/>
      <c r="I6" s="712"/>
      <c r="J6" s="712"/>
      <c r="K6" s="712"/>
      <c r="L6" s="13"/>
      <c r="M6" s="13"/>
    </row>
    <row r="7" spans="1:13" ht="18.75" customHeight="1" x14ac:dyDescent="0.2">
      <c r="A7" s="44"/>
      <c r="B7" s="44"/>
      <c r="C7" s="44"/>
      <c r="D7" s="44"/>
      <c r="E7" s="44"/>
      <c r="F7" s="291"/>
      <c r="G7" s="291"/>
      <c r="H7" s="291"/>
      <c r="I7" s="141"/>
      <c r="J7" s="713" t="s">
        <v>634</v>
      </c>
      <c r="K7" s="713"/>
      <c r="L7" s="713"/>
      <c r="M7" s="713"/>
    </row>
    <row r="8" spans="1:13" ht="21.75" customHeight="1" x14ac:dyDescent="0.25">
      <c r="A8" s="714" t="s">
        <v>714</v>
      </c>
      <c r="B8" s="714"/>
      <c r="C8" s="714"/>
      <c r="D8" s="714"/>
      <c r="E8" s="714"/>
      <c r="F8" s="714"/>
      <c r="G8" s="714"/>
      <c r="H8" s="714"/>
      <c r="I8" s="714"/>
      <c r="J8" s="714"/>
      <c r="K8" s="714"/>
      <c r="L8" s="714"/>
      <c r="M8" s="714"/>
    </row>
    <row r="9" spans="1:13" ht="13.5" customHeight="1" x14ac:dyDescent="0.2">
      <c r="A9" s="292"/>
      <c r="B9" s="98"/>
      <c r="C9" s="98"/>
      <c r="D9" s="100"/>
      <c r="E9" s="101"/>
      <c r="F9" s="98"/>
      <c r="G9" s="98"/>
      <c r="H9" s="98"/>
      <c r="I9" s="70"/>
      <c r="J9" s="354"/>
      <c r="K9" s="702" t="s">
        <v>235</v>
      </c>
      <c r="L9" s="702"/>
      <c r="M9" s="702"/>
    </row>
    <row r="10" spans="1:13" ht="38.25" customHeight="1" x14ac:dyDescent="0.2">
      <c r="A10" s="681" t="s">
        <v>133</v>
      </c>
      <c r="B10" s="681" t="s">
        <v>134</v>
      </c>
      <c r="C10" s="681" t="s">
        <v>135</v>
      </c>
      <c r="D10" s="697" t="s">
        <v>136</v>
      </c>
      <c r="E10" s="681" t="s">
        <v>132</v>
      </c>
      <c r="F10" s="692" t="s">
        <v>1079</v>
      </c>
      <c r="G10" s="682" t="s">
        <v>919</v>
      </c>
      <c r="H10" s="692" t="s">
        <v>551</v>
      </c>
      <c r="I10" s="692" t="s">
        <v>712</v>
      </c>
      <c r="J10" s="692" t="s">
        <v>137</v>
      </c>
      <c r="K10" s="692"/>
      <c r="L10" s="692"/>
      <c r="M10" s="692"/>
    </row>
    <row r="11" spans="1:13" ht="12.75" hidden="1" customHeight="1" x14ac:dyDescent="0.2">
      <c r="A11" s="681"/>
      <c r="B11" s="681"/>
      <c r="C11" s="681"/>
      <c r="D11" s="697"/>
      <c r="E11" s="681"/>
      <c r="F11" s="692"/>
      <c r="G11" s="682"/>
      <c r="H11" s="692"/>
      <c r="I11" s="692"/>
      <c r="J11" s="692" t="s">
        <v>138</v>
      </c>
      <c r="K11" s="135"/>
      <c r="L11" s="135"/>
      <c r="M11" s="135"/>
    </row>
    <row r="12" spans="1:13" ht="19.5" customHeight="1" x14ac:dyDescent="0.2">
      <c r="A12" s="681"/>
      <c r="B12" s="681"/>
      <c r="C12" s="681"/>
      <c r="D12" s="697"/>
      <c r="E12" s="681"/>
      <c r="F12" s="692"/>
      <c r="G12" s="682"/>
      <c r="H12" s="692"/>
      <c r="I12" s="692"/>
      <c r="J12" s="692"/>
      <c r="K12" s="693" t="s">
        <v>507</v>
      </c>
      <c r="L12" s="693" t="s">
        <v>552</v>
      </c>
      <c r="M12" s="693" t="s">
        <v>713</v>
      </c>
    </row>
    <row r="13" spans="1:13" ht="23.25" customHeight="1" x14ac:dyDescent="0.2">
      <c r="A13" s="681"/>
      <c r="B13" s="681"/>
      <c r="C13" s="681"/>
      <c r="D13" s="697"/>
      <c r="E13" s="681"/>
      <c r="F13" s="692"/>
      <c r="G13" s="682"/>
      <c r="H13" s="692"/>
      <c r="I13" s="692"/>
      <c r="J13" s="692"/>
      <c r="K13" s="693"/>
      <c r="L13" s="693"/>
      <c r="M13" s="693"/>
    </row>
    <row r="14" spans="1:13" ht="51.75" customHeight="1" x14ac:dyDescent="0.2">
      <c r="A14" s="681"/>
      <c r="B14" s="681"/>
      <c r="C14" s="681"/>
      <c r="D14" s="697"/>
      <c r="E14" s="681"/>
      <c r="F14" s="692"/>
      <c r="G14" s="682"/>
      <c r="H14" s="692"/>
      <c r="I14" s="692"/>
      <c r="J14" s="692"/>
      <c r="K14" s="693"/>
      <c r="L14" s="693"/>
      <c r="M14" s="693"/>
    </row>
    <row r="15" spans="1:13" ht="21.75" customHeight="1" x14ac:dyDescent="0.2">
      <c r="A15" s="688" t="s">
        <v>254</v>
      </c>
      <c r="B15" s="688"/>
      <c r="C15" s="688"/>
      <c r="D15" s="688"/>
      <c r="E15" s="688"/>
      <c r="F15" s="688"/>
      <c r="G15" s="688"/>
      <c r="H15" s="688"/>
      <c r="I15" s="688"/>
      <c r="J15" s="688"/>
      <c r="K15" s="47"/>
      <c r="L15" s="47"/>
      <c r="M15" s="47"/>
    </row>
    <row r="16" spans="1:13" ht="19.5" customHeight="1" x14ac:dyDescent="0.2">
      <c r="A16" s="40" t="s">
        <v>147</v>
      </c>
      <c r="B16" s="684" t="s">
        <v>499</v>
      </c>
      <c r="C16" s="684"/>
      <c r="D16" s="684"/>
      <c r="E16" s="684"/>
      <c r="F16" s="684"/>
      <c r="G16" s="684"/>
      <c r="H16" s="684"/>
      <c r="I16" s="684"/>
      <c r="J16" s="684"/>
      <c r="K16" s="48"/>
      <c r="L16" s="48"/>
      <c r="M16" s="48"/>
    </row>
    <row r="17" spans="1:13" s="80" customFormat="1" ht="20.25" customHeight="1" x14ac:dyDescent="0.2">
      <c r="A17" s="40" t="s">
        <v>147</v>
      </c>
      <c r="B17" s="40" t="s">
        <v>147</v>
      </c>
      <c r="C17" s="684" t="s">
        <v>361</v>
      </c>
      <c r="D17" s="684"/>
      <c r="E17" s="684"/>
      <c r="F17" s="684"/>
      <c r="G17" s="684"/>
      <c r="H17" s="684"/>
      <c r="I17" s="684"/>
      <c r="J17" s="684"/>
      <c r="K17" s="79"/>
      <c r="L17" s="79"/>
      <c r="M17" s="79"/>
    </row>
    <row r="18" spans="1:13" ht="36" customHeight="1" x14ac:dyDescent="0.2">
      <c r="A18" s="674" t="s">
        <v>147</v>
      </c>
      <c r="B18" s="674" t="s">
        <v>147</v>
      </c>
      <c r="C18" s="674" t="s">
        <v>147</v>
      </c>
      <c r="D18" s="699" t="s">
        <v>362</v>
      </c>
      <c r="E18" s="691" t="s">
        <v>17</v>
      </c>
      <c r="F18" s="686">
        <v>18159.2</v>
      </c>
      <c r="G18" s="696">
        <v>18585.599999999999</v>
      </c>
      <c r="H18" s="686">
        <v>18990</v>
      </c>
      <c r="I18" s="686">
        <v>19650</v>
      </c>
      <c r="J18" s="140" t="s">
        <v>287</v>
      </c>
      <c r="K18" s="212">
        <v>1400</v>
      </c>
      <c r="L18" s="212">
        <v>1350</v>
      </c>
      <c r="M18" s="212">
        <v>1300</v>
      </c>
    </row>
    <row r="19" spans="1:13" ht="31.5" customHeight="1" x14ac:dyDescent="0.2">
      <c r="A19" s="674"/>
      <c r="B19" s="674"/>
      <c r="C19" s="674"/>
      <c r="D19" s="699"/>
      <c r="E19" s="691"/>
      <c r="F19" s="686"/>
      <c r="G19" s="696"/>
      <c r="H19" s="686"/>
      <c r="I19" s="686"/>
      <c r="J19" s="166" t="s">
        <v>107</v>
      </c>
      <c r="K19" s="214">
        <v>400</v>
      </c>
      <c r="L19" s="214">
        <v>370</v>
      </c>
      <c r="M19" s="214">
        <v>350</v>
      </c>
    </row>
    <row r="20" spans="1:13" ht="32.25" customHeight="1" x14ac:dyDescent="0.2">
      <c r="A20" s="674"/>
      <c r="B20" s="674"/>
      <c r="C20" s="674"/>
      <c r="D20" s="699"/>
      <c r="E20" s="209" t="s">
        <v>1</v>
      </c>
      <c r="F20" s="168">
        <v>11471.7</v>
      </c>
      <c r="G20" s="520">
        <v>12251.4</v>
      </c>
      <c r="H20" s="168">
        <v>13500</v>
      </c>
      <c r="I20" s="168">
        <v>13900</v>
      </c>
      <c r="J20" s="140" t="s">
        <v>24</v>
      </c>
      <c r="K20" s="143">
        <v>5200</v>
      </c>
      <c r="L20" s="143">
        <v>5150</v>
      </c>
      <c r="M20" s="143">
        <v>5150</v>
      </c>
    </row>
    <row r="21" spans="1:13" ht="29.25" customHeight="1" x14ac:dyDescent="0.2">
      <c r="A21" s="674"/>
      <c r="B21" s="674"/>
      <c r="C21" s="674"/>
      <c r="D21" s="699"/>
      <c r="E21" s="209" t="s">
        <v>3</v>
      </c>
      <c r="F21" s="168">
        <v>100</v>
      </c>
      <c r="G21" s="520">
        <v>100</v>
      </c>
      <c r="H21" s="168">
        <v>50</v>
      </c>
      <c r="I21" s="168">
        <v>50</v>
      </c>
      <c r="J21" s="667" t="s">
        <v>288</v>
      </c>
      <c r="K21" s="694">
        <v>0</v>
      </c>
      <c r="L21" s="694">
        <v>0</v>
      </c>
      <c r="M21" s="694">
        <v>0</v>
      </c>
    </row>
    <row r="22" spans="1:13" ht="30.75" customHeight="1" x14ac:dyDescent="0.2">
      <c r="A22" s="674"/>
      <c r="B22" s="674"/>
      <c r="C22" s="674"/>
      <c r="D22" s="699"/>
      <c r="E22" s="209" t="s">
        <v>21</v>
      </c>
      <c r="F22" s="211">
        <v>925.3</v>
      </c>
      <c r="G22" s="519">
        <v>925.3</v>
      </c>
      <c r="H22" s="211">
        <v>925</v>
      </c>
      <c r="I22" s="211">
        <v>925</v>
      </c>
      <c r="J22" s="668"/>
      <c r="K22" s="695"/>
      <c r="L22" s="695"/>
      <c r="M22" s="695"/>
    </row>
    <row r="23" spans="1:13" ht="25.5" customHeight="1" x14ac:dyDescent="0.2">
      <c r="A23" s="674" t="s">
        <v>147</v>
      </c>
      <c r="B23" s="674" t="s">
        <v>147</v>
      </c>
      <c r="C23" s="674" t="s">
        <v>148</v>
      </c>
      <c r="D23" s="698" t="s">
        <v>667</v>
      </c>
      <c r="E23" s="209" t="s">
        <v>17</v>
      </c>
      <c r="F23" s="168">
        <v>59.6</v>
      </c>
      <c r="G23" s="520">
        <v>59.6</v>
      </c>
      <c r="H23" s="168">
        <v>64</v>
      </c>
      <c r="I23" s="168">
        <v>69</v>
      </c>
      <c r="J23" s="667" t="s">
        <v>305</v>
      </c>
      <c r="K23" s="221" t="s">
        <v>777</v>
      </c>
      <c r="L23" s="221" t="s">
        <v>777</v>
      </c>
      <c r="M23" s="221" t="s">
        <v>777</v>
      </c>
    </row>
    <row r="24" spans="1:13" ht="26.25" customHeight="1" x14ac:dyDescent="0.2">
      <c r="A24" s="674"/>
      <c r="B24" s="674"/>
      <c r="C24" s="674"/>
      <c r="D24" s="698"/>
      <c r="E24" s="209" t="s">
        <v>1</v>
      </c>
      <c r="F24" s="168">
        <v>1654.8</v>
      </c>
      <c r="G24" s="520">
        <v>1800.4</v>
      </c>
      <c r="H24" s="168">
        <v>1950</v>
      </c>
      <c r="I24" s="168">
        <v>2080</v>
      </c>
      <c r="J24" s="700"/>
      <c r="K24" s="161"/>
      <c r="L24" s="161"/>
      <c r="M24" s="161"/>
    </row>
    <row r="25" spans="1:13" ht="21.75" customHeight="1" x14ac:dyDescent="0.2">
      <c r="A25" s="674"/>
      <c r="B25" s="674"/>
      <c r="C25" s="674"/>
      <c r="D25" s="698"/>
      <c r="E25" s="209" t="s">
        <v>21</v>
      </c>
      <c r="F25" s="211">
        <v>252</v>
      </c>
      <c r="G25" s="519">
        <v>252</v>
      </c>
      <c r="H25" s="211">
        <v>252</v>
      </c>
      <c r="I25" s="211">
        <v>252</v>
      </c>
      <c r="J25" s="700"/>
      <c r="K25" s="161"/>
      <c r="L25" s="161"/>
      <c r="M25" s="161"/>
    </row>
    <row r="26" spans="1:13" ht="27" customHeight="1" x14ac:dyDescent="0.2">
      <c r="A26" s="674" t="s">
        <v>147</v>
      </c>
      <c r="B26" s="674" t="s">
        <v>147</v>
      </c>
      <c r="C26" s="674" t="s">
        <v>149</v>
      </c>
      <c r="D26" s="699" t="s">
        <v>293</v>
      </c>
      <c r="E26" s="154" t="s">
        <v>17</v>
      </c>
      <c r="F26" s="211">
        <v>747.9</v>
      </c>
      <c r="G26" s="519">
        <v>747.8</v>
      </c>
      <c r="H26" s="211">
        <v>750</v>
      </c>
      <c r="I26" s="211">
        <v>750</v>
      </c>
      <c r="J26" s="691" t="s">
        <v>366</v>
      </c>
      <c r="K26" s="673" t="s">
        <v>367</v>
      </c>
      <c r="L26" s="673" t="s">
        <v>367</v>
      </c>
      <c r="M26" s="673" t="s">
        <v>367</v>
      </c>
    </row>
    <row r="27" spans="1:13" ht="25.5" customHeight="1" x14ac:dyDescent="0.2">
      <c r="A27" s="674"/>
      <c r="B27" s="674"/>
      <c r="C27" s="674"/>
      <c r="D27" s="699"/>
      <c r="E27" s="209" t="s">
        <v>1</v>
      </c>
      <c r="F27" s="211">
        <v>139.6</v>
      </c>
      <c r="G27" s="519">
        <v>150</v>
      </c>
      <c r="H27" s="211">
        <v>165</v>
      </c>
      <c r="I27" s="211">
        <v>171</v>
      </c>
      <c r="J27" s="691"/>
      <c r="K27" s="673"/>
      <c r="L27" s="673"/>
      <c r="M27" s="673"/>
    </row>
    <row r="28" spans="1:13" ht="27.75" customHeight="1" x14ac:dyDescent="0.2">
      <c r="A28" s="674"/>
      <c r="B28" s="674"/>
      <c r="C28" s="674"/>
      <c r="D28" s="699"/>
      <c r="E28" s="209" t="s">
        <v>21</v>
      </c>
      <c r="F28" s="211">
        <v>19.399999999999999</v>
      </c>
      <c r="G28" s="519">
        <v>19.399999999999999</v>
      </c>
      <c r="H28" s="211">
        <v>19.5</v>
      </c>
      <c r="I28" s="211">
        <v>19.5</v>
      </c>
      <c r="J28" s="691"/>
      <c r="K28" s="673"/>
      <c r="L28" s="673"/>
      <c r="M28" s="673"/>
    </row>
    <row r="29" spans="1:13" ht="51" customHeight="1" x14ac:dyDescent="0.2">
      <c r="A29" s="210" t="s">
        <v>147</v>
      </c>
      <c r="B29" s="210" t="s">
        <v>147</v>
      </c>
      <c r="C29" s="210" t="s">
        <v>150</v>
      </c>
      <c r="D29" s="213" t="s">
        <v>509</v>
      </c>
      <c r="E29" s="209" t="s">
        <v>17</v>
      </c>
      <c r="F29" s="211">
        <v>9.6</v>
      </c>
      <c r="G29" s="519">
        <v>9.6</v>
      </c>
      <c r="H29" s="211">
        <v>9.6</v>
      </c>
      <c r="I29" s="211">
        <v>9.6</v>
      </c>
      <c r="J29" s="209" t="s">
        <v>203</v>
      </c>
      <c r="K29" s="212">
        <v>370</v>
      </c>
      <c r="L29" s="212">
        <v>370</v>
      </c>
      <c r="M29" s="212">
        <v>370</v>
      </c>
    </row>
    <row r="30" spans="1:13" ht="29.25" customHeight="1" x14ac:dyDescent="0.2">
      <c r="A30" s="206" t="s">
        <v>147</v>
      </c>
      <c r="B30" s="206" t="s">
        <v>147</v>
      </c>
      <c r="C30" s="206" t="s">
        <v>151</v>
      </c>
      <c r="D30" s="676" t="s">
        <v>236</v>
      </c>
      <c r="E30" s="140" t="s">
        <v>17</v>
      </c>
      <c r="F30" s="211">
        <v>265</v>
      </c>
      <c r="G30" s="519">
        <v>261.60000000000002</v>
      </c>
      <c r="H30" s="211">
        <v>270</v>
      </c>
      <c r="I30" s="211">
        <v>275</v>
      </c>
      <c r="J30" s="173" t="s">
        <v>216</v>
      </c>
      <c r="K30" s="214">
        <v>66</v>
      </c>
      <c r="L30" s="214">
        <v>70</v>
      </c>
      <c r="M30" s="214">
        <v>70</v>
      </c>
    </row>
    <row r="31" spans="1:13" ht="28.5" customHeight="1" x14ac:dyDescent="0.2">
      <c r="A31" s="207"/>
      <c r="B31" s="207"/>
      <c r="C31" s="207"/>
      <c r="D31" s="678"/>
      <c r="E31" s="140" t="s">
        <v>1</v>
      </c>
      <c r="F31" s="211">
        <v>245.1</v>
      </c>
      <c r="G31" s="519">
        <v>245.1</v>
      </c>
      <c r="H31" s="211">
        <v>283</v>
      </c>
      <c r="I31" s="211">
        <v>303</v>
      </c>
      <c r="J31" s="174"/>
      <c r="K31" s="215"/>
      <c r="L31" s="215"/>
      <c r="M31" s="215"/>
    </row>
    <row r="32" spans="1:13" ht="36" customHeight="1" x14ac:dyDescent="0.2">
      <c r="A32" s="210" t="s">
        <v>147</v>
      </c>
      <c r="B32" s="210" t="s">
        <v>147</v>
      </c>
      <c r="C32" s="210" t="s">
        <v>152</v>
      </c>
      <c r="D32" s="213" t="s">
        <v>165</v>
      </c>
      <c r="E32" s="209" t="s">
        <v>1</v>
      </c>
      <c r="F32" s="211">
        <v>7</v>
      </c>
      <c r="G32" s="519">
        <v>7</v>
      </c>
      <c r="H32" s="211">
        <v>7</v>
      </c>
      <c r="I32" s="211">
        <v>7</v>
      </c>
      <c r="J32" s="31" t="s">
        <v>553</v>
      </c>
      <c r="K32" s="212">
        <v>10</v>
      </c>
      <c r="L32" s="212">
        <v>10</v>
      </c>
      <c r="M32" s="212">
        <v>10</v>
      </c>
    </row>
    <row r="33" spans="1:13" ht="72" customHeight="1" x14ac:dyDescent="0.2">
      <c r="A33" s="210" t="s">
        <v>147</v>
      </c>
      <c r="B33" s="210" t="s">
        <v>147</v>
      </c>
      <c r="C33" s="210" t="s">
        <v>153</v>
      </c>
      <c r="D33" s="213" t="s">
        <v>778</v>
      </c>
      <c r="E33" s="209" t="s">
        <v>1</v>
      </c>
      <c r="F33" s="211">
        <v>95</v>
      </c>
      <c r="G33" s="519">
        <v>95</v>
      </c>
      <c r="H33" s="211">
        <v>100</v>
      </c>
      <c r="I33" s="211">
        <v>120</v>
      </c>
      <c r="J33" s="209" t="s">
        <v>798</v>
      </c>
      <c r="K33" s="212">
        <v>780</v>
      </c>
      <c r="L33" s="212">
        <v>780</v>
      </c>
      <c r="M33" s="212">
        <v>780</v>
      </c>
    </row>
    <row r="34" spans="1:13" ht="45" customHeight="1" x14ac:dyDescent="0.2">
      <c r="A34" s="210" t="s">
        <v>147</v>
      </c>
      <c r="B34" s="210" t="s">
        <v>147</v>
      </c>
      <c r="C34" s="210" t="s">
        <v>154</v>
      </c>
      <c r="D34" s="213" t="s">
        <v>893</v>
      </c>
      <c r="E34" s="220" t="s">
        <v>1</v>
      </c>
      <c r="F34" s="211">
        <v>30.2</v>
      </c>
      <c r="G34" s="519">
        <v>30.2</v>
      </c>
      <c r="H34" s="211">
        <v>0</v>
      </c>
      <c r="I34" s="211">
        <v>0</v>
      </c>
      <c r="J34" s="209" t="s">
        <v>894</v>
      </c>
      <c r="K34" s="212">
        <v>23</v>
      </c>
      <c r="L34" s="212">
        <v>23</v>
      </c>
      <c r="M34" s="212">
        <v>23</v>
      </c>
    </row>
    <row r="35" spans="1:13" ht="55.5" customHeight="1" x14ac:dyDescent="0.2">
      <c r="A35" s="210" t="s">
        <v>147</v>
      </c>
      <c r="B35" s="210" t="s">
        <v>147</v>
      </c>
      <c r="C35" s="210" t="s">
        <v>155</v>
      </c>
      <c r="D35" s="140" t="s">
        <v>557</v>
      </c>
      <c r="E35" s="209" t="s">
        <v>1</v>
      </c>
      <c r="F35" s="211">
        <v>98.9</v>
      </c>
      <c r="G35" s="519">
        <v>98.9</v>
      </c>
      <c r="H35" s="211">
        <v>100</v>
      </c>
      <c r="I35" s="211">
        <v>105</v>
      </c>
      <c r="J35" s="209" t="s">
        <v>363</v>
      </c>
      <c r="K35" s="212">
        <v>247</v>
      </c>
      <c r="L35" s="212">
        <v>250</v>
      </c>
      <c r="M35" s="212">
        <v>250</v>
      </c>
    </row>
    <row r="36" spans="1:13" ht="34.5" customHeight="1" x14ac:dyDescent="0.2">
      <c r="A36" s="206" t="s">
        <v>147</v>
      </c>
      <c r="B36" s="206" t="s">
        <v>147</v>
      </c>
      <c r="C36" s="206" t="s">
        <v>156</v>
      </c>
      <c r="D36" s="166" t="s">
        <v>510</v>
      </c>
      <c r="E36" s="209" t="s">
        <v>17</v>
      </c>
      <c r="F36" s="211">
        <v>52.1</v>
      </c>
      <c r="G36" s="519">
        <v>52.1</v>
      </c>
      <c r="H36" s="211">
        <v>100</v>
      </c>
      <c r="I36" s="211">
        <v>100</v>
      </c>
      <c r="J36" s="166" t="s">
        <v>511</v>
      </c>
      <c r="K36" s="214">
        <v>7</v>
      </c>
      <c r="L36" s="214">
        <v>12</v>
      </c>
      <c r="M36" s="214">
        <v>12</v>
      </c>
    </row>
    <row r="37" spans="1:13" ht="38.25" customHeight="1" x14ac:dyDescent="0.2">
      <c r="A37" s="206" t="s">
        <v>147</v>
      </c>
      <c r="B37" s="206" t="s">
        <v>147</v>
      </c>
      <c r="C37" s="206" t="s">
        <v>157</v>
      </c>
      <c r="D37" s="208" t="s">
        <v>486</v>
      </c>
      <c r="E37" s="220" t="s">
        <v>1</v>
      </c>
      <c r="F37" s="211">
        <v>50</v>
      </c>
      <c r="G37" s="519">
        <v>50</v>
      </c>
      <c r="H37" s="211">
        <v>50</v>
      </c>
      <c r="I37" s="211">
        <v>50</v>
      </c>
      <c r="J37" s="347" t="s">
        <v>389</v>
      </c>
      <c r="K37" s="214">
        <v>36</v>
      </c>
      <c r="L37" s="214">
        <v>36</v>
      </c>
      <c r="M37" s="214">
        <v>36</v>
      </c>
    </row>
    <row r="38" spans="1:13" ht="27.75" customHeight="1" x14ac:dyDescent="0.2">
      <c r="A38" s="664" t="s">
        <v>147</v>
      </c>
      <c r="B38" s="664" t="s">
        <v>147</v>
      </c>
      <c r="C38" s="664" t="s">
        <v>158</v>
      </c>
      <c r="D38" s="676" t="s">
        <v>328</v>
      </c>
      <c r="E38" s="220" t="s">
        <v>1</v>
      </c>
      <c r="F38" s="211">
        <v>17</v>
      </c>
      <c r="G38" s="519">
        <v>9</v>
      </c>
      <c r="H38" s="211">
        <v>17</v>
      </c>
      <c r="I38" s="211">
        <v>17</v>
      </c>
      <c r="J38" s="667" t="s">
        <v>108</v>
      </c>
      <c r="K38" s="669">
        <v>153</v>
      </c>
      <c r="L38" s="669">
        <v>150</v>
      </c>
      <c r="M38" s="669">
        <v>150</v>
      </c>
    </row>
    <row r="39" spans="1:13" ht="30.75" customHeight="1" x14ac:dyDescent="0.2">
      <c r="A39" s="666"/>
      <c r="B39" s="666"/>
      <c r="C39" s="666"/>
      <c r="D39" s="678"/>
      <c r="E39" s="220" t="s">
        <v>13</v>
      </c>
      <c r="F39" s="211">
        <v>0</v>
      </c>
      <c r="G39" s="519">
        <v>7</v>
      </c>
      <c r="H39" s="211">
        <v>0</v>
      </c>
      <c r="I39" s="211">
        <v>0</v>
      </c>
      <c r="J39" s="668"/>
      <c r="K39" s="670"/>
      <c r="L39" s="670"/>
      <c r="M39" s="670"/>
    </row>
    <row r="40" spans="1:13" ht="36.75" customHeight="1" x14ac:dyDescent="0.2">
      <c r="A40" s="664" t="s">
        <v>147</v>
      </c>
      <c r="B40" s="664" t="s">
        <v>147</v>
      </c>
      <c r="C40" s="664" t="s">
        <v>20</v>
      </c>
      <c r="D40" s="676" t="s">
        <v>921</v>
      </c>
      <c r="E40" s="220" t="s">
        <v>3</v>
      </c>
      <c r="F40" s="211">
        <v>250</v>
      </c>
      <c r="G40" s="519">
        <v>567</v>
      </c>
      <c r="H40" s="211">
        <v>1500</v>
      </c>
      <c r="I40" s="211">
        <v>433</v>
      </c>
      <c r="J40" s="667" t="s">
        <v>803</v>
      </c>
      <c r="K40" s="669">
        <v>16</v>
      </c>
      <c r="L40" s="669">
        <v>16</v>
      </c>
      <c r="M40" s="669">
        <v>16</v>
      </c>
    </row>
    <row r="41" spans="1:13" ht="30.75" customHeight="1" x14ac:dyDescent="0.2">
      <c r="A41" s="666"/>
      <c r="B41" s="666"/>
      <c r="C41" s="666"/>
      <c r="D41" s="678"/>
      <c r="E41" s="220" t="s">
        <v>4</v>
      </c>
      <c r="F41" s="211">
        <v>0</v>
      </c>
      <c r="G41" s="519">
        <v>100</v>
      </c>
      <c r="H41" s="211">
        <v>315</v>
      </c>
      <c r="I41" s="211">
        <v>46</v>
      </c>
      <c r="J41" s="668"/>
      <c r="K41" s="670"/>
      <c r="L41" s="670"/>
      <c r="M41" s="670"/>
    </row>
    <row r="42" spans="1:13" ht="46.5" customHeight="1" x14ac:dyDescent="0.2">
      <c r="A42" s="210" t="s">
        <v>147</v>
      </c>
      <c r="B42" s="210" t="s">
        <v>147</v>
      </c>
      <c r="C42" s="210" t="s">
        <v>2</v>
      </c>
      <c r="D42" s="213" t="s">
        <v>883</v>
      </c>
      <c r="E42" s="209" t="s">
        <v>1</v>
      </c>
      <c r="F42" s="211">
        <v>20</v>
      </c>
      <c r="G42" s="521">
        <v>5</v>
      </c>
      <c r="H42" s="211">
        <v>20</v>
      </c>
      <c r="I42" s="211">
        <v>20</v>
      </c>
      <c r="J42" s="213" t="s">
        <v>371</v>
      </c>
      <c r="K42" s="160" t="s">
        <v>189</v>
      </c>
      <c r="L42" s="160" t="s">
        <v>103</v>
      </c>
      <c r="M42" s="160" t="s">
        <v>103</v>
      </c>
    </row>
    <row r="43" spans="1:13" ht="24.75" customHeight="1" x14ac:dyDescent="0.2">
      <c r="A43" s="674" t="s">
        <v>147</v>
      </c>
      <c r="B43" s="674" t="s">
        <v>147</v>
      </c>
      <c r="C43" s="674" t="s">
        <v>9</v>
      </c>
      <c r="D43" s="698" t="s">
        <v>390</v>
      </c>
      <c r="E43" s="220" t="s">
        <v>1</v>
      </c>
      <c r="F43" s="35">
        <v>178.7</v>
      </c>
      <c r="G43" s="519">
        <v>178.7</v>
      </c>
      <c r="H43" s="211">
        <v>189</v>
      </c>
      <c r="I43" s="211">
        <v>193</v>
      </c>
      <c r="J43" s="691" t="s">
        <v>218</v>
      </c>
      <c r="K43" s="673">
        <v>27</v>
      </c>
      <c r="L43" s="673">
        <v>27</v>
      </c>
      <c r="M43" s="673">
        <v>27</v>
      </c>
    </row>
    <row r="44" spans="1:13" ht="24" customHeight="1" x14ac:dyDescent="0.2">
      <c r="A44" s="674"/>
      <c r="B44" s="674"/>
      <c r="C44" s="674"/>
      <c r="D44" s="698"/>
      <c r="E44" s="220" t="s">
        <v>17</v>
      </c>
      <c r="F44" s="211">
        <v>0</v>
      </c>
      <c r="G44" s="519">
        <v>0</v>
      </c>
      <c r="H44" s="211">
        <v>0</v>
      </c>
      <c r="I44" s="211">
        <v>0</v>
      </c>
      <c r="J44" s="691"/>
      <c r="K44" s="673"/>
      <c r="L44" s="673"/>
      <c r="M44" s="673"/>
    </row>
    <row r="45" spans="1:13" ht="27.75" customHeight="1" x14ac:dyDescent="0.2">
      <c r="A45" s="210" t="s">
        <v>147</v>
      </c>
      <c r="B45" s="210" t="s">
        <v>147</v>
      </c>
      <c r="C45" s="210" t="s">
        <v>5</v>
      </c>
      <c r="D45" s="213" t="s">
        <v>227</v>
      </c>
      <c r="E45" s="220" t="s">
        <v>1</v>
      </c>
      <c r="F45" s="211">
        <v>3</v>
      </c>
      <c r="G45" s="519">
        <v>3</v>
      </c>
      <c r="H45" s="211">
        <v>3</v>
      </c>
      <c r="I45" s="211">
        <v>3</v>
      </c>
      <c r="J45" s="209" t="s">
        <v>204</v>
      </c>
      <c r="K45" s="212">
        <v>1</v>
      </c>
      <c r="L45" s="212">
        <v>1</v>
      </c>
      <c r="M45" s="212">
        <v>1</v>
      </c>
    </row>
    <row r="46" spans="1:13" ht="16.5" customHeight="1" x14ac:dyDescent="0.2">
      <c r="A46" s="180" t="s">
        <v>147</v>
      </c>
      <c r="B46" s="180" t="s">
        <v>147</v>
      </c>
      <c r="C46" s="703" t="s">
        <v>139</v>
      </c>
      <c r="D46" s="703"/>
      <c r="E46" s="703"/>
      <c r="F46" s="66">
        <f>SUM(F18:F45)</f>
        <v>34851.099999999991</v>
      </c>
      <c r="G46" s="66">
        <f>SUM(G18:G45)</f>
        <v>36610.69999999999</v>
      </c>
      <c r="H46" s="66">
        <f>SUM(H18:H45)</f>
        <v>39629.1</v>
      </c>
      <c r="I46" s="66">
        <f>SUM(I18:I45)</f>
        <v>39548.1</v>
      </c>
      <c r="J46" s="479"/>
      <c r="K46" s="480"/>
      <c r="L46" s="480"/>
      <c r="M46" s="480"/>
    </row>
    <row r="47" spans="1:13" ht="17.25" customHeight="1" x14ac:dyDescent="0.2">
      <c r="A47" s="180" t="s">
        <v>147</v>
      </c>
      <c r="B47" s="690" t="s">
        <v>109</v>
      </c>
      <c r="C47" s="690"/>
      <c r="D47" s="690"/>
      <c r="E47" s="690"/>
      <c r="F47" s="66">
        <f t="shared" ref="F47:I47" si="0">+F46</f>
        <v>34851.099999999991</v>
      </c>
      <c r="G47" s="66">
        <f t="shared" ref="G47" si="1">+G46</f>
        <v>36610.69999999999</v>
      </c>
      <c r="H47" s="66">
        <f t="shared" si="0"/>
        <v>39629.1</v>
      </c>
      <c r="I47" s="66">
        <f t="shared" si="0"/>
        <v>39548.1</v>
      </c>
      <c r="J47" s="479"/>
      <c r="K47" s="481"/>
      <c r="L47" s="481"/>
      <c r="M47" s="481"/>
    </row>
    <row r="48" spans="1:13" ht="17.25" hidden="1" customHeight="1" x14ac:dyDescent="0.2">
      <c r="A48" s="40"/>
      <c r="B48" s="40"/>
      <c r="C48" s="40"/>
      <c r="D48" s="219"/>
      <c r="E48" s="220" t="s">
        <v>1</v>
      </c>
      <c r="F48" s="211">
        <f>+F45+F43+F42+F38+F37+F35+F33+F32+F31+F27+F24+F20</f>
        <v>13980.800000000001</v>
      </c>
      <c r="G48" s="211">
        <f>+G45+G43+G42+G38+G37+G35+G33+G32+G31+G27+G24+G20</f>
        <v>14893.5</v>
      </c>
      <c r="H48" s="211">
        <f>+H45+H43+H42+H38+H37+H35+H33+H32+H31+H27+H24+H20</f>
        <v>16384</v>
      </c>
      <c r="I48" s="211">
        <f>+I45+I43+I42+I38+I37+I35+I33+I32+I31+I27+I24+I20</f>
        <v>16969</v>
      </c>
      <c r="J48" s="212"/>
      <c r="K48" s="49"/>
      <c r="L48" s="49"/>
      <c r="M48" s="49"/>
    </row>
    <row r="49" spans="1:13" ht="17.25" hidden="1" customHeight="1" x14ac:dyDescent="0.2">
      <c r="A49" s="40"/>
      <c r="B49" s="40"/>
      <c r="C49" s="40"/>
      <c r="D49" s="219"/>
      <c r="E49" s="220" t="s">
        <v>17</v>
      </c>
      <c r="F49" s="211">
        <f>+F44+F36+F30+F29+F26+F23+F18</f>
        <v>19293.400000000001</v>
      </c>
      <c r="G49" s="211">
        <f>+G44+G36+G30+G29+G26+G23+G18</f>
        <v>19716.3</v>
      </c>
      <c r="H49" s="211">
        <f>+H44+H36+H30+H29+H26+H23+H18</f>
        <v>20183.599999999999</v>
      </c>
      <c r="I49" s="211">
        <f>+I44+I36+I30+I29+I26+I23+I18</f>
        <v>20853.599999999999</v>
      </c>
      <c r="J49" s="212"/>
      <c r="K49" s="49"/>
      <c r="L49" s="49"/>
      <c r="M49" s="49"/>
    </row>
    <row r="50" spans="1:13" ht="17.25" hidden="1" customHeight="1" x14ac:dyDescent="0.2">
      <c r="A50" s="40"/>
      <c r="B50" s="40"/>
      <c r="C50" s="40"/>
      <c r="D50" s="219"/>
      <c r="E50" s="220" t="s">
        <v>3</v>
      </c>
      <c r="F50" s="211">
        <f>+F21</f>
        <v>100</v>
      </c>
      <c r="G50" s="211">
        <f>+G21</f>
        <v>100</v>
      </c>
      <c r="H50" s="211">
        <f>+H21</f>
        <v>50</v>
      </c>
      <c r="I50" s="211">
        <f>+I21</f>
        <v>50</v>
      </c>
      <c r="J50" s="212"/>
      <c r="K50" s="49"/>
      <c r="L50" s="49"/>
      <c r="M50" s="49"/>
    </row>
    <row r="51" spans="1:13" ht="17.25" hidden="1" customHeight="1" x14ac:dyDescent="0.2">
      <c r="A51" s="40"/>
      <c r="B51" s="40"/>
      <c r="C51" s="40"/>
      <c r="D51" s="219"/>
      <c r="E51" s="220" t="s">
        <v>4</v>
      </c>
      <c r="F51" s="211">
        <f t="shared" ref="F51:I51" si="2">+F41</f>
        <v>0</v>
      </c>
      <c r="G51" s="211">
        <f t="shared" si="2"/>
        <v>100</v>
      </c>
      <c r="H51" s="211">
        <f t="shared" si="2"/>
        <v>315</v>
      </c>
      <c r="I51" s="211">
        <f t="shared" si="2"/>
        <v>46</v>
      </c>
      <c r="J51" s="212"/>
      <c r="K51" s="49"/>
      <c r="L51" s="49"/>
      <c r="M51" s="49"/>
    </row>
    <row r="52" spans="1:13" ht="17.25" hidden="1" customHeight="1" x14ac:dyDescent="0.2">
      <c r="A52" s="40"/>
      <c r="B52" s="40"/>
      <c r="C52" s="40"/>
      <c r="D52" s="219"/>
      <c r="E52" s="220" t="s">
        <v>13</v>
      </c>
      <c r="F52" s="211">
        <f t="shared" ref="F52:I52" si="3">+F39</f>
        <v>0</v>
      </c>
      <c r="G52" s="211">
        <f t="shared" si="3"/>
        <v>7</v>
      </c>
      <c r="H52" s="211">
        <f t="shared" si="3"/>
        <v>0</v>
      </c>
      <c r="I52" s="211">
        <f t="shared" si="3"/>
        <v>0</v>
      </c>
      <c r="J52" s="212"/>
      <c r="K52" s="49"/>
      <c r="L52" s="49"/>
      <c r="M52" s="49"/>
    </row>
    <row r="53" spans="1:13" ht="17.25" hidden="1" customHeight="1" x14ac:dyDescent="0.2">
      <c r="A53" s="40"/>
      <c r="B53" s="40"/>
      <c r="C53" s="40"/>
      <c r="D53" s="219"/>
      <c r="E53" s="220" t="s">
        <v>21</v>
      </c>
      <c r="F53" s="211">
        <f>+F28+F25+F22</f>
        <v>1196.6999999999998</v>
      </c>
      <c r="G53" s="211">
        <f>+G28+G25+G22</f>
        <v>1196.6999999999998</v>
      </c>
      <c r="H53" s="211">
        <f>+H28+H25+H22</f>
        <v>1196.5</v>
      </c>
      <c r="I53" s="211">
        <f>+I28+I25+I22</f>
        <v>1196.5</v>
      </c>
      <c r="J53" s="212"/>
      <c r="K53" s="49"/>
      <c r="L53" s="49"/>
      <c r="M53" s="49"/>
    </row>
    <row r="54" spans="1:13" ht="22.5" customHeight="1" x14ac:dyDescent="0.2">
      <c r="A54" s="40" t="s">
        <v>148</v>
      </c>
      <c r="B54" s="684" t="s">
        <v>364</v>
      </c>
      <c r="C54" s="684"/>
      <c r="D54" s="684"/>
      <c r="E54" s="684"/>
      <c r="F54" s="684"/>
      <c r="G54" s="684"/>
      <c r="H54" s="684"/>
      <c r="I54" s="684"/>
      <c r="J54" s="684"/>
      <c r="K54" s="48"/>
      <c r="L54" s="48"/>
      <c r="M54" s="48"/>
    </row>
    <row r="55" spans="1:13" ht="20.25" customHeight="1" x14ac:dyDescent="0.2">
      <c r="A55" s="40" t="s">
        <v>148</v>
      </c>
      <c r="B55" s="40" t="s">
        <v>147</v>
      </c>
      <c r="C55" s="684" t="s">
        <v>365</v>
      </c>
      <c r="D55" s="684"/>
      <c r="E55" s="684"/>
      <c r="F55" s="684"/>
      <c r="G55" s="684"/>
      <c r="H55" s="684"/>
      <c r="I55" s="684"/>
      <c r="J55" s="684"/>
      <c r="K55" s="48"/>
      <c r="L55" s="48"/>
      <c r="M55" s="48"/>
    </row>
    <row r="56" spans="1:13" ht="18.75" customHeight="1" x14ac:dyDescent="0.2">
      <c r="A56" s="674" t="s">
        <v>148</v>
      </c>
      <c r="B56" s="674" t="s">
        <v>147</v>
      </c>
      <c r="C56" s="683" t="s">
        <v>147</v>
      </c>
      <c r="D56" s="687" t="s">
        <v>327</v>
      </c>
      <c r="E56" s="209" t="s">
        <v>17</v>
      </c>
      <c r="F56" s="211">
        <v>353</v>
      </c>
      <c r="G56" s="519">
        <v>484</v>
      </c>
      <c r="H56" s="211">
        <v>0</v>
      </c>
      <c r="I56" s="211">
        <v>0</v>
      </c>
      <c r="J56" s="687" t="s">
        <v>182</v>
      </c>
      <c r="K56" s="673">
        <v>100</v>
      </c>
      <c r="L56" s="673">
        <v>100</v>
      </c>
      <c r="M56" s="673">
        <v>100</v>
      </c>
    </row>
    <row r="57" spans="1:13" ht="18.75" customHeight="1" x14ac:dyDescent="0.2">
      <c r="A57" s="674"/>
      <c r="B57" s="674"/>
      <c r="C57" s="683"/>
      <c r="D57" s="687"/>
      <c r="E57" s="209" t="s">
        <v>14</v>
      </c>
      <c r="F57" s="211">
        <v>100</v>
      </c>
      <c r="G57" s="519">
        <v>0</v>
      </c>
      <c r="H57" s="211">
        <v>0</v>
      </c>
      <c r="I57" s="211">
        <v>0</v>
      </c>
      <c r="J57" s="687"/>
      <c r="K57" s="673"/>
      <c r="L57" s="673"/>
      <c r="M57" s="673"/>
    </row>
    <row r="58" spans="1:13" ht="21" customHeight="1" x14ac:dyDescent="0.2">
      <c r="A58" s="674"/>
      <c r="B58" s="674"/>
      <c r="C58" s="683"/>
      <c r="D58" s="687"/>
      <c r="E58" s="209" t="s">
        <v>1</v>
      </c>
      <c r="F58" s="211">
        <v>0</v>
      </c>
      <c r="G58" s="519">
        <v>0</v>
      </c>
      <c r="H58" s="211">
        <v>600</v>
      </c>
      <c r="I58" s="211">
        <v>600</v>
      </c>
      <c r="J58" s="687"/>
      <c r="K58" s="673"/>
      <c r="L58" s="673"/>
      <c r="M58" s="673"/>
    </row>
    <row r="59" spans="1:13" ht="50.25" customHeight="1" x14ac:dyDescent="0.2">
      <c r="A59" s="238" t="s">
        <v>148</v>
      </c>
      <c r="B59" s="238" t="s">
        <v>147</v>
      </c>
      <c r="C59" s="238" t="s">
        <v>148</v>
      </c>
      <c r="D59" s="173" t="s">
        <v>334</v>
      </c>
      <c r="E59" s="209" t="s">
        <v>1</v>
      </c>
      <c r="F59" s="211">
        <v>20</v>
      </c>
      <c r="G59" s="519">
        <v>20</v>
      </c>
      <c r="H59" s="211">
        <v>50</v>
      </c>
      <c r="I59" s="211">
        <v>50</v>
      </c>
      <c r="J59" s="140" t="s">
        <v>368</v>
      </c>
      <c r="K59" s="181">
        <v>100</v>
      </c>
      <c r="L59" s="181">
        <v>100</v>
      </c>
      <c r="M59" s="181">
        <v>100</v>
      </c>
    </row>
    <row r="60" spans="1:13" ht="29.25" customHeight="1" x14ac:dyDescent="0.2">
      <c r="A60" s="674" t="s">
        <v>148</v>
      </c>
      <c r="B60" s="674" t="s">
        <v>147</v>
      </c>
      <c r="C60" s="674" t="s">
        <v>149</v>
      </c>
      <c r="D60" s="691" t="s">
        <v>163</v>
      </c>
      <c r="E60" s="209" t="s">
        <v>1</v>
      </c>
      <c r="F60" s="168">
        <v>89</v>
      </c>
      <c r="G60" s="520">
        <v>171</v>
      </c>
      <c r="H60" s="168">
        <v>0</v>
      </c>
      <c r="I60" s="168">
        <v>0</v>
      </c>
      <c r="J60" s="691" t="s">
        <v>498</v>
      </c>
      <c r="K60" s="673">
        <v>100</v>
      </c>
      <c r="L60" s="673">
        <v>100</v>
      </c>
      <c r="M60" s="673"/>
    </row>
    <row r="61" spans="1:13" ht="24" customHeight="1" x14ac:dyDescent="0.2">
      <c r="A61" s="674"/>
      <c r="B61" s="674"/>
      <c r="C61" s="674"/>
      <c r="D61" s="691"/>
      <c r="E61" s="209" t="s">
        <v>14</v>
      </c>
      <c r="F61" s="168">
        <v>260</v>
      </c>
      <c r="G61" s="520">
        <v>260</v>
      </c>
      <c r="H61" s="168">
        <v>0</v>
      </c>
      <c r="I61" s="168">
        <v>0</v>
      </c>
      <c r="J61" s="691"/>
      <c r="K61" s="673"/>
      <c r="L61" s="673"/>
      <c r="M61" s="673"/>
    </row>
    <row r="62" spans="1:13" ht="21.75" customHeight="1" x14ac:dyDescent="0.2">
      <c r="A62" s="674"/>
      <c r="B62" s="674"/>
      <c r="C62" s="674"/>
      <c r="D62" s="691"/>
      <c r="E62" s="209" t="s">
        <v>3</v>
      </c>
      <c r="F62" s="168">
        <v>22.4</v>
      </c>
      <c r="G62" s="520">
        <v>22.4</v>
      </c>
      <c r="H62" s="168">
        <v>0</v>
      </c>
      <c r="I62" s="168">
        <v>0</v>
      </c>
      <c r="J62" s="691"/>
      <c r="K62" s="673"/>
      <c r="L62" s="673"/>
      <c r="M62" s="673"/>
    </row>
    <row r="63" spans="1:13" ht="21.75" customHeight="1" x14ac:dyDescent="0.2">
      <c r="A63" s="674"/>
      <c r="B63" s="674"/>
      <c r="C63" s="674"/>
      <c r="D63" s="691"/>
      <c r="E63" s="209" t="s">
        <v>4</v>
      </c>
      <c r="F63" s="168">
        <v>1.9</v>
      </c>
      <c r="G63" s="520">
        <v>1.9</v>
      </c>
      <c r="H63" s="168">
        <v>0</v>
      </c>
      <c r="I63" s="168">
        <v>0</v>
      </c>
      <c r="J63" s="691"/>
      <c r="K63" s="673"/>
      <c r="L63" s="673"/>
      <c r="M63" s="673"/>
    </row>
    <row r="64" spans="1:13" ht="42" customHeight="1" x14ac:dyDescent="0.2">
      <c r="A64" s="210" t="s">
        <v>148</v>
      </c>
      <c r="B64" s="210" t="s">
        <v>147</v>
      </c>
      <c r="C64" s="218" t="s">
        <v>150</v>
      </c>
      <c r="D64" s="140" t="s">
        <v>547</v>
      </c>
      <c r="E64" s="171" t="s">
        <v>1</v>
      </c>
      <c r="F64" s="211">
        <v>50</v>
      </c>
      <c r="G64" s="519">
        <v>63</v>
      </c>
      <c r="H64" s="211">
        <v>100</v>
      </c>
      <c r="I64" s="211">
        <v>100</v>
      </c>
      <c r="J64" s="140" t="s">
        <v>215</v>
      </c>
      <c r="K64" s="212">
        <v>2</v>
      </c>
      <c r="L64" s="212">
        <v>4</v>
      </c>
      <c r="M64" s="212">
        <v>4</v>
      </c>
    </row>
    <row r="65" spans="1:13" ht="45.75" customHeight="1" x14ac:dyDescent="0.2">
      <c r="A65" s="206" t="s">
        <v>148</v>
      </c>
      <c r="B65" s="206" t="s">
        <v>147</v>
      </c>
      <c r="C65" s="222" t="s">
        <v>151</v>
      </c>
      <c r="D65" s="166" t="s">
        <v>487</v>
      </c>
      <c r="E65" s="209" t="s">
        <v>1</v>
      </c>
      <c r="F65" s="211">
        <v>30</v>
      </c>
      <c r="G65" s="519">
        <v>30</v>
      </c>
      <c r="H65" s="211">
        <v>50</v>
      </c>
      <c r="I65" s="211">
        <v>50</v>
      </c>
      <c r="J65" s="166" t="s">
        <v>583</v>
      </c>
      <c r="K65" s="221" t="s">
        <v>12</v>
      </c>
      <c r="L65" s="221" t="s">
        <v>465</v>
      </c>
      <c r="M65" s="221" t="s">
        <v>465</v>
      </c>
    </row>
    <row r="66" spans="1:13" ht="35.25" customHeight="1" x14ac:dyDescent="0.2">
      <c r="A66" s="206" t="s">
        <v>148</v>
      </c>
      <c r="B66" s="206" t="s">
        <v>147</v>
      </c>
      <c r="C66" s="206" t="s">
        <v>152</v>
      </c>
      <c r="D66" s="166" t="s">
        <v>453</v>
      </c>
      <c r="E66" s="209" t="s">
        <v>1</v>
      </c>
      <c r="F66" s="211">
        <v>50</v>
      </c>
      <c r="G66" s="519">
        <v>50</v>
      </c>
      <c r="H66" s="211">
        <v>50</v>
      </c>
      <c r="I66" s="211">
        <v>50</v>
      </c>
      <c r="J66" s="166" t="s">
        <v>455</v>
      </c>
      <c r="K66" s="221" t="s">
        <v>931</v>
      </c>
      <c r="L66" s="221" t="s">
        <v>189</v>
      </c>
      <c r="M66" s="221" t="s">
        <v>189</v>
      </c>
    </row>
    <row r="67" spans="1:13" ht="36" customHeight="1" x14ac:dyDescent="0.2">
      <c r="A67" s="210" t="s">
        <v>148</v>
      </c>
      <c r="B67" s="210" t="s">
        <v>147</v>
      </c>
      <c r="C67" s="210" t="s">
        <v>153</v>
      </c>
      <c r="D67" s="213" t="s">
        <v>582</v>
      </c>
      <c r="E67" s="209" t="s">
        <v>1</v>
      </c>
      <c r="F67" s="211">
        <v>5</v>
      </c>
      <c r="G67" s="519">
        <v>7</v>
      </c>
      <c r="H67" s="211">
        <v>15</v>
      </c>
      <c r="I67" s="211">
        <v>100</v>
      </c>
      <c r="J67" s="213" t="s">
        <v>49</v>
      </c>
      <c r="K67" s="160" t="s">
        <v>183</v>
      </c>
      <c r="L67" s="160" t="s">
        <v>183</v>
      </c>
      <c r="M67" s="160" t="s">
        <v>183</v>
      </c>
    </row>
    <row r="68" spans="1:13" ht="46.5" customHeight="1" x14ac:dyDescent="0.2">
      <c r="A68" s="222" t="s">
        <v>148</v>
      </c>
      <c r="B68" s="222" t="s">
        <v>147</v>
      </c>
      <c r="C68" s="222" t="s">
        <v>154</v>
      </c>
      <c r="D68" s="208" t="s">
        <v>833</v>
      </c>
      <c r="E68" s="209" t="s">
        <v>1</v>
      </c>
      <c r="F68" s="211">
        <v>18</v>
      </c>
      <c r="G68" s="519">
        <v>18</v>
      </c>
      <c r="H68" s="211">
        <v>40</v>
      </c>
      <c r="I68" s="211">
        <v>40</v>
      </c>
      <c r="J68" s="208" t="s">
        <v>202</v>
      </c>
      <c r="K68" s="221" t="s">
        <v>189</v>
      </c>
      <c r="L68" s="221" t="s">
        <v>103</v>
      </c>
      <c r="M68" s="221" t="s">
        <v>103</v>
      </c>
    </row>
    <row r="69" spans="1:13" ht="34.5" customHeight="1" x14ac:dyDescent="0.2">
      <c r="A69" s="222" t="s">
        <v>148</v>
      </c>
      <c r="B69" s="222" t="s">
        <v>147</v>
      </c>
      <c r="C69" s="222" t="s">
        <v>155</v>
      </c>
      <c r="D69" s="78" t="s">
        <v>321</v>
      </c>
      <c r="E69" s="209" t="s">
        <v>1</v>
      </c>
      <c r="F69" s="211">
        <v>0</v>
      </c>
      <c r="G69" s="519">
        <v>0</v>
      </c>
      <c r="H69" s="211">
        <v>0</v>
      </c>
      <c r="I69" s="211">
        <v>15</v>
      </c>
      <c r="J69" s="208" t="s">
        <v>370</v>
      </c>
      <c r="K69" s="81"/>
      <c r="L69" s="81"/>
      <c r="M69" s="81" t="s">
        <v>189</v>
      </c>
    </row>
    <row r="70" spans="1:13" ht="23.25" customHeight="1" x14ac:dyDescent="0.2">
      <c r="A70" s="679" t="s">
        <v>148</v>
      </c>
      <c r="B70" s="671" t="s">
        <v>147</v>
      </c>
      <c r="C70" s="679" t="s">
        <v>156</v>
      </c>
      <c r="D70" s="679" t="s">
        <v>626</v>
      </c>
      <c r="E70" s="209" t="s">
        <v>1</v>
      </c>
      <c r="F70" s="211">
        <v>11</v>
      </c>
      <c r="G70" s="519">
        <v>11</v>
      </c>
      <c r="H70" s="211">
        <v>0</v>
      </c>
      <c r="I70" s="211">
        <v>0</v>
      </c>
      <c r="J70" s="676" t="s">
        <v>627</v>
      </c>
      <c r="K70" s="671" t="s">
        <v>189</v>
      </c>
      <c r="L70" s="671"/>
      <c r="M70" s="671"/>
    </row>
    <row r="71" spans="1:13" ht="21.75" customHeight="1" x14ac:dyDescent="0.2">
      <c r="A71" s="680"/>
      <c r="B71" s="672"/>
      <c r="C71" s="680"/>
      <c r="D71" s="680"/>
      <c r="E71" s="209" t="s">
        <v>13</v>
      </c>
      <c r="F71" s="211">
        <v>6</v>
      </c>
      <c r="G71" s="519">
        <v>6</v>
      </c>
      <c r="H71" s="211">
        <v>0</v>
      </c>
      <c r="I71" s="211">
        <v>0</v>
      </c>
      <c r="J71" s="678"/>
      <c r="K71" s="672"/>
      <c r="L71" s="672"/>
      <c r="M71" s="672"/>
    </row>
    <row r="72" spans="1:13" ht="22.5" customHeight="1" x14ac:dyDescent="0.2">
      <c r="A72" s="664" t="s">
        <v>148</v>
      </c>
      <c r="B72" s="664" t="s">
        <v>147</v>
      </c>
      <c r="C72" s="664" t="s">
        <v>157</v>
      </c>
      <c r="D72" s="676" t="s">
        <v>787</v>
      </c>
      <c r="E72" s="209" t="s">
        <v>1</v>
      </c>
      <c r="F72" s="211">
        <v>15.7</v>
      </c>
      <c r="G72" s="519">
        <v>15.7</v>
      </c>
      <c r="H72" s="211">
        <v>0</v>
      </c>
      <c r="I72" s="211">
        <v>0</v>
      </c>
      <c r="J72" s="676" t="s">
        <v>788</v>
      </c>
      <c r="K72" s="664" t="s">
        <v>189</v>
      </c>
      <c r="L72" s="664"/>
      <c r="M72" s="664"/>
    </row>
    <row r="73" spans="1:13" ht="21.75" customHeight="1" x14ac:dyDescent="0.2">
      <c r="A73" s="666"/>
      <c r="B73" s="666"/>
      <c r="C73" s="666"/>
      <c r="D73" s="678"/>
      <c r="E73" s="209" t="s">
        <v>17</v>
      </c>
      <c r="F73" s="211">
        <v>62.6</v>
      </c>
      <c r="G73" s="519">
        <v>62.6</v>
      </c>
      <c r="H73" s="85">
        <v>0</v>
      </c>
      <c r="I73" s="211">
        <v>0</v>
      </c>
      <c r="J73" s="678"/>
      <c r="K73" s="666"/>
      <c r="L73" s="666"/>
      <c r="M73" s="666"/>
    </row>
    <row r="74" spans="1:13" ht="24.75" customHeight="1" x14ac:dyDescent="0.2">
      <c r="A74" s="664" t="s">
        <v>148</v>
      </c>
      <c r="B74" s="664" t="s">
        <v>147</v>
      </c>
      <c r="C74" s="664" t="s">
        <v>158</v>
      </c>
      <c r="D74" s="676" t="s">
        <v>790</v>
      </c>
      <c r="E74" s="209" t="s">
        <v>14</v>
      </c>
      <c r="F74" s="211">
        <v>426</v>
      </c>
      <c r="G74" s="519">
        <v>426</v>
      </c>
      <c r="H74" s="85">
        <v>0</v>
      </c>
      <c r="I74" s="211">
        <v>0</v>
      </c>
      <c r="J74" s="676" t="s">
        <v>793</v>
      </c>
      <c r="K74" s="664" t="s">
        <v>792</v>
      </c>
      <c r="L74" s="664" t="s">
        <v>183</v>
      </c>
      <c r="M74" s="664"/>
    </row>
    <row r="75" spans="1:13" ht="19.5" customHeight="1" x14ac:dyDescent="0.2">
      <c r="A75" s="665"/>
      <c r="B75" s="665"/>
      <c r="C75" s="665"/>
      <c r="D75" s="677"/>
      <c r="E75" s="209" t="s">
        <v>1</v>
      </c>
      <c r="F75" s="211">
        <v>0</v>
      </c>
      <c r="G75" s="519">
        <v>220</v>
      </c>
      <c r="H75" s="85">
        <v>120</v>
      </c>
      <c r="I75" s="211">
        <v>0</v>
      </c>
      <c r="J75" s="677"/>
      <c r="K75" s="665"/>
      <c r="L75" s="665"/>
      <c r="M75" s="665"/>
    </row>
    <row r="76" spans="1:13" ht="19.5" customHeight="1" x14ac:dyDescent="0.2">
      <c r="A76" s="666"/>
      <c r="B76" s="666"/>
      <c r="C76" s="666"/>
      <c r="D76" s="678"/>
      <c r="E76" s="209" t="s">
        <v>3</v>
      </c>
      <c r="F76" s="211">
        <v>426</v>
      </c>
      <c r="G76" s="519">
        <v>426</v>
      </c>
      <c r="H76" s="85">
        <v>0</v>
      </c>
      <c r="I76" s="211">
        <v>0</v>
      </c>
      <c r="J76" s="678"/>
      <c r="K76" s="666"/>
      <c r="L76" s="666"/>
      <c r="M76" s="666"/>
    </row>
    <row r="77" spans="1:13" ht="18.75" customHeight="1" x14ac:dyDescent="0.2">
      <c r="A77" s="664" t="s">
        <v>148</v>
      </c>
      <c r="B77" s="664" t="s">
        <v>147</v>
      </c>
      <c r="C77" s="664" t="s">
        <v>20</v>
      </c>
      <c r="D77" s="676" t="s">
        <v>791</v>
      </c>
      <c r="E77" s="209" t="s">
        <v>14</v>
      </c>
      <c r="F77" s="211">
        <v>532</v>
      </c>
      <c r="G77" s="519">
        <v>682</v>
      </c>
      <c r="H77" s="85">
        <v>0</v>
      </c>
      <c r="I77" s="211">
        <v>0</v>
      </c>
      <c r="J77" s="676" t="s">
        <v>793</v>
      </c>
      <c r="K77" s="664" t="s">
        <v>792</v>
      </c>
      <c r="L77" s="664" t="s">
        <v>183</v>
      </c>
      <c r="M77" s="664"/>
    </row>
    <row r="78" spans="1:13" ht="18.75" customHeight="1" x14ac:dyDescent="0.2">
      <c r="A78" s="665"/>
      <c r="B78" s="665"/>
      <c r="C78" s="665"/>
      <c r="D78" s="677"/>
      <c r="E78" s="209" t="s">
        <v>1</v>
      </c>
      <c r="F78" s="211">
        <v>0</v>
      </c>
      <c r="G78" s="519">
        <v>450</v>
      </c>
      <c r="H78" s="85">
        <v>420</v>
      </c>
      <c r="I78" s="211">
        <v>0</v>
      </c>
      <c r="J78" s="677"/>
      <c r="K78" s="665"/>
      <c r="L78" s="665"/>
      <c r="M78" s="665"/>
    </row>
    <row r="79" spans="1:13" ht="18.75" customHeight="1" x14ac:dyDescent="0.2">
      <c r="A79" s="666"/>
      <c r="B79" s="666"/>
      <c r="C79" s="666"/>
      <c r="D79" s="678"/>
      <c r="E79" s="209" t="s">
        <v>3</v>
      </c>
      <c r="F79" s="211">
        <v>532</v>
      </c>
      <c r="G79" s="519">
        <v>532</v>
      </c>
      <c r="H79" s="85">
        <v>0</v>
      </c>
      <c r="I79" s="211">
        <v>0</v>
      </c>
      <c r="J79" s="678"/>
      <c r="K79" s="666"/>
      <c r="L79" s="666"/>
      <c r="M79" s="666"/>
    </row>
    <row r="80" spans="1:13" ht="21.75" customHeight="1" x14ac:dyDescent="0.2">
      <c r="A80" s="664" t="s">
        <v>148</v>
      </c>
      <c r="B80" s="664" t="s">
        <v>147</v>
      </c>
      <c r="C80" s="664" t="s">
        <v>2</v>
      </c>
      <c r="D80" s="676" t="s">
        <v>836</v>
      </c>
      <c r="E80" s="209" t="s">
        <v>1</v>
      </c>
      <c r="F80" s="211">
        <v>30</v>
      </c>
      <c r="G80" s="519">
        <v>10</v>
      </c>
      <c r="H80" s="85">
        <v>52</v>
      </c>
      <c r="I80" s="211">
        <v>18</v>
      </c>
      <c r="J80" s="676" t="s">
        <v>862</v>
      </c>
      <c r="K80" s="664"/>
      <c r="L80" s="664"/>
      <c r="M80" s="664" t="s">
        <v>103</v>
      </c>
    </row>
    <row r="81" spans="1:13" ht="21.75" customHeight="1" x14ac:dyDescent="0.2">
      <c r="A81" s="665"/>
      <c r="B81" s="665"/>
      <c r="C81" s="665"/>
      <c r="D81" s="677"/>
      <c r="E81" s="209" t="s">
        <v>3</v>
      </c>
      <c r="F81" s="211">
        <v>0</v>
      </c>
      <c r="G81" s="519">
        <v>0</v>
      </c>
      <c r="H81" s="85">
        <v>300</v>
      </c>
      <c r="I81" s="211">
        <v>1200</v>
      </c>
      <c r="J81" s="677"/>
      <c r="K81" s="665"/>
      <c r="L81" s="665"/>
      <c r="M81" s="665"/>
    </row>
    <row r="82" spans="1:13" ht="21.75" customHeight="1" x14ac:dyDescent="0.2">
      <c r="A82" s="666"/>
      <c r="B82" s="666"/>
      <c r="C82" s="666"/>
      <c r="D82" s="678"/>
      <c r="E82" s="209" t="s">
        <v>4</v>
      </c>
      <c r="F82" s="211">
        <v>0</v>
      </c>
      <c r="G82" s="519">
        <v>0</v>
      </c>
      <c r="H82" s="85">
        <v>40.5</v>
      </c>
      <c r="I82" s="211">
        <v>162</v>
      </c>
      <c r="J82" s="678"/>
      <c r="K82" s="666"/>
      <c r="L82" s="666"/>
      <c r="M82" s="665"/>
    </row>
    <row r="83" spans="1:13" ht="18.75" customHeight="1" x14ac:dyDescent="0.2">
      <c r="A83" s="664" t="s">
        <v>148</v>
      </c>
      <c r="B83" s="664" t="s">
        <v>147</v>
      </c>
      <c r="C83" s="664" t="s">
        <v>9</v>
      </c>
      <c r="D83" s="676" t="s">
        <v>837</v>
      </c>
      <c r="E83" s="209" t="s">
        <v>1</v>
      </c>
      <c r="F83" s="211">
        <v>30</v>
      </c>
      <c r="G83" s="519">
        <v>10</v>
      </c>
      <c r="H83" s="85">
        <v>25</v>
      </c>
      <c r="I83" s="211">
        <v>11</v>
      </c>
      <c r="J83" s="676" t="s">
        <v>794</v>
      </c>
      <c r="K83" s="664"/>
      <c r="L83" s="664"/>
      <c r="M83" s="664" t="s">
        <v>795</v>
      </c>
    </row>
    <row r="84" spans="1:13" ht="18.75" customHeight="1" x14ac:dyDescent="0.2">
      <c r="A84" s="665"/>
      <c r="B84" s="665"/>
      <c r="C84" s="665"/>
      <c r="D84" s="677"/>
      <c r="E84" s="209" t="s">
        <v>3</v>
      </c>
      <c r="F84" s="211">
        <v>0</v>
      </c>
      <c r="G84" s="519">
        <v>0</v>
      </c>
      <c r="H84" s="85">
        <v>300</v>
      </c>
      <c r="I84" s="211">
        <v>700</v>
      </c>
      <c r="J84" s="677"/>
      <c r="K84" s="665"/>
      <c r="L84" s="665"/>
      <c r="M84" s="665"/>
    </row>
    <row r="85" spans="1:13" ht="18.75" customHeight="1" x14ac:dyDescent="0.2">
      <c r="A85" s="666"/>
      <c r="B85" s="666"/>
      <c r="C85" s="666"/>
      <c r="D85" s="678"/>
      <c r="E85" s="209" t="s">
        <v>4</v>
      </c>
      <c r="F85" s="211">
        <v>0</v>
      </c>
      <c r="G85" s="519">
        <v>0</v>
      </c>
      <c r="H85" s="211">
        <v>40.5</v>
      </c>
      <c r="I85" s="211">
        <v>94.5</v>
      </c>
      <c r="J85" s="678"/>
      <c r="K85" s="666"/>
      <c r="L85" s="666"/>
      <c r="M85" s="666"/>
    </row>
    <row r="86" spans="1:13" ht="18.75" customHeight="1" x14ac:dyDescent="0.2">
      <c r="A86" s="664" t="s">
        <v>148</v>
      </c>
      <c r="B86" s="664" t="s">
        <v>147</v>
      </c>
      <c r="C86" s="664" t="s">
        <v>5</v>
      </c>
      <c r="D86" s="676" t="s">
        <v>649</v>
      </c>
      <c r="E86" s="209" t="s">
        <v>1</v>
      </c>
      <c r="F86" s="211">
        <v>1</v>
      </c>
      <c r="G86" s="519">
        <v>1</v>
      </c>
      <c r="H86" s="211">
        <v>0</v>
      </c>
      <c r="I86" s="211">
        <v>0</v>
      </c>
      <c r="J86" s="676" t="s">
        <v>920</v>
      </c>
      <c r="K86" s="671" t="s">
        <v>183</v>
      </c>
      <c r="L86" s="671"/>
      <c r="M86" s="671"/>
    </row>
    <row r="87" spans="1:13" ht="18.75" customHeight="1" x14ac:dyDescent="0.2">
      <c r="A87" s="665"/>
      <c r="B87" s="665"/>
      <c r="C87" s="665"/>
      <c r="D87" s="677"/>
      <c r="E87" s="209" t="s">
        <v>4</v>
      </c>
      <c r="F87" s="211">
        <v>0.8</v>
      </c>
      <c r="G87" s="519">
        <v>0.8</v>
      </c>
      <c r="H87" s="211">
        <v>0</v>
      </c>
      <c r="I87" s="211">
        <v>0</v>
      </c>
      <c r="J87" s="677"/>
      <c r="K87" s="689"/>
      <c r="L87" s="689"/>
      <c r="M87" s="689"/>
    </row>
    <row r="88" spans="1:13" ht="18.75" customHeight="1" x14ac:dyDescent="0.2">
      <c r="A88" s="666"/>
      <c r="B88" s="666"/>
      <c r="C88" s="666"/>
      <c r="D88" s="678"/>
      <c r="E88" s="209" t="s">
        <v>3</v>
      </c>
      <c r="F88" s="211">
        <v>8.4</v>
      </c>
      <c r="G88" s="519">
        <v>8.4</v>
      </c>
      <c r="H88" s="211">
        <v>0</v>
      </c>
      <c r="I88" s="211">
        <v>0</v>
      </c>
      <c r="J88" s="678"/>
      <c r="K88" s="672"/>
      <c r="L88" s="672"/>
      <c r="M88" s="672"/>
    </row>
    <row r="89" spans="1:13" ht="20.25" customHeight="1" x14ac:dyDescent="0.2">
      <c r="A89" s="180" t="s">
        <v>148</v>
      </c>
      <c r="B89" s="180" t="s">
        <v>147</v>
      </c>
      <c r="C89" s="704" t="s">
        <v>139</v>
      </c>
      <c r="D89" s="705"/>
      <c r="E89" s="706"/>
      <c r="F89" s="66">
        <f>SUM(F56:F88)</f>
        <v>3080.8</v>
      </c>
      <c r="G89" s="66">
        <f>SUM(G56:G88)</f>
        <v>3988.8</v>
      </c>
      <c r="H89" s="66">
        <f>SUM(H56:H88)</f>
        <v>2203</v>
      </c>
      <c r="I89" s="66">
        <f>SUM(I56:I88)</f>
        <v>3190.5</v>
      </c>
      <c r="J89" s="66"/>
      <c r="K89" s="66"/>
      <c r="L89" s="66"/>
      <c r="M89" s="66"/>
    </row>
    <row r="90" spans="1:13" ht="16.5" customHeight="1" x14ac:dyDescent="0.2">
      <c r="A90" s="180" t="s">
        <v>148</v>
      </c>
      <c r="B90" s="690" t="s">
        <v>109</v>
      </c>
      <c r="C90" s="690"/>
      <c r="D90" s="690"/>
      <c r="E90" s="690"/>
      <c r="F90" s="65">
        <f t="shared" ref="F90:I90" si="4">+F89</f>
        <v>3080.8</v>
      </c>
      <c r="G90" s="65">
        <f t="shared" ref="G90" si="5">+G89</f>
        <v>3988.8</v>
      </c>
      <c r="H90" s="65">
        <f t="shared" si="4"/>
        <v>2203</v>
      </c>
      <c r="I90" s="65">
        <f t="shared" si="4"/>
        <v>3190.5</v>
      </c>
      <c r="J90" s="478"/>
      <c r="K90" s="478"/>
      <c r="L90" s="478"/>
      <c r="M90" s="478"/>
    </row>
    <row r="91" spans="1:13" ht="20.25" customHeight="1" x14ac:dyDescent="0.2">
      <c r="A91" s="708" t="s">
        <v>141</v>
      </c>
      <c r="B91" s="708"/>
      <c r="C91" s="708"/>
      <c r="D91" s="708"/>
      <c r="E91" s="708"/>
      <c r="F91" s="152">
        <f t="shared" ref="F91:I91" si="6">+F90+F47</f>
        <v>37931.899999999994</v>
      </c>
      <c r="G91" s="152">
        <f t="shared" si="6"/>
        <v>40599.499999999993</v>
      </c>
      <c r="H91" s="152">
        <f t="shared" si="6"/>
        <v>41832.1</v>
      </c>
      <c r="I91" s="152">
        <f t="shared" si="6"/>
        <v>42738.6</v>
      </c>
      <c r="J91" s="295"/>
      <c r="K91" s="179"/>
      <c r="L91" s="179"/>
      <c r="M91" s="179"/>
    </row>
    <row r="92" spans="1:13" ht="14.25" customHeight="1" x14ac:dyDescent="0.2">
      <c r="A92" s="685" t="s">
        <v>162</v>
      </c>
      <c r="B92" s="685"/>
      <c r="C92" s="685"/>
      <c r="D92" s="685"/>
      <c r="E92" s="685"/>
      <c r="F92" s="211"/>
      <c r="G92" s="211"/>
      <c r="H92" s="211"/>
      <c r="I92" s="211"/>
      <c r="J92" s="295"/>
      <c r="K92" s="179"/>
      <c r="L92" s="179"/>
      <c r="M92" s="179"/>
    </row>
    <row r="93" spans="1:13" ht="19.5" customHeight="1" x14ac:dyDescent="0.2">
      <c r="A93" s="707" t="s">
        <v>19</v>
      </c>
      <c r="B93" s="707"/>
      <c r="C93" s="707"/>
      <c r="D93" s="707"/>
      <c r="E93" s="707"/>
      <c r="F93" s="153">
        <f t="shared" ref="F93:I93" si="7">SUM(F94:F99)</f>
        <v>36584.399999999994</v>
      </c>
      <c r="G93" s="153">
        <f t="shared" si="7"/>
        <v>38827.999999999985</v>
      </c>
      <c r="H93" s="153">
        <f t="shared" si="7"/>
        <v>39286.1</v>
      </c>
      <c r="I93" s="153">
        <f t="shared" si="7"/>
        <v>40053.1</v>
      </c>
      <c r="J93" s="295"/>
      <c r="K93" s="179"/>
      <c r="L93" s="179"/>
      <c r="M93" s="179"/>
    </row>
    <row r="94" spans="1:13" ht="14.25" customHeight="1" x14ac:dyDescent="0.2">
      <c r="A94" s="675" t="s">
        <v>110</v>
      </c>
      <c r="B94" s="675"/>
      <c r="C94" s="675"/>
      <c r="D94" s="675"/>
      <c r="E94" s="675"/>
      <c r="F94" s="82">
        <f>+F86+F83+F80+F78+F75+F72+F70+F69+F68+F67+F66+F65+F64+F60+F59+F58+F45+F43+F42+F38+F37+F35+F33+F32+F31+F27+F24+F20+F34</f>
        <v>14360.7</v>
      </c>
      <c r="G94" s="522">
        <f>+G86+G83+G80+G78+G75+G72+G70+G69+G68+G67+G66+G65+G64+G60+G59+G58+G45+G43+G42+G38+G37+G35+G33+G32+G31+G27+G24+G20+G34</f>
        <v>16000.400000000001</v>
      </c>
      <c r="H94" s="82">
        <f>+H86+H83+H80+H78+H75+H72+H70+H69+H68+H67+H66+H65+H64+H60+H59+H58+H45+H43+H42+H38+H37+H35+H33+H32+H31+H27+H24+H20+H34</f>
        <v>17906</v>
      </c>
      <c r="I94" s="82">
        <f>+I86+I83+I80+I78+I75+I72+I70+I69+I68+I67+I66+I65+I64+I60+I59+I58+I45+I43+I42+I38+I37+I35+I33+I32+I31+I27+I24+I20+I34</f>
        <v>18003</v>
      </c>
      <c r="J94" s="295"/>
      <c r="K94" s="295"/>
      <c r="L94" s="295"/>
      <c r="M94" s="295"/>
    </row>
    <row r="95" spans="1:13" ht="15.75" customHeight="1" x14ac:dyDescent="0.2">
      <c r="A95" s="675" t="s">
        <v>175</v>
      </c>
      <c r="B95" s="675"/>
      <c r="C95" s="675"/>
      <c r="D95" s="675"/>
      <c r="E95" s="675"/>
      <c r="F95" s="97">
        <f>+F18+F23+F26+F29+F30+F36+F44+F56+F73</f>
        <v>19708.999999999996</v>
      </c>
      <c r="G95" s="523">
        <f>+G18+G23+G26+G29+G30+G36+G44+G56+G73</f>
        <v>20262.899999999991</v>
      </c>
      <c r="H95" s="97">
        <f>+H18+H23+H26+H29+H30+H36+H44+H56+H73</f>
        <v>20183.599999999999</v>
      </c>
      <c r="I95" s="97">
        <f>+I18+I23+I26+I29+I30+I36+I44+I56+I73</f>
        <v>20853.599999999999</v>
      </c>
      <c r="J95" s="295"/>
      <c r="K95" s="415"/>
      <c r="L95" s="179"/>
      <c r="M95" s="179"/>
    </row>
    <row r="96" spans="1:13" ht="16.5" customHeight="1" x14ac:dyDescent="0.2">
      <c r="A96" s="675" t="s">
        <v>111</v>
      </c>
      <c r="B96" s="675"/>
      <c r="C96" s="675"/>
      <c r="D96" s="675"/>
      <c r="E96" s="675"/>
      <c r="F96" s="97"/>
      <c r="G96" s="523"/>
      <c r="H96" s="97"/>
      <c r="I96" s="97"/>
      <c r="J96" s="295"/>
      <c r="K96" s="415"/>
      <c r="L96" s="179"/>
      <c r="M96" s="179"/>
    </row>
    <row r="97" spans="1:13" ht="15" customHeight="1" x14ac:dyDescent="0.2">
      <c r="A97" s="675" t="s">
        <v>112</v>
      </c>
      <c r="B97" s="675"/>
      <c r="C97" s="675"/>
      <c r="D97" s="675"/>
      <c r="E97" s="675"/>
      <c r="F97" s="97">
        <f>+F22+F25+F28</f>
        <v>1196.7</v>
      </c>
      <c r="G97" s="523">
        <f>+G22+G25+G28</f>
        <v>1196.7</v>
      </c>
      <c r="H97" s="97">
        <f>+H22+H25+H28</f>
        <v>1196.5</v>
      </c>
      <c r="I97" s="97">
        <f>+I22+I25+I28</f>
        <v>1196.5</v>
      </c>
      <c r="J97" s="295"/>
      <c r="K97" s="415"/>
      <c r="L97" s="179"/>
      <c r="M97" s="179"/>
    </row>
    <row r="98" spans="1:13" ht="13.5" customHeight="1" x14ac:dyDescent="0.2">
      <c r="A98" s="675" t="s">
        <v>115</v>
      </c>
      <c r="B98" s="675"/>
      <c r="C98" s="675"/>
      <c r="D98" s="675"/>
      <c r="E98" s="675"/>
      <c r="F98" s="82">
        <f t="shared" ref="F98:I98" si="8">+F77+F74+F61+F57</f>
        <v>1318</v>
      </c>
      <c r="G98" s="522">
        <f t="shared" ref="G98" si="9">+G77+G74+G61+G57</f>
        <v>1368</v>
      </c>
      <c r="H98" s="82">
        <f t="shared" si="8"/>
        <v>0</v>
      </c>
      <c r="I98" s="82">
        <f t="shared" si="8"/>
        <v>0</v>
      </c>
      <c r="J98" s="295"/>
      <c r="K98" s="415"/>
      <c r="L98" s="179"/>
      <c r="M98" s="179"/>
    </row>
    <row r="99" spans="1:13" ht="12.75" customHeight="1" x14ac:dyDescent="0.2">
      <c r="A99" s="675" t="s">
        <v>116</v>
      </c>
      <c r="B99" s="675"/>
      <c r="C99" s="675"/>
      <c r="D99" s="675"/>
      <c r="E99" s="675"/>
      <c r="F99" s="97"/>
      <c r="G99" s="523"/>
      <c r="H99" s="97"/>
      <c r="I99" s="97"/>
      <c r="J99" s="295"/>
      <c r="K99" s="415"/>
      <c r="L99" s="179"/>
      <c r="M99" s="179"/>
    </row>
    <row r="100" spans="1:13" ht="16.5" customHeight="1" x14ac:dyDescent="0.2">
      <c r="A100" s="701" t="s">
        <v>18</v>
      </c>
      <c r="B100" s="701"/>
      <c r="C100" s="701"/>
      <c r="D100" s="701"/>
      <c r="E100" s="701"/>
      <c r="F100" s="153">
        <f t="shared" ref="F100:I100" si="10">+F101+F102+F103+F104</f>
        <v>1347.5</v>
      </c>
      <c r="G100" s="153">
        <f t="shared" ref="G100" si="11">+G101+G102+G103+G104</f>
        <v>1771.5</v>
      </c>
      <c r="H100" s="153">
        <f t="shared" ref="H100" si="12">+H101+H102+H103+H104</f>
        <v>2546</v>
      </c>
      <c r="I100" s="153">
        <f t="shared" si="10"/>
        <v>2685.5</v>
      </c>
      <c r="J100" s="295"/>
      <c r="K100" s="415"/>
      <c r="L100" s="179"/>
      <c r="M100" s="179"/>
    </row>
    <row r="101" spans="1:13" ht="12.75" customHeight="1" x14ac:dyDescent="0.2">
      <c r="A101" s="675" t="s">
        <v>113</v>
      </c>
      <c r="B101" s="675"/>
      <c r="C101" s="675"/>
      <c r="D101" s="675"/>
      <c r="E101" s="675"/>
      <c r="F101" s="82">
        <f>+F88+F84+F81+F79+F76+F62+F40+F21</f>
        <v>1338.8</v>
      </c>
      <c r="G101" s="522">
        <f>+G88+G84+G81+G79+G76+G62+G40+G21</f>
        <v>1655.8</v>
      </c>
      <c r="H101" s="82">
        <f>+H88+H84+H81+H79+H76+H62+H40+H21</f>
        <v>2150</v>
      </c>
      <c r="I101" s="82">
        <f>+I88+I84+I81+I79+I76+I62+I40+I21</f>
        <v>2383</v>
      </c>
      <c r="J101" s="295"/>
      <c r="K101" s="415"/>
      <c r="L101" s="179"/>
      <c r="M101" s="179"/>
    </row>
    <row r="102" spans="1:13" ht="12.75" customHeight="1" x14ac:dyDescent="0.2">
      <c r="A102" s="675" t="s">
        <v>114</v>
      </c>
      <c r="B102" s="675"/>
      <c r="C102" s="675"/>
      <c r="D102" s="675"/>
      <c r="E102" s="675"/>
      <c r="F102" s="82">
        <f t="shared" ref="F102:I102" si="13">+F87+F85+F82+F63+F41</f>
        <v>2.7</v>
      </c>
      <c r="G102" s="522">
        <f t="shared" si="13"/>
        <v>102.7</v>
      </c>
      <c r="H102" s="82">
        <f t="shared" si="13"/>
        <v>396</v>
      </c>
      <c r="I102" s="82">
        <f t="shared" si="13"/>
        <v>302.5</v>
      </c>
      <c r="J102" s="295"/>
      <c r="K102" s="415"/>
      <c r="L102" s="179"/>
      <c r="M102" s="179"/>
    </row>
    <row r="103" spans="1:13" ht="12.75" customHeight="1" x14ac:dyDescent="0.2">
      <c r="A103" s="675" t="s">
        <v>117</v>
      </c>
      <c r="B103" s="675"/>
      <c r="C103" s="675"/>
      <c r="D103" s="675"/>
      <c r="E103" s="675"/>
      <c r="F103" s="82">
        <f t="shared" ref="F103:I103" si="14">+F71+F52</f>
        <v>6</v>
      </c>
      <c r="G103" s="522">
        <f t="shared" si="14"/>
        <v>13</v>
      </c>
      <c r="H103" s="82">
        <f t="shared" si="14"/>
        <v>0</v>
      </c>
      <c r="I103" s="82">
        <f t="shared" si="14"/>
        <v>0</v>
      </c>
      <c r="J103" s="295"/>
      <c r="K103" s="415"/>
      <c r="L103" s="179"/>
      <c r="M103" s="179"/>
    </row>
    <row r="104" spans="1:13" ht="12.75" customHeight="1" x14ac:dyDescent="0.2">
      <c r="A104" s="675" t="s">
        <v>118</v>
      </c>
      <c r="B104" s="675"/>
      <c r="C104" s="675"/>
      <c r="D104" s="675"/>
      <c r="E104" s="675"/>
      <c r="F104" s="97"/>
      <c r="G104" s="523"/>
      <c r="H104" s="97"/>
      <c r="I104" s="97"/>
      <c r="J104" s="295"/>
      <c r="K104" s="179"/>
      <c r="L104" s="179"/>
      <c r="M104" s="179"/>
    </row>
    <row r="105" spans="1:13" x14ac:dyDescent="0.2">
      <c r="A105" s="709" t="s">
        <v>1074</v>
      </c>
      <c r="B105" s="709"/>
      <c r="C105" s="709"/>
      <c r="D105" s="709"/>
      <c r="E105" s="709"/>
      <c r="F105" s="709"/>
      <c r="G105" s="709"/>
      <c r="H105" s="709"/>
      <c r="J105" s="44"/>
    </row>
  </sheetData>
  <mergeCells count="169">
    <mergeCell ref="A105:H105"/>
    <mergeCell ref="I1:K1"/>
    <mergeCell ref="I2:K2"/>
    <mergeCell ref="I3:K3"/>
    <mergeCell ref="A5:K5"/>
    <mergeCell ref="A6:K6"/>
    <mergeCell ref="J7:M7"/>
    <mergeCell ref="A8:M8"/>
    <mergeCell ref="M12:M14"/>
    <mergeCell ref="K12:K14"/>
    <mergeCell ref="K26:K28"/>
    <mergeCell ref="B60:B63"/>
    <mergeCell ref="M21:M22"/>
    <mergeCell ref="J43:J44"/>
    <mergeCell ref="C43:C44"/>
    <mergeCell ref="M60:M63"/>
    <mergeCell ref="K43:K44"/>
    <mergeCell ref="K56:K58"/>
    <mergeCell ref="K60:K63"/>
    <mergeCell ref="M56:M58"/>
    <mergeCell ref="M43:M44"/>
    <mergeCell ref="K21:K22"/>
    <mergeCell ref="J11:J14"/>
    <mergeCell ref="I10:I14"/>
    <mergeCell ref="B16:J16"/>
    <mergeCell ref="K9:M9"/>
    <mergeCell ref="J10:M10"/>
    <mergeCell ref="M38:M39"/>
    <mergeCell ref="A38:A39"/>
    <mergeCell ref="A102:E102"/>
    <mergeCell ref="D60:D63"/>
    <mergeCell ref="A99:E99"/>
    <mergeCell ref="A77:A79"/>
    <mergeCell ref="B90:E90"/>
    <mergeCell ref="A23:A25"/>
    <mergeCell ref="A18:A22"/>
    <mergeCell ref="D26:D28"/>
    <mergeCell ref="B56:B58"/>
    <mergeCell ref="C46:E46"/>
    <mergeCell ref="B77:B79"/>
    <mergeCell ref="C77:C79"/>
    <mergeCell ref="A60:A63"/>
    <mergeCell ref="D56:D58"/>
    <mergeCell ref="C89:E89"/>
    <mergeCell ref="A93:E93"/>
    <mergeCell ref="A101:E101"/>
    <mergeCell ref="A91:E91"/>
    <mergeCell ref="A94:E94"/>
    <mergeCell ref="K83:K85"/>
    <mergeCell ref="B70:B71"/>
    <mergeCell ref="B80:B82"/>
    <mergeCell ref="H18:H19"/>
    <mergeCell ref="E18:E19"/>
    <mergeCell ref="B38:B39"/>
    <mergeCell ref="D86:D88"/>
    <mergeCell ref="D83:D85"/>
    <mergeCell ref="C86:C88"/>
    <mergeCell ref="J86:J88"/>
    <mergeCell ref="B23:B25"/>
    <mergeCell ref="B43:B44"/>
    <mergeCell ref="D23:D25"/>
    <mergeCell ref="B18:B22"/>
    <mergeCell ref="D30:D31"/>
    <mergeCell ref="K70:K71"/>
    <mergeCell ref="F10:F14"/>
    <mergeCell ref="L80:L82"/>
    <mergeCell ref="E10:E14"/>
    <mergeCell ref="C17:J17"/>
    <mergeCell ref="J21:J22"/>
    <mergeCell ref="D40:D41"/>
    <mergeCell ref="J80:J82"/>
    <mergeCell ref="L12:L14"/>
    <mergeCell ref="L21:L22"/>
    <mergeCell ref="H10:H14"/>
    <mergeCell ref="C80:C82"/>
    <mergeCell ref="D74:D76"/>
    <mergeCell ref="C74:C76"/>
    <mergeCell ref="D38:D39"/>
    <mergeCell ref="C38:C39"/>
    <mergeCell ref="G18:G19"/>
    <mergeCell ref="D10:D14"/>
    <mergeCell ref="J26:J28"/>
    <mergeCell ref="D43:D44"/>
    <mergeCell ref="D18:D22"/>
    <mergeCell ref="C23:C25"/>
    <mergeCell ref="J23:J25"/>
    <mergeCell ref="C18:C22"/>
    <mergeCell ref="I18:I19"/>
    <mergeCell ref="M83:M85"/>
    <mergeCell ref="C55:J55"/>
    <mergeCell ref="L70:L71"/>
    <mergeCell ref="L86:L88"/>
    <mergeCell ref="C83:C85"/>
    <mergeCell ref="C26:C28"/>
    <mergeCell ref="M86:M88"/>
    <mergeCell ref="C70:C71"/>
    <mergeCell ref="K72:K73"/>
    <mergeCell ref="B47:E47"/>
    <mergeCell ref="K86:K88"/>
    <mergeCell ref="J60:J63"/>
    <mergeCell ref="K80:K82"/>
    <mergeCell ref="M72:M73"/>
    <mergeCell ref="L26:L28"/>
    <mergeCell ref="L43:L44"/>
    <mergeCell ref="L56:L58"/>
    <mergeCell ref="L60:L63"/>
    <mergeCell ref="L74:L76"/>
    <mergeCell ref="L77:L79"/>
    <mergeCell ref="L83:L85"/>
    <mergeCell ref="L72:L73"/>
    <mergeCell ref="C72:C73"/>
    <mergeCell ref="B86:B88"/>
    <mergeCell ref="B10:B14"/>
    <mergeCell ref="C10:C14"/>
    <mergeCell ref="G10:G14"/>
    <mergeCell ref="J72:J73"/>
    <mergeCell ref="C56:C58"/>
    <mergeCell ref="C60:C63"/>
    <mergeCell ref="B54:J54"/>
    <mergeCell ref="L38:L39"/>
    <mergeCell ref="A104:E104"/>
    <mergeCell ref="A98:E98"/>
    <mergeCell ref="A95:E95"/>
    <mergeCell ref="A92:E92"/>
    <mergeCell ref="A96:E96"/>
    <mergeCell ref="A10:A14"/>
    <mergeCell ref="F18:F19"/>
    <mergeCell ref="J56:J58"/>
    <mergeCell ref="B74:B76"/>
    <mergeCell ref="A74:A76"/>
    <mergeCell ref="D77:D79"/>
    <mergeCell ref="J74:J76"/>
    <mergeCell ref="J77:J79"/>
    <mergeCell ref="A15:J15"/>
    <mergeCell ref="A86:A88"/>
    <mergeCell ref="A70:A71"/>
    <mergeCell ref="A103:E103"/>
    <mergeCell ref="B26:B28"/>
    <mergeCell ref="A26:A28"/>
    <mergeCell ref="A43:A44"/>
    <mergeCell ref="J83:J85"/>
    <mergeCell ref="D72:D73"/>
    <mergeCell ref="A80:A82"/>
    <mergeCell ref="D70:D71"/>
    <mergeCell ref="J70:J71"/>
    <mergeCell ref="A100:E100"/>
    <mergeCell ref="A97:E97"/>
    <mergeCell ref="A83:A85"/>
    <mergeCell ref="B83:B85"/>
    <mergeCell ref="D80:D82"/>
    <mergeCell ref="B72:B73"/>
    <mergeCell ref="A72:A73"/>
    <mergeCell ref="J40:J41"/>
    <mergeCell ref="K40:K41"/>
    <mergeCell ref="L40:L41"/>
    <mergeCell ref="M40:M41"/>
    <mergeCell ref="C40:C41"/>
    <mergeCell ref="B40:B41"/>
    <mergeCell ref="A56:A58"/>
    <mergeCell ref="A40:A41"/>
    <mergeCell ref="M74:M76"/>
    <mergeCell ref="M77:M79"/>
    <mergeCell ref="M80:M82"/>
    <mergeCell ref="K74:K76"/>
    <mergeCell ref="K77:K79"/>
    <mergeCell ref="J38:J39"/>
    <mergeCell ref="K38:K39"/>
    <mergeCell ref="M70:M71"/>
    <mergeCell ref="M26:M28"/>
  </mergeCells>
  <phoneticPr fontId="15" type="noConversion"/>
  <pageMargins left="0.19685039370078741" right="0.19685039370078741" top="0.51181102362204722" bottom="0.19685039370078741" header="0" footer="0"/>
  <pageSetup paperSize="9" scale="9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CEF08-E2D8-46F2-8FC8-0120A18D3592}">
  <sheetPr>
    <tabColor theme="5" tint="0.39997558519241921"/>
    <pageSetUpPr fitToPage="1"/>
  </sheetPr>
  <dimension ref="A1:K127"/>
  <sheetViews>
    <sheetView zoomScale="85" zoomScaleNormal="85" workbookViewId="0">
      <selection activeCell="A127" sqref="A1:F127"/>
    </sheetView>
  </sheetViews>
  <sheetFormatPr defaultRowHeight="12.75" x14ac:dyDescent="0.2"/>
  <cols>
    <col min="1" max="1" width="10.7109375" style="441" customWidth="1"/>
    <col min="2" max="2" width="33.42578125" style="441" customWidth="1"/>
    <col min="3" max="3" width="28" style="441" customWidth="1"/>
    <col min="4" max="4" width="21.28515625" style="441" customWidth="1"/>
    <col min="5" max="6" width="14" style="441" customWidth="1"/>
    <col min="7" max="16384" width="9.140625" style="441"/>
  </cols>
  <sheetData>
    <row r="1" spans="1:6" s="420" customFormat="1" ht="31.5" customHeight="1" x14ac:dyDescent="0.2">
      <c r="A1" s="725" t="s">
        <v>942</v>
      </c>
      <c r="B1" s="725"/>
      <c r="C1" s="725"/>
      <c r="D1" s="725"/>
      <c r="E1" s="725"/>
      <c r="F1" s="725"/>
    </row>
    <row r="2" spans="1:6" ht="15.75" x14ac:dyDescent="0.2">
      <c r="A2" s="440"/>
    </row>
    <row r="3" spans="1:6" ht="15.75" x14ac:dyDescent="0.2">
      <c r="A3" s="715" t="s">
        <v>943</v>
      </c>
      <c r="B3" s="715"/>
      <c r="C3" s="715"/>
      <c r="D3" s="715"/>
      <c r="E3" s="715"/>
      <c r="F3" s="715"/>
    </row>
    <row r="4" spans="1:6" ht="19.5" customHeight="1" x14ac:dyDescent="0.2">
      <c r="A4" s="715" t="s">
        <v>944</v>
      </c>
      <c r="B4" s="715"/>
      <c r="C4" s="715"/>
      <c r="D4" s="715"/>
      <c r="E4" s="715"/>
      <c r="F4" s="715"/>
    </row>
    <row r="5" spans="1:6" ht="15.75" x14ac:dyDescent="0.2">
      <c r="A5" s="442"/>
    </row>
    <row r="6" spans="1:6" ht="149.25" customHeight="1" x14ac:dyDescent="0.2">
      <c r="A6" s="716" t="s">
        <v>945</v>
      </c>
      <c r="B6" s="716"/>
      <c r="C6" s="716"/>
      <c r="D6" s="716"/>
      <c r="E6" s="716"/>
      <c r="F6" s="716"/>
    </row>
    <row r="7" spans="1:6" s="450" customFormat="1" ht="15.75" customHeight="1" x14ac:dyDescent="0.2">
      <c r="A7" s="716" t="s">
        <v>946</v>
      </c>
      <c r="B7" s="716"/>
      <c r="C7" s="716"/>
      <c r="D7" s="716"/>
      <c r="E7" s="716"/>
      <c r="F7" s="716"/>
    </row>
    <row r="8" spans="1:6" s="450" customFormat="1" ht="15.75" customHeight="1" x14ac:dyDescent="0.2">
      <c r="A8" s="716" t="s">
        <v>947</v>
      </c>
      <c r="B8" s="716"/>
      <c r="C8" s="716"/>
      <c r="D8" s="716"/>
      <c r="E8" s="716"/>
      <c r="F8" s="716"/>
    </row>
    <row r="9" spans="1:6" s="450" customFormat="1" ht="15.75" customHeight="1" x14ac:dyDescent="0.2">
      <c r="A9" s="716" t="s">
        <v>948</v>
      </c>
      <c r="B9" s="716"/>
      <c r="C9" s="716"/>
      <c r="D9" s="716"/>
      <c r="E9" s="716"/>
      <c r="F9" s="716"/>
    </row>
    <row r="10" spans="1:6" s="450" customFormat="1" ht="47.25" customHeight="1" x14ac:dyDescent="0.2">
      <c r="A10" s="716" t="s">
        <v>949</v>
      </c>
      <c r="B10" s="716"/>
      <c r="C10" s="716"/>
      <c r="D10" s="716"/>
      <c r="E10" s="716"/>
      <c r="F10" s="716"/>
    </row>
    <row r="11" spans="1:6" ht="15.75" x14ac:dyDescent="0.2">
      <c r="A11" s="444"/>
    </row>
    <row r="12" spans="1:6" ht="19.5" customHeight="1" x14ac:dyDescent="0.2">
      <c r="A12" s="715" t="s">
        <v>950</v>
      </c>
      <c r="B12" s="715"/>
      <c r="C12" s="715"/>
      <c r="D12" s="715"/>
      <c r="E12" s="715"/>
      <c r="F12" s="715"/>
    </row>
    <row r="13" spans="1:6" ht="19.5" customHeight="1" x14ac:dyDescent="0.2">
      <c r="A13" s="715" t="s">
        <v>951</v>
      </c>
      <c r="B13" s="715"/>
      <c r="C13" s="715"/>
      <c r="D13" s="715"/>
      <c r="E13" s="715"/>
      <c r="F13" s="715"/>
    </row>
    <row r="14" spans="1:6" ht="15.75" x14ac:dyDescent="0.2">
      <c r="A14" s="419"/>
    </row>
    <row r="15" spans="1:6" ht="135" customHeight="1" x14ac:dyDescent="0.2">
      <c r="A15" s="716" t="s">
        <v>952</v>
      </c>
      <c r="B15" s="716"/>
      <c r="C15" s="716"/>
      <c r="D15" s="716"/>
      <c r="E15" s="716"/>
      <c r="F15" s="716"/>
    </row>
    <row r="16" spans="1:6" ht="61.5" customHeight="1" x14ac:dyDescent="0.2">
      <c r="A16" s="716" t="s">
        <v>953</v>
      </c>
      <c r="B16" s="716"/>
      <c r="C16" s="716"/>
      <c r="D16" s="716"/>
      <c r="E16" s="716"/>
      <c r="F16" s="716"/>
    </row>
    <row r="17" spans="1:11" ht="94.5" customHeight="1" x14ac:dyDescent="0.2">
      <c r="A17" s="716" t="s">
        <v>954</v>
      </c>
      <c r="B17" s="716"/>
      <c r="C17" s="716"/>
      <c r="D17" s="716"/>
      <c r="E17" s="716"/>
      <c r="F17" s="716"/>
    </row>
    <row r="18" spans="1:11" ht="78.75" customHeight="1" x14ac:dyDescent="0.2">
      <c r="A18" s="716" t="s">
        <v>955</v>
      </c>
      <c r="B18" s="716"/>
      <c r="C18" s="716"/>
      <c r="D18" s="716"/>
      <c r="E18" s="716"/>
      <c r="F18" s="716"/>
    </row>
    <row r="19" spans="1:11" ht="110.25" customHeight="1" x14ac:dyDescent="0.2">
      <c r="A19" s="716" t="s">
        <v>956</v>
      </c>
      <c r="B19" s="716"/>
      <c r="C19" s="716"/>
      <c r="D19" s="716"/>
      <c r="E19" s="716"/>
      <c r="F19" s="716"/>
    </row>
    <row r="20" spans="1:11" ht="133.5" customHeight="1" x14ac:dyDescent="0.2">
      <c r="A20" s="716" t="s">
        <v>957</v>
      </c>
      <c r="B20" s="716"/>
      <c r="C20" s="716"/>
      <c r="D20" s="716"/>
      <c r="E20" s="716"/>
      <c r="F20" s="716"/>
    </row>
    <row r="21" spans="1:11" ht="47.25" customHeight="1" x14ac:dyDescent="0.2">
      <c r="A21" s="719" t="s">
        <v>958</v>
      </c>
      <c r="B21" s="719"/>
      <c r="C21" s="719"/>
      <c r="D21" s="719"/>
      <c r="E21" s="719"/>
      <c r="F21" s="719"/>
    </row>
    <row r="22" spans="1:11" ht="63" customHeight="1" x14ac:dyDescent="0.2">
      <c r="A22" s="719" t="s">
        <v>959</v>
      </c>
      <c r="B22" s="719"/>
      <c r="C22" s="719"/>
      <c r="D22" s="719"/>
      <c r="E22" s="719"/>
      <c r="F22" s="719"/>
    </row>
    <row r="23" spans="1:11" ht="15.75" x14ac:dyDescent="0.2">
      <c r="A23" s="446"/>
    </row>
    <row r="24" spans="1:11" ht="209.25" customHeight="1" x14ac:dyDescent="0.2"/>
    <row r="25" spans="1:11" ht="15.75" x14ac:dyDescent="0.2">
      <c r="A25" s="446"/>
    </row>
    <row r="26" spans="1:11" ht="23.25" customHeight="1" x14ac:dyDescent="0.2">
      <c r="A26" s="727" t="s">
        <v>960</v>
      </c>
      <c r="B26" s="727"/>
      <c r="C26" s="727" t="s">
        <v>1050</v>
      </c>
      <c r="D26" s="727"/>
    </row>
    <row r="27" spans="1:11" x14ac:dyDescent="0.2">
      <c r="K27" s="447"/>
    </row>
    <row r="28" spans="1:11" ht="15.75" x14ac:dyDescent="0.2">
      <c r="A28" s="445"/>
    </row>
    <row r="29" spans="1:11" ht="52.5" customHeight="1" x14ac:dyDescent="0.2">
      <c r="A29" s="719" t="s">
        <v>961</v>
      </c>
      <c r="B29" s="719"/>
      <c r="C29" s="719"/>
      <c r="D29" s="719"/>
      <c r="E29" s="719"/>
      <c r="F29" s="719"/>
    </row>
    <row r="30" spans="1:11" ht="15.75" x14ac:dyDescent="0.2">
      <c r="A30" s="448"/>
    </row>
    <row r="31" spans="1:11" ht="22.5" customHeight="1" x14ac:dyDescent="0.2">
      <c r="A31" s="715" t="s">
        <v>962</v>
      </c>
      <c r="B31" s="715"/>
      <c r="C31" s="715"/>
      <c r="D31" s="715"/>
      <c r="E31" s="715"/>
      <c r="F31" s="715"/>
    </row>
    <row r="32" spans="1:11" ht="15.75" x14ac:dyDescent="0.2">
      <c r="A32" s="715" t="s">
        <v>963</v>
      </c>
      <c r="B32" s="715"/>
      <c r="C32" s="715"/>
      <c r="D32" s="715"/>
      <c r="E32" s="715"/>
      <c r="F32" s="715"/>
    </row>
    <row r="33" spans="1:6" ht="15.75" x14ac:dyDescent="0.2">
      <c r="A33" s="449"/>
    </row>
    <row r="34" spans="1:6" ht="15.75" x14ac:dyDescent="0.2">
      <c r="A34" s="716" t="s">
        <v>964</v>
      </c>
      <c r="B34" s="716"/>
      <c r="C34" s="716"/>
      <c r="D34" s="716"/>
      <c r="E34" s="716"/>
      <c r="F34" s="716"/>
    </row>
    <row r="35" spans="1:6" ht="15.75" x14ac:dyDescent="0.2">
      <c r="A35" s="716" t="s">
        <v>965</v>
      </c>
      <c r="B35" s="716"/>
      <c r="C35" s="716"/>
      <c r="D35" s="716"/>
      <c r="E35" s="716"/>
      <c r="F35" s="716"/>
    </row>
    <row r="36" spans="1:6" ht="15.75" x14ac:dyDescent="0.2">
      <c r="A36" s="716" t="s">
        <v>966</v>
      </c>
      <c r="B36" s="716"/>
      <c r="C36" s="716"/>
      <c r="D36" s="716"/>
      <c r="E36" s="716"/>
      <c r="F36" s="716"/>
    </row>
    <row r="37" spans="1:6" ht="15.75" x14ac:dyDescent="0.2">
      <c r="A37" s="716" t="s">
        <v>967</v>
      </c>
      <c r="B37" s="716"/>
      <c r="C37" s="716"/>
      <c r="D37" s="716"/>
      <c r="E37" s="716"/>
      <c r="F37" s="716"/>
    </row>
    <row r="38" spans="1:6" ht="15.75" x14ac:dyDescent="0.2">
      <c r="A38" s="716" t="s">
        <v>968</v>
      </c>
      <c r="B38" s="716"/>
      <c r="C38" s="716"/>
      <c r="D38" s="716"/>
      <c r="E38" s="716"/>
      <c r="F38" s="716"/>
    </row>
    <row r="39" spans="1:6" ht="15.75" x14ac:dyDescent="0.2">
      <c r="A39" s="716" t="s">
        <v>969</v>
      </c>
      <c r="B39" s="716"/>
      <c r="C39" s="716"/>
      <c r="D39" s="716"/>
      <c r="E39" s="716"/>
      <c r="F39" s="716"/>
    </row>
    <row r="40" spans="1:6" ht="15.75" x14ac:dyDescent="0.2">
      <c r="A40" s="716" t="s">
        <v>970</v>
      </c>
      <c r="B40" s="716"/>
      <c r="C40" s="716"/>
      <c r="D40" s="716"/>
      <c r="E40" s="716"/>
      <c r="F40" s="716"/>
    </row>
    <row r="41" spans="1:6" ht="15.75" x14ac:dyDescent="0.2">
      <c r="A41" s="716" t="s">
        <v>971</v>
      </c>
      <c r="B41" s="716"/>
      <c r="C41" s="716"/>
      <c r="D41" s="716"/>
      <c r="E41" s="716"/>
      <c r="F41" s="716"/>
    </row>
    <row r="42" spans="1:6" ht="15.75" x14ac:dyDescent="0.2">
      <c r="A42" s="716" t="s">
        <v>972</v>
      </c>
      <c r="B42" s="716"/>
      <c r="C42" s="716"/>
      <c r="D42" s="716"/>
      <c r="E42" s="716"/>
      <c r="F42" s="716"/>
    </row>
    <row r="43" spans="1:6" ht="15.75" x14ac:dyDescent="0.2">
      <c r="A43" s="443"/>
      <c r="B43" s="443"/>
      <c r="C43" s="443"/>
      <c r="D43" s="443"/>
      <c r="E43" s="443"/>
      <c r="F43" s="443"/>
    </row>
    <row r="44" spans="1:6" ht="13.5" thickBot="1" x14ac:dyDescent="0.25">
      <c r="A44" s="726" t="s">
        <v>973</v>
      </c>
      <c r="B44" s="726"/>
      <c r="C44" s="726"/>
      <c r="D44" s="726"/>
      <c r="E44" s="726"/>
      <c r="F44" s="726"/>
    </row>
    <row r="45" spans="1:6" ht="37.5" customHeight="1" thickBot="1" x14ac:dyDescent="0.25">
      <c r="A45" s="734" t="s">
        <v>974</v>
      </c>
      <c r="B45" s="736" t="s">
        <v>975</v>
      </c>
      <c r="C45" s="736" t="s">
        <v>976</v>
      </c>
      <c r="D45" s="722" t="s">
        <v>977</v>
      </c>
      <c r="E45" s="723"/>
      <c r="F45" s="724"/>
    </row>
    <row r="46" spans="1:6" ht="13.5" thickBot="1" x14ac:dyDescent="0.25">
      <c r="A46" s="735"/>
      <c r="B46" s="737"/>
      <c r="C46" s="737"/>
      <c r="D46" s="421" t="s">
        <v>978</v>
      </c>
      <c r="E46" s="421" t="s">
        <v>979</v>
      </c>
      <c r="F46" s="421" t="s">
        <v>980</v>
      </c>
    </row>
    <row r="47" spans="1:6" ht="29.25" customHeight="1" x14ac:dyDescent="0.2">
      <c r="A47" s="728" t="s">
        <v>981</v>
      </c>
      <c r="B47" s="422" t="s">
        <v>982</v>
      </c>
      <c r="C47" s="423" t="s">
        <v>983</v>
      </c>
      <c r="D47" s="731" t="s">
        <v>984</v>
      </c>
      <c r="E47" s="731" t="s">
        <v>984</v>
      </c>
      <c r="F47" s="731" t="s">
        <v>984</v>
      </c>
    </row>
    <row r="48" spans="1:6" ht="54.75" customHeight="1" thickBot="1" x14ac:dyDescent="0.25">
      <c r="A48" s="730"/>
      <c r="B48" s="424" t="s">
        <v>985</v>
      </c>
      <c r="C48" s="425" t="s">
        <v>986</v>
      </c>
      <c r="D48" s="732"/>
      <c r="E48" s="732"/>
      <c r="F48" s="732"/>
    </row>
    <row r="49" spans="1:6" ht="31.5" customHeight="1" x14ac:dyDescent="0.2">
      <c r="A49" s="728" t="s">
        <v>987</v>
      </c>
      <c r="B49" s="422" t="s">
        <v>988</v>
      </c>
      <c r="C49" s="731" t="s">
        <v>989</v>
      </c>
      <c r="D49" s="728"/>
      <c r="E49" s="728"/>
      <c r="F49" s="728"/>
    </row>
    <row r="50" spans="1:6" ht="25.5" x14ac:dyDescent="0.2">
      <c r="A50" s="729"/>
      <c r="B50" s="426" t="s">
        <v>990</v>
      </c>
      <c r="C50" s="733"/>
      <c r="D50" s="729"/>
      <c r="E50" s="729"/>
      <c r="F50" s="729"/>
    </row>
    <row r="51" spans="1:6" x14ac:dyDescent="0.2">
      <c r="A51" s="729"/>
      <c r="B51" s="427"/>
      <c r="C51" s="733"/>
      <c r="D51" s="729"/>
      <c r="E51" s="729"/>
      <c r="F51" s="729"/>
    </row>
    <row r="52" spans="1:6" x14ac:dyDescent="0.2">
      <c r="A52" s="729"/>
      <c r="B52" s="427"/>
      <c r="C52" s="733"/>
      <c r="D52" s="729"/>
      <c r="E52" s="729"/>
      <c r="F52" s="729"/>
    </row>
    <row r="53" spans="1:6" ht="13.5" thickBot="1" x14ac:dyDescent="0.25">
      <c r="A53" s="729"/>
      <c r="B53" s="428"/>
      <c r="C53" s="733"/>
      <c r="D53" s="730"/>
      <c r="E53" s="730"/>
      <c r="F53" s="730"/>
    </row>
    <row r="54" spans="1:6" x14ac:dyDescent="0.2">
      <c r="A54" s="729"/>
      <c r="B54" s="728" t="s">
        <v>991</v>
      </c>
      <c r="C54" s="733"/>
      <c r="D54" s="426"/>
      <c r="E54" s="423"/>
      <c r="F54" s="423"/>
    </row>
    <row r="55" spans="1:6" ht="17.25" customHeight="1" x14ac:dyDescent="0.2">
      <c r="A55" s="729"/>
      <c r="B55" s="729"/>
      <c r="C55" s="733"/>
      <c r="D55" s="429">
        <v>7200</v>
      </c>
      <c r="E55" s="430">
        <v>7200</v>
      </c>
      <c r="F55" s="430">
        <v>7200</v>
      </c>
    </row>
    <row r="56" spans="1:6" ht="32.25" customHeight="1" thickBot="1" x14ac:dyDescent="0.25">
      <c r="A56" s="729"/>
      <c r="B56" s="730"/>
      <c r="C56" s="733"/>
      <c r="D56" s="431">
        <v>4800</v>
      </c>
      <c r="E56" s="428"/>
      <c r="F56" s="428"/>
    </row>
    <row r="57" spans="1:6" x14ac:dyDescent="0.2">
      <c r="A57" s="729"/>
      <c r="B57" s="728" t="s">
        <v>992</v>
      </c>
      <c r="C57" s="733"/>
      <c r="D57" s="432">
        <v>900</v>
      </c>
      <c r="E57" s="731">
        <v>900</v>
      </c>
      <c r="F57" s="731">
        <v>900</v>
      </c>
    </row>
    <row r="58" spans="1:6" ht="33.75" customHeight="1" thickBot="1" x14ac:dyDescent="0.25">
      <c r="A58" s="729"/>
      <c r="B58" s="730"/>
      <c r="C58" s="733"/>
      <c r="D58" s="433">
        <v>600</v>
      </c>
      <c r="E58" s="732"/>
      <c r="F58" s="732"/>
    </row>
    <row r="59" spans="1:6" x14ac:dyDescent="0.2">
      <c r="A59" s="729"/>
      <c r="B59" s="728" t="s">
        <v>993</v>
      </c>
      <c r="C59" s="733"/>
      <c r="D59" s="432" t="s">
        <v>994</v>
      </c>
      <c r="E59" s="731" t="s">
        <v>995</v>
      </c>
      <c r="F59" s="720">
        <v>7200</v>
      </c>
    </row>
    <row r="60" spans="1:6" ht="73.5" customHeight="1" thickBot="1" x14ac:dyDescent="0.25">
      <c r="A60" s="729"/>
      <c r="B60" s="730"/>
      <c r="C60" s="733"/>
      <c r="D60" s="431">
        <v>4800</v>
      </c>
      <c r="E60" s="732"/>
      <c r="F60" s="721"/>
    </row>
    <row r="61" spans="1:6" x14ac:dyDescent="0.2">
      <c r="A61" s="729"/>
      <c r="B61" s="728" t="s">
        <v>996</v>
      </c>
      <c r="C61" s="733"/>
      <c r="D61" s="426"/>
      <c r="E61" s="426"/>
      <c r="F61" s="423"/>
    </row>
    <row r="62" spans="1:6" x14ac:dyDescent="0.2">
      <c r="A62" s="729"/>
      <c r="B62" s="729"/>
      <c r="C62" s="733"/>
      <c r="D62" s="423"/>
      <c r="E62" s="423"/>
      <c r="F62" s="423"/>
    </row>
    <row r="63" spans="1:6" x14ac:dyDescent="0.2">
      <c r="A63" s="729"/>
      <c r="B63" s="729"/>
      <c r="C63" s="733"/>
      <c r="D63" s="423"/>
      <c r="E63" s="423"/>
      <c r="F63" s="423"/>
    </row>
    <row r="64" spans="1:6" x14ac:dyDescent="0.2">
      <c r="A64" s="729"/>
      <c r="B64" s="729"/>
      <c r="C64" s="733"/>
      <c r="D64" s="426"/>
      <c r="E64" s="423"/>
      <c r="F64" s="423"/>
    </row>
    <row r="65" spans="1:6" x14ac:dyDescent="0.2">
      <c r="A65" s="729"/>
      <c r="B65" s="729"/>
      <c r="C65" s="733"/>
      <c r="D65" s="423"/>
      <c r="E65" s="423"/>
      <c r="F65" s="423"/>
    </row>
    <row r="66" spans="1:6" ht="35.25" customHeight="1" thickBot="1" x14ac:dyDescent="0.25">
      <c r="A66" s="729"/>
      <c r="B66" s="730"/>
      <c r="C66" s="733"/>
      <c r="D66" s="432" t="s">
        <v>997</v>
      </c>
      <c r="E66" s="426" t="s">
        <v>998</v>
      </c>
      <c r="F66" s="434">
        <v>28000</v>
      </c>
    </row>
    <row r="67" spans="1:6" ht="87" customHeight="1" thickBot="1" x14ac:dyDescent="0.25">
      <c r="A67" s="729"/>
      <c r="B67" s="435" t="s">
        <v>999</v>
      </c>
      <c r="C67" s="733"/>
      <c r="D67" s="431">
        <v>17100</v>
      </c>
      <c r="E67" s="428"/>
      <c r="F67" s="428"/>
    </row>
    <row r="68" spans="1:6" ht="54" customHeight="1" thickBot="1" x14ac:dyDescent="0.25">
      <c r="A68" s="729"/>
      <c r="B68" s="436" t="s">
        <v>1000</v>
      </c>
      <c r="C68" s="733"/>
      <c r="D68" s="425"/>
      <c r="E68" s="425"/>
      <c r="F68" s="425"/>
    </row>
    <row r="69" spans="1:6" ht="47.25" customHeight="1" thickBot="1" x14ac:dyDescent="0.25">
      <c r="A69" s="729"/>
      <c r="B69" s="436" t="s">
        <v>1001</v>
      </c>
      <c r="C69" s="733"/>
      <c r="D69" s="436"/>
      <c r="E69" s="436"/>
      <c r="F69" s="436"/>
    </row>
    <row r="70" spans="1:6" ht="49.5" customHeight="1" thickBot="1" x14ac:dyDescent="0.25">
      <c r="A70" s="730"/>
      <c r="B70" s="436" t="s">
        <v>1002</v>
      </c>
      <c r="C70" s="732"/>
      <c r="D70" s="425"/>
      <c r="E70" s="425"/>
      <c r="F70" s="425"/>
    </row>
    <row r="71" spans="1:6" ht="56.25" customHeight="1" x14ac:dyDescent="0.2">
      <c r="A71" s="728" t="s">
        <v>1003</v>
      </c>
      <c r="B71" s="422" t="s">
        <v>1004</v>
      </c>
      <c r="C71" s="731" t="s">
        <v>1005</v>
      </c>
      <c r="D71" s="728"/>
      <c r="E71" s="728"/>
      <c r="F71" s="728"/>
    </row>
    <row r="72" spans="1:6" ht="56.25" customHeight="1" x14ac:dyDescent="0.2">
      <c r="A72" s="729"/>
      <c r="B72" s="426" t="s">
        <v>1006</v>
      </c>
      <c r="C72" s="733"/>
      <c r="D72" s="729"/>
      <c r="E72" s="729"/>
      <c r="F72" s="729"/>
    </row>
    <row r="73" spans="1:6" ht="13.5" thickBot="1" x14ac:dyDescent="0.25">
      <c r="A73" s="729"/>
      <c r="B73" s="428"/>
      <c r="C73" s="733"/>
      <c r="D73" s="730"/>
      <c r="E73" s="730"/>
      <c r="F73" s="730"/>
    </row>
    <row r="74" spans="1:6" ht="51.75" thickBot="1" x14ac:dyDescent="0.25">
      <c r="A74" s="729"/>
      <c r="B74" s="436" t="s">
        <v>1007</v>
      </c>
      <c r="C74" s="733"/>
      <c r="D74" s="436"/>
      <c r="E74" s="436"/>
      <c r="F74" s="436"/>
    </row>
    <row r="75" spans="1:6" ht="57.75" customHeight="1" thickBot="1" x14ac:dyDescent="0.25">
      <c r="A75" s="730"/>
      <c r="B75" s="436" t="s">
        <v>1008</v>
      </c>
      <c r="C75" s="732"/>
      <c r="D75" s="437"/>
      <c r="E75" s="437"/>
      <c r="F75" s="437"/>
    </row>
    <row r="76" spans="1:6" ht="41.25" customHeight="1" x14ac:dyDescent="0.2">
      <c r="A76" s="728" t="s">
        <v>1009</v>
      </c>
      <c r="B76" s="422" t="s">
        <v>1010</v>
      </c>
      <c r="C76" s="423" t="s">
        <v>983</v>
      </c>
      <c r="D76" s="423"/>
      <c r="E76" s="423"/>
      <c r="F76" s="423"/>
    </row>
    <row r="77" spans="1:6" ht="38.25" x14ac:dyDescent="0.2">
      <c r="A77" s="729"/>
      <c r="B77" s="426" t="s">
        <v>1011</v>
      </c>
      <c r="C77" s="423" t="s">
        <v>986</v>
      </c>
      <c r="D77" s="423"/>
      <c r="E77" s="423"/>
      <c r="F77" s="423"/>
    </row>
    <row r="78" spans="1:6" x14ac:dyDescent="0.2">
      <c r="A78" s="729"/>
      <c r="B78" s="427"/>
      <c r="C78" s="427"/>
      <c r="D78" s="423"/>
      <c r="E78" s="423"/>
      <c r="F78" s="423"/>
    </row>
    <row r="79" spans="1:6" ht="28.5" customHeight="1" thickBot="1" x14ac:dyDescent="0.25">
      <c r="A79" s="729"/>
      <c r="B79" s="428"/>
      <c r="C79" s="427"/>
      <c r="D79" s="425" t="s">
        <v>1012</v>
      </c>
      <c r="E79" s="425" t="s">
        <v>1012</v>
      </c>
      <c r="F79" s="425" t="s">
        <v>1012</v>
      </c>
    </row>
    <row r="80" spans="1:6" x14ac:dyDescent="0.2">
      <c r="A80" s="729"/>
      <c r="B80" s="728" t="s">
        <v>1013</v>
      </c>
      <c r="C80" s="427"/>
      <c r="D80" s="423"/>
      <c r="E80" s="423"/>
      <c r="F80" s="423"/>
    </row>
    <row r="81" spans="1:6" ht="45.75" customHeight="1" thickBot="1" x14ac:dyDescent="0.25">
      <c r="A81" s="729"/>
      <c r="B81" s="730"/>
      <c r="C81" s="427"/>
      <c r="D81" s="423"/>
      <c r="E81" s="423"/>
      <c r="F81" s="423"/>
    </row>
    <row r="82" spans="1:6" ht="35.25" customHeight="1" thickBot="1" x14ac:dyDescent="0.25">
      <c r="A82" s="729"/>
      <c r="B82" s="436" t="s">
        <v>1014</v>
      </c>
      <c r="C82" s="427"/>
      <c r="D82" s="438">
        <v>3000</v>
      </c>
      <c r="E82" s="438">
        <v>3000</v>
      </c>
      <c r="F82" s="438">
        <v>3000</v>
      </c>
    </row>
    <row r="83" spans="1:6" ht="51.75" thickBot="1" x14ac:dyDescent="0.25">
      <c r="A83" s="730"/>
      <c r="B83" s="436" t="s">
        <v>1015</v>
      </c>
      <c r="C83" s="428"/>
      <c r="D83" s="425" t="s">
        <v>1016</v>
      </c>
      <c r="E83" s="425" t="s">
        <v>1016</v>
      </c>
      <c r="F83" s="425" t="s">
        <v>1016</v>
      </c>
    </row>
    <row r="84" spans="1:6" ht="25.5" x14ac:dyDescent="0.2">
      <c r="A84" s="728" t="s">
        <v>1017</v>
      </c>
      <c r="B84" s="422" t="s">
        <v>1018</v>
      </c>
      <c r="C84" s="423" t="s">
        <v>983</v>
      </c>
      <c r="D84" s="423"/>
      <c r="E84" s="423"/>
      <c r="F84" s="423"/>
    </row>
    <row r="85" spans="1:6" ht="51" x14ac:dyDescent="0.2">
      <c r="A85" s="729"/>
      <c r="B85" s="426" t="s">
        <v>1019</v>
      </c>
      <c r="C85" s="423" t="s">
        <v>1020</v>
      </c>
      <c r="D85" s="423"/>
      <c r="E85" s="423"/>
      <c r="F85" s="423"/>
    </row>
    <row r="86" spans="1:6" x14ac:dyDescent="0.2">
      <c r="A86" s="729"/>
      <c r="B86" s="427"/>
      <c r="C86" s="427"/>
      <c r="D86" s="423"/>
      <c r="E86" s="423"/>
      <c r="F86" s="423"/>
    </row>
    <row r="87" spans="1:6" ht="13.5" thickBot="1" x14ac:dyDescent="0.25">
      <c r="A87" s="730"/>
      <c r="B87" s="428"/>
      <c r="C87" s="428"/>
      <c r="D87" s="438">
        <v>60000</v>
      </c>
      <c r="E87" s="438">
        <v>60000</v>
      </c>
      <c r="F87" s="438">
        <v>60000</v>
      </c>
    </row>
    <row r="88" spans="1:6" x14ac:dyDescent="0.2">
      <c r="A88" s="728"/>
      <c r="B88" s="728" t="s">
        <v>1021</v>
      </c>
      <c r="C88" s="423" t="s">
        <v>983</v>
      </c>
      <c r="D88" s="720">
        <v>4700</v>
      </c>
      <c r="E88" s="720">
        <v>4700</v>
      </c>
      <c r="F88" s="720">
        <v>4700</v>
      </c>
    </row>
    <row r="89" spans="1:6" ht="29.25" customHeight="1" thickBot="1" x14ac:dyDescent="0.25">
      <c r="A89" s="730"/>
      <c r="B89" s="730"/>
      <c r="C89" s="425" t="s">
        <v>1022</v>
      </c>
      <c r="D89" s="721"/>
      <c r="E89" s="721"/>
      <c r="F89" s="721"/>
    </row>
    <row r="90" spans="1:6" ht="18.75" customHeight="1" thickBot="1" x14ac:dyDescent="0.25">
      <c r="A90" s="722" t="s">
        <v>1023</v>
      </c>
      <c r="B90" s="723"/>
      <c r="C90" s="724"/>
      <c r="D90" s="439">
        <v>95000</v>
      </c>
      <c r="E90" s="439">
        <v>103000</v>
      </c>
      <c r="F90" s="439">
        <v>111000</v>
      </c>
    </row>
    <row r="91" spans="1:6" ht="15.75" x14ac:dyDescent="0.2">
      <c r="A91" s="444"/>
    </row>
    <row r="92" spans="1:6" ht="15.75" x14ac:dyDescent="0.2">
      <c r="A92" s="716" t="s">
        <v>1024</v>
      </c>
      <c r="B92" s="716"/>
      <c r="C92" s="716"/>
      <c r="D92" s="716"/>
      <c r="E92" s="716"/>
      <c r="F92" s="716"/>
    </row>
    <row r="93" spans="1:6" ht="15.75" x14ac:dyDescent="0.2">
      <c r="A93" s="419"/>
    </row>
    <row r="94" spans="1:6" ht="15.75" x14ac:dyDescent="0.2">
      <c r="A94" s="715" t="s">
        <v>1025</v>
      </c>
      <c r="B94" s="715"/>
      <c r="C94" s="715"/>
      <c r="D94" s="715"/>
      <c r="E94" s="715"/>
      <c r="F94" s="715"/>
    </row>
    <row r="95" spans="1:6" ht="15.75" x14ac:dyDescent="0.2">
      <c r="A95" s="715" t="s">
        <v>1026</v>
      </c>
      <c r="B95" s="715"/>
      <c r="C95" s="715"/>
      <c r="D95" s="715"/>
      <c r="E95" s="715"/>
      <c r="F95" s="715"/>
    </row>
    <row r="96" spans="1:6" ht="15.75" x14ac:dyDescent="0.2">
      <c r="A96" s="419"/>
    </row>
    <row r="97" spans="1:6" ht="15.75" x14ac:dyDescent="0.2">
      <c r="A97" s="716" t="s">
        <v>1027</v>
      </c>
      <c r="B97" s="716"/>
      <c r="C97" s="716"/>
      <c r="D97" s="716"/>
      <c r="E97" s="716"/>
      <c r="F97" s="716"/>
    </row>
    <row r="98" spans="1:6" ht="15.75" x14ac:dyDescent="0.2">
      <c r="A98" s="716" t="s">
        <v>1028</v>
      </c>
      <c r="B98" s="716"/>
      <c r="C98" s="716"/>
      <c r="D98" s="716"/>
      <c r="E98" s="716"/>
      <c r="F98" s="716"/>
    </row>
    <row r="99" spans="1:6" ht="15.75" x14ac:dyDescent="0.2">
      <c r="A99" s="716" t="s">
        <v>1029</v>
      </c>
      <c r="B99" s="716"/>
      <c r="C99" s="716"/>
      <c r="D99" s="716"/>
      <c r="E99" s="716"/>
      <c r="F99" s="716"/>
    </row>
    <row r="100" spans="1:6" ht="15.75" x14ac:dyDescent="0.2">
      <c r="A100" s="716" t="s">
        <v>1030</v>
      </c>
      <c r="B100" s="716"/>
      <c r="C100" s="716"/>
      <c r="D100" s="716"/>
      <c r="E100" s="716"/>
      <c r="F100" s="716"/>
    </row>
    <row r="101" spans="1:6" ht="15.75" x14ac:dyDescent="0.2">
      <c r="A101" s="716" t="s">
        <v>1031</v>
      </c>
      <c r="B101" s="716"/>
      <c r="C101" s="716"/>
      <c r="D101" s="716"/>
      <c r="E101" s="716"/>
      <c r="F101" s="716"/>
    </row>
    <row r="102" spans="1:6" ht="15.75" customHeight="1" x14ac:dyDescent="0.2">
      <c r="A102" s="716" t="s">
        <v>1032</v>
      </c>
      <c r="B102" s="716"/>
      <c r="C102" s="716"/>
      <c r="D102" s="716"/>
      <c r="E102" s="716"/>
      <c r="F102" s="716"/>
    </row>
    <row r="103" spans="1:6" ht="15.75" customHeight="1" x14ac:dyDescent="0.2">
      <c r="A103" s="716" t="s">
        <v>1033</v>
      </c>
      <c r="B103" s="716"/>
      <c r="C103" s="716"/>
      <c r="D103" s="716"/>
      <c r="E103" s="716"/>
      <c r="F103" s="716"/>
    </row>
    <row r="104" spans="1:6" ht="15.75" customHeight="1" x14ac:dyDescent="0.2">
      <c r="A104" s="716" t="s">
        <v>1034</v>
      </c>
      <c r="B104" s="716"/>
      <c r="C104" s="716"/>
      <c r="D104" s="716"/>
      <c r="E104" s="716"/>
      <c r="F104" s="716"/>
    </row>
    <row r="105" spans="1:6" ht="15.75" x14ac:dyDescent="0.2">
      <c r="A105" s="444" t="s">
        <v>1035</v>
      </c>
    </row>
    <row r="106" spans="1:6" ht="15.75" x14ac:dyDescent="0.2">
      <c r="A106" s="444"/>
    </row>
    <row r="107" spans="1:6" ht="15.75" x14ac:dyDescent="0.2">
      <c r="A107" s="715" t="s">
        <v>1036</v>
      </c>
      <c r="B107" s="715"/>
      <c r="C107" s="715"/>
      <c r="D107" s="715"/>
      <c r="E107" s="715"/>
      <c r="F107" s="715"/>
    </row>
    <row r="108" spans="1:6" ht="15.75" x14ac:dyDescent="0.2">
      <c r="A108" s="715" t="s">
        <v>1037</v>
      </c>
      <c r="B108" s="715"/>
      <c r="C108" s="715"/>
      <c r="D108" s="715"/>
      <c r="E108" s="715"/>
      <c r="F108" s="715"/>
    </row>
    <row r="109" spans="1:6" ht="15.75" x14ac:dyDescent="0.2">
      <c r="A109" s="444"/>
    </row>
    <row r="110" spans="1:6" ht="15.75" x14ac:dyDescent="0.2">
      <c r="A110" s="716" t="s">
        <v>1038</v>
      </c>
      <c r="B110" s="716"/>
      <c r="C110" s="716"/>
      <c r="D110" s="716"/>
      <c r="E110" s="716"/>
      <c r="F110" s="716"/>
    </row>
    <row r="111" spans="1:6" ht="15.75" x14ac:dyDescent="0.2">
      <c r="A111" s="716" t="s">
        <v>1039</v>
      </c>
      <c r="B111" s="716"/>
      <c r="C111" s="716"/>
      <c r="D111" s="716"/>
      <c r="E111" s="716"/>
      <c r="F111" s="716"/>
    </row>
    <row r="112" spans="1:6" ht="15.75" x14ac:dyDescent="0.2">
      <c r="A112" s="716" t="s">
        <v>1040</v>
      </c>
      <c r="B112" s="716"/>
      <c r="C112" s="716"/>
      <c r="D112" s="716"/>
      <c r="E112" s="716"/>
      <c r="F112" s="716"/>
    </row>
    <row r="113" spans="1:6" ht="15.75" x14ac:dyDescent="0.2">
      <c r="A113" s="716" t="s">
        <v>1041</v>
      </c>
      <c r="B113" s="716"/>
      <c r="C113" s="716"/>
      <c r="D113" s="716"/>
      <c r="E113" s="716"/>
      <c r="F113" s="716"/>
    </row>
    <row r="114" spans="1:6" ht="15.75" x14ac:dyDescent="0.2">
      <c r="A114" s="444"/>
    </row>
    <row r="115" spans="1:6" ht="15.75" x14ac:dyDescent="0.2">
      <c r="A115" s="444"/>
    </row>
    <row r="116" spans="1:6" ht="47.25" customHeight="1" x14ac:dyDescent="0.2">
      <c r="A116" s="715" t="s">
        <v>1025</v>
      </c>
      <c r="B116" s="715"/>
      <c r="C116" s="715"/>
      <c r="D116" s="715"/>
      <c r="E116" s="715"/>
      <c r="F116" s="715"/>
    </row>
    <row r="117" spans="1:6" ht="15.75" x14ac:dyDescent="0.2">
      <c r="A117" s="715" t="s">
        <v>1042</v>
      </c>
      <c r="B117" s="715"/>
      <c r="C117" s="715"/>
      <c r="D117" s="715"/>
      <c r="E117" s="715"/>
      <c r="F117" s="715"/>
    </row>
    <row r="118" spans="1:6" ht="15.75" x14ac:dyDescent="0.2">
      <c r="A118" s="444"/>
    </row>
    <row r="119" spans="1:6" ht="15.75" x14ac:dyDescent="0.2">
      <c r="A119" s="716" t="s">
        <v>1043</v>
      </c>
      <c r="B119" s="716"/>
      <c r="C119" s="716"/>
      <c r="D119" s="716"/>
      <c r="E119" s="716"/>
      <c r="F119" s="716"/>
    </row>
    <row r="120" spans="1:6" ht="15.75" x14ac:dyDescent="0.2">
      <c r="A120" s="716" t="s">
        <v>1044</v>
      </c>
      <c r="B120" s="716"/>
      <c r="C120" s="716"/>
      <c r="D120" s="716"/>
      <c r="E120" s="716"/>
      <c r="F120" s="716"/>
    </row>
    <row r="121" spans="1:6" ht="15.75" x14ac:dyDescent="0.2">
      <c r="A121" s="716" t="s">
        <v>1045</v>
      </c>
      <c r="B121" s="716"/>
      <c r="C121" s="716"/>
      <c r="D121" s="716"/>
      <c r="E121" s="716"/>
      <c r="F121" s="716"/>
    </row>
    <row r="122" spans="1:6" ht="15.75" x14ac:dyDescent="0.2">
      <c r="A122" s="716" t="s">
        <v>1046</v>
      </c>
      <c r="B122" s="716"/>
      <c r="C122" s="716"/>
      <c r="D122" s="716"/>
      <c r="E122" s="716"/>
      <c r="F122" s="716"/>
    </row>
    <row r="123" spans="1:6" ht="15.75" x14ac:dyDescent="0.2">
      <c r="A123" s="444"/>
    </row>
    <row r="124" spans="1:6" ht="15.75" x14ac:dyDescent="0.2">
      <c r="A124" s="444"/>
    </row>
    <row r="125" spans="1:6" ht="15" x14ac:dyDescent="0.2">
      <c r="A125" s="718" t="s">
        <v>1047</v>
      </c>
      <c r="B125" s="718"/>
      <c r="C125" s="718"/>
      <c r="D125" s="718"/>
      <c r="E125" s="718"/>
      <c r="F125" s="718"/>
    </row>
    <row r="126" spans="1:6" ht="15" x14ac:dyDescent="0.2">
      <c r="A126" s="718" t="s">
        <v>1048</v>
      </c>
      <c r="B126" s="718"/>
      <c r="C126" s="718"/>
      <c r="D126" s="718"/>
      <c r="E126" s="718"/>
      <c r="F126" s="718"/>
    </row>
    <row r="127" spans="1:6" ht="15" x14ac:dyDescent="0.25">
      <c r="A127" s="717" t="s">
        <v>1049</v>
      </c>
      <c r="B127" s="717"/>
      <c r="C127" s="717"/>
      <c r="D127" s="717"/>
      <c r="E127" s="717"/>
      <c r="F127" s="717"/>
    </row>
  </sheetData>
  <mergeCells count="94">
    <mergeCell ref="E57:E58"/>
    <mergeCell ref="F57:F58"/>
    <mergeCell ref="B59:B60"/>
    <mergeCell ref="A45:A46"/>
    <mergeCell ref="B45:B46"/>
    <mergeCell ref="C45:C46"/>
    <mergeCell ref="D45:F45"/>
    <mergeCell ref="A47:A48"/>
    <mergeCell ref="D47:D48"/>
    <mergeCell ref="E47:E48"/>
    <mergeCell ref="F47:F48"/>
    <mergeCell ref="D88:D89"/>
    <mergeCell ref="E59:E60"/>
    <mergeCell ref="F59:F60"/>
    <mergeCell ref="B61:B66"/>
    <mergeCell ref="A71:A75"/>
    <mergeCell ref="C71:C75"/>
    <mergeCell ref="D71:D73"/>
    <mergeCell ref="E71:E73"/>
    <mergeCell ref="F71:F73"/>
    <mergeCell ref="A49:A70"/>
    <mergeCell ref="C49:C70"/>
    <mergeCell ref="D49:D53"/>
    <mergeCell ref="E49:E53"/>
    <mergeCell ref="F49:F53"/>
    <mergeCell ref="B54:B56"/>
    <mergeCell ref="B57:B58"/>
    <mergeCell ref="A76:A83"/>
    <mergeCell ref="B80:B81"/>
    <mergeCell ref="A84:A87"/>
    <mergeCell ref="A88:A89"/>
    <mergeCell ref="B88:B89"/>
    <mergeCell ref="A37:F37"/>
    <mergeCell ref="A36:F36"/>
    <mergeCell ref="A26:B26"/>
    <mergeCell ref="C26:D26"/>
    <mergeCell ref="A22:F22"/>
    <mergeCell ref="A29:F29"/>
    <mergeCell ref="A31:F31"/>
    <mergeCell ref="E88:E89"/>
    <mergeCell ref="F88:F89"/>
    <mergeCell ref="A90:C90"/>
    <mergeCell ref="A1:F1"/>
    <mergeCell ref="A3:F3"/>
    <mergeCell ref="A4:F4"/>
    <mergeCell ref="A6:F6"/>
    <mergeCell ref="A7:F7"/>
    <mergeCell ref="A8:F8"/>
    <mergeCell ref="A9:F9"/>
    <mergeCell ref="A44:F44"/>
    <mergeCell ref="A42:F42"/>
    <mergeCell ref="A41:F41"/>
    <mergeCell ref="A40:F40"/>
    <mergeCell ref="A39:F39"/>
    <mergeCell ref="A38:F38"/>
    <mergeCell ref="A99:F99"/>
    <mergeCell ref="A100:F100"/>
    <mergeCell ref="A101:F101"/>
    <mergeCell ref="A10:F10"/>
    <mergeCell ref="A12:F12"/>
    <mergeCell ref="A13:F13"/>
    <mergeCell ref="A15:F15"/>
    <mergeCell ref="A16:F16"/>
    <mergeCell ref="A17:F17"/>
    <mergeCell ref="A35:F35"/>
    <mergeCell ref="A34:F34"/>
    <mergeCell ref="A32:F32"/>
    <mergeCell ref="A19:F19"/>
    <mergeCell ref="A20:F20"/>
    <mergeCell ref="A21:F21"/>
    <mergeCell ref="A18:F18"/>
    <mergeCell ref="A92:F92"/>
    <mergeCell ref="A94:F94"/>
    <mergeCell ref="A95:F95"/>
    <mergeCell ref="A97:F97"/>
    <mergeCell ref="A98:F98"/>
    <mergeCell ref="A127:F127"/>
    <mergeCell ref="A121:F121"/>
    <mergeCell ref="A117:F117"/>
    <mergeCell ref="A119:F119"/>
    <mergeCell ref="A120:F120"/>
    <mergeCell ref="A122:F122"/>
    <mergeCell ref="A125:F125"/>
    <mergeCell ref="A126:F126"/>
    <mergeCell ref="A116:F116"/>
    <mergeCell ref="A102:F102"/>
    <mergeCell ref="A103:F103"/>
    <mergeCell ref="A104:F104"/>
    <mergeCell ref="A107:F107"/>
    <mergeCell ref="A108:F108"/>
    <mergeCell ref="A110:F110"/>
    <mergeCell ref="A111:F111"/>
    <mergeCell ref="A112:F112"/>
    <mergeCell ref="A113:F113"/>
  </mergeCells>
  <pageMargins left="0.59055118110236227" right="0.19685039370078741" top="0.39370078740157483" bottom="0.19685039370078741" header="0" footer="0"/>
  <pageSetup paperSize="9" scale="8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pageSetUpPr fitToPage="1"/>
  </sheetPr>
  <dimension ref="A1:M81"/>
  <sheetViews>
    <sheetView zoomScale="85" zoomScaleNormal="85" workbookViewId="0">
      <pane xSplit="10" ySplit="7" topLeftCell="K8" activePane="bottomRight" state="frozen"/>
      <selection activeCell="H12" sqref="H12:H18"/>
      <selection pane="topRight" activeCell="H12" sqref="H12:H18"/>
      <selection pane="bottomLeft" activeCell="H12" sqref="H12:H18"/>
      <selection pane="bottomRight" activeCell="I20" sqref="I20"/>
    </sheetView>
  </sheetViews>
  <sheetFormatPr defaultColWidth="9.140625" defaultRowHeight="30" customHeight="1" x14ac:dyDescent="0.2"/>
  <cols>
    <col min="1" max="1" width="3.5703125" style="138" customWidth="1"/>
    <col min="2" max="2" width="3.28515625" style="4" customWidth="1"/>
    <col min="3" max="3" width="3.42578125" style="4" customWidth="1"/>
    <col min="4" max="4" width="40.5703125" style="4" customWidth="1"/>
    <col min="5" max="5" width="6.42578125" style="4" customWidth="1"/>
    <col min="6" max="6" width="14" style="112" customWidth="1"/>
    <col min="7" max="9" width="12.85546875" style="112" customWidth="1"/>
    <col min="10" max="10" width="28.42578125" style="112" customWidth="1"/>
    <col min="11" max="13" width="7.5703125" style="296" customWidth="1"/>
    <col min="14" max="16384" width="9.140625" style="4"/>
  </cols>
  <sheetData>
    <row r="1" spans="1:13" s="13" customFormat="1" ht="18.75" customHeight="1" x14ac:dyDescent="0.2">
      <c r="A1" s="44"/>
      <c r="B1" s="44"/>
      <c r="C1" s="44"/>
      <c r="D1" s="44"/>
      <c r="E1" s="44"/>
      <c r="F1" s="462"/>
      <c r="G1" s="462"/>
      <c r="H1" s="463"/>
      <c r="I1" s="463"/>
      <c r="J1" s="713" t="s">
        <v>635</v>
      </c>
      <c r="K1" s="713"/>
      <c r="L1" s="713"/>
      <c r="M1" s="713"/>
    </row>
    <row r="2" spans="1:13" s="13" customFormat="1" ht="21.75" customHeight="1" x14ac:dyDescent="0.25">
      <c r="A2" s="714" t="s">
        <v>715</v>
      </c>
      <c r="B2" s="714"/>
      <c r="C2" s="714"/>
      <c r="D2" s="714"/>
      <c r="E2" s="714"/>
      <c r="F2" s="714"/>
      <c r="G2" s="714"/>
      <c r="H2" s="714"/>
      <c r="I2" s="714"/>
      <c r="J2" s="714"/>
      <c r="K2" s="714"/>
      <c r="L2" s="714"/>
      <c r="M2" s="714"/>
    </row>
    <row r="3" spans="1:13" ht="18.75" customHeight="1" x14ac:dyDescent="0.2">
      <c r="A3" s="306"/>
      <c r="B3" s="306"/>
      <c r="C3" s="306"/>
      <c r="D3" s="306"/>
      <c r="E3" s="306"/>
      <c r="F3" s="464"/>
      <c r="G3" s="464"/>
      <c r="H3" s="464"/>
      <c r="I3" s="464"/>
      <c r="J3" s="781" t="s">
        <v>235</v>
      </c>
      <c r="K3" s="781"/>
      <c r="L3" s="781"/>
      <c r="M3" s="781"/>
    </row>
    <row r="4" spans="1:13" ht="33" customHeight="1" x14ac:dyDescent="0.2">
      <c r="A4" s="681" t="s">
        <v>133</v>
      </c>
      <c r="B4" s="681" t="s">
        <v>134</v>
      </c>
      <c r="C4" s="681" t="s">
        <v>135</v>
      </c>
      <c r="D4" s="697" t="s">
        <v>136</v>
      </c>
      <c r="E4" s="681" t="s">
        <v>132</v>
      </c>
      <c r="F4" s="692" t="s">
        <v>1079</v>
      </c>
      <c r="G4" s="783" t="s">
        <v>919</v>
      </c>
      <c r="H4" s="782" t="s">
        <v>551</v>
      </c>
      <c r="I4" s="782" t="s">
        <v>712</v>
      </c>
      <c r="J4" s="692" t="s">
        <v>137</v>
      </c>
      <c r="K4" s="692"/>
      <c r="L4" s="692"/>
      <c r="M4" s="692"/>
    </row>
    <row r="5" spans="1:13" ht="20.25" hidden="1" customHeight="1" x14ac:dyDescent="0.2">
      <c r="A5" s="681"/>
      <c r="B5" s="681"/>
      <c r="C5" s="681"/>
      <c r="D5" s="697"/>
      <c r="E5" s="681"/>
      <c r="F5" s="692"/>
      <c r="G5" s="783"/>
      <c r="H5" s="782"/>
      <c r="I5" s="782"/>
      <c r="J5" s="782" t="s">
        <v>138</v>
      </c>
      <c r="K5" s="135"/>
      <c r="L5" s="135"/>
      <c r="M5" s="135"/>
    </row>
    <row r="6" spans="1:13" ht="30" customHeight="1" x14ac:dyDescent="0.2">
      <c r="A6" s="681"/>
      <c r="B6" s="681"/>
      <c r="C6" s="681"/>
      <c r="D6" s="697"/>
      <c r="E6" s="681"/>
      <c r="F6" s="692"/>
      <c r="G6" s="783"/>
      <c r="H6" s="782"/>
      <c r="I6" s="782"/>
      <c r="J6" s="782"/>
      <c r="K6" s="693" t="s">
        <v>507</v>
      </c>
      <c r="L6" s="693" t="s">
        <v>552</v>
      </c>
      <c r="M6" s="693" t="s">
        <v>713</v>
      </c>
    </row>
    <row r="7" spans="1:13" ht="69.75" customHeight="1" x14ac:dyDescent="0.2">
      <c r="A7" s="681"/>
      <c r="B7" s="681"/>
      <c r="C7" s="681"/>
      <c r="D7" s="697"/>
      <c r="E7" s="681"/>
      <c r="F7" s="692"/>
      <c r="G7" s="783"/>
      <c r="H7" s="782"/>
      <c r="I7" s="782"/>
      <c r="J7" s="782"/>
      <c r="K7" s="693"/>
      <c r="L7" s="693"/>
      <c r="M7" s="693"/>
    </row>
    <row r="8" spans="1:13" ht="13.5" customHeight="1" x14ac:dyDescent="0.2">
      <c r="A8" s="681"/>
      <c r="B8" s="681"/>
      <c r="C8" s="681"/>
      <c r="D8" s="697"/>
      <c r="E8" s="681"/>
      <c r="F8" s="692"/>
      <c r="G8" s="783"/>
      <c r="H8" s="782"/>
      <c r="I8" s="782"/>
      <c r="J8" s="782"/>
      <c r="K8" s="693"/>
      <c r="L8" s="693"/>
      <c r="M8" s="693"/>
    </row>
    <row r="9" spans="1:13" ht="26.25" customHeight="1" x14ac:dyDescent="0.2">
      <c r="A9" s="688" t="s">
        <v>255</v>
      </c>
      <c r="B9" s="688"/>
      <c r="C9" s="688"/>
      <c r="D9" s="688"/>
      <c r="E9" s="688"/>
      <c r="F9" s="688"/>
      <c r="G9" s="688"/>
      <c r="H9" s="688"/>
      <c r="I9" s="688"/>
      <c r="J9" s="688"/>
      <c r="K9" s="293"/>
      <c r="L9" s="293"/>
      <c r="M9" s="293"/>
    </row>
    <row r="10" spans="1:13" ht="16.5" customHeight="1" x14ac:dyDescent="0.2">
      <c r="A10" s="244" t="s">
        <v>147</v>
      </c>
      <c r="B10" s="779" t="s">
        <v>373</v>
      </c>
      <c r="C10" s="779"/>
      <c r="D10" s="779"/>
      <c r="E10" s="779"/>
      <c r="F10" s="779"/>
      <c r="G10" s="779"/>
      <c r="H10" s="779"/>
      <c r="I10" s="779"/>
      <c r="J10" s="779"/>
      <c r="K10" s="244"/>
      <c r="L10" s="244"/>
      <c r="M10" s="244"/>
    </row>
    <row r="11" spans="1:13" ht="17.25" customHeight="1" x14ac:dyDescent="0.2">
      <c r="A11" s="244" t="s">
        <v>147</v>
      </c>
      <c r="B11" s="244" t="s">
        <v>147</v>
      </c>
      <c r="C11" s="779" t="s">
        <v>372</v>
      </c>
      <c r="D11" s="779"/>
      <c r="E11" s="779"/>
      <c r="F11" s="779"/>
      <c r="G11" s="779"/>
      <c r="H11" s="779"/>
      <c r="I11" s="779"/>
      <c r="J11" s="779"/>
      <c r="K11" s="244"/>
      <c r="L11" s="244"/>
      <c r="M11" s="244"/>
    </row>
    <row r="12" spans="1:13" ht="45" customHeight="1" x14ac:dyDescent="0.2">
      <c r="A12" s="160" t="s">
        <v>147</v>
      </c>
      <c r="B12" s="160" t="s">
        <v>147</v>
      </c>
      <c r="C12" s="160" t="s">
        <v>147</v>
      </c>
      <c r="D12" s="220" t="s">
        <v>374</v>
      </c>
      <c r="E12" s="220" t="s">
        <v>159</v>
      </c>
      <c r="F12" s="114">
        <v>132.4</v>
      </c>
      <c r="G12" s="528">
        <v>149</v>
      </c>
      <c r="H12" s="114">
        <v>93</v>
      </c>
      <c r="I12" s="114">
        <v>93</v>
      </c>
      <c r="J12" s="233" t="s">
        <v>245</v>
      </c>
      <c r="K12" s="212">
        <v>100</v>
      </c>
      <c r="L12" s="212">
        <v>100</v>
      </c>
      <c r="M12" s="212">
        <v>100</v>
      </c>
    </row>
    <row r="13" spans="1:13" ht="45" customHeight="1" x14ac:dyDescent="0.2">
      <c r="A13" s="747" t="s">
        <v>147</v>
      </c>
      <c r="B13" s="747" t="s">
        <v>147</v>
      </c>
      <c r="C13" s="747" t="s">
        <v>148</v>
      </c>
      <c r="D13" s="698" t="s">
        <v>329</v>
      </c>
      <c r="E13" s="213" t="s">
        <v>1</v>
      </c>
      <c r="F13" s="63">
        <v>61.3</v>
      </c>
      <c r="G13" s="527">
        <v>68.599999999999994</v>
      </c>
      <c r="H13" s="63">
        <v>72</v>
      </c>
      <c r="I13" s="63">
        <v>76</v>
      </c>
      <c r="J13" s="769" t="s">
        <v>934</v>
      </c>
      <c r="K13" s="673">
        <v>100</v>
      </c>
      <c r="L13" s="673">
        <v>100</v>
      </c>
      <c r="M13" s="673">
        <v>100</v>
      </c>
    </row>
    <row r="14" spans="1:13" ht="31.5" customHeight="1" x14ac:dyDescent="0.2">
      <c r="A14" s="747"/>
      <c r="B14" s="747"/>
      <c r="C14" s="747"/>
      <c r="D14" s="698"/>
      <c r="E14" s="213" t="s">
        <v>17</v>
      </c>
      <c r="F14" s="63">
        <v>504.8</v>
      </c>
      <c r="G14" s="527">
        <v>504.8</v>
      </c>
      <c r="H14" s="63">
        <v>520</v>
      </c>
      <c r="I14" s="63">
        <v>530</v>
      </c>
      <c r="J14" s="769"/>
      <c r="K14" s="673"/>
      <c r="L14" s="673"/>
      <c r="M14" s="673"/>
    </row>
    <row r="15" spans="1:13" ht="32.25" customHeight="1" x14ac:dyDescent="0.2">
      <c r="A15" s="747"/>
      <c r="B15" s="747"/>
      <c r="C15" s="747"/>
      <c r="D15" s="698"/>
      <c r="E15" s="213" t="s">
        <v>21</v>
      </c>
      <c r="F15" s="63">
        <v>23</v>
      </c>
      <c r="G15" s="527">
        <v>23</v>
      </c>
      <c r="H15" s="63">
        <v>23</v>
      </c>
      <c r="I15" s="63">
        <v>23</v>
      </c>
      <c r="J15" s="769"/>
      <c r="K15" s="673"/>
      <c r="L15" s="673"/>
      <c r="M15" s="673"/>
    </row>
    <row r="16" spans="1:13" ht="33.75" customHeight="1" x14ac:dyDescent="0.2">
      <c r="A16" s="160" t="s">
        <v>147</v>
      </c>
      <c r="B16" s="160" t="s">
        <v>147</v>
      </c>
      <c r="C16" s="160" t="s">
        <v>149</v>
      </c>
      <c r="D16" s="30" t="s">
        <v>238</v>
      </c>
      <c r="E16" s="213" t="s">
        <v>17</v>
      </c>
      <c r="F16" s="63">
        <v>1.8</v>
      </c>
      <c r="G16" s="527">
        <v>1.8</v>
      </c>
      <c r="H16" s="63">
        <v>1.8</v>
      </c>
      <c r="I16" s="63">
        <v>1.8</v>
      </c>
      <c r="J16" s="465" t="s">
        <v>252</v>
      </c>
      <c r="K16" s="294">
        <v>60</v>
      </c>
      <c r="L16" s="294">
        <v>60</v>
      </c>
      <c r="M16" s="294">
        <v>60</v>
      </c>
    </row>
    <row r="17" spans="1:13" ht="24.75" customHeight="1" x14ac:dyDescent="0.2">
      <c r="A17" s="747" t="s">
        <v>147</v>
      </c>
      <c r="B17" s="747" t="s">
        <v>147</v>
      </c>
      <c r="C17" s="747" t="s">
        <v>150</v>
      </c>
      <c r="D17" s="698" t="s">
        <v>256</v>
      </c>
      <c r="E17" s="213" t="s">
        <v>1</v>
      </c>
      <c r="F17" s="63">
        <v>0.6</v>
      </c>
      <c r="G17" s="527">
        <v>0.6</v>
      </c>
      <c r="H17" s="63">
        <v>0</v>
      </c>
      <c r="I17" s="63">
        <v>0</v>
      </c>
      <c r="J17" s="769" t="s">
        <v>294</v>
      </c>
      <c r="K17" s="673">
        <v>4</v>
      </c>
      <c r="L17" s="673"/>
      <c r="M17" s="673"/>
    </row>
    <row r="18" spans="1:13" ht="21" customHeight="1" x14ac:dyDescent="0.2">
      <c r="A18" s="747"/>
      <c r="B18" s="747"/>
      <c r="C18" s="747"/>
      <c r="D18" s="698"/>
      <c r="E18" s="213" t="s">
        <v>3</v>
      </c>
      <c r="F18" s="63">
        <v>7.2</v>
      </c>
      <c r="G18" s="527">
        <v>7.2</v>
      </c>
      <c r="H18" s="63">
        <v>0</v>
      </c>
      <c r="I18" s="63">
        <v>0</v>
      </c>
      <c r="J18" s="769"/>
      <c r="K18" s="673"/>
      <c r="L18" s="673"/>
      <c r="M18" s="673"/>
    </row>
    <row r="19" spans="1:13" ht="21" customHeight="1" x14ac:dyDescent="0.2">
      <c r="A19" s="747"/>
      <c r="B19" s="747"/>
      <c r="C19" s="747"/>
      <c r="D19" s="698"/>
      <c r="E19" s="213" t="s">
        <v>4</v>
      </c>
      <c r="F19" s="63">
        <v>0.6</v>
      </c>
      <c r="G19" s="527">
        <v>0.6</v>
      </c>
      <c r="H19" s="63">
        <v>0</v>
      </c>
      <c r="I19" s="63">
        <v>0</v>
      </c>
      <c r="J19" s="769"/>
      <c r="K19" s="673"/>
      <c r="L19" s="673"/>
      <c r="M19" s="673"/>
    </row>
    <row r="20" spans="1:13" ht="47.25" customHeight="1" x14ac:dyDescent="0.2">
      <c r="A20" s="747" t="s">
        <v>147</v>
      </c>
      <c r="B20" s="747" t="s">
        <v>147</v>
      </c>
      <c r="C20" s="747" t="s">
        <v>151</v>
      </c>
      <c r="D20" s="698" t="s">
        <v>785</v>
      </c>
      <c r="E20" s="213" t="s">
        <v>1</v>
      </c>
      <c r="F20" s="63">
        <v>15</v>
      </c>
      <c r="G20" s="527">
        <v>15</v>
      </c>
      <c r="H20" s="63">
        <v>19</v>
      </c>
      <c r="I20" s="63">
        <v>19</v>
      </c>
      <c r="J20" s="744" t="s">
        <v>935</v>
      </c>
      <c r="K20" s="669">
        <v>500</v>
      </c>
      <c r="L20" s="669">
        <v>600</v>
      </c>
      <c r="M20" s="669">
        <v>600</v>
      </c>
    </row>
    <row r="21" spans="1:13" ht="42.75" customHeight="1" x14ac:dyDescent="0.2">
      <c r="A21" s="747"/>
      <c r="B21" s="747"/>
      <c r="C21" s="747"/>
      <c r="D21" s="698"/>
      <c r="E21" s="213" t="s">
        <v>3</v>
      </c>
      <c r="F21" s="63">
        <v>21</v>
      </c>
      <c r="G21" s="527">
        <v>21</v>
      </c>
      <c r="H21" s="63">
        <v>0</v>
      </c>
      <c r="I21" s="63">
        <v>0</v>
      </c>
      <c r="J21" s="745"/>
      <c r="K21" s="670"/>
      <c r="L21" s="670"/>
      <c r="M21" s="670"/>
    </row>
    <row r="22" spans="1:13" ht="27.75" customHeight="1" x14ac:dyDescent="0.2">
      <c r="A22" s="664" t="s">
        <v>147</v>
      </c>
      <c r="B22" s="664" t="s">
        <v>147</v>
      </c>
      <c r="C22" s="664" t="s">
        <v>152</v>
      </c>
      <c r="D22" s="676" t="s">
        <v>454</v>
      </c>
      <c r="E22" s="213" t="s">
        <v>1</v>
      </c>
      <c r="F22" s="63">
        <v>16</v>
      </c>
      <c r="G22" s="527">
        <v>16</v>
      </c>
      <c r="H22" s="63">
        <v>0</v>
      </c>
      <c r="I22" s="63">
        <v>0</v>
      </c>
      <c r="J22" s="744" t="s">
        <v>668</v>
      </c>
      <c r="K22" s="664" t="s">
        <v>508</v>
      </c>
      <c r="L22" s="664"/>
      <c r="M22" s="664"/>
    </row>
    <row r="23" spans="1:13" ht="27" customHeight="1" x14ac:dyDescent="0.2">
      <c r="A23" s="665"/>
      <c r="B23" s="665"/>
      <c r="C23" s="665"/>
      <c r="D23" s="677"/>
      <c r="E23" s="213" t="s">
        <v>3</v>
      </c>
      <c r="F23" s="63">
        <v>16.399999999999999</v>
      </c>
      <c r="G23" s="527">
        <v>16.399999999999999</v>
      </c>
      <c r="H23" s="63">
        <v>0</v>
      </c>
      <c r="I23" s="63">
        <v>0</v>
      </c>
      <c r="J23" s="790"/>
      <c r="K23" s="665"/>
      <c r="L23" s="665"/>
      <c r="M23" s="665"/>
    </row>
    <row r="24" spans="1:13" ht="22.5" customHeight="1" x14ac:dyDescent="0.2">
      <c r="A24" s="666"/>
      <c r="B24" s="666"/>
      <c r="C24" s="666"/>
      <c r="D24" s="678"/>
      <c r="E24" s="213" t="s">
        <v>4</v>
      </c>
      <c r="F24" s="63">
        <v>2.6</v>
      </c>
      <c r="G24" s="527">
        <v>2.6</v>
      </c>
      <c r="H24" s="63">
        <v>0</v>
      </c>
      <c r="I24" s="63">
        <v>0</v>
      </c>
      <c r="J24" s="745"/>
      <c r="K24" s="666"/>
      <c r="L24" s="666"/>
      <c r="M24" s="666"/>
    </row>
    <row r="25" spans="1:13" ht="31.5" customHeight="1" x14ac:dyDescent="0.2">
      <c r="A25" s="458" t="s">
        <v>147</v>
      </c>
      <c r="B25" s="458" t="s">
        <v>147</v>
      </c>
      <c r="C25" s="458" t="s">
        <v>153</v>
      </c>
      <c r="D25" s="391" t="s">
        <v>936</v>
      </c>
      <c r="E25" s="389" t="s">
        <v>1</v>
      </c>
      <c r="F25" s="390">
        <v>5.3</v>
      </c>
      <c r="G25" s="527">
        <v>1.6</v>
      </c>
      <c r="H25" s="390">
        <v>15.8</v>
      </c>
      <c r="I25" s="390">
        <v>15.8</v>
      </c>
      <c r="J25" s="232" t="s">
        <v>938</v>
      </c>
      <c r="K25" s="207" t="s">
        <v>156</v>
      </c>
      <c r="L25" s="207" t="s">
        <v>313</v>
      </c>
      <c r="M25" s="207" t="s">
        <v>313</v>
      </c>
    </row>
    <row r="26" spans="1:13" ht="17.25" customHeight="1" x14ac:dyDescent="0.2">
      <c r="A26" s="482" t="s">
        <v>147</v>
      </c>
      <c r="B26" s="483" t="s">
        <v>147</v>
      </c>
      <c r="C26" s="703" t="s">
        <v>139</v>
      </c>
      <c r="D26" s="703"/>
      <c r="E26" s="703"/>
      <c r="F26" s="103">
        <f t="shared" ref="F26:I26" si="0">SUM(F12:F25)</f>
        <v>808</v>
      </c>
      <c r="G26" s="103">
        <f t="shared" si="0"/>
        <v>828.2</v>
      </c>
      <c r="H26" s="103">
        <f t="shared" si="0"/>
        <v>744.59999999999991</v>
      </c>
      <c r="I26" s="103">
        <f t="shared" si="0"/>
        <v>758.59999999999991</v>
      </c>
      <c r="J26" s="484"/>
      <c r="K26" s="485"/>
      <c r="L26" s="485"/>
      <c r="M26" s="485"/>
    </row>
    <row r="27" spans="1:13" ht="15.75" customHeight="1" x14ac:dyDescent="0.2">
      <c r="A27" s="482" t="s">
        <v>147</v>
      </c>
      <c r="B27" s="703" t="s">
        <v>140</v>
      </c>
      <c r="C27" s="703"/>
      <c r="D27" s="703"/>
      <c r="E27" s="703"/>
      <c r="F27" s="103">
        <f t="shared" ref="F27:I27" si="1">+F26</f>
        <v>808</v>
      </c>
      <c r="G27" s="103">
        <f t="shared" ref="G27" si="2">+G26</f>
        <v>828.2</v>
      </c>
      <c r="H27" s="103">
        <f t="shared" ref="H27" si="3">+H26</f>
        <v>744.59999999999991</v>
      </c>
      <c r="I27" s="103">
        <f t="shared" si="1"/>
        <v>758.59999999999991</v>
      </c>
      <c r="J27" s="484"/>
      <c r="K27" s="485"/>
      <c r="L27" s="485"/>
      <c r="M27" s="485"/>
    </row>
    <row r="28" spans="1:13" ht="16.5" customHeight="1" x14ac:dyDescent="0.2">
      <c r="A28" s="244" t="s">
        <v>148</v>
      </c>
      <c r="B28" s="779" t="s">
        <v>377</v>
      </c>
      <c r="C28" s="779"/>
      <c r="D28" s="779"/>
      <c r="E28" s="779"/>
      <c r="F28" s="779"/>
      <c r="G28" s="779"/>
      <c r="H28" s="779"/>
      <c r="I28" s="779"/>
      <c r="J28" s="779"/>
      <c r="K28" s="244"/>
      <c r="L28" s="244"/>
      <c r="M28" s="244"/>
    </row>
    <row r="29" spans="1:13" ht="17.25" customHeight="1" x14ac:dyDescent="0.2">
      <c r="A29" s="244" t="s">
        <v>148</v>
      </c>
      <c r="B29" s="244" t="s">
        <v>147</v>
      </c>
      <c r="C29" s="779" t="s">
        <v>500</v>
      </c>
      <c r="D29" s="779"/>
      <c r="E29" s="779"/>
      <c r="F29" s="779"/>
      <c r="G29" s="779"/>
      <c r="H29" s="779"/>
      <c r="I29" s="779"/>
      <c r="J29" s="779"/>
      <c r="K29" s="244"/>
      <c r="L29" s="244"/>
      <c r="M29" s="244"/>
    </row>
    <row r="30" spans="1:13" ht="26.25" customHeight="1" x14ac:dyDescent="0.2">
      <c r="A30" s="746" t="s">
        <v>148</v>
      </c>
      <c r="B30" s="746" t="s">
        <v>147</v>
      </c>
      <c r="C30" s="746" t="s">
        <v>147</v>
      </c>
      <c r="D30" s="768" t="s">
        <v>897</v>
      </c>
      <c r="E30" s="338" t="s">
        <v>1</v>
      </c>
      <c r="F30" s="63">
        <v>20</v>
      </c>
      <c r="G30" s="527">
        <v>20</v>
      </c>
      <c r="H30" s="63">
        <v>20</v>
      </c>
      <c r="I30" s="63">
        <v>20</v>
      </c>
      <c r="J30" s="769" t="s">
        <v>773</v>
      </c>
      <c r="K30" s="772">
        <v>6</v>
      </c>
      <c r="L30" s="772">
        <v>6</v>
      </c>
      <c r="M30" s="772">
        <v>6</v>
      </c>
    </row>
    <row r="31" spans="1:13" ht="27" customHeight="1" x14ac:dyDescent="0.2">
      <c r="A31" s="746"/>
      <c r="B31" s="746"/>
      <c r="C31" s="746"/>
      <c r="D31" s="768"/>
      <c r="E31" s="338" t="s">
        <v>13</v>
      </c>
      <c r="F31" s="63">
        <v>42.2</v>
      </c>
      <c r="G31" s="527">
        <v>42.2</v>
      </c>
      <c r="H31" s="63">
        <v>42.2</v>
      </c>
      <c r="I31" s="63">
        <v>42.2</v>
      </c>
      <c r="J31" s="769"/>
      <c r="K31" s="773"/>
      <c r="L31" s="773"/>
      <c r="M31" s="773"/>
    </row>
    <row r="32" spans="1:13" ht="27.75" customHeight="1" x14ac:dyDescent="0.2">
      <c r="A32" s="746" t="s">
        <v>148</v>
      </c>
      <c r="B32" s="746" t="s">
        <v>147</v>
      </c>
      <c r="C32" s="746" t="s">
        <v>148</v>
      </c>
      <c r="D32" s="768" t="s">
        <v>774</v>
      </c>
      <c r="E32" s="337" t="s">
        <v>1</v>
      </c>
      <c r="F32" s="114">
        <v>1.8</v>
      </c>
      <c r="G32" s="528">
        <v>1.8</v>
      </c>
      <c r="H32" s="114">
        <v>3</v>
      </c>
      <c r="I32" s="114">
        <v>3</v>
      </c>
      <c r="J32" s="769" t="s">
        <v>775</v>
      </c>
      <c r="K32" s="770">
        <v>380</v>
      </c>
      <c r="L32" s="770">
        <v>380</v>
      </c>
      <c r="M32" s="770">
        <v>380</v>
      </c>
    </row>
    <row r="33" spans="1:13" ht="22.5" customHeight="1" x14ac:dyDescent="0.2">
      <c r="A33" s="746"/>
      <c r="B33" s="746"/>
      <c r="C33" s="746"/>
      <c r="D33" s="768"/>
      <c r="E33" s="337" t="s">
        <v>13</v>
      </c>
      <c r="F33" s="114">
        <v>1.8</v>
      </c>
      <c r="G33" s="528">
        <v>1.8</v>
      </c>
      <c r="H33" s="114">
        <v>0.6</v>
      </c>
      <c r="I33" s="114">
        <v>0.6</v>
      </c>
      <c r="J33" s="769"/>
      <c r="K33" s="771"/>
      <c r="L33" s="771"/>
      <c r="M33" s="771"/>
    </row>
    <row r="34" spans="1:13" ht="64.5" customHeight="1" x14ac:dyDescent="0.2">
      <c r="A34" s="327" t="s">
        <v>148</v>
      </c>
      <c r="B34" s="327" t="s">
        <v>147</v>
      </c>
      <c r="C34" s="327" t="s">
        <v>149</v>
      </c>
      <c r="D34" s="338" t="s">
        <v>834</v>
      </c>
      <c r="E34" s="337" t="s">
        <v>1</v>
      </c>
      <c r="F34" s="114">
        <v>65</v>
      </c>
      <c r="G34" s="528">
        <v>75</v>
      </c>
      <c r="H34" s="114">
        <v>65</v>
      </c>
      <c r="I34" s="114">
        <v>65</v>
      </c>
      <c r="J34" s="229" t="s">
        <v>249</v>
      </c>
      <c r="K34" s="339">
        <v>3</v>
      </c>
      <c r="L34" s="339">
        <v>3</v>
      </c>
      <c r="M34" s="339">
        <v>3</v>
      </c>
    </row>
    <row r="35" spans="1:13" ht="64.5" customHeight="1" x14ac:dyDescent="0.2">
      <c r="A35" s="327" t="s">
        <v>148</v>
      </c>
      <c r="B35" s="327" t="s">
        <v>147</v>
      </c>
      <c r="C35" s="327" t="s">
        <v>150</v>
      </c>
      <c r="D35" s="328" t="s">
        <v>326</v>
      </c>
      <c r="E35" s="337" t="s">
        <v>1</v>
      </c>
      <c r="F35" s="114">
        <v>7</v>
      </c>
      <c r="G35" s="528">
        <v>7</v>
      </c>
      <c r="H35" s="114">
        <v>3</v>
      </c>
      <c r="I35" s="114">
        <v>0</v>
      </c>
      <c r="J35" s="229" t="s">
        <v>601</v>
      </c>
      <c r="K35" s="339">
        <v>285</v>
      </c>
      <c r="L35" s="339">
        <v>285</v>
      </c>
      <c r="M35" s="339"/>
    </row>
    <row r="36" spans="1:13" ht="64.5" customHeight="1" x14ac:dyDescent="0.2">
      <c r="A36" s="327" t="s">
        <v>148</v>
      </c>
      <c r="B36" s="327" t="s">
        <v>147</v>
      </c>
      <c r="C36" s="327" t="s">
        <v>151</v>
      </c>
      <c r="D36" s="340" t="s">
        <v>501</v>
      </c>
      <c r="E36" s="337" t="s">
        <v>1</v>
      </c>
      <c r="F36" s="114">
        <v>21.1</v>
      </c>
      <c r="G36" s="528">
        <v>21.1</v>
      </c>
      <c r="H36" s="114">
        <v>21.1</v>
      </c>
      <c r="I36" s="114">
        <v>10.5</v>
      </c>
      <c r="J36" s="229" t="s">
        <v>376</v>
      </c>
      <c r="K36" s="339">
        <v>1800</v>
      </c>
      <c r="L36" s="339">
        <v>1800</v>
      </c>
      <c r="M36" s="339">
        <v>1800</v>
      </c>
    </row>
    <row r="37" spans="1:13" ht="64.5" customHeight="1" x14ac:dyDescent="0.2">
      <c r="A37" s="341" t="s">
        <v>148</v>
      </c>
      <c r="B37" s="341" t="s">
        <v>147</v>
      </c>
      <c r="C37" s="341" t="s">
        <v>152</v>
      </c>
      <c r="D37" s="342" t="s">
        <v>488</v>
      </c>
      <c r="E37" s="337" t="s">
        <v>1</v>
      </c>
      <c r="F37" s="114">
        <v>19.100000000000001</v>
      </c>
      <c r="G37" s="528">
        <v>19.100000000000001</v>
      </c>
      <c r="H37" s="114">
        <v>19.100000000000001</v>
      </c>
      <c r="I37" s="114">
        <v>3.1</v>
      </c>
      <c r="J37" s="231" t="s">
        <v>489</v>
      </c>
      <c r="K37" s="343">
        <v>1800</v>
      </c>
      <c r="L37" s="343">
        <v>1800</v>
      </c>
      <c r="M37" s="343">
        <v>1800</v>
      </c>
    </row>
    <row r="38" spans="1:13" ht="36.75" customHeight="1" x14ac:dyDescent="0.2">
      <c r="A38" s="740" t="s">
        <v>148</v>
      </c>
      <c r="B38" s="740" t="s">
        <v>147</v>
      </c>
      <c r="C38" s="740" t="s">
        <v>153</v>
      </c>
      <c r="D38" s="786" t="s">
        <v>554</v>
      </c>
      <c r="E38" s="337" t="s">
        <v>1</v>
      </c>
      <c r="F38" s="114">
        <v>25.9</v>
      </c>
      <c r="G38" s="528">
        <v>75.900000000000006</v>
      </c>
      <c r="H38" s="114">
        <v>25.9</v>
      </c>
      <c r="I38" s="114">
        <v>25.9</v>
      </c>
      <c r="J38" s="744" t="s">
        <v>932</v>
      </c>
      <c r="K38" s="784">
        <v>1482</v>
      </c>
      <c r="L38" s="784">
        <v>1482</v>
      </c>
      <c r="M38" s="784">
        <v>1482</v>
      </c>
    </row>
    <row r="39" spans="1:13" ht="29.25" customHeight="1" x14ac:dyDescent="0.2">
      <c r="A39" s="741"/>
      <c r="B39" s="741"/>
      <c r="C39" s="741"/>
      <c r="D39" s="787"/>
      <c r="E39" s="337" t="s">
        <v>13</v>
      </c>
      <c r="F39" s="114">
        <v>0</v>
      </c>
      <c r="G39" s="528">
        <v>0</v>
      </c>
      <c r="H39" s="114">
        <v>0</v>
      </c>
      <c r="I39" s="114">
        <v>0</v>
      </c>
      <c r="J39" s="745"/>
      <c r="K39" s="785"/>
      <c r="L39" s="785"/>
      <c r="M39" s="785"/>
    </row>
    <row r="40" spans="1:13" ht="43.5" customHeight="1" x14ac:dyDescent="0.2">
      <c r="A40" s="327" t="s">
        <v>148</v>
      </c>
      <c r="B40" s="327" t="s">
        <v>147</v>
      </c>
      <c r="C40" s="344" t="s">
        <v>154</v>
      </c>
      <c r="D40" s="345" t="s">
        <v>555</v>
      </c>
      <c r="E40" s="337" t="s">
        <v>1</v>
      </c>
      <c r="F40" s="114">
        <v>28.5</v>
      </c>
      <c r="G40" s="528">
        <v>28.5</v>
      </c>
      <c r="H40" s="114">
        <v>28.3</v>
      </c>
      <c r="I40" s="114">
        <v>28.3</v>
      </c>
      <c r="J40" s="232" t="s">
        <v>898</v>
      </c>
      <c r="K40" s="346" t="s">
        <v>899</v>
      </c>
      <c r="L40" s="346" t="s">
        <v>899</v>
      </c>
      <c r="M40" s="346" t="s">
        <v>899</v>
      </c>
    </row>
    <row r="41" spans="1:13" s="112" customFormat="1" ht="57" customHeight="1" x14ac:dyDescent="0.2">
      <c r="A41" s="227" t="s">
        <v>148</v>
      </c>
      <c r="B41" s="227" t="s">
        <v>147</v>
      </c>
      <c r="C41" s="351" t="s">
        <v>155</v>
      </c>
      <c r="D41" s="234" t="s">
        <v>915</v>
      </c>
      <c r="E41" s="233" t="s">
        <v>1</v>
      </c>
      <c r="F41" s="114">
        <v>50.7</v>
      </c>
      <c r="G41" s="528">
        <v>50.7</v>
      </c>
      <c r="H41" s="114">
        <v>50.7</v>
      </c>
      <c r="I41" s="114">
        <v>50.7</v>
      </c>
      <c r="J41" s="232" t="s">
        <v>556</v>
      </c>
      <c r="K41" s="405">
        <v>39</v>
      </c>
      <c r="L41" s="405">
        <v>39</v>
      </c>
      <c r="M41" s="405">
        <v>39</v>
      </c>
    </row>
    <row r="42" spans="1:13" s="112" customFormat="1" ht="55.5" customHeight="1" x14ac:dyDescent="0.2">
      <c r="A42" s="227" t="s">
        <v>148</v>
      </c>
      <c r="B42" s="227" t="s">
        <v>147</v>
      </c>
      <c r="C42" s="351" t="s">
        <v>156</v>
      </c>
      <c r="D42" s="234" t="s">
        <v>779</v>
      </c>
      <c r="E42" s="233" t="s">
        <v>1</v>
      </c>
      <c r="F42" s="406">
        <v>37.700000000000003</v>
      </c>
      <c r="G42" s="528">
        <v>37.700000000000003</v>
      </c>
      <c r="H42" s="114">
        <v>37.700000000000003</v>
      </c>
      <c r="I42" s="114">
        <v>36.4</v>
      </c>
      <c r="J42" s="232" t="s">
        <v>556</v>
      </c>
      <c r="K42" s="405">
        <v>29</v>
      </c>
      <c r="L42" s="405">
        <v>29</v>
      </c>
      <c r="M42" s="405">
        <v>28</v>
      </c>
    </row>
    <row r="43" spans="1:13" s="112" customFormat="1" ht="31.5" customHeight="1" x14ac:dyDescent="0.2">
      <c r="A43" s="740" t="s">
        <v>148</v>
      </c>
      <c r="B43" s="740" t="s">
        <v>147</v>
      </c>
      <c r="C43" s="738">
        <v>11</v>
      </c>
      <c r="D43" s="687" t="s">
        <v>780</v>
      </c>
      <c r="E43" s="251" t="s">
        <v>1</v>
      </c>
      <c r="F43" s="260">
        <v>4.8</v>
      </c>
      <c r="G43" s="529">
        <v>4.8</v>
      </c>
      <c r="H43" s="260">
        <v>9</v>
      </c>
      <c r="I43" s="260">
        <v>9</v>
      </c>
      <c r="J43" s="742" t="s">
        <v>456</v>
      </c>
      <c r="K43" s="738">
        <v>1000</v>
      </c>
      <c r="L43" s="738">
        <v>1000</v>
      </c>
      <c r="M43" s="738">
        <v>1000</v>
      </c>
    </row>
    <row r="44" spans="1:13" s="112" customFormat="1" ht="24" customHeight="1" x14ac:dyDescent="0.2">
      <c r="A44" s="741"/>
      <c r="B44" s="741"/>
      <c r="C44" s="739"/>
      <c r="D44" s="687"/>
      <c r="E44" s="251" t="s">
        <v>13</v>
      </c>
      <c r="F44" s="260">
        <v>4.7</v>
      </c>
      <c r="G44" s="529">
        <v>4.7</v>
      </c>
      <c r="H44" s="260">
        <v>0.5</v>
      </c>
      <c r="I44" s="260">
        <v>0.5</v>
      </c>
      <c r="J44" s="743"/>
      <c r="K44" s="739"/>
      <c r="L44" s="739"/>
      <c r="M44" s="739"/>
    </row>
    <row r="45" spans="1:13" s="112" customFormat="1" ht="45" customHeight="1" x14ac:dyDescent="0.2">
      <c r="A45" s="227" t="s">
        <v>148</v>
      </c>
      <c r="B45" s="227" t="s">
        <v>147</v>
      </c>
      <c r="C45" s="351" t="s">
        <v>158</v>
      </c>
      <c r="D45" s="234" t="s">
        <v>868</v>
      </c>
      <c r="E45" s="233" t="s">
        <v>1</v>
      </c>
      <c r="F45" s="86">
        <v>122.1</v>
      </c>
      <c r="G45" s="529">
        <v>122.1</v>
      </c>
      <c r="H45" s="86">
        <v>52.1</v>
      </c>
      <c r="I45" s="86">
        <v>52.1</v>
      </c>
      <c r="J45" s="232" t="s">
        <v>783</v>
      </c>
      <c r="K45" s="177" t="s">
        <v>781</v>
      </c>
      <c r="L45" s="177" t="s">
        <v>782</v>
      </c>
      <c r="M45" s="177" t="s">
        <v>782</v>
      </c>
    </row>
    <row r="46" spans="1:13" s="112" customFormat="1" ht="56.25" customHeight="1" x14ac:dyDescent="0.2">
      <c r="A46" s="245" t="s">
        <v>148</v>
      </c>
      <c r="B46" s="245" t="s">
        <v>147</v>
      </c>
      <c r="C46" s="248">
        <v>13</v>
      </c>
      <c r="D46" s="251" t="s">
        <v>835</v>
      </c>
      <c r="E46" s="251" t="s">
        <v>1</v>
      </c>
      <c r="F46" s="260">
        <v>15</v>
      </c>
      <c r="G46" s="529">
        <v>15</v>
      </c>
      <c r="H46" s="260">
        <v>0</v>
      </c>
      <c r="I46" s="260">
        <v>0</v>
      </c>
      <c r="J46" s="246" t="s">
        <v>784</v>
      </c>
      <c r="K46" s="253">
        <v>15</v>
      </c>
      <c r="L46" s="253"/>
      <c r="M46" s="253"/>
    </row>
    <row r="47" spans="1:13" ht="31.5" customHeight="1" x14ac:dyDescent="0.2">
      <c r="A47" s="210" t="s">
        <v>148</v>
      </c>
      <c r="B47" s="210" t="s">
        <v>147</v>
      </c>
      <c r="C47" s="210" t="s">
        <v>2</v>
      </c>
      <c r="D47" s="213" t="s">
        <v>228</v>
      </c>
      <c r="E47" s="220" t="s">
        <v>1</v>
      </c>
      <c r="F47" s="114">
        <v>3</v>
      </c>
      <c r="G47" s="528">
        <v>3</v>
      </c>
      <c r="H47" s="114">
        <v>3</v>
      </c>
      <c r="I47" s="114">
        <v>3</v>
      </c>
      <c r="J47" s="229" t="s">
        <v>51</v>
      </c>
      <c r="K47" s="212">
        <v>1</v>
      </c>
      <c r="L47" s="212">
        <v>1</v>
      </c>
      <c r="M47" s="212">
        <v>1</v>
      </c>
    </row>
    <row r="48" spans="1:13" s="112" customFormat="1" ht="30.75" customHeight="1" x14ac:dyDescent="0.2">
      <c r="A48" s="748" t="s">
        <v>148</v>
      </c>
      <c r="B48" s="748" t="s">
        <v>147</v>
      </c>
      <c r="C48" s="738">
        <v>15</v>
      </c>
      <c r="D48" s="750" t="s">
        <v>906</v>
      </c>
      <c r="E48" s="233" t="s">
        <v>1</v>
      </c>
      <c r="F48" s="260">
        <v>105.1</v>
      </c>
      <c r="G48" s="529">
        <v>49</v>
      </c>
      <c r="H48" s="260">
        <v>105.1</v>
      </c>
      <c r="I48" s="260">
        <v>105.1</v>
      </c>
      <c r="J48" s="742" t="s">
        <v>907</v>
      </c>
      <c r="K48" s="752" t="s">
        <v>908</v>
      </c>
      <c r="L48" s="754" t="s">
        <v>909</v>
      </c>
      <c r="M48" s="754" t="s">
        <v>909</v>
      </c>
    </row>
    <row r="49" spans="1:13" s="112" customFormat="1" ht="31.5" customHeight="1" x14ac:dyDescent="0.2">
      <c r="A49" s="749"/>
      <c r="B49" s="749"/>
      <c r="C49" s="739"/>
      <c r="D49" s="751"/>
      <c r="E49" s="233" t="s">
        <v>13</v>
      </c>
      <c r="F49" s="260">
        <v>75</v>
      </c>
      <c r="G49" s="529">
        <v>75</v>
      </c>
      <c r="H49" s="260">
        <v>75</v>
      </c>
      <c r="I49" s="260">
        <v>75</v>
      </c>
      <c r="J49" s="743"/>
      <c r="K49" s="753"/>
      <c r="L49" s="755"/>
      <c r="M49" s="755"/>
    </row>
    <row r="50" spans="1:13" s="112" customFormat="1" ht="90.75" customHeight="1" x14ac:dyDescent="0.2">
      <c r="A50" s="227" t="s">
        <v>148</v>
      </c>
      <c r="B50" s="227" t="s">
        <v>147</v>
      </c>
      <c r="C50" s="351" t="s">
        <v>5</v>
      </c>
      <c r="D50" s="234" t="s">
        <v>918</v>
      </c>
      <c r="E50" s="233" t="s">
        <v>1</v>
      </c>
      <c r="F50" s="86">
        <v>120</v>
      </c>
      <c r="G50" s="529">
        <v>70</v>
      </c>
      <c r="H50" s="86">
        <v>120</v>
      </c>
      <c r="I50" s="86">
        <v>120</v>
      </c>
      <c r="J50" s="232" t="s">
        <v>1053</v>
      </c>
      <c r="K50" s="226" t="s">
        <v>933</v>
      </c>
      <c r="L50" s="226" t="s">
        <v>933</v>
      </c>
      <c r="M50" s="226" t="s">
        <v>933</v>
      </c>
    </row>
    <row r="51" spans="1:13" s="112" customFormat="1" ht="69.75" customHeight="1" x14ac:dyDescent="0.2">
      <c r="A51" s="245" t="s">
        <v>148</v>
      </c>
      <c r="B51" s="245" t="s">
        <v>147</v>
      </c>
      <c r="C51" s="248">
        <v>17</v>
      </c>
      <c r="D51" s="251" t="s">
        <v>910</v>
      </c>
      <c r="E51" s="251" t="s">
        <v>1</v>
      </c>
      <c r="F51" s="260">
        <v>53.3</v>
      </c>
      <c r="G51" s="529">
        <v>53.3</v>
      </c>
      <c r="H51" s="260">
        <v>31</v>
      </c>
      <c r="I51" s="260">
        <v>31</v>
      </c>
      <c r="J51" s="246" t="s">
        <v>911</v>
      </c>
      <c r="K51" s="404" t="s">
        <v>912</v>
      </c>
      <c r="L51" s="404" t="s">
        <v>912</v>
      </c>
      <c r="M51" s="404" t="s">
        <v>912</v>
      </c>
    </row>
    <row r="52" spans="1:13" s="112" customFormat="1" ht="31.5" customHeight="1" x14ac:dyDescent="0.2">
      <c r="A52" s="788" t="s">
        <v>148</v>
      </c>
      <c r="B52" s="788" t="s">
        <v>147</v>
      </c>
      <c r="C52" s="789">
        <v>18</v>
      </c>
      <c r="D52" s="777" t="s">
        <v>917</v>
      </c>
      <c r="E52" s="233" t="s">
        <v>1</v>
      </c>
      <c r="F52" s="260">
        <v>3</v>
      </c>
      <c r="G52" s="529">
        <v>3</v>
      </c>
      <c r="H52" s="260">
        <v>3</v>
      </c>
      <c r="I52" s="260">
        <v>3</v>
      </c>
      <c r="J52" s="777" t="s">
        <v>913</v>
      </c>
      <c r="K52" s="778" t="s">
        <v>914</v>
      </c>
      <c r="L52" s="778" t="s">
        <v>914</v>
      </c>
      <c r="M52" s="778" t="s">
        <v>914</v>
      </c>
    </row>
    <row r="53" spans="1:13" s="112" customFormat="1" ht="26.25" customHeight="1" x14ac:dyDescent="0.2">
      <c r="A53" s="788"/>
      <c r="B53" s="788"/>
      <c r="C53" s="789"/>
      <c r="D53" s="777"/>
      <c r="E53" s="233" t="s">
        <v>13</v>
      </c>
      <c r="F53" s="260">
        <v>0</v>
      </c>
      <c r="G53" s="529">
        <v>0</v>
      </c>
      <c r="H53" s="260">
        <v>0</v>
      </c>
      <c r="I53" s="260">
        <v>0</v>
      </c>
      <c r="J53" s="777"/>
      <c r="K53" s="778"/>
      <c r="L53" s="778"/>
      <c r="M53" s="778"/>
    </row>
    <row r="54" spans="1:13" ht="15.75" customHeight="1" x14ac:dyDescent="0.2">
      <c r="A54" s="486" t="s">
        <v>148</v>
      </c>
      <c r="B54" s="487" t="s">
        <v>147</v>
      </c>
      <c r="C54" s="703" t="s">
        <v>139</v>
      </c>
      <c r="D54" s="703"/>
      <c r="E54" s="703"/>
      <c r="F54" s="103">
        <f t="shared" ref="F54:I54" si="4">SUM(F30:F53)</f>
        <v>826.8</v>
      </c>
      <c r="G54" s="103">
        <f t="shared" ref="G54" si="5">SUM(G30:G53)</f>
        <v>780.69999999999993</v>
      </c>
      <c r="H54" s="103">
        <f t="shared" si="4"/>
        <v>715.30000000000007</v>
      </c>
      <c r="I54" s="103">
        <f t="shared" si="4"/>
        <v>684.4</v>
      </c>
      <c r="J54" s="488"/>
      <c r="K54" s="489"/>
      <c r="L54" s="489"/>
      <c r="M54" s="489"/>
    </row>
    <row r="55" spans="1:13" ht="15.75" customHeight="1" x14ac:dyDescent="0.2">
      <c r="A55" s="486" t="s">
        <v>148</v>
      </c>
      <c r="B55" s="703" t="s">
        <v>109</v>
      </c>
      <c r="C55" s="703"/>
      <c r="D55" s="703"/>
      <c r="E55" s="703"/>
      <c r="F55" s="103">
        <f t="shared" ref="F55:I55" si="6">+F54</f>
        <v>826.8</v>
      </c>
      <c r="G55" s="103">
        <f t="shared" ref="G55" si="7">+G54</f>
        <v>780.69999999999993</v>
      </c>
      <c r="H55" s="103">
        <f t="shared" si="6"/>
        <v>715.30000000000007</v>
      </c>
      <c r="I55" s="103">
        <f t="shared" si="6"/>
        <v>684.4</v>
      </c>
      <c r="J55" s="490"/>
      <c r="K55" s="485"/>
      <c r="L55" s="485"/>
      <c r="M55" s="485"/>
    </row>
    <row r="56" spans="1:13" ht="17.25" customHeight="1" x14ac:dyDescent="0.2">
      <c r="A56" s="244" t="s">
        <v>149</v>
      </c>
      <c r="B56" s="779" t="s">
        <v>29</v>
      </c>
      <c r="C56" s="779"/>
      <c r="D56" s="779"/>
      <c r="E56" s="779"/>
      <c r="F56" s="779"/>
      <c r="G56" s="779"/>
      <c r="H56" s="779"/>
      <c r="I56" s="779"/>
      <c r="J56" s="779"/>
      <c r="K56" s="244"/>
      <c r="L56" s="244"/>
      <c r="M56" s="244"/>
    </row>
    <row r="57" spans="1:13" ht="15.75" customHeight="1" x14ac:dyDescent="0.2">
      <c r="A57" s="244" t="s">
        <v>149</v>
      </c>
      <c r="B57" s="244" t="s">
        <v>147</v>
      </c>
      <c r="C57" s="779" t="s">
        <v>378</v>
      </c>
      <c r="D57" s="779"/>
      <c r="E57" s="779"/>
      <c r="F57" s="779"/>
      <c r="G57" s="779"/>
      <c r="H57" s="779"/>
      <c r="I57" s="779"/>
      <c r="J57" s="779"/>
      <c r="K57" s="244"/>
      <c r="L57" s="244"/>
      <c r="M57" s="244"/>
    </row>
    <row r="58" spans="1:13" ht="47.25" customHeight="1" x14ac:dyDescent="0.2">
      <c r="A58" s="210" t="s">
        <v>149</v>
      </c>
      <c r="B58" s="210" t="s">
        <v>147</v>
      </c>
      <c r="C58" s="210" t="s">
        <v>147</v>
      </c>
      <c r="D58" s="209" t="s">
        <v>131</v>
      </c>
      <c r="E58" s="209" t="s">
        <v>17</v>
      </c>
      <c r="F58" s="85">
        <v>0</v>
      </c>
      <c r="G58" s="524">
        <v>0</v>
      </c>
      <c r="H58" s="85">
        <v>500</v>
      </c>
      <c r="I58" s="85">
        <v>500</v>
      </c>
      <c r="J58" s="229" t="s">
        <v>669</v>
      </c>
      <c r="K58" s="212"/>
      <c r="L58" s="212">
        <v>100</v>
      </c>
      <c r="M58" s="212">
        <v>100</v>
      </c>
    </row>
    <row r="59" spans="1:13" ht="42" customHeight="1" x14ac:dyDescent="0.2">
      <c r="A59" s="210" t="s">
        <v>149</v>
      </c>
      <c r="B59" s="210" t="s">
        <v>147</v>
      </c>
      <c r="C59" s="210" t="s">
        <v>148</v>
      </c>
      <c r="D59" s="209" t="s">
        <v>670</v>
      </c>
      <c r="E59" s="209" t="s">
        <v>17</v>
      </c>
      <c r="F59" s="85">
        <v>0</v>
      </c>
      <c r="G59" s="524">
        <v>0</v>
      </c>
      <c r="H59" s="85">
        <v>255</v>
      </c>
      <c r="I59" s="85">
        <v>0</v>
      </c>
      <c r="J59" s="229" t="s">
        <v>669</v>
      </c>
      <c r="K59" s="212"/>
      <c r="L59" s="212">
        <v>100</v>
      </c>
      <c r="M59" s="212"/>
    </row>
    <row r="60" spans="1:13" s="67" customFormat="1" ht="28.5" customHeight="1" x14ac:dyDescent="0.2">
      <c r="A60" s="674" t="s">
        <v>149</v>
      </c>
      <c r="B60" s="674" t="s">
        <v>147</v>
      </c>
      <c r="C60" s="674" t="s">
        <v>149</v>
      </c>
      <c r="D60" s="691" t="s">
        <v>289</v>
      </c>
      <c r="E60" s="209" t="s">
        <v>1</v>
      </c>
      <c r="F60" s="85">
        <v>3.4</v>
      </c>
      <c r="G60" s="524">
        <v>3.4</v>
      </c>
      <c r="H60" s="85">
        <v>0</v>
      </c>
      <c r="I60" s="85">
        <v>0</v>
      </c>
      <c r="J60" s="780" t="s">
        <v>270</v>
      </c>
      <c r="K60" s="747" t="s">
        <v>375</v>
      </c>
      <c r="L60" s="747"/>
      <c r="M60" s="747"/>
    </row>
    <row r="61" spans="1:13" s="67" customFormat="1" ht="28.5" customHeight="1" x14ac:dyDescent="0.2">
      <c r="A61" s="674"/>
      <c r="B61" s="674"/>
      <c r="C61" s="674"/>
      <c r="D61" s="691"/>
      <c r="E61" s="209" t="s">
        <v>3</v>
      </c>
      <c r="F61" s="85">
        <v>38.5</v>
      </c>
      <c r="G61" s="524">
        <v>38.5</v>
      </c>
      <c r="H61" s="85">
        <v>0</v>
      </c>
      <c r="I61" s="85">
        <v>0</v>
      </c>
      <c r="J61" s="780"/>
      <c r="K61" s="747"/>
      <c r="L61" s="747"/>
      <c r="M61" s="747"/>
    </row>
    <row r="62" spans="1:13" s="67" customFormat="1" ht="33" customHeight="1" x14ac:dyDescent="0.2">
      <c r="A62" s="674"/>
      <c r="B62" s="674"/>
      <c r="C62" s="674"/>
      <c r="D62" s="691"/>
      <c r="E62" s="209" t="s">
        <v>4</v>
      </c>
      <c r="F62" s="85">
        <v>3.4</v>
      </c>
      <c r="G62" s="524">
        <v>3.4</v>
      </c>
      <c r="H62" s="85">
        <v>0</v>
      </c>
      <c r="I62" s="85">
        <v>0</v>
      </c>
      <c r="J62" s="780"/>
      <c r="K62" s="747"/>
      <c r="L62" s="747"/>
      <c r="M62" s="747"/>
    </row>
    <row r="63" spans="1:13" ht="23.25" customHeight="1" x14ac:dyDescent="0.2">
      <c r="A63" s="664" t="s">
        <v>149</v>
      </c>
      <c r="B63" s="664" t="s">
        <v>147</v>
      </c>
      <c r="C63" s="664" t="s">
        <v>150</v>
      </c>
      <c r="D63" s="667" t="s">
        <v>345</v>
      </c>
      <c r="E63" s="209" t="s">
        <v>3</v>
      </c>
      <c r="F63" s="85">
        <v>5.5</v>
      </c>
      <c r="G63" s="524">
        <v>5.5</v>
      </c>
      <c r="H63" s="85">
        <v>0</v>
      </c>
      <c r="I63" s="85">
        <v>0</v>
      </c>
      <c r="J63" s="744" t="s">
        <v>456</v>
      </c>
      <c r="K63" s="669">
        <v>1562</v>
      </c>
      <c r="L63" s="669"/>
      <c r="M63" s="669"/>
    </row>
    <row r="64" spans="1:13" ht="21" customHeight="1" x14ac:dyDescent="0.2">
      <c r="A64" s="666"/>
      <c r="B64" s="666"/>
      <c r="C64" s="666"/>
      <c r="D64" s="668"/>
      <c r="E64" s="209" t="s">
        <v>4</v>
      </c>
      <c r="F64" s="85">
        <v>1.1000000000000001</v>
      </c>
      <c r="G64" s="524">
        <v>1.1000000000000001</v>
      </c>
      <c r="H64" s="85">
        <v>0</v>
      </c>
      <c r="I64" s="85">
        <v>0</v>
      </c>
      <c r="J64" s="745"/>
      <c r="K64" s="670"/>
      <c r="L64" s="670"/>
      <c r="M64" s="670"/>
    </row>
    <row r="65" spans="1:13" ht="18" customHeight="1" x14ac:dyDescent="0.2">
      <c r="A65" s="486" t="s">
        <v>149</v>
      </c>
      <c r="B65" s="451" t="s">
        <v>147</v>
      </c>
      <c r="C65" s="703" t="s">
        <v>119</v>
      </c>
      <c r="D65" s="703"/>
      <c r="E65" s="703"/>
      <c r="F65" s="103">
        <f>SUM(F58:F64)</f>
        <v>51.9</v>
      </c>
      <c r="G65" s="103">
        <f>SUM(G58:G64)</f>
        <v>51.9</v>
      </c>
      <c r="H65" s="103">
        <f>SUM(H58:H64)</f>
        <v>755</v>
      </c>
      <c r="I65" s="103">
        <f>SUM(I58:I64)</f>
        <v>500</v>
      </c>
      <c r="J65" s="491"/>
      <c r="K65" s="492"/>
      <c r="L65" s="492"/>
      <c r="M65" s="492"/>
    </row>
    <row r="66" spans="1:13" ht="18.75" customHeight="1" x14ac:dyDescent="0.2">
      <c r="A66" s="486" t="s">
        <v>149</v>
      </c>
      <c r="B66" s="703" t="s">
        <v>109</v>
      </c>
      <c r="C66" s="703"/>
      <c r="D66" s="703"/>
      <c r="E66" s="703"/>
      <c r="F66" s="103">
        <f t="shared" ref="F66:I66" si="8">+F65</f>
        <v>51.9</v>
      </c>
      <c r="G66" s="103">
        <f t="shared" ref="G66" si="9">+G65</f>
        <v>51.9</v>
      </c>
      <c r="H66" s="103">
        <f t="shared" ref="H66" si="10">+H65</f>
        <v>755</v>
      </c>
      <c r="I66" s="103">
        <f t="shared" si="8"/>
        <v>500</v>
      </c>
      <c r="J66" s="491"/>
      <c r="K66" s="492"/>
      <c r="L66" s="492"/>
      <c r="M66" s="492"/>
    </row>
    <row r="67" spans="1:13" s="137" customFormat="1" ht="20.25" customHeight="1" x14ac:dyDescent="0.25">
      <c r="A67" s="765" t="s">
        <v>141</v>
      </c>
      <c r="B67" s="766"/>
      <c r="C67" s="766"/>
      <c r="D67" s="766"/>
      <c r="E67" s="767"/>
      <c r="F67" s="467">
        <f>+F66+F55+F27</f>
        <v>1686.6999999999998</v>
      </c>
      <c r="G67" s="467">
        <f>+G66+G55+G27</f>
        <v>1660.8</v>
      </c>
      <c r="H67" s="467">
        <f>+H66+H55+H27</f>
        <v>2214.9</v>
      </c>
      <c r="I67" s="467">
        <f>+I66+I55+I27</f>
        <v>1943</v>
      </c>
      <c r="J67" s="468"/>
      <c r="K67" s="178"/>
      <c r="L67" s="178"/>
      <c r="M67" s="178"/>
    </row>
    <row r="68" spans="1:13" ht="16.5" customHeight="1" x14ac:dyDescent="0.2">
      <c r="A68" s="774" t="s">
        <v>162</v>
      </c>
      <c r="B68" s="775"/>
      <c r="C68" s="775"/>
      <c r="D68" s="775"/>
      <c r="E68" s="776"/>
      <c r="F68" s="182"/>
      <c r="G68" s="182"/>
      <c r="H68" s="182"/>
      <c r="I68" s="182"/>
      <c r="J68" s="468"/>
      <c r="K68" s="178"/>
      <c r="L68" s="178"/>
      <c r="M68" s="178"/>
    </row>
    <row r="69" spans="1:13" ht="20.25" customHeight="1" x14ac:dyDescent="0.2">
      <c r="A69" s="762" t="s">
        <v>19</v>
      </c>
      <c r="B69" s="763"/>
      <c r="C69" s="763"/>
      <c r="D69" s="763"/>
      <c r="E69" s="764"/>
      <c r="F69" s="156">
        <f t="shared" ref="F69:I69" si="11">SUM(F70:F75)</f>
        <v>1466.6999999999998</v>
      </c>
      <c r="G69" s="156">
        <f t="shared" si="11"/>
        <v>1440.8</v>
      </c>
      <c r="H69" s="156">
        <f t="shared" si="11"/>
        <v>2096.6</v>
      </c>
      <c r="I69" s="156">
        <f t="shared" si="11"/>
        <v>1824.6999999999998</v>
      </c>
      <c r="J69" s="468"/>
      <c r="K69" s="178"/>
      <c r="L69" s="178"/>
      <c r="M69" s="178"/>
    </row>
    <row r="70" spans="1:13" ht="15.75" customHeight="1" x14ac:dyDescent="0.2">
      <c r="A70" s="756" t="s">
        <v>205</v>
      </c>
      <c r="B70" s="757"/>
      <c r="C70" s="757"/>
      <c r="D70" s="757"/>
      <c r="E70" s="758"/>
      <c r="F70" s="89">
        <f t="shared" ref="F70:I70" si="12">+F60+F47+F42+F41+F40+F38+F36+F37+F35+F34+F30+F22+F20+F17+F13+F46+F45+F43+F32+F52+F51+F50+F48+F25</f>
        <v>804.69999999999982</v>
      </c>
      <c r="G70" s="525">
        <f t="shared" si="12"/>
        <v>762.19999999999993</v>
      </c>
      <c r="H70" s="89">
        <f t="shared" si="12"/>
        <v>703.8</v>
      </c>
      <c r="I70" s="89">
        <f t="shared" si="12"/>
        <v>676.9</v>
      </c>
      <c r="J70" s="468"/>
      <c r="K70" s="295"/>
      <c r="L70" s="295"/>
      <c r="M70" s="295"/>
    </row>
    <row r="71" spans="1:13" ht="15.75" customHeight="1" x14ac:dyDescent="0.2">
      <c r="A71" s="756" t="s">
        <v>206</v>
      </c>
      <c r="B71" s="757"/>
      <c r="C71" s="757"/>
      <c r="D71" s="757"/>
      <c r="E71" s="758"/>
      <c r="F71" s="90">
        <f>+F59+F58+F16+F14</f>
        <v>506.6</v>
      </c>
      <c r="G71" s="526">
        <f>+G59+G58+G16+G14</f>
        <v>506.6</v>
      </c>
      <c r="H71" s="90">
        <f>+H59+H58+H16+H14</f>
        <v>1276.8</v>
      </c>
      <c r="I71" s="90">
        <f>+I59+I58+I16+I14</f>
        <v>1031.8</v>
      </c>
      <c r="J71" s="468"/>
      <c r="K71" s="295"/>
      <c r="L71" s="295"/>
      <c r="M71" s="295"/>
    </row>
    <row r="72" spans="1:13" ht="12.75" x14ac:dyDescent="0.2">
      <c r="A72" s="756" t="s">
        <v>207</v>
      </c>
      <c r="B72" s="757"/>
      <c r="C72" s="757"/>
      <c r="D72" s="757"/>
      <c r="E72" s="758"/>
      <c r="F72" s="90">
        <f>+F12</f>
        <v>132.4</v>
      </c>
      <c r="G72" s="526">
        <f>+G12</f>
        <v>149</v>
      </c>
      <c r="H72" s="90">
        <f>+H12</f>
        <v>93</v>
      </c>
      <c r="I72" s="90">
        <f>+I12</f>
        <v>93</v>
      </c>
      <c r="J72" s="468"/>
      <c r="K72" s="178"/>
      <c r="L72" s="178"/>
      <c r="M72" s="178"/>
    </row>
    <row r="73" spans="1:13" ht="12.75" x14ac:dyDescent="0.2">
      <c r="A73" s="756" t="s">
        <v>208</v>
      </c>
      <c r="B73" s="757"/>
      <c r="C73" s="757"/>
      <c r="D73" s="757"/>
      <c r="E73" s="758"/>
      <c r="F73" s="90">
        <f>+F15</f>
        <v>23</v>
      </c>
      <c r="G73" s="526">
        <f>+G15</f>
        <v>23</v>
      </c>
      <c r="H73" s="90">
        <f>+H15</f>
        <v>23</v>
      </c>
      <c r="I73" s="90">
        <f>+I15</f>
        <v>23</v>
      </c>
      <c r="J73" s="468"/>
      <c r="K73" s="178"/>
      <c r="L73" s="178"/>
      <c r="M73" s="178"/>
    </row>
    <row r="74" spans="1:13" ht="12.75" x14ac:dyDescent="0.2">
      <c r="A74" s="756" t="s">
        <v>209</v>
      </c>
      <c r="B74" s="757"/>
      <c r="C74" s="757"/>
      <c r="D74" s="757"/>
      <c r="E74" s="758"/>
      <c r="F74" s="90"/>
      <c r="G74" s="526"/>
      <c r="H74" s="90"/>
      <c r="I74" s="90"/>
      <c r="J74" s="468"/>
      <c r="K74" s="178"/>
      <c r="L74" s="178"/>
      <c r="M74" s="178"/>
    </row>
    <row r="75" spans="1:13" ht="12.75" x14ac:dyDescent="0.2">
      <c r="A75" s="756" t="s">
        <v>210</v>
      </c>
      <c r="B75" s="757"/>
      <c r="C75" s="757"/>
      <c r="D75" s="757"/>
      <c r="E75" s="758"/>
      <c r="F75" s="90"/>
      <c r="G75" s="526"/>
      <c r="H75" s="90"/>
      <c r="I75" s="90"/>
      <c r="J75" s="468"/>
      <c r="K75" s="178"/>
      <c r="L75" s="178"/>
      <c r="M75" s="178"/>
    </row>
    <row r="76" spans="1:13" ht="16.5" customHeight="1" x14ac:dyDescent="0.2">
      <c r="A76" s="759" t="s">
        <v>18</v>
      </c>
      <c r="B76" s="760"/>
      <c r="C76" s="760"/>
      <c r="D76" s="760"/>
      <c r="E76" s="761"/>
      <c r="F76" s="156">
        <f t="shared" ref="F76:I76" si="13">SUM(F77:F80)</f>
        <v>220</v>
      </c>
      <c r="G76" s="156">
        <f t="shared" si="13"/>
        <v>220</v>
      </c>
      <c r="H76" s="156">
        <f t="shared" si="13"/>
        <v>118.30000000000001</v>
      </c>
      <c r="I76" s="156">
        <f t="shared" si="13"/>
        <v>118.30000000000001</v>
      </c>
      <c r="J76" s="468"/>
      <c r="K76" s="178"/>
      <c r="L76" s="178"/>
      <c r="M76" s="178"/>
    </row>
    <row r="77" spans="1:13" ht="12.75" x14ac:dyDescent="0.2">
      <c r="A77" s="756" t="s">
        <v>211</v>
      </c>
      <c r="B77" s="757"/>
      <c r="C77" s="757"/>
      <c r="D77" s="757"/>
      <c r="E77" s="758"/>
      <c r="F77" s="90">
        <f>+F63+F61+F23+F21+F18</f>
        <v>88.600000000000009</v>
      </c>
      <c r="G77" s="526">
        <f>+G63+G61+G23+G21+G18</f>
        <v>88.600000000000009</v>
      </c>
      <c r="H77" s="90">
        <f>+H63+H61+H23+H21+H18</f>
        <v>0</v>
      </c>
      <c r="I77" s="90">
        <f>+I63+I61+I23+I21+I18</f>
        <v>0</v>
      </c>
      <c r="J77" s="468"/>
      <c r="K77" s="178"/>
      <c r="L77" s="178"/>
      <c r="M77" s="178"/>
    </row>
    <row r="78" spans="1:13" ht="12.75" x14ac:dyDescent="0.2">
      <c r="A78" s="756" t="s">
        <v>212</v>
      </c>
      <c r="B78" s="757"/>
      <c r="C78" s="757"/>
      <c r="D78" s="757"/>
      <c r="E78" s="758"/>
      <c r="F78" s="90">
        <f>+F64+F62+F19+F24</f>
        <v>7.6999999999999993</v>
      </c>
      <c r="G78" s="526">
        <f>+G64+G62+G19+G24</f>
        <v>7.6999999999999993</v>
      </c>
      <c r="H78" s="90">
        <f>+H64+H62+H19+H24</f>
        <v>0</v>
      </c>
      <c r="I78" s="90">
        <f>+I64+I62+I19+I24</f>
        <v>0</v>
      </c>
      <c r="J78" s="468"/>
      <c r="K78" s="178"/>
      <c r="L78" s="178"/>
      <c r="M78" s="178"/>
    </row>
    <row r="79" spans="1:13" ht="12.75" x14ac:dyDescent="0.2">
      <c r="A79" s="756" t="s">
        <v>213</v>
      </c>
      <c r="B79" s="757"/>
      <c r="C79" s="757"/>
      <c r="D79" s="757"/>
      <c r="E79" s="758"/>
      <c r="F79" s="90">
        <f t="shared" ref="F79:I79" si="14">+F31+F39+F44+F33+F53+F49</f>
        <v>123.7</v>
      </c>
      <c r="G79" s="526">
        <f t="shared" ref="G79" si="15">+G31+G39+G44+G33+G53+G49</f>
        <v>123.7</v>
      </c>
      <c r="H79" s="90">
        <f t="shared" si="14"/>
        <v>118.30000000000001</v>
      </c>
      <c r="I79" s="90">
        <f t="shared" si="14"/>
        <v>118.30000000000001</v>
      </c>
      <c r="J79" s="468"/>
      <c r="K79" s="178"/>
      <c r="L79" s="178"/>
      <c r="M79" s="178"/>
    </row>
    <row r="80" spans="1:13" ht="12.75" x14ac:dyDescent="0.2">
      <c r="A80" s="756" t="s">
        <v>214</v>
      </c>
      <c r="B80" s="757"/>
      <c r="C80" s="757"/>
      <c r="D80" s="757"/>
      <c r="E80" s="758"/>
      <c r="F80" s="90"/>
      <c r="G80" s="526"/>
      <c r="H80" s="90"/>
      <c r="I80" s="90"/>
      <c r="J80" s="468"/>
      <c r="K80" s="178"/>
      <c r="L80" s="178"/>
      <c r="M80" s="178"/>
    </row>
    <row r="81" spans="1:13" s="13" customFormat="1" ht="19.5" customHeight="1" x14ac:dyDescent="0.2">
      <c r="A81" s="709" t="s">
        <v>1074</v>
      </c>
      <c r="B81" s="709"/>
      <c r="C81" s="709"/>
      <c r="D81" s="709"/>
      <c r="E81" s="709"/>
      <c r="F81" s="709"/>
      <c r="G81" s="709"/>
      <c r="H81" s="709"/>
      <c r="I81" s="155"/>
      <c r="J81" s="44"/>
      <c r="K81" s="64"/>
      <c r="L81" s="64"/>
      <c r="M81" s="64"/>
    </row>
  </sheetData>
  <autoFilter ref="A7:M80" xr:uid="{00000000-0001-0000-0100-000000000000}"/>
  <mergeCells count="141">
    <mergeCell ref="A81:H81"/>
    <mergeCell ref="J1:M1"/>
    <mergeCell ref="A2:M2"/>
    <mergeCell ref="B17:B19"/>
    <mergeCell ref="D17:D19"/>
    <mergeCell ref="B20:B21"/>
    <mergeCell ref="A30:A31"/>
    <mergeCell ref="A20:A21"/>
    <mergeCell ref="L30:L31"/>
    <mergeCell ref="M6:M8"/>
    <mergeCell ref="E4:E8"/>
    <mergeCell ref="A17:A19"/>
    <mergeCell ref="I4:I8"/>
    <mergeCell ref="B4:B8"/>
    <mergeCell ref="J5:J8"/>
    <mergeCell ref="A9:J9"/>
    <mergeCell ref="J22:J24"/>
    <mergeCell ref="K22:K24"/>
    <mergeCell ref="C17:C19"/>
    <mergeCell ref="A13:A15"/>
    <mergeCell ref="L20:L21"/>
    <mergeCell ref="F4:F8"/>
    <mergeCell ref="D4:D8"/>
    <mergeCell ref="A4:A8"/>
    <mergeCell ref="L43:L44"/>
    <mergeCell ref="C29:J29"/>
    <mergeCell ref="C11:J11"/>
    <mergeCell ref="B13:B15"/>
    <mergeCell ref="D20:D21"/>
    <mergeCell ref="J20:J21"/>
    <mergeCell ref="J30:J31"/>
    <mergeCell ref="C20:C21"/>
    <mergeCell ref="C30:C31"/>
    <mergeCell ref="C26:E26"/>
    <mergeCell ref="B27:E27"/>
    <mergeCell ref="L22:L24"/>
    <mergeCell ref="L38:L39"/>
    <mergeCell ref="B30:B31"/>
    <mergeCell ref="D30:D31"/>
    <mergeCell ref="J3:M3"/>
    <mergeCell ref="J4:M4"/>
    <mergeCell ref="J17:J19"/>
    <mergeCell ref="M17:M19"/>
    <mergeCell ref="M13:M15"/>
    <mergeCell ref="B28:J28"/>
    <mergeCell ref="D22:D24"/>
    <mergeCell ref="C13:C15"/>
    <mergeCell ref="H4:H8"/>
    <mergeCell ref="B10:J10"/>
    <mergeCell ref="C4:C8"/>
    <mergeCell ref="D13:D15"/>
    <mergeCell ref="J13:J15"/>
    <mergeCell ref="G4:G8"/>
    <mergeCell ref="K6:K8"/>
    <mergeCell ref="K13:K15"/>
    <mergeCell ref="K17:K19"/>
    <mergeCell ref="K20:K21"/>
    <mergeCell ref="L17:L19"/>
    <mergeCell ref="M20:M21"/>
    <mergeCell ref="M30:M31"/>
    <mergeCell ref="L6:L8"/>
    <mergeCell ref="L13:L15"/>
    <mergeCell ref="C65:E65"/>
    <mergeCell ref="A68:E68"/>
    <mergeCell ref="M63:M64"/>
    <mergeCell ref="D52:D53"/>
    <mergeCell ref="J52:J53"/>
    <mergeCell ref="K52:K53"/>
    <mergeCell ref="L52:L53"/>
    <mergeCell ref="M52:M53"/>
    <mergeCell ref="B56:J56"/>
    <mergeCell ref="C54:E54"/>
    <mergeCell ref="A60:A62"/>
    <mergeCell ref="C57:J57"/>
    <mergeCell ref="L63:L64"/>
    <mergeCell ref="C63:C64"/>
    <mergeCell ref="L60:L62"/>
    <mergeCell ref="B63:B64"/>
    <mergeCell ref="J60:J62"/>
    <mergeCell ref="M38:M39"/>
    <mergeCell ref="K38:K39"/>
    <mergeCell ref="K30:K31"/>
    <mergeCell ref="A78:E78"/>
    <mergeCell ref="A80:E80"/>
    <mergeCell ref="A74:E74"/>
    <mergeCell ref="A73:E73"/>
    <mergeCell ref="A79:E79"/>
    <mergeCell ref="A75:E75"/>
    <mergeCell ref="A76:E76"/>
    <mergeCell ref="A77:E77"/>
    <mergeCell ref="B66:E66"/>
    <mergeCell ref="A71:E71"/>
    <mergeCell ref="A70:E70"/>
    <mergeCell ref="A72:E72"/>
    <mergeCell ref="A69:E69"/>
    <mergeCell ref="A67:E67"/>
    <mergeCell ref="C60:C62"/>
    <mergeCell ref="D60:D62"/>
    <mergeCell ref="B60:B62"/>
    <mergeCell ref="D63:D64"/>
    <mergeCell ref="J63:J64"/>
    <mergeCell ref="A63:A64"/>
    <mergeCell ref="M60:M62"/>
    <mergeCell ref="B55:E55"/>
    <mergeCell ref="A48:A49"/>
    <mergeCell ref="B48:B49"/>
    <mergeCell ref="C48:C49"/>
    <mergeCell ref="D48:D49"/>
    <mergeCell ref="J48:J49"/>
    <mergeCell ref="K48:K49"/>
    <mergeCell ref="L48:L49"/>
    <mergeCell ref="M48:M49"/>
    <mergeCell ref="K60:K62"/>
    <mergeCell ref="K63:K64"/>
    <mergeCell ref="A52:A53"/>
    <mergeCell ref="B52:B53"/>
    <mergeCell ref="C52:C53"/>
    <mergeCell ref="M43:M44"/>
    <mergeCell ref="D43:D44"/>
    <mergeCell ref="C43:C44"/>
    <mergeCell ref="M22:M24"/>
    <mergeCell ref="B43:B44"/>
    <mergeCell ref="A43:A44"/>
    <mergeCell ref="J43:J44"/>
    <mergeCell ref="K43:K44"/>
    <mergeCell ref="J38:J39"/>
    <mergeCell ref="C22:C24"/>
    <mergeCell ref="B22:B24"/>
    <mergeCell ref="A22:A24"/>
    <mergeCell ref="A32:A33"/>
    <mergeCell ref="B32:B33"/>
    <mergeCell ref="C32:C33"/>
    <mergeCell ref="D32:D33"/>
    <mergeCell ref="J32:J33"/>
    <mergeCell ref="K32:K33"/>
    <mergeCell ref="L32:L33"/>
    <mergeCell ref="M32:M33"/>
    <mergeCell ref="D38:D39"/>
    <mergeCell ref="C38:C39"/>
    <mergeCell ref="B38:B39"/>
    <mergeCell ref="A38:A39"/>
  </mergeCells>
  <phoneticPr fontId="15" type="noConversion"/>
  <pageMargins left="0.19685039370078741" right="0.19685039370078741" top="0.51181102362204722" bottom="0.19685039370078741" header="0" footer="0"/>
  <pageSetup paperSize="9" scale="8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pageSetUpPr fitToPage="1"/>
  </sheetPr>
  <dimension ref="A1:AA111"/>
  <sheetViews>
    <sheetView zoomScale="85" zoomScaleNormal="85" workbookViewId="0">
      <pane ySplit="8" topLeftCell="A9" activePane="bottomLeft" state="frozen"/>
      <selection activeCell="F27" sqref="F27"/>
      <selection pane="bottomLeft" activeCell="I21" sqref="I21"/>
    </sheetView>
  </sheetViews>
  <sheetFormatPr defaultColWidth="9.140625" defaultRowHeight="12.75" x14ac:dyDescent="0.2"/>
  <cols>
    <col min="1" max="1" width="3.140625" style="126" customWidth="1"/>
    <col min="2" max="2" width="3.42578125" style="126" customWidth="1"/>
    <col min="3" max="3" width="3.28515625" style="126" customWidth="1"/>
    <col min="4" max="4" width="38.140625" style="380" customWidth="1"/>
    <col min="5" max="5" width="8.7109375" style="380" customWidth="1"/>
    <col min="6" max="6" width="14.7109375" style="381" customWidth="1"/>
    <col min="7" max="7" width="12.7109375" style="381" customWidth="1"/>
    <col min="8" max="8" width="12.5703125" style="381" customWidth="1"/>
    <col min="9" max="9" width="12" style="381" customWidth="1"/>
    <col min="10" max="10" width="32.42578125" style="299" customWidth="1"/>
    <col min="11" max="11" width="6.85546875" style="299" customWidth="1"/>
    <col min="12" max="13" width="7.42578125" style="299" customWidth="1"/>
    <col min="14" max="16384" width="9.140625" style="183"/>
  </cols>
  <sheetData>
    <row r="1" spans="1:27" s="7" customFormat="1" ht="23.25" customHeight="1" x14ac:dyDescent="0.2">
      <c r="A1" s="355"/>
      <c r="B1" s="355"/>
      <c r="C1" s="355"/>
      <c r="D1" s="355"/>
      <c r="E1" s="356"/>
      <c r="F1" s="357"/>
      <c r="G1" s="357"/>
      <c r="H1" s="357"/>
      <c r="I1" s="357"/>
      <c r="J1" s="821" t="s">
        <v>636</v>
      </c>
      <c r="K1" s="821"/>
      <c r="L1" s="821"/>
      <c r="M1" s="821"/>
    </row>
    <row r="2" spans="1:27" s="7" customFormat="1" ht="30.75" customHeight="1" x14ac:dyDescent="0.2">
      <c r="A2" s="804" t="s">
        <v>716</v>
      </c>
      <c r="B2" s="804"/>
      <c r="C2" s="804"/>
      <c r="D2" s="804"/>
      <c r="E2" s="804"/>
      <c r="F2" s="804"/>
      <c r="G2" s="804"/>
      <c r="H2" s="804"/>
      <c r="I2" s="804"/>
      <c r="J2" s="804"/>
      <c r="K2" s="804"/>
      <c r="L2" s="804"/>
      <c r="M2" s="804"/>
    </row>
    <row r="3" spans="1:27" s="7" customFormat="1" ht="27.75" customHeight="1" x14ac:dyDescent="0.2">
      <c r="A3" s="471"/>
      <c r="B3" s="471"/>
      <c r="C3" s="471"/>
      <c r="D3" s="70"/>
      <c r="E3" s="358"/>
      <c r="F3" s="98"/>
      <c r="G3" s="98"/>
      <c r="H3" s="98"/>
      <c r="I3" s="98"/>
      <c r="J3" s="354"/>
      <c r="K3" s="823" t="s">
        <v>235</v>
      </c>
      <c r="L3" s="823"/>
      <c r="M3" s="823"/>
    </row>
    <row r="4" spans="1:27" s="185" customFormat="1" ht="15.75" customHeight="1" x14ac:dyDescent="0.2">
      <c r="A4" s="803" t="s">
        <v>133</v>
      </c>
      <c r="B4" s="803" t="s">
        <v>134</v>
      </c>
      <c r="C4" s="803" t="s">
        <v>135</v>
      </c>
      <c r="D4" s="697" t="s">
        <v>136</v>
      </c>
      <c r="E4" s="681" t="s">
        <v>132</v>
      </c>
      <c r="F4" s="692" t="s">
        <v>1079</v>
      </c>
      <c r="G4" s="682" t="s">
        <v>919</v>
      </c>
      <c r="H4" s="692" t="s">
        <v>551</v>
      </c>
      <c r="I4" s="692" t="s">
        <v>712</v>
      </c>
      <c r="J4" s="692" t="s">
        <v>137</v>
      </c>
      <c r="K4" s="692"/>
      <c r="L4" s="692"/>
      <c r="M4" s="692"/>
      <c r="N4" s="184"/>
      <c r="O4" s="184"/>
      <c r="P4" s="184"/>
      <c r="Q4" s="184"/>
      <c r="R4" s="184"/>
      <c r="S4" s="184"/>
      <c r="T4" s="184"/>
      <c r="U4" s="184"/>
      <c r="V4" s="184"/>
      <c r="W4" s="184"/>
      <c r="X4" s="184"/>
      <c r="Y4" s="184"/>
      <c r="Z4" s="184"/>
      <c r="AA4" s="184"/>
    </row>
    <row r="5" spans="1:27" s="185" customFormat="1" ht="18.75" customHeight="1" x14ac:dyDescent="0.2">
      <c r="A5" s="803"/>
      <c r="B5" s="803"/>
      <c r="C5" s="803"/>
      <c r="D5" s="697"/>
      <c r="E5" s="681"/>
      <c r="F5" s="692"/>
      <c r="G5" s="682"/>
      <c r="H5" s="692"/>
      <c r="I5" s="692"/>
      <c r="J5" s="692" t="s">
        <v>138</v>
      </c>
      <c r="K5" s="135"/>
      <c r="L5" s="135"/>
      <c r="M5" s="135"/>
      <c r="N5" s="184"/>
      <c r="O5" s="184"/>
      <c r="P5" s="184"/>
      <c r="Q5" s="184"/>
      <c r="R5" s="184"/>
      <c r="S5" s="184"/>
      <c r="T5" s="184"/>
      <c r="U5" s="184"/>
      <c r="V5" s="184"/>
      <c r="W5" s="184"/>
      <c r="X5" s="184"/>
      <c r="Y5" s="184"/>
      <c r="Z5" s="184"/>
      <c r="AA5" s="184"/>
    </row>
    <row r="6" spans="1:27" s="185" customFormat="1" ht="15" customHeight="1" x14ac:dyDescent="0.2">
      <c r="A6" s="803"/>
      <c r="B6" s="803"/>
      <c r="C6" s="803"/>
      <c r="D6" s="697"/>
      <c r="E6" s="681"/>
      <c r="F6" s="692"/>
      <c r="G6" s="682"/>
      <c r="H6" s="692"/>
      <c r="I6" s="692"/>
      <c r="J6" s="692"/>
      <c r="K6" s="693" t="s">
        <v>507</v>
      </c>
      <c r="L6" s="693" t="s">
        <v>552</v>
      </c>
      <c r="M6" s="693" t="s">
        <v>713</v>
      </c>
      <c r="N6" s="184"/>
      <c r="O6" s="184"/>
      <c r="P6" s="184"/>
      <c r="Q6" s="184"/>
      <c r="R6" s="184"/>
      <c r="S6" s="184"/>
      <c r="T6" s="184"/>
      <c r="U6" s="184"/>
      <c r="V6" s="184"/>
      <c r="W6" s="184"/>
      <c r="X6" s="184"/>
      <c r="Y6" s="184"/>
      <c r="Z6" s="184"/>
      <c r="AA6" s="184"/>
    </row>
    <row r="7" spans="1:27" s="185" customFormat="1" ht="36" customHeight="1" x14ac:dyDescent="0.2">
      <c r="A7" s="803"/>
      <c r="B7" s="803"/>
      <c r="C7" s="803"/>
      <c r="D7" s="697"/>
      <c r="E7" s="681"/>
      <c r="F7" s="692"/>
      <c r="G7" s="682"/>
      <c r="H7" s="692"/>
      <c r="I7" s="692"/>
      <c r="J7" s="692"/>
      <c r="K7" s="693"/>
      <c r="L7" s="693"/>
      <c r="M7" s="693"/>
      <c r="N7" s="184"/>
      <c r="O7" s="184"/>
      <c r="P7" s="184"/>
      <c r="Q7" s="184"/>
      <c r="R7" s="184"/>
      <c r="S7" s="184"/>
      <c r="T7" s="184"/>
      <c r="U7" s="184"/>
      <c r="V7" s="184"/>
      <c r="W7" s="184"/>
      <c r="X7" s="184"/>
      <c r="Y7" s="184"/>
      <c r="Z7" s="184"/>
      <c r="AA7" s="184"/>
    </row>
    <row r="8" spans="1:27" s="185" customFormat="1" ht="35.25" customHeight="1" x14ac:dyDescent="0.2">
      <c r="A8" s="803"/>
      <c r="B8" s="803"/>
      <c r="C8" s="803"/>
      <c r="D8" s="697"/>
      <c r="E8" s="681"/>
      <c r="F8" s="692"/>
      <c r="G8" s="682"/>
      <c r="H8" s="692"/>
      <c r="I8" s="692"/>
      <c r="J8" s="692"/>
      <c r="K8" s="693"/>
      <c r="L8" s="693"/>
      <c r="M8" s="693"/>
      <c r="N8" s="184"/>
      <c r="O8" s="184"/>
      <c r="P8" s="184"/>
      <c r="Q8" s="184"/>
      <c r="R8" s="184"/>
      <c r="S8" s="184"/>
      <c r="T8" s="184"/>
      <c r="U8" s="184"/>
      <c r="V8" s="184"/>
      <c r="W8" s="184"/>
      <c r="X8" s="184"/>
      <c r="Y8" s="184"/>
      <c r="Z8" s="184"/>
      <c r="AA8" s="184"/>
    </row>
    <row r="9" spans="1:27" s="184" customFormat="1" ht="31.5" customHeight="1" x14ac:dyDescent="0.2">
      <c r="A9" s="688" t="s">
        <v>257</v>
      </c>
      <c r="B9" s="688"/>
      <c r="C9" s="688"/>
      <c r="D9" s="688"/>
      <c r="E9" s="688"/>
      <c r="F9" s="688"/>
      <c r="G9" s="688"/>
      <c r="H9" s="688"/>
      <c r="I9" s="688"/>
      <c r="J9" s="688"/>
      <c r="K9" s="359"/>
      <c r="L9" s="359"/>
      <c r="M9" s="359"/>
    </row>
    <row r="10" spans="1:27" s="184" customFormat="1" ht="15.75" customHeight="1" x14ac:dyDescent="0.2">
      <c r="A10" s="45" t="s">
        <v>147</v>
      </c>
      <c r="B10" s="779" t="s">
        <v>433</v>
      </c>
      <c r="C10" s="779"/>
      <c r="D10" s="779"/>
      <c r="E10" s="779"/>
      <c r="F10" s="779"/>
      <c r="G10" s="779"/>
      <c r="H10" s="779"/>
      <c r="I10" s="779"/>
      <c r="J10" s="779"/>
      <c r="K10" s="10"/>
      <c r="L10" s="10"/>
      <c r="M10" s="10"/>
    </row>
    <row r="11" spans="1:27" s="184" customFormat="1" ht="16.5" customHeight="1" x14ac:dyDescent="0.2">
      <c r="A11" s="45" t="s">
        <v>147</v>
      </c>
      <c r="B11" s="243" t="s">
        <v>147</v>
      </c>
      <c r="C11" s="779" t="s">
        <v>53</v>
      </c>
      <c r="D11" s="779"/>
      <c r="E11" s="779"/>
      <c r="F11" s="779"/>
      <c r="G11" s="779"/>
      <c r="H11" s="779"/>
      <c r="I11" s="779"/>
      <c r="J11" s="779"/>
      <c r="K11" s="10"/>
      <c r="L11" s="10"/>
      <c r="M11" s="10"/>
    </row>
    <row r="12" spans="1:27" ht="33.75" customHeight="1" x14ac:dyDescent="0.2">
      <c r="A12" s="674" t="s">
        <v>147</v>
      </c>
      <c r="B12" s="674" t="s">
        <v>147</v>
      </c>
      <c r="C12" s="674" t="s">
        <v>147</v>
      </c>
      <c r="D12" s="698" t="s">
        <v>805</v>
      </c>
      <c r="E12" s="171" t="s">
        <v>17</v>
      </c>
      <c r="F12" s="360">
        <v>398.5</v>
      </c>
      <c r="G12" s="537">
        <v>398.5</v>
      </c>
      <c r="H12" s="360">
        <v>425</v>
      </c>
      <c r="I12" s="360">
        <v>425</v>
      </c>
      <c r="J12" s="805" t="s">
        <v>671</v>
      </c>
      <c r="K12" s="747" t="s">
        <v>804</v>
      </c>
      <c r="L12" s="747" t="s">
        <v>804</v>
      </c>
      <c r="M12" s="747" t="s">
        <v>804</v>
      </c>
    </row>
    <row r="13" spans="1:27" ht="33.75" customHeight="1" x14ac:dyDescent="0.2">
      <c r="A13" s="674"/>
      <c r="B13" s="674"/>
      <c r="C13" s="674"/>
      <c r="D13" s="698"/>
      <c r="E13" s="171" t="s">
        <v>1</v>
      </c>
      <c r="F13" s="360">
        <v>6254.6</v>
      </c>
      <c r="G13" s="537">
        <v>6280.6</v>
      </c>
      <c r="H13" s="360">
        <v>6500</v>
      </c>
      <c r="I13" s="360">
        <v>6500</v>
      </c>
      <c r="J13" s="805"/>
      <c r="K13" s="747"/>
      <c r="L13" s="747"/>
      <c r="M13" s="747"/>
    </row>
    <row r="14" spans="1:27" ht="34.5" customHeight="1" x14ac:dyDescent="0.2">
      <c r="A14" s="674" t="s">
        <v>147</v>
      </c>
      <c r="B14" s="674" t="s">
        <v>147</v>
      </c>
      <c r="C14" s="674" t="s">
        <v>148</v>
      </c>
      <c r="D14" s="805" t="s">
        <v>104</v>
      </c>
      <c r="E14" s="805" t="s">
        <v>17</v>
      </c>
      <c r="F14" s="809">
        <v>947.6</v>
      </c>
      <c r="G14" s="811">
        <v>947.6</v>
      </c>
      <c r="H14" s="809">
        <v>965</v>
      </c>
      <c r="I14" s="809">
        <v>985</v>
      </c>
      <c r="J14" s="175" t="s">
        <v>120</v>
      </c>
      <c r="K14" s="212">
        <v>2140</v>
      </c>
      <c r="L14" s="212">
        <v>2140</v>
      </c>
      <c r="M14" s="212">
        <v>2140</v>
      </c>
    </row>
    <row r="15" spans="1:27" ht="29.25" customHeight="1" x14ac:dyDescent="0.2">
      <c r="A15" s="674"/>
      <c r="B15" s="674"/>
      <c r="C15" s="674"/>
      <c r="D15" s="805"/>
      <c r="E15" s="805"/>
      <c r="F15" s="810"/>
      <c r="G15" s="812"/>
      <c r="H15" s="810"/>
      <c r="I15" s="810"/>
      <c r="J15" s="175" t="s">
        <v>672</v>
      </c>
      <c r="K15" s="212">
        <v>1320</v>
      </c>
      <c r="L15" s="212">
        <v>1320</v>
      </c>
      <c r="M15" s="212">
        <v>1320</v>
      </c>
    </row>
    <row r="16" spans="1:27" ht="37.5" customHeight="1" x14ac:dyDescent="0.2">
      <c r="A16" s="213" t="s">
        <v>147</v>
      </c>
      <c r="B16" s="220" t="s">
        <v>147</v>
      </c>
      <c r="C16" s="220" t="s">
        <v>149</v>
      </c>
      <c r="D16" s="239" t="s">
        <v>56</v>
      </c>
      <c r="E16" s="18" t="s">
        <v>1</v>
      </c>
      <c r="F16" s="211">
        <v>75</v>
      </c>
      <c r="G16" s="519">
        <v>75</v>
      </c>
      <c r="H16" s="211">
        <v>75</v>
      </c>
      <c r="I16" s="211">
        <v>75</v>
      </c>
      <c r="J16" s="20" t="s">
        <v>675</v>
      </c>
      <c r="K16" s="160" t="s">
        <v>806</v>
      </c>
      <c r="L16" s="160" t="s">
        <v>806</v>
      </c>
      <c r="M16" s="160" t="s">
        <v>806</v>
      </c>
    </row>
    <row r="17" spans="1:13" ht="43.5" customHeight="1" x14ac:dyDescent="0.2">
      <c r="A17" s="213" t="s">
        <v>147</v>
      </c>
      <c r="B17" s="220" t="s">
        <v>147</v>
      </c>
      <c r="C17" s="220" t="s">
        <v>150</v>
      </c>
      <c r="D17" s="239" t="s">
        <v>57</v>
      </c>
      <c r="E17" s="18" t="s">
        <v>1</v>
      </c>
      <c r="F17" s="211">
        <v>240</v>
      </c>
      <c r="G17" s="519">
        <v>240</v>
      </c>
      <c r="H17" s="211">
        <v>245</v>
      </c>
      <c r="I17" s="211">
        <v>250</v>
      </c>
      <c r="J17" s="175" t="s">
        <v>120</v>
      </c>
      <c r="K17" s="212">
        <v>2140</v>
      </c>
      <c r="L17" s="212">
        <v>2140</v>
      </c>
      <c r="M17" s="212">
        <v>2300</v>
      </c>
    </row>
    <row r="18" spans="1:13" ht="21.75" customHeight="1" x14ac:dyDescent="0.2">
      <c r="A18" s="664" t="s">
        <v>147</v>
      </c>
      <c r="B18" s="664" t="s">
        <v>147</v>
      </c>
      <c r="C18" s="664" t="s">
        <v>151</v>
      </c>
      <c r="D18" s="679" t="s">
        <v>664</v>
      </c>
      <c r="E18" s="220" t="s">
        <v>4</v>
      </c>
      <c r="F18" s="211">
        <v>3144</v>
      </c>
      <c r="G18" s="519">
        <v>3144</v>
      </c>
      <c r="H18" s="211">
        <v>3180</v>
      </c>
      <c r="I18" s="211">
        <v>3240</v>
      </c>
      <c r="J18" s="799" t="s">
        <v>676</v>
      </c>
      <c r="K18" s="669">
        <v>1456</v>
      </c>
      <c r="L18" s="669">
        <v>1460</v>
      </c>
      <c r="M18" s="669">
        <v>1460</v>
      </c>
    </row>
    <row r="19" spans="1:13" ht="20.25" customHeight="1" x14ac:dyDescent="0.2">
      <c r="A19" s="666"/>
      <c r="B19" s="666"/>
      <c r="C19" s="666"/>
      <c r="D19" s="680"/>
      <c r="E19" s="220" t="s">
        <v>17</v>
      </c>
      <c r="F19" s="211">
        <v>0.1</v>
      </c>
      <c r="G19" s="519">
        <v>0.1</v>
      </c>
      <c r="H19" s="211">
        <v>0.1</v>
      </c>
      <c r="I19" s="211">
        <v>0.1</v>
      </c>
      <c r="J19" s="800"/>
      <c r="K19" s="670"/>
      <c r="L19" s="670"/>
      <c r="M19" s="670"/>
    </row>
    <row r="20" spans="1:13" ht="36.75" customHeight="1" x14ac:dyDescent="0.2">
      <c r="A20" s="213" t="s">
        <v>147</v>
      </c>
      <c r="B20" s="220" t="s">
        <v>147</v>
      </c>
      <c r="C20" s="220" t="s">
        <v>152</v>
      </c>
      <c r="D20" s="239" t="s">
        <v>25</v>
      </c>
      <c r="E20" s="220" t="s">
        <v>4</v>
      </c>
      <c r="F20" s="211">
        <v>11433.2</v>
      </c>
      <c r="G20" s="519">
        <v>11433.2</v>
      </c>
      <c r="H20" s="211">
        <v>11500</v>
      </c>
      <c r="I20" s="211">
        <v>11500</v>
      </c>
      <c r="J20" s="140" t="s">
        <v>677</v>
      </c>
      <c r="K20" s="140">
        <v>11500</v>
      </c>
      <c r="L20" s="140">
        <v>11300</v>
      </c>
      <c r="M20" s="140">
        <v>11300</v>
      </c>
    </row>
    <row r="21" spans="1:13" ht="45" customHeight="1" x14ac:dyDescent="0.2">
      <c r="A21" s="213" t="s">
        <v>147</v>
      </c>
      <c r="B21" s="213" t="s">
        <v>147</v>
      </c>
      <c r="C21" s="213" t="s">
        <v>153</v>
      </c>
      <c r="D21" s="239" t="s">
        <v>31</v>
      </c>
      <c r="E21" s="213" t="s">
        <v>4</v>
      </c>
      <c r="F21" s="211">
        <v>8.1</v>
      </c>
      <c r="G21" s="519">
        <v>8.1</v>
      </c>
      <c r="H21" s="211">
        <v>8.1</v>
      </c>
      <c r="I21" s="211">
        <v>8.1</v>
      </c>
      <c r="J21" s="20" t="s">
        <v>680</v>
      </c>
      <c r="K21" s="362">
        <v>2</v>
      </c>
      <c r="L21" s="362">
        <v>2</v>
      </c>
      <c r="M21" s="362">
        <v>2</v>
      </c>
    </row>
    <row r="22" spans="1:13" ht="82.5" customHeight="1" x14ac:dyDescent="0.2">
      <c r="A22" s="213" t="s">
        <v>147</v>
      </c>
      <c r="B22" s="213" t="s">
        <v>147</v>
      </c>
      <c r="C22" s="213" t="s">
        <v>154</v>
      </c>
      <c r="D22" s="239" t="s">
        <v>164</v>
      </c>
      <c r="E22" s="239" t="s">
        <v>17</v>
      </c>
      <c r="F22" s="211">
        <v>0.7</v>
      </c>
      <c r="G22" s="519">
        <v>13.1</v>
      </c>
      <c r="H22" s="211">
        <v>13</v>
      </c>
      <c r="I22" s="211">
        <v>13</v>
      </c>
      <c r="J22" s="169" t="s">
        <v>177</v>
      </c>
      <c r="K22" s="362">
        <v>10</v>
      </c>
      <c r="L22" s="362">
        <v>11</v>
      </c>
      <c r="M22" s="362">
        <v>12</v>
      </c>
    </row>
    <row r="23" spans="1:13" ht="48" customHeight="1" x14ac:dyDescent="0.2">
      <c r="A23" s="213" t="s">
        <v>147</v>
      </c>
      <c r="B23" s="213" t="s">
        <v>147</v>
      </c>
      <c r="C23" s="213" t="s">
        <v>155</v>
      </c>
      <c r="D23" s="213" t="s">
        <v>682</v>
      </c>
      <c r="E23" s="363" t="s">
        <v>17</v>
      </c>
      <c r="F23" s="364">
        <v>100</v>
      </c>
      <c r="G23" s="535">
        <v>200.4</v>
      </c>
      <c r="H23" s="212">
        <v>0</v>
      </c>
      <c r="I23" s="212">
        <v>0</v>
      </c>
      <c r="J23" s="169" t="s">
        <v>645</v>
      </c>
      <c r="K23" s="362">
        <v>100</v>
      </c>
      <c r="L23" s="362"/>
      <c r="M23" s="362"/>
    </row>
    <row r="24" spans="1:13" ht="99" customHeight="1" x14ac:dyDescent="0.2">
      <c r="A24" s="213" t="s">
        <v>147</v>
      </c>
      <c r="B24" s="213" t="s">
        <v>147</v>
      </c>
      <c r="C24" s="213" t="s">
        <v>156</v>
      </c>
      <c r="D24" s="213" t="s">
        <v>925</v>
      </c>
      <c r="E24" s="363" t="s">
        <v>17</v>
      </c>
      <c r="F24" s="364">
        <v>40</v>
      </c>
      <c r="G24" s="535">
        <v>97.7</v>
      </c>
      <c r="H24" s="364">
        <v>0</v>
      </c>
      <c r="I24" s="364">
        <v>0</v>
      </c>
      <c r="J24" s="169" t="s">
        <v>863</v>
      </c>
      <c r="K24" s="362">
        <v>100</v>
      </c>
      <c r="L24" s="362"/>
      <c r="M24" s="362"/>
    </row>
    <row r="25" spans="1:13" ht="73.5" customHeight="1" x14ac:dyDescent="0.2">
      <c r="A25" s="213" t="s">
        <v>147</v>
      </c>
      <c r="B25" s="213" t="s">
        <v>147</v>
      </c>
      <c r="C25" s="213" t="s">
        <v>157</v>
      </c>
      <c r="D25" s="213" t="s">
        <v>663</v>
      </c>
      <c r="E25" s="363" t="s">
        <v>17</v>
      </c>
      <c r="F25" s="364">
        <v>0.6</v>
      </c>
      <c r="G25" s="535">
        <v>2.6</v>
      </c>
      <c r="H25" s="364">
        <v>0</v>
      </c>
      <c r="I25" s="364">
        <v>0</v>
      </c>
      <c r="J25" s="169" t="s">
        <v>645</v>
      </c>
      <c r="K25" s="362"/>
      <c r="L25" s="362"/>
      <c r="M25" s="362"/>
    </row>
    <row r="26" spans="1:13" ht="58.5" customHeight="1" x14ac:dyDescent="0.2">
      <c r="A26" s="210" t="s">
        <v>147</v>
      </c>
      <c r="B26" s="210" t="s">
        <v>147</v>
      </c>
      <c r="C26" s="210" t="s">
        <v>158</v>
      </c>
      <c r="D26" s="18" t="s">
        <v>58</v>
      </c>
      <c r="E26" s="169" t="s">
        <v>1</v>
      </c>
      <c r="F26" s="365">
        <v>707.2</v>
      </c>
      <c r="G26" s="535">
        <v>707.2</v>
      </c>
      <c r="H26" s="365">
        <v>707.2</v>
      </c>
      <c r="I26" s="365">
        <v>707.2</v>
      </c>
      <c r="J26" s="20" t="s">
        <v>122</v>
      </c>
      <c r="K26" s="140">
        <v>900</v>
      </c>
      <c r="L26" s="140">
        <v>900</v>
      </c>
      <c r="M26" s="140">
        <v>900</v>
      </c>
    </row>
    <row r="27" spans="1:13" ht="58.5" customHeight="1" x14ac:dyDescent="0.2">
      <c r="A27" s="213" t="s">
        <v>147</v>
      </c>
      <c r="B27" s="213" t="s">
        <v>147</v>
      </c>
      <c r="C27" s="213" t="s">
        <v>20</v>
      </c>
      <c r="D27" s="239" t="s">
        <v>926</v>
      </c>
      <c r="E27" s="366" t="s">
        <v>17</v>
      </c>
      <c r="F27" s="364">
        <v>0</v>
      </c>
      <c r="G27" s="535">
        <v>1639.3</v>
      </c>
      <c r="H27" s="364">
        <v>0</v>
      </c>
      <c r="I27" s="364">
        <v>0</v>
      </c>
      <c r="J27" s="169" t="s">
        <v>645</v>
      </c>
      <c r="K27" s="362"/>
      <c r="L27" s="362"/>
      <c r="M27" s="362"/>
    </row>
    <row r="28" spans="1:13" ht="39" customHeight="1" x14ac:dyDescent="0.2">
      <c r="A28" s="213" t="s">
        <v>147</v>
      </c>
      <c r="B28" s="220" t="s">
        <v>147</v>
      </c>
      <c r="C28" s="220" t="s">
        <v>2</v>
      </c>
      <c r="D28" s="367" t="s">
        <v>927</v>
      </c>
      <c r="E28" s="367" t="s">
        <v>17</v>
      </c>
      <c r="F28" s="472">
        <v>0</v>
      </c>
      <c r="G28" s="538">
        <v>0.7</v>
      </c>
      <c r="H28" s="472">
        <v>0</v>
      </c>
      <c r="I28" s="472">
        <v>0</v>
      </c>
      <c r="J28" s="140" t="s">
        <v>624</v>
      </c>
      <c r="K28" s="212">
        <v>100</v>
      </c>
      <c r="L28" s="140"/>
      <c r="M28" s="140"/>
    </row>
    <row r="29" spans="1:13" ht="72" customHeight="1" x14ac:dyDescent="0.2">
      <c r="A29" s="213" t="s">
        <v>147</v>
      </c>
      <c r="B29" s="220" t="s">
        <v>147</v>
      </c>
      <c r="C29" s="220" t="s">
        <v>9</v>
      </c>
      <c r="D29" s="367" t="s">
        <v>928</v>
      </c>
      <c r="E29" s="367" t="s">
        <v>17</v>
      </c>
      <c r="F29" s="472">
        <v>0</v>
      </c>
      <c r="G29" s="538">
        <v>16</v>
      </c>
      <c r="H29" s="472">
        <v>0</v>
      </c>
      <c r="I29" s="472">
        <v>0</v>
      </c>
      <c r="J29" s="140" t="s">
        <v>624</v>
      </c>
      <c r="K29" s="212">
        <v>100</v>
      </c>
      <c r="L29" s="140"/>
      <c r="M29" s="140"/>
    </row>
    <row r="30" spans="1:13" ht="72" customHeight="1" x14ac:dyDescent="0.2">
      <c r="A30" s="213" t="s">
        <v>147</v>
      </c>
      <c r="B30" s="220" t="s">
        <v>147</v>
      </c>
      <c r="C30" s="220" t="s">
        <v>5</v>
      </c>
      <c r="D30" s="367" t="s">
        <v>929</v>
      </c>
      <c r="E30" s="367" t="s">
        <v>17</v>
      </c>
      <c r="F30" s="472">
        <v>0</v>
      </c>
      <c r="G30" s="538">
        <v>1</v>
      </c>
      <c r="H30" s="472">
        <v>0</v>
      </c>
      <c r="I30" s="472">
        <v>0</v>
      </c>
      <c r="J30" s="140" t="s">
        <v>624</v>
      </c>
      <c r="K30" s="212">
        <v>100</v>
      </c>
      <c r="L30" s="140"/>
      <c r="M30" s="140"/>
    </row>
    <row r="31" spans="1:13" ht="60" customHeight="1" x14ac:dyDescent="0.2">
      <c r="A31" s="213" t="s">
        <v>147</v>
      </c>
      <c r="B31" s="220" t="s">
        <v>147</v>
      </c>
      <c r="C31" s="220" t="s">
        <v>6</v>
      </c>
      <c r="D31" s="367" t="s">
        <v>930</v>
      </c>
      <c r="E31" s="367" t="s">
        <v>17</v>
      </c>
      <c r="F31" s="472">
        <v>0</v>
      </c>
      <c r="G31" s="538">
        <v>0.8</v>
      </c>
      <c r="H31" s="472">
        <v>0</v>
      </c>
      <c r="I31" s="472">
        <v>0</v>
      </c>
      <c r="J31" s="140" t="s">
        <v>624</v>
      </c>
      <c r="K31" s="212">
        <v>100</v>
      </c>
      <c r="L31" s="140"/>
      <c r="M31" s="140"/>
    </row>
    <row r="32" spans="1:13" ht="18.75" customHeight="1" x14ac:dyDescent="0.2">
      <c r="A32" s="487" t="s">
        <v>147</v>
      </c>
      <c r="B32" s="487" t="s">
        <v>147</v>
      </c>
      <c r="C32" s="703" t="s">
        <v>139</v>
      </c>
      <c r="D32" s="703"/>
      <c r="E32" s="703"/>
      <c r="F32" s="66">
        <f t="shared" ref="F32:I32" si="0">SUM(F12:F31)</f>
        <v>23349.599999999999</v>
      </c>
      <c r="G32" s="66">
        <f t="shared" si="0"/>
        <v>25205.899999999998</v>
      </c>
      <c r="H32" s="66">
        <f t="shared" si="0"/>
        <v>23618.399999999998</v>
      </c>
      <c r="I32" s="66">
        <f t="shared" si="0"/>
        <v>23703.399999999998</v>
      </c>
      <c r="J32" s="493"/>
      <c r="K32" s="494"/>
      <c r="L32" s="494"/>
      <c r="M32" s="494"/>
    </row>
    <row r="33" spans="1:13" ht="18" customHeight="1" x14ac:dyDescent="0.2">
      <c r="A33" s="45" t="s">
        <v>147</v>
      </c>
      <c r="B33" s="243" t="s">
        <v>148</v>
      </c>
      <c r="C33" s="779" t="s">
        <v>807</v>
      </c>
      <c r="D33" s="779"/>
      <c r="E33" s="779"/>
      <c r="F33" s="779"/>
      <c r="G33" s="779"/>
      <c r="H33" s="779"/>
      <c r="I33" s="779"/>
      <c r="J33" s="779"/>
      <c r="K33" s="10"/>
      <c r="L33" s="10"/>
      <c r="M33" s="10"/>
    </row>
    <row r="34" spans="1:13" ht="58.5" customHeight="1" x14ac:dyDescent="0.2">
      <c r="A34" s="210" t="s">
        <v>147</v>
      </c>
      <c r="B34" s="210" t="s">
        <v>148</v>
      </c>
      <c r="C34" s="210" t="s">
        <v>147</v>
      </c>
      <c r="D34" s="220" t="s">
        <v>808</v>
      </c>
      <c r="E34" s="18" t="s">
        <v>1</v>
      </c>
      <c r="F34" s="211">
        <v>201.9</v>
      </c>
      <c r="G34" s="519">
        <v>214.3</v>
      </c>
      <c r="H34" s="211">
        <v>214.3</v>
      </c>
      <c r="I34" s="211">
        <v>214.3</v>
      </c>
      <c r="J34" s="169" t="s">
        <v>121</v>
      </c>
      <c r="K34" s="362">
        <v>4300</v>
      </c>
      <c r="L34" s="362">
        <v>4300</v>
      </c>
      <c r="M34" s="362">
        <v>4300</v>
      </c>
    </row>
    <row r="35" spans="1:13" ht="43.5" customHeight="1" x14ac:dyDescent="0.2">
      <c r="A35" s="213" t="s">
        <v>147</v>
      </c>
      <c r="B35" s="220" t="s">
        <v>148</v>
      </c>
      <c r="C35" s="220" t="s">
        <v>148</v>
      </c>
      <c r="D35" s="20" t="s">
        <v>59</v>
      </c>
      <c r="E35" s="367" t="s">
        <v>1</v>
      </c>
      <c r="F35" s="368">
        <v>153.5</v>
      </c>
      <c r="G35" s="539">
        <v>153.5</v>
      </c>
      <c r="H35" s="368">
        <v>153.5</v>
      </c>
      <c r="I35" s="368">
        <v>153.5</v>
      </c>
      <c r="J35" s="169" t="s">
        <v>809</v>
      </c>
      <c r="K35" s="362">
        <v>500</v>
      </c>
      <c r="L35" s="362">
        <v>500</v>
      </c>
      <c r="M35" s="362">
        <v>500</v>
      </c>
    </row>
    <row r="36" spans="1:13" ht="39" customHeight="1" x14ac:dyDescent="0.2">
      <c r="A36" s="213" t="s">
        <v>147</v>
      </c>
      <c r="B36" s="220" t="s">
        <v>148</v>
      </c>
      <c r="C36" s="220" t="s">
        <v>149</v>
      </c>
      <c r="D36" s="20" t="s">
        <v>60</v>
      </c>
      <c r="E36" s="367" t="s">
        <v>1</v>
      </c>
      <c r="F36" s="368">
        <v>170</v>
      </c>
      <c r="G36" s="539">
        <v>170</v>
      </c>
      <c r="H36" s="368">
        <v>170</v>
      </c>
      <c r="I36" s="368">
        <v>170</v>
      </c>
      <c r="J36" s="169" t="s">
        <v>123</v>
      </c>
      <c r="K36" s="362">
        <v>8000</v>
      </c>
      <c r="L36" s="362">
        <v>8000</v>
      </c>
      <c r="M36" s="362">
        <v>8000</v>
      </c>
    </row>
    <row r="37" spans="1:13" ht="45" customHeight="1" x14ac:dyDescent="0.2">
      <c r="A37" s="213" t="s">
        <v>147</v>
      </c>
      <c r="B37" s="220" t="s">
        <v>148</v>
      </c>
      <c r="C37" s="220" t="s">
        <v>150</v>
      </c>
      <c r="D37" s="169" t="s">
        <v>540</v>
      </c>
      <c r="E37" s="169" t="s">
        <v>1</v>
      </c>
      <c r="F37" s="368">
        <v>30</v>
      </c>
      <c r="G37" s="539">
        <v>30</v>
      </c>
      <c r="H37" s="368">
        <v>30</v>
      </c>
      <c r="I37" s="368">
        <v>30</v>
      </c>
      <c r="J37" s="169" t="s">
        <v>123</v>
      </c>
      <c r="K37" s="140">
        <v>320</v>
      </c>
      <c r="L37" s="140">
        <v>320</v>
      </c>
      <c r="M37" s="140">
        <v>320</v>
      </c>
    </row>
    <row r="38" spans="1:13" ht="38.25" customHeight="1" x14ac:dyDescent="0.2">
      <c r="A38" s="213" t="s">
        <v>147</v>
      </c>
      <c r="B38" s="220" t="s">
        <v>148</v>
      </c>
      <c r="C38" s="220" t="s">
        <v>151</v>
      </c>
      <c r="D38" s="140" t="s">
        <v>628</v>
      </c>
      <c r="E38" s="369" t="s">
        <v>1</v>
      </c>
      <c r="F38" s="368">
        <v>35.6</v>
      </c>
      <c r="G38" s="539">
        <v>35.6</v>
      </c>
      <c r="H38" s="368">
        <v>35.6</v>
      </c>
      <c r="I38" s="368">
        <v>35.6</v>
      </c>
      <c r="J38" s="140" t="s">
        <v>629</v>
      </c>
      <c r="K38" s="140">
        <v>65</v>
      </c>
      <c r="L38" s="140">
        <v>65</v>
      </c>
      <c r="M38" s="140">
        <v>65</v>
      </c>
    </row>
    <row r="39" spans="1:13" ht="33" customHeight="1" x14ac:dyDescent="0.2">
      <c r="A39" s="213" t="s">
        <v>147</v>
      </c>
      <c r="B39" s="220" t="s">
        <v>148</v>
      </c>
      <c r="C39" s="220" t="s">
        <v>152</v>
      </c>
      <c r="D39" s="20" t="s">
        <v>229</v>
      </c>
      <c r="E39" s="367" t="s">
        <v>1</v>
      </c>
      <c r="F39" s="368">
        <v>3</v>
      </c>
      <c r="G39" s="539">
        <v>3</v>
      </c>
      <c r="H39" s="368">
        <v>3</v>
      </c>
      <c r="I39" s="368">
        <v>3</v>
      </c>
      <c r="J39" s="169" t="s">
        <v>239</v>
      </c>
      <c r="K39" s="362">
        <v>1</v>
      </c>
      <c r="L39" s="362">
        <v>1</v>
      </c>
      <c r="M39" s="362">
        <v>1</v>
      </c>
    </row>
    <row r="40" spans="1:13" ht="19.5" customHeight="1" x14ac:dyDescent="0.2">
      <c r="A40" s="487" t="s">
        <v>147</v>
      </c>
      <c r="B40" s="487" t="s">
        <v>148</v>
      </c>
      <c r="C40" s="703" t="s">
        <v>139</v>
      </c>
      <c r="D40" s="703"/>
      <c r="E40" s="703"/>
      <c r="F40" s="66">
        <f t="shared" ref="F40:I40" si="1">SUM(F34:F39)</f>
        <v>594</v>
      </c>
      <c r="G40" s="66">
        <f t="shared" ref="G40" si="2">SUM(G34:G39)</f>
        <v>606.4</v>
      </c>
      <c r="H40" s="66">
        <f t="shared" si="1"/>
        <v>606.4</v>
      </c>
      <c r="I40" s="66">
        <f t="shared" si="1"/>
        <v>606.4</v>
      </c>
      <c r="J40" s="493"/>
      <c r="K40" s="495"/>
      <c r="L40" s="495"/>
      <c r="M40" s="495"/>
    </row>
    <row r="41" spans="1:13" ht="17.25" customHeight="1" x14ac:dyDescent="0.2">
      <c r="A41" s="487" t="s">
        <v>147</v>
      </c>
      <c r="B41" s="703" t="s">
        <v>140</v>
      </c>
      <c r="C41" s="703"/>
      <c r="D41" s="703"/>
      <c r="E41" s="703"/>
      <c r="F41" s="66">
        <f t="shared" ref="F41:I41" si="3">+F40+F32</f>
        <v>23943.599999999999</v>
      </c>
      <c r="G41" s="66">
        <f t="shared" ref="G41" si="4">+G40+G32</f>
        <v>25812.3</v>
      </c>
      <c r="H41" s="66">
        <f t="shared" si="3"/>
        <v>24224.799999999999</v>
      </c>
      <c r="I41" s="66">
        <f t="shared" si="3"/>
        <v>24309.8</v>
      </c>
      <c r="J41" s="496"/>
      <c r="K41" s="497"/>
      <c r="L41" s="497"/>
      <c r="M41" s="497"/>
    </row>
    <row r="42" spans="1:13" ht="16.5" customHeight="1" x14ac:dyDescent="0.2">
      <c r="A42" s="45" t="s">
        <v>148</v>
      </c>
      <c r="B42" s="801" t="s">
        <v>434</v>
      </c>
      <c r="C42" s="801"/>
      <c r="D42" s="801"/>
      <c r="E42" s="801"/>
      <c r="F42" s="801"/>
      <c r="G42" s="801"/>
      <c r="H42" s="801"/>
      <c r="I42" s="801"/>
      <c r="J42" s="801"/>
      <c r="K42" s="370"/>
      <c r="L42" s="370"/>
      <c r="M42" s="370"/>
    </row>
    <row r="43" spans="1:13" ht="19.5" customHeight="1" x14ac:dyDescent="0.2">
      <c r="A43" s="45" t="s">
        <v>148</v>
      </c>
      <c r="B43" s="473" t="s">
        <v>147</v>
      </c>
      <c r="C43" s="824" t="s">
        <v>810</v>
      </c>
      <c r="D43" s="825"/>
      <c r="E43" s="825"/>
      <c r="F43" s="825"/>
      <c r="G43" s="825"/>
      <c r="H43" s="825"/>
      <c r="I43" s="825"/>
      <c r="J43" s="825"/>
      <c r="K43" s="825"/>
      <c r="L43" s="826"/>
    </row>
    <row r="44" spans="1:13" ht="63.75" customHeight="1" x14ac:dyDescent="0.2">
      <c r="A44" s="213" t="s">
        <v>148</v>
      </c>
      <c r="B44" s="220" t="s">
        <v>147</v>
      </c>
      <c r="C44" s="220" t="s">
        <v>147</v>
      </c>
      <c r="D44" s="209" t="s">
        <v>811</v>
      </c>
      <c r="E44" s="220" t="s">
        <v>1</v>
      </c>
      <c r="F44" s="211">
        <v>520</v>
      </c>
      <c r="G44" s="519">
        <v>520</v>
      </c>
      <c r="H44" s="211">
        <v>580</v>
      </c>
      <c r="I44" s="211">
        <v>640</v>
      </c>
      <c r="J44" s="209" t="s">
        <v>812</v>
      </c>
      <c r="K44" s="237">
        <v>17</v>
      </c>
      <c r="L44" s="237">
        <v>19</v>
      </c>
      <c r="M44" s="237">
        <v>21</v>
      </c>
    </row>
    <row r="45" spans="1:13" s="187" customFormat="1" ht="55.5" customHeight="1" x14ac:dyDescent="0.2">
      <c r="A45" s="213" t="s">
        <v>148</v>
      </c>
      <c r="B45" s="213" t="s">
        <v>147</v>
      </c>
      <c r="C45" s="213" t="s">
        <v>148</v>
      </c>
      <c r="D45" s="140" t="s">
        <v>813</v>
      </c>
      <c r="E45" s="140" t="s">
        <v>1</v>
      </c>
      <c r="F45" s="371">
        <v>10.8</v>
      </c>
      <c r="G45" s="534">
        <v>10.8</v>
      </c>
      <c r="H45" s="371">
        <v>10.8</v>
      </c>
      <c r="I45" s="371">
        <v>10.8</v>
      </c>
      <c r="J45" s="140" t="s">
        <v>814</v>
      </c>
      <c r="K45" s="237">
        <v>2</v>
      </c>
      <c r="L45" s="237">
        <v>3</v>
      </c>
      <c r="M45" s="237">
        <v>4</v>
      </c>
    </row>
    <row r="46" spans="1:13" ht="18.75" customHeight="1" x14ac:dyDescent="0.2">
      <c r="A46" s="487" t="s">
        <v>148</v>
      </c>
      <c r="B46" s="487" t="s">
        <v>147</v>
      </c>
      <c r="C46" s="704" t="s">
        <v>139</v>
      </c>
      <c r="D46" s="705"/>
      <c r="E46" s="706"/>
      <c r="F46" s="66">
        <f t="shared" ref="F46:I46" si="5">+F45+F44</f>
        <v>530.79999999999995</v>
      </c>
      <c r="G46" s="66">
        <f t="shared" ref="G46" si="6">+G45+G44</f>
        <v>530.79999999999995</v>
      </c>
      <c r="H46" s="66">
        <f t="shared" si="5"/>
        <v>590.79999999999995</v>
      </c>
      <c r="I46" s="66">
        <f t="shared" si="5"/>
        <v>650.79999999999995</v>
      </c>
      <c r="J46" s="498"/>
      <c r="K46" s="498"/>
      <c r="L46" s="498"/>
      <c r="M46" s="499"/>
    </row>
    <row r="47" spans="1:13" ht="16.5" customHeight="1" x14ac:dyDescent="0.2">
      <c r="A47" s="45" t="s">
        <v>148</v>
      </c>
      <c r="B47" s="473" t="s">
        <v>148</v>
      </c>
      <c r="C47" s="806" t="s">
        <v>818</v>
      </c>
      <c r="D47" s="806"/>
      <c r="E47" s="806"/>
      <c r="F47" s="806"/>
      <c r="G47" s="806"/>
      <c r="H47" s="806"/>
      <c r="I47" s="806"/>
      <c r="J47" s="806"/>
      <c r="K47" s="370"/>
      <c r="L47" s="370"/>
      <c r="M47" s="370"/>
    </row>
    <row r="48" spans="1:13" ht="18.75" customHeight="1" x14ac:dyDescent="0.2">
      <c r="A48" s="698" t="s">
        <v>148</v>
      </c>
      <c r="B48" s="794" t="s">
        <v>148</v>
      </c>
      <c r="C48" s="794" t="s">
        <v>147</v>
      </c>
      <c r="D48" s="691" t="s">
        <v>61</v>
      </c>
      <c r="E48" s="170" t="s">
        <v>1</v>
      </c>
      <c r="F48" s="211">
        <v>1167.5</v>
      </c>
      <c r="G48" s="519">
        <v>1202.0999999999999</v>
      </c>
      <c r="H48" s="211">
        <v>1380</v>
      </c>
      <c r="I48" s="211">
        <v>1477</v>
      </c>
      <c r="J48" s="807" t="s">
        <v>683</v>
      </c>
      <c r="K48" s="791" t="s">
        <v>826</v>
      </c>
      <c r="L48" s="791" t="s">
        <v>826</v>
      </c>
      <c r="M48" s="791" t="s">
        <v>826</v>
      </c>
    </row>
    <row r="49" spans="1:13" ht="18.75" customHeight="1" x14ac:dyDescent="0.2">
      <c r="A49" s="698"/>
      <c r="B49" s="794"/>
      <c r="C49" s="794"/>
      <c r="D49" s="691"/>
      <c r="E49" s="170" t="s">
        <v>17</v>
      </c>
      <c r="F49" s="211">
        <v>0</v>
      </c>
      <c r="G49" s="519">
        <v>66.099999999999994</v>
      </c>
      <c r="H49" s="211">
        <v>0</v>
      </c>
      <c r="I49" s="211">
        <v>0</v>
      </c>
      <c r="J49" s="808"/>
      <c r="K49" s="792"/>
      <c r="L49" s="792"/>
      <c r="M49" s="792"/>
    </row>
    <row r="50" spans="1:13" s="186" customFormat="1" ht="18.75" customHeight="1" x14ac:dyDescent="0.2">
      <c r="A50" s="698"/>
      <c r="B50" s="794"/>
      <c r="C50" s="794"/>
      <c r="D50" s="691"/>
      <c r="E50" s="170" t="s">
        <v>21</v>
      </c>
      <c r="F50" s="211">
        <v>87.7</v>
      </c>
      <c r="G50" s="519">
        <v>87.7</v>
      </c>
      <c r="H50" s="211">
        <v>87.7</v>
      </c>
      <c r="I50" s="211">
        <v>87.7</v>
      </c>
      <c r="J50" s="808"/>
      <c r="K50" s="792"/>
      <c r="L50" s="792"/>
      <c r="M50" s="792"/>
    </row>
    <row r="51" spans="1:13" ht="18.75" customHeight="1" x14ac:dyDescent="0.2">
      <c r="A51" s="674" t="s">
        <v>148</v>
      </c>
      <c r="B51" s="793" t="s">
        <v>148</v>
      </c>
      <c r="C51" s="793" t="s">
        <v>148</v>
      </c>
      <c r="D51" s="691" t="s">
        <v>62</v>
      </c>
      <c r="E51" s="372" t="s">
        <v>1</v>
      </c>
      <c r="F51" s="371">
        <v>328.2</v>
      </c>
      <c r="G51" s="534">
        <v>341.3</v>
      </c>
      <c r="H51" s="371">
        <v>368</v>
      </c>
      <c r="I51" s="371">
        <v>394</v>
      </c>
      <c r="J51" s="808"/>
      <c r="K51" s="792"/>
      <c r="L51" s="792"/>
      <c r="M51" s="792"/>
    </row>
    <row r="52" spans="1:13" ht="18.75" customHeight="1" x14ac:dyDescent="0.2">
      <c r="A52" s="674"/>
      <c r="B52" s="793"/>
      <c r="C52" s="793"/>
      <c r="D52" s="691"/>
      <c r="E52" s="170" t="s">
        <v>17</v>
      </c>
      <c r="F52" s="211">
        <v>0</v>
      </c>
      <c r="G52" s="519">
        <v>11.5</v>
      </c>
      <c r="H52" s="211">
        <v>0</v>
      </c>
      <c r="I52" s="211">
        <v>0</v>
      </c>
      <c r="J52" s="808"/>
      <c r="K52" s="792"/>
      <c r="L52" s="792"/>
      <c r="M52" s="792"/>
    </row>
    <row r="53" spans="1:13" ht="18.75" customHeight="1" x14ac:dyDescent="0.2">
      <c r="A53" s="674"/>
      <c r="B53" s="793"/>
      <c r="C53" s="793"/>
      <c r="D53" s="691"/>
      <c r="E53" s="372" t="s">
        <v>21</v>
      </c>
      <c r="F53" s="371">
        <v>346.1</v>
      </c>
      <c r="G53" s="534">
        <v>346.1</v>
      </c>
      <c r="H53" s="371">
        <v>350</v>
      </c>
      <c r="I53" s="371">
        <v>360</v>
      </c>
      <c r="J53" s="808"/>
      <c r="K53" s="792"/>
      <c r="L53" s="373"/>
      <c r="M53" s="373"/>
    </row>
    <row r="54" spans="1:13" ht="18.75" customHeight="1" x14ac:dyDescent="0.2">
      <c r="A54" s="698" t="s">
        <v>148</v>
      </c>
      <c r="B54" s="794" t="s">
        <v>148</v>
      </c>
      <c r="C54" s="794" t="s">
        <v>149</v>
      </c>
      <c r="D54" s="691" t="s">
        <v>63</v>
      </c>
      <c r="E54" s="372" t="s">
        <v>1</v>
      </c>
      <c r="F54" s="211">
        <v>346.9</v>
      </c>
      <c r="G54" s="519">
        <v>362.2</v>
      </c>
      <c r="H54" s="211">
        <v>393</v>
      </c>
      <c r="I54" s="211">
        <v>421</v>
      </c>
      <c r="J54" s="373"/>
      <c r="K54" s="373"/>
      <c r="L54" s="373"/>
      <c r="M54" s="373"/>
    </row>
    <row r="55" spans="1:13" ht="18.75" customHeight="1" x14ac:dyDescent="0.2">
      <c r="A55" s="698"/>
      <c r="B55" s="794"/>
      <c r="C55" s="794"/>
      <c r="D55" s="691"/>
      <c r="E55" s="372" t="s">
        <v>17</v>
      </c>
      <c r="F55" s="211">
        <v>0</v>
      </c>
      <c r="G55" s="519">
        <v>14.8</v>
      </c>
      <c r="H55" s="211">
        <v>0</v>
      </c>
      <c r="I55" s="211">
        <v>0</v>
      </c>
      <c r="J55" s="373"/>
      <c r="K55" s="373"/>
      <c r="L55" s="373"/>
      <c r="M55" s="373"/>
    </row>
    <row r="56" spans="1:13" ht="18.75" customHeight="1" x14ac:dyDescent="0.2">
      <c r="A56" s="698"/>
      <c r="B56" s="794"/>
      <c r="C56" s="794"/>
      <c r="D56" s="691"/>
      <c r="E56" s="372" t="s">
        <v>21</v>
      </c>
      <c r="F56" s="211">
        <v>231.7</v>
      </c>
      <c r="G56" s="519">
        <v>231.7</v>
      </c>
      <c r="H56" s="211">
        <v>240</v>
      </c>
      <c r="I56" s="211">
        <v>250</v>
      </c>
      <c r="J56" s="373"/>
      <c r="K56" s="373"/>
      <c r="L56" s="373"/>
      <c r="M56" s="373"/>
    </row>
    <row r="57" spans="1:13" ht="18.75" customHeight="1" x14ac:dyDescent="0.2">
      <c r="A57" s="674" t="s">
        <v>148</v>
      </c>
      <c r="B57" s="793" t="s">
        <v>148</v>
      </c>
      <c r="C57" s="793" t="s">
        <v>150</v>
      </c>
      <c r="D57" s="691" t="s">
        <v>64</v>
      </c>
      <c r="E57" s="372" t="s">
        <v>1</v>
      </c>
      <c r="F57" s="211">
        <v>393.3</v>
      </c>
      <c r="G57" s="519">
        <v>413.4</v>
      </c>
      <c r="H57" s="211">
        <v>412</v>
      </c>
      <c r="I57" s="211">
        <v>441</v>
      </c>
      <c r="J57" s="373"/>
      <c r="K57" s="373"/>
      <c r="L57" s="373"/>
      <c r="M57" s="373"/>
    </row>
    <row r="58" spans="1:13" ht="18.75" customHeight="1" x14ac:dyDescent="0.2">
      <c r="A58" s="674"/>
      <c r="B58" s="793"/>
      <c r="C58" s="793"/>
      <c r="D58" s="691"/>
      <c r="E58" s="372" t="s">
        <v>17</v>
      </c>
      <c r="F58" s="211">
        <v>0</v>
      </c>
      <c r="G58" s="519">
        <v>15.7</v>
      </c>
      <c r="H58" s="211">
        <v>0</v>
      </c>
      <c r="I58" s="211">
        <v>0</v>
      </c>
      <c r="J58" s="373"/>
      <c r="K58" s="373"/>
      <c r="L58" s="373"/>
      <c r="M58" s="373"/>
    </row>
    <row r="59" spans="1:13" ht="18.75" customHeight="1" x14ac:dyDescent="0.2">
      <c r="A59" s="674"/>
      <c r="B59" s="793"/>
      <c r="C59" s="793"/>
      <c r="D59" s="691"/>
      <c r="E59" s="372" t="s">
        <v>21</v>
      </c>
      <c r="F59" s="211">
        <v>246.9</v>
      </c>
      <c r="G59" s="519">
        <v>246.9</v>
      </c>
      <c r="H59" s="211">
        <v>250</v>
      </c>
      <c r="I59" s="211">
        <v>260</v>
      </c>
      <c r="J59" s="373"/>
      <c r="K59" s="373"/>
      <c r="L59" s="373"/>
      <c r="M59" s="373"/>
    </row>
    <row r="60" spans="1:13" ht="41.25" customHeight="1" x14ac:dyDescent="0.2">
      <c r="A60" s="213" t="s">
        <v>148</v>
      </c>
      <c r="B60" s="474" t="s">
        <v>148</v>
      </c>
      <c r="C60" s="213" t="s">
        <v>151</v>
      </c>
      <c r="D60" s="140" t="s">
        <v>815</v>
      </c>
      <c r="E60" s="140" t="s">
        <v>1</v>
      </c>
      <c r="F60" s="211">
        <v>90</v>
      </c>
      <c r="G60" s="519">
        <v>90</v>
      </c>
      <c r="H60" s="371">
        <v>90</v>
      </c>
      <c r="I60" s="371">
        <v>90</v>
      </c>
      <c r="J60" s="140" t="s">
        <v>243</v>
      </c>
      <c r="K60" s="374">
        <v>21</v>
      </c>
      <c r="L60" s="374">
        <v>21</v>
      </c>
      <c r="M60" s="374">
        <v>21</v>
      </c>
    </row>
    <row r="61" spans="1:13" ht="45.75" customHeight="1" x14ac:dyDescent="0.2">
      <c r="A61" s="213" t="s">
        <v>148</v>
      </c>
      <c r="B61" s="474" t="s">
        <v>148</v>
      </c>
      <c r="C61" s="213" t="s">
        <v>152</v>
      </c>
      <c r="D61" s="140" t="s">
        <v>816</v>
      </c>
      <c r="E61" s="140" t="s">
        <v>1</v>
      </c>
      <c r="F61" s="364">
        <v>15</v>
      </c>
      <c r="G61" s="535">
        <v>15</v>
      </c>
      <c r="H61" s="371">
        <v>15</v>
      </c>
      <c r="I61" s="371">
        <v>15</v>
      </c>
      <c r="J61" s="140" t="s">
        <v>243</v>
      </c>
      <c r="K61" s="375">
        <v>5</v>
      </c>
      <c r="L61" s="375">
        <v>5</v>
      </c>
      <c r="M61" s="375">
        <v>5</v>
      </c>
    </row>
    <row r="62" spans="1:13" s="187" customFormat="1" ht="20.25" customHeight="1" x14ac:dyDescent="0.2">
      <c r="A62" s="674" t="s">
        <v>148</v>
      </c>
      <c r="B62" s="674" t="s">
        <v>148</v>
      </c>
      <c r="C62" s="674" t="s">
        <v>153</v>
      </c>
      <c r="D62" s="691" t="s">
        <v>335</v>
      </c>
      <c r="E62" s="140" t="s">
        <v>1</v>
      </c>
      <c r="F62" s="211">
        <v>10</v>
      </c>
      <c r="G62" s="519">
        <v>0</v>
      </c>
      <c r="H62" s="211">
        <v>10</v>
      </c>
      <c r="I62" s="211">
        <v>10</v>
      </c>
      <c r="J62" s="691" t="s">
        <v>243</v>
      </c>
      <c r="K62" s="797">
        <v>35</v>
      </c>
      <c r="L62" s="797">
        <v>35</v>
      </c>
      <c r="M62" s="797">
        <v>35</v>
      </c>
    </row>
    <row r="63" spans="1:13" s="187" customFormat="1" ht="20.25" customHeight="1" x14ac:dyDescent="0.2">
      <c r="A63" s="674"/>
      <c r="B63" s="674"/>
      <c r="C63" s="674"/>
      <c r="D63" s="691"/>
      <c r="E63" s="140" t="s">
        <v>3</v>
      </c>
      <c r="F63" s="211">
        <v>100</v>
      </c>
      <c r="G63" s="519">
        <v>100</v>
      </c>
      <c r="H63" s="211">
        <v>100</v>
      </c>
      <c r="I63" s="211">
        <v>100</v>
      </c>
      <c r="J63" s="691"/>
      <c r="K63" s="798"/>
      <c r="L63" s="798"/>
      <c r="M63" s="798"/>
    </row>
    <row r="64" spans="1:13" ht="24.75" customHeight="1" x14ac:dyDescent="0.2">
      <c r="A64" s="699" t="s">
        <v>148</v>
      </c>
      <c r="B64" s="699" t="s">
        <v>148</v>
      </c>
      <c r="C64" s="699" t="s">
        <v>154</v>
      </c>
      <c r="D64" s="805" t="s">
        <v>26</v>
      </c>
      <c r="E64" s="239" t="s">
        <v>17</v>
      </c>
      <c r="F64" s="211">
        <v>102.6</v>
      </c>
      <c r="G64" s="519">
        <v>93.7</v>
      </c>
      <c r="H64" s="211">
        <v>102.6</v>
      </c>
      <c r="I64" s="211">
        <v>102.6</v>
      </c>
      <c r="J64" s="802" t="s">
        <v>678</v>
      </c>
      <c r="K64" s="795">
        <v>180</v>
      </c>
      <c r="L64" s="795">
        <v>200</v>
      </c>
      <c r="M64" s="795">
        <v>200</v>
      </c>
    </row>
    <row r="65" spans="1:13" ht="24.75" customHeight="1" x14ac:dyDescent="0.2">
      <c r="A65" s="699"/>
      <c r="B65" s="699"/>
      <c r="C65" s="699"/>
      <c r="D65" s="805"/>
      <c r="E65" s="239" t="s">
        <v>1</v>
      </c>
      <c r="F65" s="211">
        <v>58.5</v>
      </c>
      <c r="G65" s="519">
        <v>58.5</v>
      </c>
      <c r="H65" s="211">
        <v>60</v>
      </c>
      <c r="I65" s="211">
        <v>65</v>
      </c>
      <c r="J65" s="802"/>
      <c r="K65" s="796"/>
      <c r="L65" s="796"/>
      <c r="M65" s="796"/>
    </row>
    <row r="66" spans="1:13" ht="72.75" customHeight="1" x14ac:dyDescent="0.2">
      <c r="A66" s="210" t="s">
        <v>148</v>
      </c>
      <c r="B66" s="210" t="s">
        <v>148</v>
      </c>
      <c r="C66" s="210" t="s">
        <v>155</v>
      </c>
      <c r="D66" s="171" t="s">
        <v>55</v>
      </c>
      <c r="E66" s="220" t="s">
        <v>17</v>
      </c>
      <c r="F66" s="371">
        <v>615</v>
      </c>
      <c r="G66" s="534">
        <v>721.9</v>
      </c>
      <c r="H66" s="371">
        <v>1200</v>
      </c>
      <c r="I66" s="371">
        <v>1200</v>
      </c>
      <c r="J66" s="367" t="s">
        <v>673</v>
      </c>
      <c r="K66" s="160" t="s">
        <v>817</v>
      </c>
      <c r="L66" s="160" t="s">
        <v>817</v>
      </c>
      <c r="M66" s="160" t="s">
        <v>817</v>
      </c>
    </row>
    <row r="67" spans="1:13" ht="29.25" customHeight="1" x14ac:dyDescent="0.2">
      <c r="A67" s="674" t="s">
        <v>148</v>
      </c>
      <c r="B67" s="674" t="s">
        <v>148</v>
      </c>
      <c r="C67" s="674" t="s">
        <v>156</v>
      </c>
      <c r="D67" s="698" t="s">
        <v>625</v>
      </c>
      <c r="E67" s="363" t="s">
        <v>17</v>
      </c>
      <c r="F67" s="212">
        <v>132.80000000000001</v>
      </c>
      <c r="G67" s="536">
        <v>67.7</v>
      </c>
      <c r="H67" s="212">
        <v>150.4</v>
      </c>
      <c r="I67" s="212">
        <v>150.4</v>
      </c>
      <c r="J67" s="827" t="s">
        <v>681</v>
      </c>
      <c r="K67" s="820">
        <v>10</v>
      </c>
      <c r="L67" s="820">
        <v>12</v>
      </c>
      <c r="M67" s="820">
        <v>14</v>
      </c>
    </row>
    <row r="68" spans="1:13" ht="20.25" customHeight="1" x14ac:dyDescent="0.2">
      <c r="A68" s="674"/>
      <c r="B68" s="674"/>
      <c r="C68" s="674"/>
      <c r="D68" s="698"/>
      <c r="E68" s="239" t="s">
        <v>1</v>
      </c>
      <c r="F68" s="211">
        <v>2</v>
      </c>
      <c r="G68" s="519">
        <v>2</v>
      </c>
      <c r="H68" s="211">
        <v>2</v>
      </c>
      <c r="I68" s="211">
        <v>2</v>
      </c>
      <c r="J68" s="827"/>
      <c r="K68" s="820"/>
      <c r="L68" s="820"/>
      <c r="M68" s="820"/>
    </row>
    <row r="69" spans="1:13" ht="20.25" customHeight="1" x14ac:dyDescent="0.2">
      <c r="A69" s="45" t="s">
        <v>148</v>
      </c>
      <c r="B69" s="45" t="s">
        <v>148</v>
      </c>
      <c r="C69" s="704" t="s">
        <v>139</v>
      </c>
      <c r="D69" s="705"/>
      <c r="E69" s="706"/>
      <c r="F69" s="66">
        <f t="shared" ref="F69:I69" si="7">SUM(F48:F68)</f>
        <v>4274.2</v>
      </c>
      <c r="G69" s="66">
        <f t="shared" ref="G69" si="8">SUM(G48:G68)</f>
        <v>4488.2999999999993</v>
      </c>
      <c r="H69" s="66">
        <f t="shared" si="7"/>
        <v>5210.6999999999989</v>
      </c>
      <c r="I69" s="66">
        <f t="shared" si="7"/>
        <v>5425.6999999999989</v>
      </c>
      <c r="J69" s="493"/>
      <c r="K69" s="500"/>
      <c r="L69" s="500"/>
      <c r="M69" s="500"/>
    </row>
    <row r="70" spans="1:13" s="187" customFormat="1" ht="24.75" customHeight="1" x14ac:dyDescent="0.2">
      <c r="A70" s="40" t="s">
        <v>148</v>
      </c>
      <c r="B70" s="40" t="s">
        <v>149</v>
      </c>
      <c r="C70" s="818" t="s">
        <v>878</v>
      </c>
      <c r="D70" s="819"/>
      <c r="E70" s="819"/>
      <c r="F70" s="819"/>
      <c r="G70" s="819"/>
      <c r="H70" s="819"/>
      <c r="I70" s="819"/>
      <c r="J70" s="819"/>
      <c r="K70" s="819"/>
      <c r="L70" s="819"/>
      <c r="M70" s="350"/>
    </row>
    <row r="71" spans="1:13" ht="24.75" customHeight="1" x14ac:dyDescent="0.2">
      <c r="A71" s="674" t="s">
        <v>148</v>
      </c>
      <c r="B71" s="793" t="s">
        <v>149</v>
      </c>
      <c r="C71" s="793" t="s">
        <v>147</v>
      </c>
      <c r="D71" s="691" t="s">
        <v>266</v>
      </c>
      <c r="E71" s="372" t="s">
        <v>1</v>
      </c>
      <c r="F71" s="211">
        <v>1379.8</v>
      </c>
      <c r="G71" s="519">
        <v>1423.2</v>
      </c>
      <c r="H71" s="211">
        <v>1699</v>
      </c>
      <c r="I71" s="211">
        <v>1818</v>
      </c>
      <c r="J71" s="828" t="s">
        <v>683</v>
      </c>
      <c r="K71" s="664" t="s">
        <v>826</v>
      </c>
      <c r="L71" s="664" t="s">
        <v>826</v>
      </c>
      <c r="M71" s="664" t="s">
        <v>826</v>
      </c>
    </row>
    <row r="72" spans="1:13" ht="24.75" customHeight="1" x14ac:dyDescent="0.2">
      <c r="A72" s="674"/>
      <c r="B72" s="793"/>
      <c r="C72" s="793"/>
      <c r="D72" s="691"/>
      <c r="E72" s="372" t="s">
        <v>17</v>
      </c>
      <c r="F72" s="211">
        <v>136</v>
      </c>
      <c r="G72" s="519">
        <v>193.1</v>
      </c>
      <c r="H72" s="211">
        <v>136</v>
      </c>
      <c r="I72" s="211">
        <v>136</v>
      </c>
      <c r="J72" s="829"/>
      <c r="K72" s="665"/>
      <c r="L72" s="665"/>
      <c r="M72" s="665"/>
    </row>
    <row r="73" spans="1:13" ht="24.75" customHeight="1" x14ac:dyDescent="0.2">
      <c r="A73" s="674"/>
      <c r="B73" s="793"/>
      <c r="C73" s="793"/>
      <c r="D73" s="691"/>
      <c r="E73" s="372" t="s">
        <v>21</v>
      </c>
      <c r="F73" s="211">
        <v>13</v>
      </c>
      <c r="G73" s="519">
        <v>13</v>
      </c>
      <c r="H73" s="211">
        <v>13</v>
      </c>
      <c r="I73" s="211">
        <v>13</v>
      </c>
      <c r="J73" s="830"/>
      <c r="K73" s="666"/>
      <c r="L73" s="666"/>
      <c r="M73" s="666"/>
    </row>
    <row r="74" spans="1:13" s="187" customFormat="1" ht="39" customHeight="1" x14ac:dyDescent="0.2">
      <c r="A74" s="664" t="s">
        <v>148</v>
      </c>
      <c r="B74" s="664" t="s">
        <v>149</v>
      </c>
      <c r="C74" s="664" t="s">
        <v>148</v>
      </c>
      <c r="D74" s="667" t="s">
        <v>819</v>
      </c>
      <c r="E74" s="140" t="s">
        <v>3</v>
      </c>
      <c r="F74" s="211">
        <v>123.4</v>
      </c>
      <c r="G74" s="519">
        <v>123.4</v>
      </c>
      <c r="H74" s="211">
        <v>100</v>
      </c>
      <c r="I74" s="211">
        <v>100</v>
      </c>
      <c r="J74" s="140" t="s">
        <v>290</v>
      </c>
      <c r="K74" s="140">
        <v>200</v>
      </c>
      <c r="L74" s="140">
        <v>200</v>
      </c>
      <c r="M74" s="140">
        <v>200</v>
      </c>
    </row>
    <row r="75" spans="1:13" s="187" customFormat="1" ht="39" customHeight="1" x14ac:dyDescent="0.2">
      <c r="A75" s="666"/>
      <c r="B75" s="666"/>
      <c r="C75" s="666"/>
      <c r="D75" s="668"/>
      <c r="E75" s="140" t="s">
        <v>17</v>
      </c>
      <c r="F75" s="211">
        <v>24.7</v>
      </c>
      <c r="G75" s="519">
        <v>24.7</v>
      </c>
      <c r="H75" s="211">
        <v>24.7</v>
      </c>
      <c r="I75" s="211">
        <v>24.7</v>
      </c>
      <c r="J75" s="140" t="s">
        <v>879</v>
      </c>
      <c r="K75" s="173">
        <v>1</v>
      </c>
      <c r="L75" s="173">
        <v>1</v>
      </c>
      <c r="M75" s="173">
        <v>1</v>
      </c>
    </row>
    <row r="76" spans="1:13" s="187" customFormat="1" ht="23.25" customHeight="1" x14ac:dyDescent="0.2">
      <c r="A76" s="664" t="s">
        <v>148</v>
      </c>
      <c r="B76" s="664" t="s">
        <v>149</v>
      </c>
      <c r="C76" s="664" t="s">
        <v>149</v>
      </c>
      <c r="D76" s="797" t="s">
        <v>820</v>
      </c>
      <c r="E76" s="140" t="s">
        <v>3</v>
      </c>
      <c r="F76" s="211">
        <v>103</v>
      </c>
      <c r="G76" s="519">
        <v>103</v>
      </c>
      <c r="H76" s="211">
        <v>103</v>
      </c>
      <c r="I76" s="211">
        <v>103</v>
      </c>
      <c r="J76" s="667" t="s">
        <v>290</v>
      </c>
      <c r="K76" s="669">
        <v>150</v>
      </c>
      <c r="L76" s="669">
        <v>150</v>
      </c>
      <c r="M76" s="669">
        <v>150</v>
      </c>
    </row>
    <row r="77" spans="1:13" s="187" customFormat="1" ht="19.5" customHeight="1" x14ac:dyDescent="0.2">
      <c r="A77" s="666"/>
      <c r="B77" s="666"/>
      <c r="C77" s="666"/>
      <c r="D77" s="838"/>
      <c r="E77" s="140" t="s">
        <v>1</v>
      </c>
      <c r="F77" s="211">
        <v>103</v>
      </c>
      <c r="G77" s="519">
        <v>103</v>
      </c>
      <c r="H77" s="211">
        <v>103</v>
      </c>
      <c r="I77" s="211">
        <v>103</v>
      </c>
      <c r="J77" s="839"/>
      <c r="K77" s="670"/>
      <c r="L77" s="670"/>
      <c r="M77" s="670"/>
    </row>
    <row r="78" spans="1:13" s="187" customFormat="1" ht="21" customHeight="1" x14ac:dyDescent="0.2">
      <c r="A78" s="664" t="s">
        <v>148</v>
      </c>
      <c r="B78" s="664" t="s">
        <v>149</v>
      </c>
      <c r="C78" s="664" t="s">
        <v>150</v>
      </c>
      <c r="D78" s="667" t="s">
        <v>435</v>
      </c>
      <c r="E78" s="140" t="s">
        <v>1</v>
      </c>
      <c r="F78" s="211">
        <v>117.1</v>
      </c>
      <c r="G78" s="519">
        <v>117.1</v>
      </c>
      <c r="H78" s="211">
        <v>130</v>
      </c>
      <c r="I78" s="211">
        <v>140</v>
      </c>
      <c r="J78" s="667" t="s">
        <v>521</v>
      </c>
      <c r="K78" s="669" t="s">
        <v>786</v>
      </c>
      <c r="L78" s="669" t="s">
        <v>786</v>
      </c>
      <c r="M78" s="669" t="s">
        <v>786</v>
      </c>
    </row>
    <row r="79" spans="1:13" s="187" customFormat="1" ht="19.5" customHeight="1" x14ac:dyDescent="0.2">
      <c r="A79" s="666"/>
      <c r="B79" s="666"/>
      <c r="C79" s="666"/>
      <c r="D79" s="832"/>
      <c r="E79" s="140" t="s">
        <v>17</v>
      </c>
      <c r="F79" s="211">
        <v>160.69999999999999</v>
      </c>
      <c r="G79" s="519">
        <v>160.69999999999999</v>
      </c>
      <c r="H79" s="211">
        <v>160.69999999999999</v>
      </c>
      <c r="I79" s="211">
        <v>160.69999999999999</v>
      </c>
      <c r="J79" s="668"/>
      <c r="K79" s="670"/>
      <c r="L79" s="670"/>
      <c r="M79" s="670"/>
    </row>
    <row r="80" spans="1:13" s="187" customFormat="1" ht="59.25" customHeight="1" x14ac:dyDescent="0.2">
      <c r="A80" s="210" t="s">
        <v>148</v>
      </c>
      <c r="B80" s="210" t="s">
        <v>149</v>
      </c>
      <c r="C80" s="210" t="s">
        <v>151</v>
      </c>
      <c r="D80" s="205" t="s">
        <v>825</v>
      </c>
      <c r="E80" s="140" t="s">
        <v>1</v>
      </c>
      <c r="F80" s="211">
        <v>18.399999999999999</v>
      </c>
      <c r="G80" s="519">
        <v>18.399999999999999</v>
      </c>
      <c r="H80" s="211">
        <v>18.399999999999999</v>
      </c>
      <c r="I80" s="211">
        <v>18.399999999999999</v>
      </c>
      <c r="J80" s="205" t="s">
        <v>821</v>
      </c>
      <c r="K80" s="237">
        <v>100</v>
      </c>
      <c r="L80" s="237">
        <v>100</v>
      </c>
      <c r="M80" s="237">
        <v>100</v>
      </c>
    </row>
    <row r="81" spans="1:13" s="187" customFormat="1" ht="59.25" customHeight="1" x14ac:dyDescent="0.2">
      <c r="A81" s="210" t="s">
        <v>148</v>
      </c>
      <c r="B81" s="210" t="s">
        <v>149</v>
      </c>
      <c r="C81" s="210" t="s">
        <v>152</v>
      </c>
      <c r="D81" s="205" t="s">
        <v>824</v>
      </c>
      <c r="E81" s="140" t="s">
        <v>1</v>
      </c>
      <c r="F81" s="211">
        <v>10</v>
      </c>
      <c r="G81" s="519">
        <v>10</v>
      </c>
      <c r="H81" s="211">
        <v>10</v>
      </c>
      <c r="I81" s="211">
        <v>10</v>
      </c>
      <c r="J81" s="205" t="s">
        <v>822</v>
      </c>
      <c r="K81" s="237">
        <v>40</v>
      </c>
      <c r="L81" s="237">
        <v>40</v>
      </c>
      <c r="M81" s="237">
        <v>40</v>
      </c>
    </row>
    <row r="82" spans="1:13" s="187" customFormat="1" ht="96" customHeight="1" x14ac:dyDescent="0.2">
      <c r="A82" s="213" t="s">
        <v>148</v>
      </c>
      <c r="B82" s="220" t="s">
        <v>149</v>
      </c>
      <c r="C82" s="220" t="s">
        <v>153</v>
      </c>
      <c r="D82" s="169" t="s">
        <v>823</v>
      </c>
      <c r="E82" s="169" t="s">
        <v>17</v>
      </c>
      <c r="F82" s="469">
        <v>1008.1</v>
      </c>
      <c r="G82" s="532">
        <v>872.1</v>
      </c>
      <c r="H82" s="469">
        <v>1008.1</v>
      </c>
      <c r="I82" s="371">
        <v>1008.1</v>
      </c>
      <c r="J82" s="169" t="s">
        <v>674</v>
      </c>
      <c r="K82" s="301" t="s">
        <v>558</v>
      </c>
      <c r="L82" s="301" t="s">
        <v>558</v>
      </c>
      <c r="M82" s="301" t="s">
        <v>558</v>
      </c>
    </row>
    <row r="83" spans="1:13" s="187" customFormat="1" ht="31.5" customHeight="1" x14ac:dyDescent="0.2">
      <c r="A83" s="664" t="s">
        <v>148</v>
      </c>
      <c r="B83" s="664" t="s">
        <v>149</v>
      </c>
      <c r="C83" s="664" t="s">
        <v>154</v>
      </c>
      <c r="D83" s="833" t="s">
        <v>285</v>
      </c>
      <c r="E83" s="475" t="s">
        <v>17</v>
      </c>
      <c r="F83" s="353">
        <v>190.1</v>
      </c>
      <c r="G83" s="533">
        <v>190.1</v>
      </c>
      <c r="H83" s="353">
        <v>190.1</v>
      </c>
      <c r="I83" s="353">
        <v>190.1</v>
      </c>
      <c r="J83" s="834" t="s">
        <v>849</v>
      </c>
      <c r="K83" s="836">
        <v>13</v>
      </c>
      <c r="L83" s="836">
        <v>13</v>
      </c>
      <c r="M83" s="831">
        <v>13</v>
      </c>
    </row>
    <row r="84" spans="1:13" s="187" customFormat="1" ht="36" customHeight="1" x14ac:dyDescent="0.2">
      <c r="A84" s="666"/>
      <c r="B84" s="666"/>
      <c r="C84" s="666"/>
      <c r="D84" s="833"/>
      <c r="E84" s="475" t="s">
        <v>1</v>
      </c>
      <c r="F84" s="353">
        <v>59.1</v>
      </c>
      <c r="G84" s="533">
        <v>59.1</v>
      </c>
      <c r="H84" s="353">
        <v>59.1</v>
      </c>
      <c r="I84" s="353">
        <v>59.1</v>
      </c>
      <c r="J84" s="835"/>
      <c r="K84" s="837"/>
      <c r="L84" s="837"/>
      <c r="M84" s="831"/>
    </row>
    <row r="85" spans="1:13" s="187" customFormat="1" ht="23.25" customHeight="1" x14ac:dyDescent="0.2">
      <c r="A85" s="487" t="s">
        <v>148</v>
      </c>
      <c r="B85" s="487" t="s">
        <v>147</v>
      </c>
      <c r="C85" s="703" t="s">
        <v>139</v>
      </c>
      <c r="D85" s="703"/>
      <c r="E85" s="703"/>
      <c r="F85" s="66">
        <f>SUM(F71:F84)</f>
        <v>3446.3999999999996</v>
      </c>
      <c r="G85" s="66">
        <f>SUM(G71:G84)</f>
        <v>3410.8999999999996</v>
      </c>
      <c r="H85" s="66">
        <f>SUM(H71:H84)</f>
        <v>3755.0999999999995</v>
      </c>
      <c r="I85" s="66">
        <f>SUM(I71:I84)</f>
        <v>3884.0999999999995</v>
      </c>
      <c r="J85" s="498"/>
      <c r="K85" s="498"/>
      <c r="L85" s="498"/>
      <c r="M85" s="498"/>
    </row>
    <row r="86" spans="1:13" ht="16.5" customHeight="1" x14ac:dyDescent="0.2">
      <c r="A86" s="487" t="s">
        <v>148</v>
      </c>
      <c r="B86" s="703" t="s">
        <v>109</v>
      </c>
      <c r="C86" s="703"/>
      <c r="D86" s="703"/>
      <c r="E86" s="703"/>
      <c r="F86" s="66">
        <f>+F85+F69+F46</f>
        <v>8251.4</v>
      </c>
      <c r="G86" s="66">
        <f>+G85+G69+G46</f>
        <v>8429.9999999999982</v>
      </c>
      <c r="H86" s="66">
        <f>+H85+H69+H46</f>
        <v>9556.5999999999985</v>
      </c>
      <c r="I86" s="66">
        <f>+I85+I69+I46</f>
        <v>9960.5999999999985</v>
      </c>
      <c r="J86" s="498"/>
      <c r="K86" s="489"/>
      <c r="L86" s="489"/>
      <c r="M86" s="489"/>
    </row>
    <row r="87" spans="1:13" ht="18.75" customHeight="1" x14ac:dyDescent="0.2">
      <c r="A87" s="45" t="s">
        <v>149</v>
      </c>
      <c r="B87" s="815" t="s">
        <v>436</v>
      </c>
      <c r="C87" s="816"/>
      <c r="D87" s="816"/>
      <c r="E87" s="816"/>
      <c r="F87" s="816"/>
      <c r="G87" s="816"/>
      <c r="H87" s="816"/>
      <c r="I87" s="816"/>
      <c r="J87" s="817"/>
      <c r="K87" s="175"/>
      <c r="L87" s="175"/>
      <c r="M87" s="175"/>
    </row>
    <row r="88" spans="1:13" ht="21.75" customHeight="1" x14ac:dyDescent="0.2">
      <c r="A88" s="45" t="s">
        <v>149</v>
      </c>
      <c r="B88" s="243" t="s">
        <v>147</v>
      </c>
      <c r="C88" s="815" t="s">
        <v>176</v>
      </c>
      <c r="D88" s="816"/>
      <c r="E88" s="816"/>
      <c r="F88" s="816"/>
      <c r="G88" s="816"/>
      <c r="H88" s="816"/>
      <c r="I88" s="816"/>
      <c r="J88" s="817"/>
      <c r="K88" s="175"/>
      <c r="L88" s="175"/>
      <c r="M88" s="175"/>
    </row>
    <row r="89" spans="1:13" ht="18.75" customHeight="1" x14ac:dyDescent="0.2">
      <c r="A89" s="674" t="s">
        <v>149</v>
      </c>
      <c r="B89" s="674" t="s">
        <v>147</v>
      </c>
      <c r="C89" s="674" t="s">
        <v>147</v>
      </c>
      <c r="D89" s="691" t="s">
        <v>221</v>
      </c>
      <c r="E89" s="209" t="s">
        <v>1</v>
      </c>
      <c r="F89" s="211">
        <v>220</v>
      </c>
      <c r="G89" s="519">
        <v>220</v>
      </c>
      <c r="H89" s="211">
        <v>200</v>
      </c>
      <c r="I89" s="211">
        <v>200</v>
      </c>
      <c r="J89" s="691" t="s">
        <v>222</v>
      </c>
      <c r="K89" s="797">
        <v>5</v>
      </c>
      <c r="L89" s="797">
        <v>5</v>
      </c>
      <c r="M89" s="797">
        <v>5</v>
      </c>
    </row>
    <row r="90" spans="1:13" ht="19.5" customHeight="1" x14ac:dyDescent="0.2">
      <c r="A90" s="674"/>
      <c r="B90" s="674"/>
      <c r="C90" s="674"/>
      <c r="D90" s="691"/>
      <c r="E90" s="209" t="s">
        <v>3</v>
      </c>
      <c r="F90" s="211">
        <v>9.8000000000000007</v>
      </c>
      <c r="G90" s="519">
        <v>9.8000000000000007</v>
      </c>
      <c r="H90" s="211">
        <v>0</v>
      </c>
      <c r="I90" s="211">
        <v>0</v>
      </c>
      <c r="J90" s="691"/>
      <c r="K90" s="798"/>
      <c r="L90" s="798"/>
      <c r="M90" s="798"/>
    </row>
    <row r="91" spans="1:13" ht="45" customHeight="1" x14ac:dyDescent="0.2">
      <c r="A91" s="210" t="s">
        <v>149</v>
      </c>
      <c r="B91" s="210" t="s">
        <v>147</v>
      </c>
      <c r="C91" s="210" t="s">
        <v>148</v>
      </c>
      <c r="D91" s="209" t="s">
        <v>267</v>
      </c>
      <c r="E91" s="209" t="s">
        <v>1</v>
      </c>
      <c r="F91" s="211">
        <v>150</v>
      </c>
      <c r="G91" s="519">
        <v>150</v>
      </c>
      <c r="H91" s="211">
        <v>200</v>
      </c>
      <c r="I91" s="211">
        <v>200</v>
      </c>
      <c r="J91" s="209" t="s">
        <v>684</v>
      </c>
      <c r="K91" s="140">
        <v>100</v>
      </c>
      <c r="L91" s="140">
        <v>100</v>
      </c>
      <c r="M91" s="140">
        <v>100</v>
      </c>
    </row>
    <row r="92" spans="1:13" ht="45" customHeight="1" x14ac:dyDescent="0.2">
      <c r="A92" s="210" t="s">
        <v>149</v>
      </c>
      <c r="B92" s="210" t="s">
        <v>147</v>
      </c>
      <c r="C92" s="210" t="s">
        <v>149</v>
      </c>
      <c r="D92" s="209" t="s">
        <v>887</v>
      </c>
      <c r="E92" s="209" t="s">
        <v>1</v>
      </c>
      <c r="F92" s="211">
        <v>15</v>
      </c>
      <c r="G92" s="519">
        <v>15.5</v>
      </c>
      <c r="H92" s="211">
        <v>15</v>
      </c>
      <c r="I92" s="211">
        <v>15</v>
      </c>
      <c r="J92" s="209" t="s">
        <v>888</v>
      </c>
      <c r="K92" s="140">
        <v>100</v>
      </c>
      <c r="L92" s="140">
        <v>100</v>
      </c>
      <c r="M92" s="140">
        <v>100</v>
      </c>
    </row>
    <row r="93" spans="1:13" ht="33" customHeight="1" x14ac:dyDescent="0.2">
      <c r="A93" s="210" t="s">
        <v>149</v>
      </c>
      <c r="B93" s="210" t="s">
        <v>147</v>
      </c>
      <c r="C93" s="210" t="s">
        <v>150</v>
      </c>
      <c r="D93" s="209" t="s">
        <v>457</v>
      </c>
      <c r="E93" s="209" t="s">
        <v>1</v>
      </c>
      <c r="F93" s="211">
        <v>42</v>
      </c>
      <c r="G93" s="519">
        <v>42</v>
      </c>
      <c r="H93" s="211">
        <v>42</v>
      </c>
      <c r="I93" s="211">
        <v>42</v>
      </c>
      <c r="J93" s="209" t="s">
        <v>219</v>
      </c>
      <c r="K93" s="140">
        <v>2</v>
      </c>
      <c r="L93" s="140">
        <v>2</v>
      </c>
      <c r="M93" s="140">
        <v>2</v>
      </c>
    </row>
    <row r="94" spans="1:13" ht="33" customHeight="1" x14ac:dyDescent="0.2">
      <c r="A94" s="206" t="s">
        <v>149</v>
      </c>
      <c r="B94" s="206" t="s">
        <v>147</v>
      </c>
      <c r="C94" s="206" t="s">
        <v>151</v>
      </c>
      <c r="D94" s="208" t="s">
        <v>27</v>
      </c>
      <c r="E94" s="173" t="s">
        <v>17</v>
      </c>
      <c r="F94" s="361">
        <v>37.5</v>
      </c>
      <c r="G94" s="530">
        <v>28.7</v>
      </c>
      <c r="H94" s="361">
        <v>37.5</v>
      </c>
      <c r="I94" s="361">
        <v>37.5</v>
      </c>
      <c r="J94" s="376" t="s">
        <v>679</v>
      </c>
      <c r="K94" s="173">
        <v>6</v>
      </c>
      <c r="L94" s="173">
        <v>6</v>
      </c>
      <c r="M94" s="173">
        <v>6</v>
      </c>
    </row>
    <row r="95" spans="1:13" ht="18.75" customHeight="1" x14ac:dyDescent="0.2">
      <c r="A95" s="487" t="s">
        <v>149</v>
      </c>
      <c r="B95" s="487" t="s">
        <v>147</v>
      </c>
      <c r="C95" s="703" t="s">
        <v>139</v>
      </c>
      <c r="D95" s="703"/>
      <c r="E95" s="703"/>
      <c r="F95" s="66">
        <f>SUM(F89:F94)</f>
        <v>474.3</v>
      </c>
      <c r="G95" s="66">
        <f>SUM(G89:G94)</f>
        <v>466</v>
      </c>
      <c r="H95" s="66">
        <f>SUM(H89:H94)</f>
        <v>494.5</v>
      </c>
      <c r="I95" s="66">
        <f>SUM(I89:I94)</f>
        <v>494.5</v>
      </c>
      <c r="J95" s="485"/>
      <c r="K95" s="498"/>
      <c r="L95" s="498"/>
      <c r="M95" s="498"/>
    </row>
    <row r="96" spans="1:13" ht="18.75" customHeight="1" x14ac:dyDescent="0.2">
      <c r="A96" s="487" t="s">
        <v>149</v>
      </c>
      <c r="B96" s="703" t="s">
        <v>109</v>
      </c>
      <c r="C96" s="703"/>
      <c r="D96" s="703"/>
      <c r="E96" s="703"/>
      <c r="F96" s="66">
        <f t="shared" ref="F96:I96" si="9">+F95</f>
        <v>474.3</v>
      </c>
      <c r="G96" s="66">
        <f t="shared" ref="G96" si="10">+G95</f>
        <v>466</v>
      </c>
      <c r="H96" s="66">
        <f t="shared" si="9"/>
        <v>494.5</v>
      </c>
      <c r="I96" s="66">
        <f t="shared" si="9"/>
        <v>494.5</v>
      </c>
      <c r="J96" s="492"/>
      <c r="K96" s="489"/>
      <c r="L96" s="489"/>
      <c r="M96" s="489"/>
    </row>
    <row r="97" spans="1:13" ht="19.5" customHeight="1" x14ac:dyDescent="0.2">
      <c r="A97" s="814" t="s">
        <v>141</v>
      </c>
      <c r="B97" s="814"/>
      <c r="C97" s="814"/>
      <c r="D97" s="814"/>
      <c r="E97" s="814"/>
      <c r="F97" s="377">
        <f>+F96+F86+F41</f>
        <v>32669.299999999996</v>
      </c>
      <c r="G97" s="377">
        <f>+G96+G86+G41</f>
        <v>34708.299999999996</v>
      </c>
      <c r="H97" s="377">
        <f>+H96+H86+H41</f>
        <v>34275.899999999994</v>
      </c>
      <c r="I97" s="377">
        <f>+I96+I86+I41</f>
        <v>34764.899999999994</v>
      </c>
      <c r="J97" s="295"/>
      <c r="K97" s="378"/>
      <c r="L97" s="378"/>
      <c r="M97" s="378"/>
    </row>
    <row r="98" spans="1:13" ht="14.25" customHeight="1" x14ac:dyDescent="0.2">
      <c r="A98" s="685" t="s">
        <v>162</v>
      </c>
      <c r="B98" s="685"/>
      <c r="C98" s="685"/>
      <c r="D98" s="685"/>
      <c r="E98" s="685"/>
      <c r="F98" s="470"/>
      <c r="G98" s="470"/>
      <c r="H98" s="470"/>
      <c r="I98" s="470"/>
      <c r="J98" s="295"/>
      <c r="K98" s="378"/>
      <c r="L98" s="378"/>
      <c r="M98" s="378"/>
    </row>
    <row r="99" spans="1:13" ht="17.25" customHeight="1" x14ac:dyDescent="0.2">
      <c r="A99" s="813" t="s">
        <v>19</v>
      </c>
      <c r="B99" s="813"/>
      <c r="C99" s="813"/>
      <c r="D99" s="813"/>
      <c r="E99" s="813"/>
      <c r="F99" s="379">
        <f t="shared" ref="F99:I99" si="11">SUM(F100:F105)</f>
        <v>17747.800000000003</v>
      </c>
      <c r="G99" s="379">
        <f t="shared" si="11"/>
        <v>19786.800000000003</v>
      </c>
      <c r="H99" s="379">
        <f t="shared" si="11"/>
        <v>19284.8</v>
      </c>
      <c r="I99" s="379">
        <f t="shared" si="11"/>
        <v>19713.8</v>
      </c>
      <c r="J99" s="295"/>
      <c r="K99" s="378"/>
      <c r="L99" s="378"/>
      <c r="M99" s="378"/>
    </row>
    <row r="100" spans="1:13" ht="12.75" customHeight="1" x14ac:dyDescent="0.2">
      <c r="A100" s="675" t="s">
        <v>205</v>
      </c>
      <c r="B100" s="675"/>
      <c r="C100" s="675"/>
      <c r="D100" s="675"/>
      <c r="E100" s="675"/>
      <c r="F100" s="87">
        <f t="shared" ref="F100:I100" si="12">+F93+F91+F89+F81+F80+F78+F77+F71+F68+F65+F62+F61+F60+F57+F54+F51+F48+F45+F44+F39+F38+F37+F36+F35+F34+F26+F17+F16+F13+F84+F92</f>
        <v>12927.400000000001</v>
      </c>
      <c r="G100" s="531">
        <f t="shared" ref="G100" si="13">+G93+G91+G89+G81+G80+G78+G77+G71+G68+G65+G62+G61+G60+G57+G54+G51+G48+G45+G44+G39+G38+G37+G36+G35+G34+G26+G17+G16+G13+G84+G92</f>
        <v>13082.800000000001</v>
      </c>
      <c r="H100" s="87">
        <f t="shared" si="12"/>
        <v>13930.9</v>
      </c>
      <c r="I100" s="87">
        <f t="shared" si="12"/>
        <v>14309.9</v>
      </c>
      <c r="J100" s="295"/>
      <c r="K100" s="418"/>
      <c r="L100" s="378"/>
      <c r="M100" s="378"/>
    </row>
    <row r="101" spans="1:13" ht="15" customHeight="1" x14ac:dyDescent="0.2">
      <c r="A101" s="675" t="s">
        <v>206</v>
      </c>
      <c r="B101" s="675"/>
      <c r="C101" s="675"/>
      <c r="D101" s="675"/>
      <c r="E101" s="675"/>
      <c r="F101" s="87">
        <f t="shared" ref="F101:I101" si="14">+F94+F82+F79+F72+F67+F66+F64+F58+F55+F52+F49+F28+F27+F25+F24+F23+F22+F19+F14+F12+F83+F75+F31+F30+F29</f>
        <v>3894.9999999999991</v>
      </c>
      <c r="G101" s="531">
        <f t="shared" si="14"/>
        <v>5778.6</v>
      </c>
      <c r="H101" s="87">
        <f t="shared" si="14"/>
        <v>4413.2</v>
      </c>
      <c r="I101" s="87">
        <f t="shared" si="14"/>
        <v>4433.2</v>
      </c>
      <c r="J101" s="295"/>
      <c r="K101" s="418"/>
      <c r="L101" s="378"/>
      <c r="M101" s="378"/>
    </row>
    <row r="102" spans="1:13" ht="12.75" customHeight="1" x14ac:dyDescent="0.2">
      <c r="A102" s="675" t="s">
        <v>207</v>
      </c>
      <c r="B102" s="675"/>
      <c r="C102" s="675"/>
      <c r="D102" s="675"/>
      <c r="E102" s="675"/>
      <c r="F102" s="87"/>
      <c r="G102" s="531"/>
      <c r="H102" s="87"/>
      <c r="I102" s="87"/>
      <c r="J102" s="295"/>
      <c r="K102" s="378"/>
      <c r="L102" s="378"/>
      <c r="M102" s="378"/>
    </row>
    <row r="103" spans="1:13" ht="12.75" customHeight="1" x14ac:dyDescent="0.2">
      <c r="A103" s="675" t="s">
        <v>208</v>
      </c>
      <c r="B103" s="675"/>
      <c r="C103" s="675"/>
      <c r="D103" s="675"/>
      <c r="E103" s="675"/>
      <c r="F103" s="87">
        <f>+F73+F59+F56+F53+F50</f>
        <v>925.40000000000009</v>
      </c>
      <c r="G103" s="531">
        <f>+G73+G59+G56+G53+G50</f>
        <v>925.40000000000009</v>
      </c>
      <c r="H103" s="87">
        <f>+H73+H59+H56+H53+H50</f>
        <v>940.7</v>
      </c>
      <c r="I103" s="87">
        <f>+I73+I59+I56+I53+I50</f>
        <v>970.7</v>
      </c>
      <c r="J103" s="295"/>
      <c r="K103" s="378"/>
      <c r="L103" s="378"/>
      <c r="M103" s="378"/>
    </row>
    <row r="104" spans="1:13" ht="12.75" customHeight="1" x14ac:dyDescent="0.2">
      <c r="A104" s="675" t="s">
        <v>209</v>
      </c>
      <c r="B104" s="675"/>
      <c r="C104" s="675"/>
      <c r="D104" s="675"/>
      <c r="E104" s="675"/>
      <c r="F104" s="87"/>
      <c r="G104" s="531"/>
      <c r="H104" s="87"/>
      <c r="I104" s="87"/>
      <c r="J104" s="295"/>
      <c r="K104" s="378"/>
      <c r="L104" s="378"/>
      <c r="M104" s="378"/>
    </row>
    <row r="105" spans="1:13" ht="12.75" customHeight="1" x14ac:dyDescent="0.2">
      <c r="A105" s="675" t="s">
        <v>210</v>
      </c>
      <c r="B105" s="675"/>
      <c r="C105" s="675"/>
      <c r="D105" s="675"/>
      <c r="E105" s="675"/>
      <c r="F105" s="87"/>
      <c r="G105" s="531"/>
      <c r="H105" s="87"/>
      <c r="I105" s="87"/>
      <c r="J105" s="295"/>
      <c r="K105" s="378"/>
      <c r="L105" s="378"/>
      <c r="M105" s="378"/>
    </row>
    <row r="106" spans="1:13" ht="15.75" customHeight="1" x14ac:dyDescent="0.2">
      <c r="A106" s="822" t="s">
        <v>18</v>
      </c>
      <c r="B106" s="822"/>
      <c r="C106" s="822"/>
      <c r="D106" s="822"/>
      <c r="E106" s="822"/>
      <c r="F106" s="379">
        <f t="shared" ref="F106:I106" si="15">SUM(F107:F110)</f>
        <v>14921.500000000002</v>
      </c>
      <c r="G106" s="379">
        <f t="shared" si="15"/>
        <v>14921.500000000002</v>
      </c>
      <c r="H106" s="379">
        <f t="shared" si="15"/>
        <v>14991.1</v>
      </c>
      <c r="I106" s="379">
        <f t="shared" si="15"/>
        <v>15051.1</v>
      </c>
      <c r="J106" s="295"/>
      <c r="K106" s="378"/>
      <c r="L106" s="378"/>
      <c r="M106" s="378"/>
    </row>
    <row r="107" spans="1:13" ht="12.75" customHeight="1" x14ac:dyDescent="0.2">
      <c r="A107" s="675" t="s">
        <v>211</v>
      </c>
      <c r="B107" s="675"/>
      <c r="C107" s="675"/>
      <c r="D107" s="675"/>
      <c r="E107" s="675"/>
      <c r="F107" s="87">
        <f>+F90+F74+F76+F63</f>
        <v>336.20000000000005</v>
      </c>
      <c r="G107" s="531">
        <f>+G90+G74+G76+G63</f>
        <v>336.20000000000005</v>
      </c>
      <c r="H107" s="87">
        <f>+H90+H74+H76+H63</f>
        <v>303</v>
      </c>
      <c r="I107" s="87">
        <f>+I90+I74+I76+I63</f>
        <v>303</v>
      </c>
      <c r="J107" s="295"/>
      <c r="K107" s="378"/>
      <c r="L107" s="378"/>
      <c r="M107" s="378"/>
    </row>
    <row r="108" spans="1:13" ht="12.75" customHeight="1" x14ac:dyDescent="0.2">
      <c r="A108" s="675" t="s">
        <v>212</v>
      </c>
      <c r="B108" s="675"/>
      <c r="C108" s="675"/>
      <c r="D108" s="675"/>
      <c r="E108" s="675"/>
      <c r="F108" s="87">
        <f t="shared" ref="F108:I108" si="16">+F21+F20+F18</f>
        <v>14585.300000000001</v>
      </c>
      <c r="G108" s="531">
        <f t="shared" ref="G108" si="17">+G21+G20+G18</f>
        <v>14585.300000000001</v>
      </c>
      <c r="H108" s="87">
        <f t="shared" si="16"/>
        <v>14688.1</v>
      </c>
      <c r="I108" s="87">
        <f t="shared" si="16"/>
        <v>14748.1</v>
      </c>
      <c r="J108" s="295"/>
      <c r="K108" s="378"/>
      <c r="L108" s="378"/>
      <c r="M108" s="378"/>
    </row>
    <row r="109" spans="1:13" ht="12.75" customHeight="1" x14ac:dyDescent="0.2">
      <c r="A109" s="675" t="s">
        <v>213</v>
      </c>
      <c r="B109" s="675"/>
      <c r="C109" s="675"/>
      <c r="D109" s="675"/>
      <c r="E109" s="675"/>
      <c r="F109" s="87"/>
      <c r="G109" s="531"/>
      <c r="H109" s="87"/>
      <c r="I109" s="87"/>
      <c r="J109" s="295"/>
      <c r="K109" s="378"/>
      <c r="L109" s="378"/>
      <c r="M109" s="378"/>
    </row>
    <row r="110" spans="1:13" ht="12.75" customHeight="1" x14ac:dyDescent="0.2">
      <c r="A110" s="675" t="s">
        <v>214</v>
      </c>
      <c r="B110" s="675"/>
      <c r="C110" s="675"/>
      <c r="D110" s="675"/>
      <c r="E110" s="675"/>
      <c r="F110" s="87"/>
      <c r="G110" s="531"/>
      <c r="H110" s="87"/>
      <c r="I110" s="87"/>
      <c r="J110" s="295"/>
      <c r="K110" s="378"/>
      <c r="L110" s="378"/>
      <c r="M110" s="378"/>
    </row>
    <row r="111" spans="1:13" s="13" customFormat="1" ht="18" customHeight="1" x14ac:dyDescent="0.2">
      <c r="A111" s="709" t="s">
        <v>1074</v>
      </c>
      <c r="B111" s="709"/>
      <c r="C111" s="709"/>
      <c r="D111" s="709"/>
      <c r="E111" s="709"/>
      <c r="F111" s="709"/>
      <c r="G111" s="709"/>
      <c r="H111" s="155"/>
      <c r="I111" s="44"/>
      <c r="J111" s="64"/>
      <c r="K111" s="64"/>
      <c r="L111" s="64"/>
    </row>
  </sheetData>
  <mergeCells count="164">
    <mergeCell ref="A111:G111"/>
    <mergeCell ref="M71:M73"/>
    <mergeCell ref="C69:E69"/>
    <mergeCell ref="J71:J73"/>
    <mergeCell ref="K71:K73"/>
    <mergeCell ref="L71:L73"/>
    <mergeCell ref="D71:D73"/>
    <mergeCell ref="M83:M84"/>
    <mergeCell ref="C83:C84"/>
    <mergeCell ref="D78:D79"/>
    <mergeCell ref="J78:J79"/>
    <mergeCell ref="K78:K79"/>
    <mergeCell ref="L78:L79"/>
    <mergeCell ref="D83:D84"/>
    <mergeCell ref="J83:J84"/>
    <mergeCell ref="K83:K84"/>
    <mergeCell ref="L83:L84"/>
    <mergeCell ref="D74:D75"/>
    <mergeCell ref="C74:C75"/>
    <mergeCell ref="M78:M79"/>
    <mergeCell ref="C76:C77"/>
    <mergeCell ref="D76:D77"/>
    <mergeCell ref="J76:J77"/>
    <mergeCell ref="K76:K77"/>
    <mergeCell ref="J1:M1"/>
    <mergeCell ref="A110:E110"/>
    <mergeCell ref="A104:E104"/>
    <mergeCell ref="A102:E102"/>
    <mergeCell ref="A106:E106"/>
    <mergeCell ref="A100:E100"/>
    <mergeCell ref="A108:E108"/>
    <mergeCell ref="B96:E96"/>
    <mergeCell ref="A101:E101"/>
    <mergeCell ref="C88:J88"/>
    <mergeCell ref="B86:E86"/>
    <mergeCell ref="M64:M65"/>
    <mergeCell ref="M48:M52"/>
    <mergeCell ref="K3:M3"/>
    <mergeCell ref="A98:E98"/>
    <mergeCell ref="A14:A15"/>
    <mergeCell ref="E14:E15"/>
    <mergeCell ref="M18:M19"/>
    <mergeCell ref="C43:L43"/>
    <mergeCell ref="C46:E46"/>
    <mergeCell ref="J67:J68"/>
    <mergeCell ref="K67:K68"/>
    <mergeCell ref="M67:M68"/>
    <mergeCell ref="M76:M77"/>
    <mergeCell ref="A109:E109"/>
    <mergeCell ref="A99:E99"/>
    <mergeCell ref="J62:J63"/>
    <mergeCell ref="K62:K63"/>
    <mergeCell ref="M89:M90"/>
    <mergeCell ref="K89:K90"/>
    <mergeCell ref="J89:J90"/>
    <mergeCell ref="M62:M63"/>
    <mergeCell ref="A97:E97"/>
    <mergeCell ref="A64:A65"/>
    <mergeCell ref="K64:K65"/>
    <mergeCell ref="B87:J87"/>
    <mergeCell ref="C95:E95"/>
    <mergeCell ref="A71:A73"/>
    <mergeCell ref="A89:A90"/>
    <mergeCell ref="B62:B63"/>
    <mergeCell ref="A62:A63"/>
    <mergeCell ref="B67:B68"/>
    <mergeCell ref="A67:A68"/>
    <mergeCell ref="C70:L70"/>
    <mergeCell ref="L67:L68"/>
    <mergeCell ref="A78:A79"/>
    <mergeCell ref="B78:B79"/>
    <mergeCell ref="L76:L77"/>
    <mergeCell ref="M6:M8"/>
    <mergeCell ref="K6:K8"/>
    <mergeCell ref="F4:F8"/>
    <mergeCell ref="J4:M4"/>
    <mergeCell ref="M12:M13"/>
    <mergeCell ref="C11:J11"/>
    <mergeCell ref="K12:K13"/>
    <mergeCell ref="C14:C15"/>
    <mergeCell ref="J12:J13"/>
    <mergeCell ref="H4:H8"/>
    <mergeCell ref="H14:H15"/>
    <mergeCell ref="E4:E8"/>
    <mergeCell ref="C4:C8"/>
    <mergeCell ref="J5:J8"/>
    <mergeCell ref="I4:I8"/>
    <mergeCell ref="D14:D15"/>
    <mergeCell ref="F14:F15"/>
    <mergeCell ref="I14:I15"/>
    <mergeCell ref="C12:C13"/>
    <mergeCell ref="G4:G8"/>
    <mergeCell ref="G14:G15"/>
    <mergeCell ref="A2:M2"/>
    <mergeCell ref="L6:L8"/>
    <mergeCell ref="L12:L13"/>
    <mergeCell ref="L18:L19"/>
    <mergeCell ref="C64:C65"/>
    <mergeCell ref="D64:D65"/>
    <mergeCell ref="C32:E32"/>
    <mergeCell ref="A9:J9"/>
    <mergeCell ref="A4:A8"/>
    <mergeCell ref="A48:A50"/>
    <mergeCell ref="B51:B53"/>
    <mergeCell ref="B48:B50"/>
    <mergeCell ref="D48:D50"/>
    <mergeCell ref="C47:J47"/>
    <mergeCell ref="J48:J53"/>
    <mergeCell ref="C40:E40"/>
    <mergeCell ref="K18:K19"/>
    <mergeCell ref="B54:B56"/>
    <mergeCell ref="C62:C63"/>
    <mergeCell ref="B57:B59"/>
    <mergeCell ref="D57:D59"/>
    <mergeCell ref="B10:J10"/>
    <mergeCell ref="L48:L52"/>
    <mergeCell ref="L62:L63"/>
    <mergeCell ref="B4:B8"/>
    <mergeCell ref="D4:D8"/>
    <mergeCell ref="B14:B15"/>
    <mergeCell ref="A74:A75"/>
    <mergeCell ref="B83:B84"/>
    <mergeCell ref="C78:C79"/>
    <mergeCell ref="B18:B19"/>
    <mergeCell ref="A18:A19"/>
    <mergeCell ref="D67:D68"/>
    <mergeCell ref="C67:C68"/>
    <mergeCell ref="J18:J19"/>
    <mergeCell ref="B12:B13"/>
    <mergeCell ref="D12:D13"/>
    <mergeCell ref="A12:A13"/>
    <mergeCell ref="D54:D56"/>
    <mergeCell ref="B42:J42"/>
    <mergeCell ref="B64:B65"/>
    <mergeCell ref="J64:J65"/>
    <mergeCell ref="C57:C59"/>
    <mergeCell ref="B41:E41"/>
    <mergeCell ref="A54:A56"/>
    <mergeCell ref="D18:D19"/>
    <mergeCell ref="C18:C19"/>
    <mergeCell ref="D51:D53"/>
    <mergeCell ref="C54:C56"/>
    <mergeCell ref="C33:J33"/>
    <mergeCell ref="K48:K53"/>
    <mergeCell ref="A51:A53"/>
    <mergeCell ref="B71:B73"/>
    <mergeCell ref="C48:C50"/>
    <mergeCell ref="C71:C73"/>
    <mergeCell ref="C51:C53"/>
    <mergeCell ref="L64:L65"/>
    <mergeCell ref="B74:B75"/>
    <mergeCell ref="A107:E107"/>
    <mergeCell ref="A57:A59"/>
    <mergeCell ref="D89:D90"/>
    <mergeCell ref="A105:E105"/>
    <mergeCell ref="C85:E85"/>
    <mergeCell ref="B89:B90"/>
    <mergeCell ref="C89:C90"/>
    <mergeCell ref="D62:D63"/>
    <mergeCell ref="A83:A84"/>
    <mergeCell ref="A76:A77"/>
    <mergeCell ref="B76:B77"/>
    <mergeCell ref="L89:L90"/>
    <mergeCell ref="A103:E103"/>
  </mergeCells>
  <phoneticPr fontId="15" type="noConversion"/>
  <pageMargins left="0.19685039370078741" right="0.19685039370078741" top="0.51181102362204722" bottom="0.19685039370078741" header="0" footer="0"/>
  <pageSetup paperSize="9" scale="9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39997558519241921"/>
    <pageSetUpPr fitToPage="1"/>
  </sheetPr>
  <dimension ref="A1:M69"/>
  <sheetViews>
    <sheetView zoomScale="85" zoomScaleNormal="85" workbookViewId="0">
      <pane ySplit="8" topLeftCell="A9" activePane="bottomLeft" state="frozen"/>
      <selection activeCell="H12" sqref="H12:H18"/>
      <selection pane="bottomLeft" activeCell="G17" sqref="G17"/>
    </sheetView>
  </sheetViews>
  <sheetFormatPr defaultColWidth="9.140625" defaultRowHeight="12.75" x14ac:dyDescent="0.2"/>
  <cols>
    <col min="1" max="1" width="3.5703125" style="261" customWidth="1"/>
    <col min="2" max="2" width="3.85546875" style="261" customWidth="1"/>
    <col min="3" max="3" width="4.28515625" style="262" customWidth="1"/>
    <col min="4" max="4" width="44" style="261" customWidth="1"/>
    <col min="5" max="5" width="6.5703125" style="263" customWidth="1"/>
    <col min="6" max="6" width="13.7109375" style="83" customWidth="1"/>
    <col min="7" max="7" width="11.85546875" style="413" customWidth="1"/>
    <col min="8" max="9" width="11.85546875" style="83" customWidth="1"/>
    <col min="10" max="10" width="32.5703125" style="83" customWidth="1"/>
    <col min="11" max="11" width="7.140625" style="111" customWidth="1"/>
    <col min="12" max="12" width="8" style="111" customWidth="1"/>
    <col min="13" max="13" width="8.140625" style="111" customWidth="1"/>
    <col min="14" max="16384" width="9.140625" style="6"/>
  </cols>
  <sheetData>
    <row r="1" spans="1:13" x14ac:dyDescent="0.2">
      <c r="A1" s="25"/>
      <c r="B1" s="25"/>
      <c r="C1" s="501"/>
      <c r="D1" s="25"/>
      <c r="E1" s="24"/>
      <c r="F1" s="21"/>
      <c r="G1" s="21"/>
      <c r="H1" s="21"/>
      <c r="I1" s="21"/>
      <c r="J1" s="821" t="s">
        <v>869</v>
      </c>
      <c r="K1" s="821"/>
      <c r="L1" s="821"/>
      <c r="M1" s="821"/>
    </row>
    <row r="2" spans="1:13" ht="23.25" customHeight="1" x14ac:dyDescent="0.2">
      <c r="A2" s="864" t="s">
        <v>717</v>
      </c>
      <c r="B2" s="864"/>
      <c r="C2" s="864"/>
      <c r="D2" s="864"/>
      <c r="E2" s="864"/>
      <c r="F2" s="864"/>
      <c r="G2" s="864"/>
      <c r="H2" s="864"/>
      <c r="I2" s="864"/>
      <c r="J2" s="864"/>
      <c r="K2" s="864"/>
      <c r="L2" s="864"/>
      <c r="M2" s="864"/>
    </row>
    <row r="3" spans="1:13" ht="20.25" customHeight="1" x14ac:dyDescent="0.2">
      <c r="A3" s="502"/>
      <c r="B3" s="502"/>
      <c r="C3" s="503"/>
      <c r="D3" s="502"/>
      <c r="E3" s="504"/>
      <c r="F3" s="502"/>
      <c r="G3" s="502"/>
      <c r="H3" s="502"/>
      <c r="I3" s="502"/>
      <c r="J3" s="781" t="s">
        <v>235</v>
      </c>
      <c r="K3" s="781"/>
      <c r="L3" s="781"/>
      <c r="M3" s="781"/>
    </row>
    <row r="4" spans="1:13" s="8" customFormat="1" ht="15" customHeight="1" x14ac:dyDescent="0.2">
      <c r="A4" s="681" t="s">
        <v>133</v>
      </c>
      <c r="B4" s="681" t="s">
        <v>134</v>
      </c>
      <c r="C4" s="681" t="s">
        <v>135</v>
      </c>
      <c r="D4" s="697" t="s">
        <v>136</v>
      </c>
      <c r="E4" s="681" t="s">
        <v>132</v>
      </c>
      <c r="F4" s="692" t="s">
        <v>1079</v>
      </c>
      <c r="G4" s="682" t="s">
        <v>919</v>
      </c>
      <c r="H4" s="692" t="s">
        <v>551</v>
      </c>
      <c r="I4" s="692" t="s">
        <v>712</v>
      </c>
      <c r="J4" s="692" t="s">
        <v>137</v>
      </c>
      <c r="K4" s="692"/>
      <c r="L4" s="692"/>
      <c r="M4" s="692"/>
    </row>
    <row r="5" spans="1:13" s="8" customFormat="1" ht="13.5" hidden="1" customHeight="1" x14ac:dyDescent="0.2">
      <c r="A5" s="681"/>
      <c r="B5" s="681"/>
      <c r="C5" s="681"/>
      <c r="D5" s="697"/>
      <c r="E5" s="681"/>
      <c r="F5" s="692"/>
      <c r="G5" s="682"/>
      <c r="H5" s="692"/>
      <c r="I5" s="692"/>
      <c r="J5" s="692" t="s">
        <v>138</v>
      </c>
      <c r="K5" s="135"/>
      <c r="L5" s="135"/>
      <c r="M5" s="135"/>
    </row>
    <row r="6" spans="1:13" s="8" customFormat="1" ht="12" customHeight="1" x14ac:dyDescent="0.2">
      <c r="A6" s="681"/>
      <c r="B6" s="681"/>
      <c r="C6" s="681"/>
      <c r="D6" s="697"/>
      <c r="E6" s="681"/>
      <c r="F6" s="692"/>
      <c r="G6" s="682"/>
      <c r="H6" s="692"/>
      <c r="I6" s="692"/>
      <c r="J6" s="692"/>
      <c r="K6" s="693" t="s">
        <v>507</v>
      </c>
      <c r="L6" s="693" t="s">
        <v>552</v>
      </c>
      <c r="M6" s="693" t="s">
        <v>713</v>
      </c>
    </row>
    <row r="7" spans="1:13" s="8" customFormat="1" ht="69.75" customHeight="1" x14ac:dyDescent="0.2">
      <c r="A7" s="681"/>
      <c r="B7" s="681"/>
      <c r="C7" s="681"/>
      <c r="D7" s="697"/>
      <c r="E7" s="681"/>
      <c r="F7" s="692"/>
      <c r="G7" s="682"/>
      <c r="H7" s="692"/>
      <c r="I7" s="692"/>
      <c r="J7" s="692"/>
      <c r="K7" s="693"/>
      <c r="L7" s="693"/>
      <c r="M7" s="693"/>
    </row>
    <row r="8" spans="1:13" s="8" customFormat="1" ht="33" customHeight="1" x14ac:dyDescent="0.2">
      <c r="A8" s="681"/>
      <c r="B8" s="681"/>
      <c r="C8" s="681"/>
      <c r="D8" s="697"/>
      <c r="E8" s="681"/>
      <c r="F8" s="692"/>
      <c r="G8" s="682"/>
      <c r="H8" s="692"/>
      <c r="I8" s="692"/>
      <c r="J8" s="692"/>
      <c r="K8" s="693"/>
      <c r="L8" s="693"/>
      <c r="M8" s="693"/>
    </row>
    <row r="9" spans="1:13" s="8" customFormat="1" ht="27.75" customHeight="1" x14ac:dyDescent="0.2">
      <c r="A9" s="688" t="s">
        <v>640</v>
      </c>
      <c r="B9" s="688"/>
      <c r="C9" s="688"/>
      <c r="D9" s="688"/>
      <c r="E9" s="688"/>
      <c r="F9" s="688"/>
      <c r="G9" s="688"/>
      <c r="H9" s="688"/>
      <c r="I9" s="688"/>
      <c r="J9" s="688"/>
      <c r="K9" s="505"/>
      <c r="L9" s="505"/>
      <c r="M9" s="505"/>
    </row>
    <row r="10" spans="1:13" s="8" customFormat="1" ht="21" customHeight="1" x14ac:dyDescent="0.2">
      <c r="A10" s="10" t="s">
        <v>147</v>
      </c>
      <c r="B10" s="859" t="s">
        <v>398</v>
      </c>
      <c r="C10" s="859"/>
      <c r="D10" s="859"/>
      <c r="E10" s="859"/>
      <c r="F10" s="859"/>
      <c r="G10" s="859"/>
      <c r="H10" s="859"/>
      <c r="I10" s="859"/>
      <c r="J10" s="859"/>
      <c r="K10" s="506"/>
      <c r="L10" s="506"/>
      <c r="M10" s="506"/>
    </row>
    <row r="11" spans="1:13" s="8" customFormat="1" ht="23.25" customHeight="1" x14ac:dyDescent="0.2">
      <c r="A11" s="10" t="s">
        <v>147</v>
      </c>
      <c r="B11" s="244" t="s">
        <v>147</v>
      </c>
      <c r="C11" s="859" t="s">
        <v>399</v>
      </c>
      <c r="D11" s="859"/>
      <c r="E11" s="859"/>
      <c r="F11" s="859"/>
      <c r="G11" s="859"/>
      <c r="H11" s="859"/>
      <c r="I11" s="859"/>
      <c r="J11" s="859"/>
      <c r="K11" s="506"/>
      <c r="L11" s="506"/>
      <c r="M11" s="506"/>
    </row>
    <row r="12" spans="1:13" ht="34.5" customHeight="1" x14ac:dyDescent="0.2">
      <c r="A12" s="171" t="s">
        <v>147</v>
      </c>
      <c r="B12" s="171" t="s">
        <v>147</v>
      </c>
      <c r="C12" s="307" t="s">
        <v>147</v>
      </c>
      <c r="D12" s="171" t="s">
        <v>529</v>
      </c>
      <c r="E12" s="170" t="s">
        <v>1</v>
      </c>
      <c r="F12" s="99">
        <v>56.1</v>
      </c>
      <c r="G12" s="543">
        <v>56.1</v>
      </c>
      <c r="H12" s="99">
        <v>57.5</v>
      </c>
      <c r="I12" s="99">
        <v>58.5</v>
      </c>
      <c r="J12" s="209" t="s">
        <v>401</v>
      </c>
      <c r="K12" s="237">
        <v>31</v>
      </c>
      <c r="L12" s="237">
        <v>31</v>
      </c>
      <c r="M12" s="237">
        <v>31</v>
      </c>
    </row>
    <row r="13" spans="1:13" ht="15.75" customHeight="1" x14ac:dyDescent="0.2">
      <c r="A13" s="487" t="s">
        <v>147</v>
      </c>
      <c r="B13" s="486" t="s">
        <v>147</v>
      </c>
      <c r="C13" s="703" t="s">
        <v>139</v>
      </c>
      <c r="D13" s="703"/>
      <c r="E13" s="703"/>
      <c r="F13" s="66">
        <f t="shared" ref="F13:I13" si="0">SUM(F12)</f>
        <v>56.1</v>
      </c>
      <c r="G13" s="66">
        <f t="shared" si="0"/>
        <v>56.1</v>
      </c>
      <c r="H13" s="66">
        <f t="shared" si="0"/>
        <v>57.5</v>
      </c>
      <c r="I13" s="66">
        <f t="shared" si="0"/>
        <v>58.5</v>
      </c>
      <c r="J13" s="589"/>
      <c r="K13" s="485"/>
      <c r="L13" s="485"/>
      <c r="M13" s="485"/>
    </row>
    <row r="14" spans="1:13" ht="19.5" customHeight="1" x14ac:dyDescent="0.2">
      <c r="A14" s="10" t="s">
        <v>147</v>
      </c>
      <c r="B14" s="244" t="s">
        <v>148</v>
      </c>
      <c r="C14" s="859" t="s">
        <v>512</v>
      </c>
      <c r="D14" s="859"/>
      <c r="E14" s="859"/>
      <c r="F14" s="859"/>
      <c r="G14" s="859"/>
      <c r="H14" s="859"/>
      <c r="I14" s="859"/>
      <c r="J14" s="859"/>
      <c r="K14" s="172"/>
      <c r="L14" s="172"/>
      <c r="M14" s="172"/>
    </row>
    <row r="15" spans="1:13" ht="42.75" customHeight="1" x14ac:dyDescent="0.2">
      <c r="A15" s="671" t="s">
        <v>147</v>
      </c>
      <c r="B15" s="671" t="s">
        <v>148</v>
      </c>
      <c r="C15" s="860" t="s">
        <v>147</v>
      </c>
      <c r="D15" s="679" t="s">
        <v>570</v>
      </c>
      <c r="E15" s="170" t="s">
        <v>1</v>
      </c>
      <c r="F15" s="353">
        <v>1083.9000000000001</v>
      </c>
      <c r="G15" s="544">
        <v>1151.4000000000001</v>
      </c>
      <c r="H15" s="353">
        <v>1220</v>
      </c>
      <c r="I15" s="353">
        <v>1350</v>
      </c>
      <c r="J15" s="799" t="s">
        <v>571</v>
      </c>
      <c r="K15" s="840" t="s">
        <v>656</v>
      </c>
      <c r="L15" s="840" t="s">
        <v>905</v>
      </c>
      <c r="M15" s="840" t="s">
        <v>656</v>
      </c>
    </row>
    <row r="16" spans="1:13" ht="30" customHeight="1" x14ac:dyDescent="0.2">
      <c r="A16" s="689"/>
      <c r="B16" s="689"/>
      <c r="C16" s="861"/>
      <c r="D16" s="863"/>
      <c r="E16" s="170" t="s">
        <v>17</v>
      </c>
      <c r="F16" s="353">
        <v>57.9</v>
      </c>
      <c r="G16" s="533">
        <v>57.9</v>
      </c>
      <c r="H16" s="353">
        <v>61.5</v>
      </c>
      <c r="I16" s="353">
        <v>63</v>
      </c>
      <c r="J16" s="846"/>
      <c r="K16" s="841"/>
      <c r="L16" s="841"/>
      <c r="M16" s="841"/>
    </row>
    <row r="17" spans="1:13" ht="24" customHeight="1" x14ac:dyDescent="0.2">
      <c r="A17" s="672"/>
      <c r="B17" s="672"/>
      <c r="C17" s="862"/>
      <c r="D17" s="680"/>
      <c r="E17" s="170" t="s">
        <v>21</v>
      </c>
      <c r="F17" s="353">
        <v>108.7</v>
      </c>
      <c r="G17" s="533">
        <v>108.7</v>
      </c>
      <c r="H17" s="353">
        <v>108.7</v>
      </c>
      <c r="I17" s="353">
        <v>108.7</v>
      </c>
      <c r="J17" s="800"/>
      <c r="K17" s="842"/>
      <c r="L17" s="842"/>
      <c r="M17" s="842"/>
    </row>
    <row r="18" spans="1:13" ht="19.5" customHeight="1" x14ac:dyDescent="0.2">
      <c r="A18" s="487"/>
      <c r="B18" s="486"/>
      <c r="C18" s="590"/>
      <c r="D18" s="591"/>
      <c r="E18" s="591"/>
      <c r="F18" s="66">
        <f t="shared" ref="F18:I18" si="1">SUM(F15:F17)</f>
        <v>1250.5000000000002</v>
      </c>
      <c r="G18" s="66">
        <f t="shared" si="1"/>
        <v>1318.0000000000002</v>
      </c>
      <c r="H18" s="66">
        <f t="shared" si="1"/>
        <v>1390.2</v>
      </c>
      <c r="I18" s="66">
        <f t="shared" si="1"/>
        <v>1521.7</v>
      </c>
      <c r="J18" s="592"/>
      <c r="K18" s="593"/>
      <c r="L18" s="593"/>
      <c r="M18" s="593"/>
    </row>
    <row r="19" spans="1:13" ht="19.5" customHeight="1" x14ac:dyDescent="0.2">
      <c r="A19" s="10" t="s">
        <v>147</v>
      </c>
      <c r="B19" s="244" t="s">
        <v>149</v>
      </c>
      <c r="C19" s="859" t="s">
        <v>800</v>
      </c>
      <c r="D19" s="859"/>
      <c r="E19" s="859"/>
      <c r="F19" s="859"/>
      <c r="G19" s="859"/>
      <c r="H19" s="859"/>
      <c r="I19" s="859"/>
      <c r="J19" s="859"/>
      <c r="K19" s="506"/>
      <c r="L19" s="506"/>
      <c r="M19" s="506"/>
    </row>
    <row r="20" spans="1:13" ht="24" customHeight="1" x14ac:dyDescent="0.2">
      <c r="A20" s="671" t="s">
        <v>147</v>
      </c>
      <c r="B20" s="671" t="s">
        <v>149</v>
      </c>
      <c r="C20" s="860" t="s">
        <v>147</v>
      </c>
      <c r="D20" s="676" t="s">
        <v>900</v>
      </c>
      <c r="E20" s="171" t="s">
        <v>1</v>
      </c>
      <c r="F20" s="211">
        <v>10.3</v>
      </c>
      <c r="G20" s="519">
        <v>10.3</v>
      </c>
      <c r="H20" s="211">
        <v>10.3</v>
      </c>
      <c r="I20" s="211">
        <v>10.3</v>
      </c>
      <c r="J20" s="799" t="s">
        <v>724</v>
      </c>
      <c r="K20" s="840" t="s">
        <v>514</v>
      </c>
      <c r="L20" s="840" t="s">
        <v>514</v>
      </c>
      <c r="M20" s="840" t="s">
        <v>514</v>
      </c>
    </row>
    <row r="21" spans="1:13" ht="21.75" customHeight="1" x14ac:dyDescent="0.2">
      <c r="A21" s="672"/>
      <c r="B21" s="672"/>
      <c r="C21" s="862"/>
      <c r="D21" s="678"/>
      <c r="E21" s="171" t="s">
        <v>4</v>
      </c>
      <c r="F21" s="211">
        <v>15.4</v>
      </c>
      <c r="G21" s="519">
        <v>15.4</v>
      </c>
      <c r="H21" s="211">
        <v>16.2</v>
      </c>
      <c r="I21" s="211">
        <v>16.2</v>
      </c>
      <c r="J21" s="800"/>
      <c r="K21" s="842"/>
      <c r="L21" s="842"/>
      <c r="M21" s="842"/>
    </row>
    <row r="22" spans="1:13" ht="40.5" customHeight="1" x14ac:dyDescent="0.2">
      <c r="A22" s="239" t="s">
        <v>147</v>
      </c>
      <c r="B22" s="239" t="s">
        <v>149</v>
      </c>
      <c r="C22" s="307" t="s">
        <v>148</v>
      </c>
      <c r="D22" s="239" t="s">
        <v>754</v>
      </c>
      <c r="E22" s="170" t="s">
        <v>1</v>
      </c>
      <c r="F22" s="99">
        <v>12</v>
      </c>
      <c r="G22" s="543">
        <v>12</v>
      </c>
      <c r="H22" s="99">
        <v>12.5</v>
      </c>
      <c r="I22" s="99">
        <v>13</v>
      </c>
      <c r="J22" s="140" t="s">
        <v>838</v>
      </c>
      <c r="K22" s="210" t="s">
        <v>725</v>
      </c>
      <c r="L22" s="210" t="s">
        <v>726</v>
      </c>
      <c r="M22" s="210" t="s">
        <v>727</v>
      </c>
    </row>
    <row r="23" spans="1:13" ht="36.75" customHeight="1" x14ac:dyDescent="0.2">
      <c r="A23" s="171" t="s">
        <v>147</v>
      </c>
      <c r="B23" s="171" t="s">
        <v>149</v>
      </c>
      <c r="C23" s="160" t="s">
        <v>149</v>
      </c>
      <c r="D23" s="213" t="s">
        <v>400</v>
      </c>
      <c r="E23" s="170" t="s">
        <v>1</v>
      </c>
      <c r="F23" s="211">
        <v>29.1</v>
      </c>
      <c r="G23" s="519">
        <v>32.799999999999997</v>
      </c>
      <c r="H23" s="211">
        <v>33.5</v>
      </c>
      <c r="I23" s="211">
        <v>34</v>
      </c>
      <c r="J23" s="170" t="s">
        <v>178</v>
      </c>
      <c r="K23" s="172">
        <v>9</v>
      </c>
      <c r="L23" s="172">
        <v>9</v>
      </c>
      <c r="M23" s="172">
        <v>9</v>
      </c>
    </row>
    <row r="24" spans="1:13" ht="57" customHeight="1" x14ac:dyDescent="0.2">
      <c r="A24" s="171" t="s">
        <v>147</v>
      </c>
      <c r="B24" s="171" t="s">
        <v>149</v>
      </c>
      <c r="C24" s="307" t="s">
        <v>150</v>
      </c>
      <c r="D24" s="171" t="s">
        <v>728</v>
      </c>
      <c r="E24" s="171" t="s">
        <v>1</v>
      </c>
      <c r="F24" s="211">
        <v>52.5</v>
      </c>
      <c r="G24" s="519">
        <v>52.5</v>
      </c>
      <c r="H24" s="211">
        <v>52.5</v>
      </c>
      <c r="I24" s="211">
        <v>52.5</v>
      </c>
      <c r="J24" s="170" t="s">
        <v>729</v>
      </c>
      <c r="K24" s="218" t="s">
        <v>730</v>
      </c>
      <c r="L24" s="218" t="s">
        <v>730</v>
      </c>
      <c r="M24" s="218" t="s">
        <v>730</v>
      </c>
    </row>
    <row r="25" spans="1:13" ht="18" customHeight="1" x14ac:dyDescent="0.2">
      <c r="A25" s="487" t="s">
        <v>147</v>
      </c>
      <c r="B25" s="486" t="s">
        <v>149</v>
      </c>
      <c r="C25" s="703" t="s">
        <v>139</v>
      </c>
      <c r="D25" s="703"/>
      <c r="E25" s="703"/>
      <c r="F25" s="66">
        <f t="shared" ref="F25:I25" si="2">SUM(F20:F24)</f>
        <v>119.30000000000001</v>
      </c>
      <c r="G25" s="66">
        <f t="shared" si="2"/>
        <v>123</v>
      </c>
      <c r="H25" s="66">
        <f t="shared" si="2"/>
        <v>125</v>
      </c>
      <c r="I25" s="66">
        <f t="shared" si="2"/>
        <v>126</v>
      </c>
      <c r="J25" s="591"/>
      <c r="K25" s="593"/>
      <c r="L25" s="593"/>
      <c r="M25" s="593"/>
    </row>
    <row r="26" spans="1:13" ht="25.5" customHeight="1" x14ac:dyDescent="0.2">
      <c r="A26" s="10" t="s">
        <v>147</v>
      </c>
      <c r="B26" s="244" t="s">
        <v>150</v>
      </c>
      <c r="C26" s="859" t="s">
        <v>402</v>
      </c>
      <c r="D26" s="859"/>
      <c r="E26" s="859"/>
      <c r="F26" s="859"/>
      <c r="G26" s="859"/>
      <c r="H26" s="859"/>
      <c r="I26" s="859"/>
      <c r="J26" s="859"/>
      <c r="K26" s="506"/>
      <c r="L26" s="506"/>
      <c r="M26" s="506"/>
    </row>
    <row r="27" spans="1:13" ht="34.5" customHeight="1" x14ac:dyDescent="0.2">
      <c r="A27" s="213" t="s">
        <v>147</v>
      </c>
      <c r="B27" s="213" t="s">
        <v>150</v>
      </c>
      <c r="C27" s="160" t="s">
        <v>147</v>
      </c>
      <c r="D27" s="220" t="s">
        <v>513</v>
      </c>
      <c r="E27" s="209" t="s">
        <v>1</v>
      </c>
      <c r="F27" s="211">
        <f>SUM(F28:F33)</f>
        <v>515</v>
      </c>
      <c r="G27" s="519">
        <f>SUM(G28:G33)</f>
        <v>515</v>
      </c>
      <c r="H27" s="211">
        <f t="shared" ref="H27:I27" si="3">SUM(H28:H33)</f>
        <v>515</v>
      </c>
      <c r="I27" s="211">
        <f t="shared" si="3"/>
        <v>515</v>
      </c>
      <c r="J27" s="140" t="s">
        <v>403</v>
      </c>
      <c r="K27" s="237">
        <v>6</v>
      </c>
      <c r="L27" s="237">
        <v>6</v>
      </c>
      <c r="M27" s="237">
        <v>6</v>
      </c>
    </row>
    <row r="28" spans="1:13" ht="81" customHeight="1" x14ac:dyDescent="0.2">
      <c r="A28" s="507"/>
      <c r="B28" s="507"/>
      <c r="C28" s="508" t="s">
        <v>660</v>
      </c>
      <c r="D28" s="509" t="s">
        <v>731</v>
      </c>
      <c r="E28" s="509" t="s">
        <v>1</v>
      </c>
      <c r="F28" s="510">
        <v>220</v>
      </c>
      <c r="G28" s="540">
        <v>220</v>
      </c>
      <c r="H28" s="510">
        <v>220</v>
      </c>
      <c r="I28" s="510">
        <v>220</v>
      </c>
      <c r="J28" s="140" t="s">
        <v>732</v>
      </c>
      <c r="K28" s="237" t="s">
        <v>733</v>
      </c>
      <c r="L28" s="237" t="s">
        <v>733</v>
      </c>
      <c r="M28" s="237" t="s">
        <v>733</v>
      </c>
    </row>
    <row r="29" spans="1:13" ht="84" customHeight="1" x14ac:dyDescent="0.2">
      <c r="A29" s="213"/>
      <c r="B29" s="213"/>
      <c r="C29" s="508" t="s">
        <v>602</v>
      </c>
      <c r="D29" s="509" t="s">
        <v>916</v>
      </c>
      <c r="E29" s="509" t="s">
        <v>1</v>
      </c>
      <c r="F29" s="510">
        <v>120</v>
      </c>
      <c r="G29" s="540">
        <v>120</v>
      </c>
      <c r="H29" s="510">
        <v>120</v>
      </c>
      <c r="I29" s="510">
        <v>120</v>
      </c>
      <c r="J29" s="140" t="s">
        <v>734</v>
      </c>
      <c r="K29" s="511" t="s">
        <v>735</v>
      </c>
      <c r="L29" s="511" t="s">
        <v>736</v>
      </c>
      <c r="M29" s="511" t="s">
        <v>736</v>
      </c>
    </row>
    <row r="30" spans="1:13" ht="81.75" customHeight="1" x14ac:dyDescent="0.2">
      <c r="A30" s="213"/>
      <c r="B30" s="213"/>
      <c r="C30" s="508" t="s">
        <v>603</v>
      </c>
      <c r="D30" s="509" t="s">
        <v>737</v>
      </c>
      <c r="E30" s="509" t="s">
        <v>1</v>
      </c>
      <c r="F30" s="510">
        <v>15</v>
      </c>
      <c r="G30" s="540">
        <v>15</v>
      </c>
      <c r="H30" s="510">
        <v>15</v>
      </c>
      <c r="I30" s="510">
        <v>15</v>
      </c>
      <c r="J30" s="140" t="s">
        <v>572</v>
      </c>
      <c r="K30" s="512" t="s">
        <v>738</v>
      </c>
      <c r="L30" s="512" t="s">
        <v>801</v>
      </c>
      <c r="M30" s="512" t="s">
        <v>657</v>
      </c>
    </row>
    <row r="31" spans="1:13" ht="69" customHeight="1" x14ac:dyDescent="0.2">
      <c r="A31" s="213"/>
      <c r="B31" s="213"/>
      <c r="C31" s="508" t="s">
        <v>661</v>
      </c>
      <c r="D31" s="509" t="s">
        <v>739</v>
      </c>
      <c r="E31" s="509" t="s">
        <v>1</v>
      </c>
      <c r="F31" s="510">
        <v>120</v>
      </c>
      <c r="G31" s="540">
        <v>120</v>
      </c>
      <c r="H31" s="510">
        <v>120</v>
      </c>
      <c r="I31" s="510">
        <v>120</v>
      </c>
      <c r="J31" s="209" t="s">
        <v>740</v>
      </c>
      <c r="K31" s="237" t="s">
        <v>573</v>
      </c>
      <c r="L31" s="237" t="s">
        <v>573</v>
      </c>
      <c r="M31" s="237" t="s">
        <v>573</v>
      </c>
    </row>
    <row r="32" spans="1:13" ht="58.5" customHeight="1" x14ac:dyDescent="0.2">
      <c r="A32" s="213"/>
      <c r="B32" s="213"/>
      <c r="C32" s="508" t="s">
        <v>662</v>
      </c>
      <c r="D32" s="509" t="s">
        <v>741</v>
      </c>
      <c r="E32" s="509" t="s">
        <v>1</v>
      </c>
      <c r="F32" s="510">
        <v>20</v>
      </c>
      <c r="G32" s="540">
        <v>20</v>
      </c>
      <c r="H32" s="510">
        <v>20</v>
      </c>
      <c r="I32" s="510">
        <v>20</v>
      </c>
      <c r="J32" s="209" t="s">
        <v>742</v>
      </c>
      <c r="K32" s="511" t="s">
        <v>743</v>
      </c>
      <c r="L32" s="511" t="s">
        <v>743</v>
      </c>
      <c r="M32" s="511" t="s">
        <v>743</v>
      </c>
    </row>
    <row r="33" spans="1:13" ht="58.5" customHeight="1" x14ac:dyDescent="0.2">
      <c r="A33" s="213"/>
      <c r="B33" s="213"/>
      <c r="C33" s="508" t="s">
        <v>744</v>
      </c>
      <c r="D33" s="509" t="s">
        <v>745</v>
      </c>
      <c r="E33" s="509" t="s">
        <v>1</v>
      </c>
      <c r="F33" s="510">
        <v>20</v>
      </c>
      <c r="G33" s="540">
        <v>20</v>
      </c>
      <c r="H33" s="510">
        <v>20</v>
      </c>
      <c r="I33" s="510">
        <v>20</v>
      </c>
      <c r="J33" s="209" t="s">
        <v>746</v>
      </c>
      <c r="K33" s="513" t="s">
        <v>747</v>
      </c>
      <c r="L33" s="513" t="s">
        <v>747</v>
      </c>
      <c r="M33" s="513" t="s">
        <v>747</v>
      </c>
    </row>
    <row r="34" spans="1:13" ht="31.5" customHeight="1" x14ac:dyDescent="0.2">
      <c r="A34" s="239" t="s">
        <v>147</v>
      </c>
      <c r="B34" s="218" t="s">
        <v>150</v>
      </c>
      <c r="C34" s="307" t="s">
        <v>148</v>
      </c>
      <c r="D34" s="239" t="s">
        <v>753</v>
      </c>
      <c r="E34" s="171" t="s">
        <v>1</v>
      </c>
      <c r="F34" s="211">
        <v>55</v>
      </c>
      <c r="G34" s="519">
        <v>55</v>
      </c>
      <c r="H34" s="211">
        <v>60</v>
      </c>
      <c r="I34" s="211">
        <v>60</v>
      </c>
      <c r="J34" s="170" t="s">
        <v>749</v>
      </c>
      <c r="K34" s="514" t="s">
        <v>922</v>
      </c>
      <c r="L34" s="515" t="s">
        <v>748</v>
      </c>
      <c r="M34" s="515" t="s">
        <v>748</v>
      </c>
    </row>
    <row r="35" spans="1:13" ht="41.25" customHeight="1" x14ac:dyDescent="0.2">
      <c r="A35" s="239" t="s">
        <v>147</v>
      </c>
      <c r="B35" s="218" t="s">
        <v>150</v>
      </c>
      <c r="C35" s="307" t="s">
        <v>149</v>
      </c>
      <c r="D35" s="213" t="s">
        <v>639</v>
      </c>
      <c r="E35" s="171" t="s">
        <v>1</v>
      </c>
      <c r="F35" s="211">
        <v>10</v>
      </c>
      <c r="G35" s="519">
        <v>10</v>
      </c>
      <c r="H35" s="211">
        <v>10</v>
      </c>
      <c r="I35" s="211">
        <v>10</v>
      </c>
      <c r="J35" s="170" t="s">
        <v>867</v>
      </c>
      <c r="K35" s="172">
        <v>30</v>
      </c>
      <c r="L35" s="172">
        <v>30</v>
      </c>
      <c r="M35" s="172">
        <v>30</v>
      </c>
    </row>
    <row r="36" spans="1:13" ht="17.25" customHeight="1" x14ac:dyDescent="0.2">
      <c r="A36" s="487" t="s">
        <v>147</v>
      </c>
      <c r="B36" s="486" t="s">
        <v>151</v>
      </c>
      <c r="C36" s="703" t="s">
        <v>139</v>
      </c>
      <c r="D36" s="703"/>
      <c r="E36" s="703"/>
      <c r="F36" s="65">
        <f t="shared" ref="F36:I36" si="4">+F34+F27+F35</f>
        <v>580</v>
      </c>
      <c r="G36" s="65">
        <f t="shared" ref="G36" si="5">+G34+G27+G35</f>
        <v>580</v>
      </c>
      <c r="H36" s="65">
        <f t="shared" ref="H36" si="6">+H34+H27+H35</f>
        <v>585</v>
      </c>
      <c r="I36" s="65">
        <f t="shared" si="4"/>
        <v>585</v>
      </c>
      <c r="J36" s="591"/>
      <c r="K36" s="593"/>
      <c r="L36" s="593"/>
      <c r="M36" s="593"/>
    </row>
    <row r="37" spans="1:13" ht="18" customHeight="1" x14ac:dyDescent="0.2">
      <c r="A37" s="487" t="s">
        <v>147</v>
      </c>
      <c r="B37" s="703" t="s">
        <v>140</v>
      </c>
      <c r="C37" s="703"/>
      <c r="D37" s="703"/>
      <c r="E37" s="703"/>
      <c r="F37" s="65">
        <f t="shared" ref="F37:I37" si="7">+F36+F25+F18+F13</f>
        <v>2005.9</v>
      </c>
      <c r="G37" s="65">
        <f t="shared" ref="G37" si="8">+G36+G25+G18+G13</f>
        <v>2077.1000000000004</v>
      </c>
      <c r="H37" s="65">
        <f t="shared" si="7"/>
        <v>2157.6999999999998</v>
      </c>
      <c r="I37" s="65">
        <f t="shared" si="7"/>
        <v>2291.1999999999998</v>
      </c>
      <c r="J37" s="591"/>
      <c r="K37" s="593"/>
      <c r="L37" s="593"/>
      <c r="M37" s="593"/>
    </row>
    <row r="38" spans="1:13" ht="19.5" customHeight="1" x14ac:dyDescent="0.2">
      <c r="A38" s="10" t="s">
        <v>148</v>
      </c>
      <c r="B38" s="859" t="s">
        <v>532</v>
      </c>
      <c r="C38" s="859"/>
      <c r="D38" s="859"/>
      <c r="E38" s="859"/>
      <c r="F38" s="859"/>
      <c r="G38" s="859"/>
      <c r="H38" s="859"/>
      <c r="I38" s="859"/>
      <c r="J38" s="859"/>
      <c r="K38" s="506"/>
      <c r="L38" s="506"/>
      <c r="M38" s="506"/>
    </row>
    <row r="39" spans="1:13" ht="18.75" customHeight="1" x14ac:dyDescent="0.2">
      <c r="A39" s="10" t="s">
        <v>148</v>
      </c>
      <c r="B39" s="244" t="s">
        <v>147</v>
      </c>
      <c r="C39" s="859" t="s">
        <v>405</v>
      </c>
      <c r="D39" s="859"/>
      <c r="E39" s="859"/>
      <c r="F39" s="859"/>
      <c r="G39" s="859"/>
      <c r="H39" s="859"/>
      <c r="I39" s="859"/>
      <c r="J39" s="859"/>
      <c r="K39" s="506"/>
      <c r="L39" s="506"/>
      <c r="M39" s="506"/>
    </row>
    <row r="40" spans="1:13" ht="54" customHeight="1" x14ac:dyDescent="0.2">
      <c r="A40" s="206" t="s">
        <v>148</v>
      </c>
      <c r="B40" s="206" t="s">
        <v>147</v>
      </c>
      <c r="C40" s="221" t="s">
        <v>147</v>
      </c>
      <c r="D40" s="166" t="s">
        <v>404</v>
      </c>
      <c r="E40" s="209" t="s">
        <v>1</v>
      </c>
      <c r="F40" s="211">
        <v>50</v>
      </c>
      <c r="G40" s="519">
        <v>50</v>
      </c>
      <c r="H40" s="211">
        <v>50</v>
      </c>
      <c r="I40" s="211">
        <v>50</v>
      </c>
      <c r="J40" s="166" t="s">
        <v>201</v>
      </c>
      <c r="K40" s="236">
        <v>3</v>
      </c>
      <c r="L40" s="236">
        <v>3</v>
      </c>
      <c r="M40" s="236">
        <v>3</v>
      </c>
    </row>
    <row r="41" spans="1:13" ht="25.5" customHeight="1" x14ac:dyDescent="0.2">
      <c r="A41" s="850" t="s">
        <v>148</v>
      </c>
      <c r="B41" s="850" t="s">
        <v>149</v>
      </c>
      <c r="C41" s="856" t="s">
        <v>148</v>
      </c>
      <c r="D41" s="847" t="s">
        <v>1080</v>
      </c>
      <c r="E41" s="516" t="s">
        <v>1</v>
      </c>
      <c r="F41" s="517">
        <v>0</v>
      </c>
      <c r="G41" s="541">
        <v>0</v>
      </c>
      <c r="H41" s="517">
        <v>0</v>
      </c>
      <c r="I41" s="517">
        <v>0</v>
      </c>
      <c r="J41" s="847" t="s">
        <v>750</v>
      </c>
      <c r="K41" s="843"/>
      <c r="L41" s="843"/>
      <c r="M41" s="843"/>
    </row>
    <row r="42" spans="1:13" ht="25.5" customHeight="1" x14ac:dyDescent="0.2">
      <c r="A42" s="851"/>
      <c r="B42" s="851"/>
      <c r="C42" s="857"/>
      <c r="D42" s="848"/>
      <c r="E42" s="516" t="s">
        <v>14</v>
      </c>
      <c r="F42" s="517">
        <v>50</v>
      </c>
      <c r="G42" s="541">
        <v>0</v>
      </c>
      <c r="H42" s="517">
        <v>0</v>
      </c>
      <c r="I42" s="517">
        <v>0</v>
      </c>
      <c r="J42" s="848"/>
      <c r="K42" s="844"/>
      <c r="L42" s="844"/>
      <c r="M42" s="844"/>
    </row>
    <row r="43" spans="1:13" ht="25.5" customHeight="1" x14ac:dyDescent="0.2">
      <c r="A43" s="851"/>
      <c r="B43" s="851"/>
      <c r="C43" s="857"/>
      <c r="D43" s="848"/>
      <c r="E43" s="516" t="s">
        <v>3</v>
      </c>
      <c r="F43" s="517">
        <v>0</v>
      </c>
      <c r="G43" s="541">
        <v>0</v>
      </c>
      <c r="H43" s="517">
        <v>0</v>
      </c>
      <c r="I43" s="517">
        <v>0</v>
      </c>
      <c r="J43" s="848"/>
      <c r="K43" s="844"/>
      <c r="L43" s="844"/>
      <c r="M43" s="844"/>
    </row>
    <row r="44" spans="1:13" ht="25.5" customHeight="1" x14ac:dyDescent="0.2">
      <c r="A44" s="851"/>
      <c r="B44" s="851"/>
      <c r="C44" s="857"/>
      <c r="D44" s="848"/>
      <c r="E44" s="516" t="s">
        <v>4</v>
      </c>
      <c r="F44" s="517">
        <v>0</v>
      </c>
      <c r="G44" s="541">
        <v>0</v>
      </c>
      <c r="H44" s="517">
        <v>0</v>
      </c>
      <c r="I44" s="517">
        <v>0</v>
      </c>
      <c r="J44" s="848"/>
      <c r="K44" s="844"/>
      <c r="L44" s="844"/>
      <c r="M44" s="844"/>
    </row>
    <row r="45" spans="1:13" ht="24" customHeight="1" x14ac:dyDescent="0.2">
      <c r="A45" s="852"/>
      <c r="B45" s="852"/>
      <c r="C45" s="858"/>
      <c r="D45" s="849"/>
      <c r="E45" s="516" t="s">
        <v>17</v>
      </c>
      <c r="F45" s="517">
        <v>450</v>
      </c>
      <c r="G45" s="541">
        <v>0</v>
      </c>
      <c r="H45" s="517">
        <v>0</v>
      </c>
      <c r="I45" s="517">
        <v>0</v>
      </c>
      <c r="J45" s="849"/>
      <c r="K45" s="845"/>
      <c r="L45" s="845"/>
      <c r="M45" s="845"/>
    </row>
    <row r="46" spans="1:13" ht="24" customHeight="1" x14ac:dyDescent="0.2">
      <c r="A46" s="664" t="s">
        <v>148</v>
      </c>
      <c r="B46" s="664" t="s">
        <v>149</v>
      </c>
      <c r="C46" s="853" t="s">
        <v>149</v>
      </c>
      <c r="D46" s="667" t="s">
        <v>751</v>
      </c>
      <c r="E46" s="209" t="s">
        <v>1</v>
      </c>
      <c r="F46" s="211">
        <v>0</v>
      </c>
      <c r="G46" s="519">
        <v>60</v>
      </c>
      <c r="H46" s="211">
        <v>230</v>
      </c>
      <c r="I46" s="211">
        <v>0</v>
      </c>
      <c r="J46" s="667" t="s">
        <v>750</v>
      </c>
      <c r="K46" s="671"/>
      <c r="L46" s="671" t="s">
        <v>189</v>
      </c>
      <c r="M46" s="671"/>
    </row>
    <row r="47" spans="1:13" ht="24" customHeight="1" x14ac:dyDescent="0.2">
      <c r="A47" s="666"/>
      <c r="B47" s="666"/>
      <c r="C47" s="854"/>
      <c r="D47" s="668"/>
      <c r="E47" s="209" t="s">
        <v>17</v>
      </c>
      <c r="F47" s="211">
        <v>250</v>
      </c>
      <c r="G47" s="519">
        <v>232</v>
      </c>
      <c r="H47" s="211">
        <v>0</v>
      </c>
      <c r="I47" s="211">
        <v>0</v>
      </c>
      <c r="J47" s="668"/>
      <c r="K47" s="672"/>
      <c r="L47" s="672"/>
      <c r="M47" s="672"/>
    </row>
    <row r="48" spans="1:13" ht="34.5" customHeight="1" x14ac:dyDescent="0.2">
      <c r="A48" s="206" t="s">
        <v>148</v>
      </c>
      <c r="B48" s="206" t="s">
        <v>149</v>
      </c>
      <c r="C48" s="221" t="s">
        <v>150</v>
      </c>
      <c r="D48" s="166" t="s">
        <v>752</v>
      </c>
      <c r="E48" s="209" t="s">
        <v>1</v>
      </c>
      <c r="F48" s="211">
        <v>0</v>
      </c>
      <c r="G48" s="519">
        <v>0</v>
      </c>
      <c r="H48" s="211">
        <v>0</v>
      </c>
      <c r="I48" s="211">
        <v>340</v>
      </c>
      <c r="J48" s="205" t="s">
        <v>750</v>
      </c>
      <c r="K48" s="223"/>
      <c r="L48" s="223"/>
      <c r="M48" s="223" t="s">
        <v>189</v>
      </c>
    </row>
    <row r="49" spans="1:13" ht="45.75" customHeight="1" x14ac:dyDescent="0.2">
      <c r="A49" s="218" t="s">
        <v>148</v>
      </c>
      <c r="B49" s="218" t="s">
        <v>147</v>
      </c>
      <c r="C49" s="307" t="s">
        <v>151</v>
      </c>
      <c r="D49" s="209" t="s">
        <v>892</v>
      </c>
      <c r="E49" s="209" t="s">
        <v>1</v>
      </c>
      <c r="F49" s="211">
        <v>22</v>
      </c>
      <c r="G49" s="519">
        <v>22</v>
      </c>
      <c r="H49" s="211">
        <v>20</v>
      </c>
      <c r="I49" s="211">
        <v>20</v>
      </c>
      <c r="J49" s="209" t="s">
        <v>202</v>
      </c>
      <c r="K49" s="210" t="s">
        <v>189</v>
      </c>
      <c r="L49" s="210" t="s">
        <v>189</v>
      </c>
      <c r="M49" s="210" t="s">
        <v>189</v>
      </c>
    </row>
    <row r="50" spans="1:13" ht="42" customHeight="1" x14ac:dyDescent="0.2">
      <c r="A50" s="218" t="s">
        <v>148</v>
      </c>
      <c r="B50" s="218" t="s">
        <v>147</v>
      </c>
      <c r="C50" s="307" t="s">
        <v>152</v>
      </c>
      <c r="D50" s="209" t="s">
        <v>475</v>
      </c>
      <c r="E50" s="209" t="s">
        <v>1</v>
      </c>
      <c r="F50" s="211">
        <v>0</v>
      </c>
      <c r="G50" s="519">
        <v>0</v>
      </c>
      <c r="H50" s="211">
        <v>50</v>
      </c>
      <c r="I50" s="211">
        <v>50</v>
      </c>
      <c r="J50" s="209" t="s">
        <v>864</v>
      </c>
      <c r="K50" s="237"/>
      <c r="L50" s="237">
        <v>100</v>
      </c>
      <c r="M50" s="237">
        <v>100</v>
      </c>
    </row>
    <row r="51" spans="1:13" ht="35.25" customHeight="1" x14ac:dyDescent="0.2">
      <c r="A51" s="671" t="s">
        <v>148</v>
      </c>
      <c r="B51" s="671" t="s">
        <v>147</v>
      </c>
      <c r="C51" s="671" t="s">
        <v>153</v>
      </c>
      <c r="D51" s="667" t="s">
        <v>895</v>
      </c>
      <c r="E51" s="209" t="s">
        <v>1</v>
      </c>
      <c r="F51" s="211">
        <v>0</v>
      </c>
      <c r="G51" s="519">
        <v>0</v>
      </c>
      <c r="H51" s="211">
        <v>116.1</v>
      </c>
      <c r="I51" s="211">
        <v>0</v>
      </c>
      <c r="J51" s="667" t="s">
        <v>896</v>
      </c>
      <c r="K51" s="669"/>
      <c r="L51" s="669">
        <v>300</v>
      </c>
      <c r="M51" s="669"/>
    </row>
    <row r="52" spans="1:13" ht="28.5" customHeight="1" x14ac:dyDescent="0.2">
      <c r="A52" s="672"/>
      <c r="B52" s="672"/>
      <c r="C52" s="672"/>
      <c r="D52" s="668"/>
      <c r="E52" s="209" t="s">
        <v>3</v>
      </c>
      <c r="F52" s="211">
        <v>238.2</v>
      </c>
      <c r="G52" s="519">
        <v>0</v>
      </c>
      <c r="H52" s="211">
        <v>283.89999999999998</v>
      </c>
      <c r="I52" s="211">
        <v>0</v>
      </c>
      <c r="J52" s="668"/>
      <c r="K52" s="670"/>
      <c r="L52" s="670"/>
      <c r="M52" s="670"/>
    </row>
    <row r="53" spans="1:13" ht="18.75" customHeight="1" x14ac:dyDescent="0.2">
      <c r="A53" s="487" t="s">
        <v>148</v>
      </c>
      <c r="B53" s="486" t="s">
        <v>147</v>
      </c>
      <c r="C53" s="703" t="s">
        <v>139</v>
      </c>
      <c r="D53" s="703"/>
      <c r="E53" s="703"/>
      <c r="F53" s="65">
        <f t="shared" ref="F53:I53" si="9">SUM(F40:F52)</f>
        <v>1060.2</v>
      </c>
      <c r="G53" s="65">
        <f t="shared" ref="G53" si="10">SUM(G40:G52)</f>
        <v>364</v>
      </c>
      <c r="H53" s="65">
        <f t="shared" si="9"/>
        <v>750</v>
      </c>
      <c r="I53" s="65">
        <f t="shared" si="9"/>
        <v>460</v>
      </c>
      <c r="J53" s="492"/>
      <c r="K53" s="594"/>
      <c r="L53" s="594"/>
      <c r="M53" s="594"/>
    </row>
    <row r="54" spans="1:13" ht="21.75" customHeight="1" x14ac:dyDescent="0.2">
      <c r="A54" s="487" t="s">
        <v>148</v>
      </c>
      <c r="B54" s="703" t="s">
        <v>140</v>
      </c>
      <c r="C54" s="703"/>
      <c r="D54" s="703"/>
      <c r="E54" s="703"/>
      <c r="F54" s="65">
        <f t="shared" ref="F54:I54" si="11">+F53</f>
        <v>1060.2</v>
      </c>
      <c r="G54" s="65">
        <f t="shared" ref="G54" si="12">+G53</f>
        <v>364</v>
      </c>
      <c r="H54" s="65">
        <f t="shared" ref="H54" si="13">+H53</f>
        <v>750</v>
      </c>
      <c r="I54" s="65">
        <f t="shared" si="11"/>
        <v>460</v>
      </c>
      <c r="J54" s="589"/>
      <c r="K54" s="485"/>
      <c r="L54" s="485"/>
      <c r="M54" s="485"/>
    </row>
    <row r="55" spans="1:13" ht="19.5" customHeight="1" x14ac:dyDescent="0.2">
      <c r="A55" s="855" t="s">
        <v>141</v>
      </c>
      <c r="B55" s="855"/>
      <c r="C55" s="855"/>
      <c r="D55" s="855"/>
      <c r="E55" s="855"/>
      <c r="F55" s="518">
        <f t="shared" ref="F55:I55" si="14">+F54+F37</f>
        <v>3066.1000000000004</v>
      </c>
      <c r="G55" s="518">
        <f t="shared" si="14"/>
        <v>2441.1000000000004</v>
      </c>
      <c r="H55" s="518">
        <f t="shared" si="14"/>
        <v>2907.7</v>
      </c>
      <c r="I55" s="518">
        <f t="shared" si="14"/>
        <v>2751.2</v>
      </c>
      <c r="J55" s="308"/>
      <c r="K55" s="157"/>
      <c r="L55" s="157"/>
      <c r="M55" s="157"/>
    </row>
    <row r="56" spans="1:13" ht="19.5" customHeight="1" x14ac:dyDescent="0.2">
      <c r="A56" s="774" t="s">
        <v>162</v>
      </c>
      <c r="B56" s="775"/>
      <c r="C56" s="775"/>
      <c r="D56" s="775"/>
      <c r="E56" s="776"/>
      <c r="F56" s="35"/>
      <c r="G56" s="35"/>
      <c r="H56" s="35"/>
      <c r="I56" s="35"/>
      <c r="J56" s="308"/>
      <c r="K56" s="157"/>
      <c r="L56" s="157"/>
      <c r="M56" s="157"/>
    </row>
    <row r="57" spans="1:13" ht="18" customHeight="1" x14ac:dyDescent="0.2">
      <c r="A57" s="762" t="s">
        <v>19</v>
      </c>
      <c r="B57" s="763"/>
      <c r="C57" s="763"/>
      <c r="D57" s="763"/>
      <c r="E57" s="764"/>
      <c r="F57" s="150">
        <f t="shared" ref="F57:I57" si="15">SUM(F58:F63)</f>
        <v>2812.5</v>
      </c>
      <c r="G57" s="150">
        <f t="shared" si="15"/>
        <v>2425.6999999999998</v>
      </c>
      <c r="H57" s="150">
        <f t="shared" si="15"/>
        <v>2607.6</v>
      </c>
      <c r="I57" s="150">
        <f t="shared" si="15"/>
        <v>2735</v>
      </c>
      <c r="J57" s="308"/>
      <c r="K57" s="157"/>
      <c r="L57" s="157"/>
      <c r="M57" s="157"/>
    </row>
    <row r="58" spans="1:13" ht="18.75" customHeight="1" x14ac:dyDescent="0.2">
      <c r="A58" s="756" t="s">
        <v>205</v>
      </c>
      <c r="B58" s="757"/>
      <c r="C58" s="757"/>
      <c r="D58" s="757"/>
      <c r="E58" s="758"/>
      <c r="F58" s="87">
        <f t="shared" ref="F58:I58" si="16">+F50+F49+F41+F40+F34+F27+F23+F22+F20+F15+F12+F35+F46+F48+F24+F51</f>
        <v>1895.9</v>
      </c>
      <c r="G58" s="531">
        <f t="shared" ref="G58" si="17">+G50+G49+G41+G40+G34+G27+G23+G22+G20+G15+G12+G35+G46+G48+G24+G51</f>
        <v>2027.1</v>
      </c>
      <c r="H58" s="87">
        <f t="shared" si="16"/>
        <v>2437.4</v>
      </c>
      <c r="I58" s="87">
        <f t="shared" si="16"/>
        <v>2563.3000000000002</v>
      </c>
      <c r="J58" s="308"/>
      <c r="K58" s="280"/>
      <c r="L58" s="280"/>
      <c r="M58" s="280"/>
    </row>
    <row r="59" spans="1:13" ht="17.25" customHeight="1" x14ac:dyDescent="0.2">
      <c r="A59" s="756" t="s">
        <v>206</v>
      </c>
      <c r="B59" s="757"/>
      <c r="C59" s="757"/>
      <c r="D59" s="757"/>
      <c r="E59" s="758"/>
      <c r="F59" s="88">
        <f>+F16+F47+F45</f>
        <v>757.9</v>
      </c>
      <c r="G59" s="542">
        <f>+G16+G47+G45</f>
        <v>289.89999999999998</v>
      </c>
      <c r="H59" s="88">
        <f>+H16+H47+H45</f>
        <v>61.5</v>
      </c>
      <c r="I59" s="88">
        <f>+I16+I47+I45</f>
        <v>63</v>
      </c>
      <c r="J59" s="308"/>
      <c r="K59" s="157"/>
      <c r="L59" s="157"/>
      <c r="M59" s="157"/>
    </row>
    <row r="60" spans="1:13" ht="15.75" customHeight="1" x14ac:dyDescent="0.2">
      <c r="A60" s="756" t="s">
        <v>207</v>
      </c>
      <c r="B60" s="757"/>
      <c r="C60" s="757"/>
      <c r="D60" s="757"/>
      <c r="E60" s="758"/>
      <c r="F60" s="36"/>
      <c r="G60" s="542"/>
      <c r="H60" s="36"/>
      <c r="I60" s="36"/>
      <c r="J60" s="308"/>
      <c r="K60" s="157"/>
      <c r="L60" s="157"/>
      <c r="M60" s="157"/>
    </row>
    <row r="61" spans="1:13" ht="14.25" customHeight="1" x14ac:dyDescent="0.2">
      <c r="A61" s="756" t="s">
        <v>208</v>
      </c>
      <c r="B61" s="757"/>
      <c r="C61" s="757"/>
      <c r="D61" s="757"/>
      <c r="E61" s="758"/>
      <c r="F61" s="88">
        <f>+F17</f>
        <v>108.7</v>
      </c>
      <c r="G61" s="542">
        <f>+G17</f>
        <v>108.7</v>
      </c>
      <c r="H61" s="88">
        <f>+H17</f>
        <v>108.7</v>
      </c>
      <c r="I61" s="88">
        <f>+I17</f>
        <v>108.7</v>
      </c>
      <c r="J61" s="308"/>
      <c r="K61" s="157"/>
      <c r="L61" s="157"/>
      <c r="M61" s="157"/>
    </row>
    <row r="62" spans="1:13" ht="14.25" customHeight="1" x14ac:dyDescent="0.2">
      <c r="A62" s="756" t="s">
        <v>209</v>
      </c>
      <c r="B62" s="757"/>
      <c r="C62" s="757"/>
      <c r="D62" s="757"/>
      <c r="E62" s="758"/>
      <c r="F62" s="88">
        <f t="shared" ref="F62:I62" si="18">+F42</f>
        <v>50</v>
      </c>
      <c r="G62" s="542">
        <f t="shared" ref="G62" si="19">+G42</f>
        <v>0</v>
      </c>
      <c r="H62" s="88">
        <f t="shared" si="18"/>
        <v>0</v>
      </c>
      <c r="I62" s="88">
        <f t="shared" si="18"/>
        <v>0</v>
      </c>
      <c r="J62" s="308"/>
      <c r="K62" s="157"/>
      <c r="L62" s="157"/>
      <c r="M62" s="157"/>
    </row>
    <row r="63" spans="1:13" ht="13.5" customHeight="1" x14ac:dyDescent="0.2">
      <c r="A63" s="756" t="s">
        <v>210</v>
      </c>
      <c r="B63" s="757"/>
      <c r="C63" s="757"/>
      <c r="D63" s="757"/>
      <c r="E63" s="758"/>
      <c r="F63" s="36"/>
      <c r="G63" s="542"/>
      <c r="H63" s="36"/>
      <c r="I63" s="36"/>
      <c r="J63" s="308"/>
      <c r="K63" s="157"/>
      <c r="L63" s="157"/>
      <c r="M63" s="157"/>
    </row>
    <row r="64" spans="1:13" ht="15.75" customHeight="1" x14ac:dyDescent="0.2">
      <c r="A64" s="759" t="s">
        <v>18</v>
      </c>
      <c r="B64" s="760"/>
      <c r="C64" s="760"/>
      <c r="D64" s="760"/>
      <c r="E64" s="761"/>
      <c r="F64" s="150">
        <f t="shared" ref="F64:I64" si="20">SUM(F65:F68)</f>
        <v>253.6</v>
      </c>
      <c r="G64" s="150">
        <f t="shared" si="20"/>
        <v>15.4</v>
      </c>
      <c r="H64" s="150">
        <f t="shared" si="20"/>
        <v>300.09999999999997</v>
      </c>
      <c r="I64" s="150">
        <f t="shared" si="20"/>
        <v>16.2</v>
      </c>
      <c r="J64" s="308"/>
      <c r="K64" s="157"/>
      <c r="L64" s="157"/>
      <c r="M64" s="157"/>
    </row>
    <row r="65" spans="1:13" ht="14.25" customHeight="1" x14ac:dyDescent="0.2">
      <c r="A65" s="756" t="s">
        <v>211</v>
      </c>
      <c r="B65" s="757"/>
      <c r="C65" s="757"/>
      <c r="D65" s="757"/>
      <c r="E65" s="758"/>
      <c r="F65" s="88">
        <f t="shared" ref="F65:I65" si="21">+F52+F43</f>
        <v>238.2</v>
      </c>
      <c r="G65" s="542">
        <f t="shared" si="21"/>
        <v>0</v>
      </c>
      <c r="H65" s="88">
        <f t="shared" si="21"/>
        <v>283.89999999999998</v>
      </c>
      <c r="I65" s="88">
        <f t="shared" si="21"/>
        <v>0</v>
      </c>
      <c r="J65" s="308"/>
      <c r="K65" s="157"/>
      <c r="L65" s="157"/>
      <c r="M65" s="157"/>
    </row>
    <row r="66" spans="1:13" x14ac:dyDescent="0.2">
      <c r="A66" s="756" t="s">
        <v>212</v>
      </c>
      <c r="B66" s="757"/>
      <c r="C66" s="757"/>
      <c r="D66" s="757"/>
      <c r="E66" s="758"/>
      <c r="F66" s="88">
        <f t="shared" ref="F66:I66" si="22">+F21+F44</f>
        <v>15.4</v>
      </c>
      <c r="G66" s="542">
        <f t="shared" si="22"/>
        <v>15.4</v>
      </c>
      <c r="H66" s="88">
        <f t="shared" si="22"/>
        <v>16.2</v>
      </c>
      <c r="I66" s="88">
        <f t="shared" si="22"/>
        <v>16.2</v>
      </c>
      <c r="J66" s="308"/>
      <c r="K66" s="157"/>
      <c r="L66" s="157"/>
      <c r="M66" s="157"/>
    </row>
    <row r="67" spans="1:13" ht="14.25" customHeight="1" x14ac:dyDescent="0.2">
      <c r="A67" s="756" t="s">
        <v>213</v>
      </c>
      <c r="B67" s="757"/>
      <c r="C67" s="757"/>
      <c r="D67" s="757"/>
      <c r="E67" s="758"/>
      <c r="F67" s="36"/>
      <c r="G67" s="542"/>
      <c r="H67" s="36"/>
      <c r="I67" s="36"/>
      <c r="J67" s="308"/>
      <c r="K67" s="157"/>
      <c r="L67" s="157"/>
      <c r="M67" s="157"/>
    </row>
    <row r="68" spans="1:13" x14ac:dyDescent="0.2">
      <c r="A68" s="756" t="s">
        <v>214</v>
      </c>
      <c r="B68" s="757"/>
      <c r="C68" s="757"/>
      <c r="D68" s="757"/>
      <c r="E68" s="758"/>
      <c r="F68" s="36"/>
      <c r="G68" s="542"/>
      <c r="H68" s="36"/>
      <c r="I68" s="36"/>
      <c r="J68" s="308"/>
      <c r="K68" s="157"/>
      <c r="L68" s="157"/>
      <c r="M68" s="157"/>
    </row>
    <row r="69" spans="1:13" s="13" customFormat="1" x14ac:dyDescent="0.2">
      <c r="A69" s="709" t="s">
        <v>1074</v>
      </c>
      <c r="B69" s="709"/>
      <c r="C69" s="709"/>
      <c r="D69" s="709"/>
      <c r="E69" s="709"/>
      <c r="F69" s="709"/>
      <c r="G69" s="709"/>
      <c r="H69" s="155"/>
      <c r="I69" s="44"/>
      <c r="J69" s="64"/>
      <c r="K69" s="64"/>
      <c r="L69" s="64"/>
    </row>
  </sheetData>
  <mergeCells count="86">
    <mergeCell ref="B10:J10"/>
    <mergeCell ref="B20:B21"/>
    <mergeCell ref="C11:J11"/>
    <mergeCell ref="A69:G69"/>
    <mergeCell ref="K51:K52"/>
    <mergeCell ref="A68:E68"/>
    <mergeCell ref="A67:E67"/>
    <mergeCell ref="A65:E65"/>
    <mergeCell ref="A61:E61"/>
    <mergeCell ref="A64:E64"/>
    <mergeCell ref="A62:E62"/>
    <mergeCell ref="A63:E63"/>
    <mergeCell ref="A66:E66"/>
    <mergeCell ref="A20:A21"/>
    <mergeCell ref="C19:J19"/>
    <mergeCell ref="C20:C21"/>
    <mergeCell ref="L51:L52"/>
    <mergeCell ref="M51:M52"/>
    <mergeCell ref="M15:M17"/>
    <mergeCell ref="C25:E25"/>
    <mergeCell ref="A51:A52"/>
    <mergeCell ref="B51:B52"/>
    <mergeCell ref="C51:C52"/>
    <mergeCell ref="D51:D52"/>
    <mergeCell ref="C26:J26"/>
    <mergeCell ref="J51:J52"/>
    <mergeCell ref="J46:J47"/>
    <mergeCell ref="C39:J39"/>
    <mergeCell ref="J41:J45"/>
    <mergeCell ref="B38:J38"/>
    <mergeCell ref="C36:E36"/>
    <mergeCell ref="B37:E37"/>
    <mergeCell ref="E4:E8"/>
    <mergeCell ref="A2:M2"/>
    <mergeCell ref="M6:M8"/>
    <mergeCell ref="J3:M3"/>
    <mergeCell ref="K6:K8"/>
    <mergeCell ref="A4:A8"/>
    <mergeCell ref="B4:B8"/>
    <mergeCell ref="C4:C8"/>
    <mergeCell ref="D4:D8"/>
    <mergeCell ref="L6:L8"/>
    <mergeCell ref="F4:F8"/>
    <mergeCell ref="J4:M4"/>
    <mergeCell ref="H4:H8"/>
    <mergeCell ref="I4:I8"/>
    <mergeCell ref="G4:G8"/>
    <mergeCell ref="C13:E13"/>
    <mergeCell ref="B15:B17"/>
    <mergeCell ref="A15:A17"/>
    <mergeCell ref="J20:J21"/>
    <mergeCell ref="C15:C17"/>
    <mergeCell ref="D20:D21"/>
    <mergeCell ref="D15:D17"/>
    <mergeCell ref="A60:E60"/>
    <mergeCell ref="A59:E59"/>
    <mergeCell ref="C53:E53"/>
    <mergeCell ref="D41:D45"/>
    <mergeCell ref="A58:E58"/>
    <mergeCell ref="A57:E57"/>
    <mergeCell ref="B54:E54"/>
    <mergeCell ref="A56:E56"/>
    <mergeCell ref="B41:B45"/>
    <mergeCell ref="D46:D47"/>
    <mergeCell ref="A46:A47"/>
    <mergeCell ref="B46:B47"/>
    <mergeCell ref="C46:C47"/>
    <mergeCell ref="A41:A45"/>
    <mergeCell ref="A55:E55"/>
    <mergeCell ref="C41:C45"/>
    <mergeCell ref="J1:M1"/>
    <mergeCell ref="K46:K47"/>
    <mergeCell ref="L46:L47"/>
    <mergeCell ref="M46:M47"/>
    <mergeCell ref="L15:L17"/>
    <mergeCell ref="L20:L21"/>
    <mergeCell ref="L41:L45"/>
    <mergeCell ref="M41:M45"/>
    <mergeCell ref="K41:K45"/>
    <mergeCell ref="K15:K17"/>
    <mergeCell ref="K20:K21"/>
    <mergeCell ref="J5:J8"/>
    <mergeCell ref="J15:J17"/>
    <mergeCell ref="M20:M21"/>
    <mergeCell ref="A9:J9"/>
    <mergeCell ref="C14:J14"/>
  </mergeCells>
  <phoneticPr fontId="15" type="noConversion"/>
  <pageMargins left="0.19685039370078741" right="0.19685039370078741" top="0.51181102362204722" bottom="0.19685039370078741" header="0" footer="0"/>
  <pageSetup paperSize="9" scale="87"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39997558519241921"/>
    <pageSetUpPr fitToPage="1"/>
  </sheetPr>
  <dimension ref="A1:M106"/>
  <sheetViews>
    <sheetView zoomScale="85" zoomScaleNormal="85" workbookViewId="0">
      <pane ySplit="8" topLeftCell="A9" activePane="bottomLeft" state="frozen"/>
      <selection activeCell="H12" sqref="H12:H18"/>
      <selection pane="bottomLeft" activeCell="C28" sqref="C28:M28"/>
    </sheetView>
  </sheetViews>
  <sheetFormatPr defaultColWidth="9.140625" defaultRowHeight="12.75" x14ac:dyDescent="0.2"/>
  <cols>
    <col min="1" max="1" width="4" style="25" customWidth="1"/>
    <col min="2" max="2" width="4.140625" style="25" customWidth="1"/>
    <col min="3" max="3" width="3.5703125" style="39" customWidth="1"/>
    <col min="4" max="4" width="39.85546875" style="24" customWidth="1"/>
    <col min="5" max="5" width="6.85546875" style="24" customWidth="1"/>
    <col min="6" max="6" width="13.5703125" style="23" customWidth="1"/>
    <col min="7" max="7" width="12.28515625" style="416" customWidth="1"/>
    <col min="8" max="9" width="12.28515625" style="23" customWidth="1"/>
    <col min="10" max="10" width="28" style="21" customWidth="1"/>
    <col min="11" max="13" width="6.140625" style="157" customWidth="1"/>
    <col min="14" max="16384" width="9.140625" style="5"/>
  </cols>
  <sheetData>
    <row r="1" spans="1:13" ht="18.75" customHeight="1" x14ac:dyDescent="0.2">
      <c r="G1" s="23"/>
      <c r="K1" s="713" t="s">
        <v>870</v>
      </c>
      <c r="L1" s="713"/>
      <c r="M1" s="713"/>
    </row>
    <row r="2" spans="1:13" ht="23.25" customHeight="1" x14ac:dyDescent="0.2">
      <c r="A2" s="864" t="s">
        <v>718</v>
      </c>
      <c r="B2" s="864"/>
      <c r="C2" s="864"/>
      <c r="D2" s="864"/>
      <c r="E2" s="864"/>
      <c r="F2" s="864"/>
      <c r="G2" s="864"/>
      <c r="H2" s="864"/>
      <c r="I2" s="864"/>
      <c r="J2" s="864"/>
      <c r="K2" s="864"/>
      <c r="L2" s="864"/>
      <c r="M2" s="864"/>
    </row>
    <row r="3" spans="1:13" ht="18" customHeight="1" x14ac:dyDescent="0.2">
      <c r="A3" s="886" t="s">
        <v>235</v>
      </c>
      <c r="B3" s="886"/>
      <c r="C3" s="886"/>
      <c r="D3" s="886"/>
      <c r="E3" s="886"/>
      <c r="F3" s="886"/>
      <c r="G3" s="886"/>
      <c r="H3" s="886"/>
      <c r="I3" s="886"/>
      <c r="J3" s="886"/>
      <c r="K3" s="886"/>
      <c r="L3" s="886"/>
      <c r="M3" s="886"/>
    </row>
    <row r="4" spans="1:13" s="9" customFormat="1" ht="16.5" customHeight="1" x14ac:dyDescent="0.2">
      <c r="A4" s="681" t="s">
        <v>133</v>
      </c>
      <c r="B4" s="681" t="s">
        <v>134</v>
      </c>
      <c r="C4" s="681" t="s">
        <v>135</v>
      </c>
      <c r="D4" s="697" t="s">
        <v>136</v>
      </c>
      <c r="E4" s="681" t="s">
        <v>132</v>
      </c>
      <c r="F4" s="692" t="s">
        <v>1079</v>
      </c>
      <c r="G4" s="783" t="s">
        <v>919</v>
      </c>
      <c r="H4" s="782" t="s">
        <v>551</v>
      </c>
      <c r="I4" s="782" t="s">
        <v>712</v>
      </c>
      <c r="J4" s="692" t="s">
        <v>137</v>
      </c>
      <c r="K4" s="692"/>
      <c r="L4" s="692"/>
      <c r="M4" s="692"/>
    </row>
    <row r="5" spans="1:13" s="9" customFormat="1" ht="12" customHeight="1" x14ac:dyDescent="0.2">
      <c r="A5" s="681"/>
      <c r="B5" s="681"/>
      <c r="C5" s="681"/>
      <c r="D5" s="697"/>
      <c r="E5" s="681"/>
      <c r="F5" s="692"/>
      <c r="G5" s="783"/>
      <c r="H5" s="782"/>
      <c r="I5" s="782"/>
      <c r="J5" s="782" t="s">
        <v>138</v>
      </c>
      <c r="K5" s="135"/>
      <c r="L5" s="135"/>
      <c r="M5" s="135"/>
    </row>
    <row r="6" spans="1:13" s="9" customFormat="1" ht="12" customHeight="1" x14ac:dyDescent="0.2">
      <c r="A6" s="681"/>
      <c r="B6" s="681"/>
      <c r="C6" s="681"/>
      <c r="D6" s="697"/>
      <c r="E6" s="681"/>
      <c r="F6" s="692"/>
      <c r="G6" s="783"/>
      <c r="H6" s="782"/>
      <c r="I6" s="782"/>
      <c r="J6" s="782"/>
      <c r="K6" s="693" t="s">
        <v>507</v>
      </c>
      <c r="L6" s="693" t="s">
        <v>552</v>
      </c>
      <c r="M6" s="693" t="s">
        <v>713</v>
      </c>
    </row>
    <row r="7" spans="1:13" s="9" customFormat="1" ht="12" customHeight="1" x14ac:dyDescent="0.2">
      <c r="A7" s="681"/>
      <c r="B7" s="681"/>
      <c r="C7" s="681"/>
      <c r="D7" s="697"/>
      <c r="E7" s="681"/>
      <c r="F7" s="692"/>
      <c r="G7" s="783"/>
      <c r="H7" s="782"/>
      <c r="I7" s="782"/>
      <c r="J7" s="782"/>
      <c r="K7" s="693"/>
      <c r="L7" s="693"/>
      <c r="M7" s="693"/>
    </row>
    <row r="8" spans="1:13" s="9" customFormat="1" ht="72" customHeight="1" x14ac:dyDescent="0.2">
      <c r="A8" s="681"/>
      <c r="B8" s="681"/>
      <c r="C8" s="681"/>
      <c r="D8" s="697"/>
      <c r="E8" s="681"/>
      <c r="F8" s="692"/>
      <c r="G8" s="783"/>
      <c r="H8" s="782"/>
      <c r="I8" s="782"/>
      <c r="J8" s="782"/>
      <c r="K8" s="693"/>
      <c r="L8" s="693"/>
      <c r="M8" s="693"/>
    </row>
    <row r="9" spans="1:13" s="9" customFormat="1" ht="27" customHeight="1" x14ac:dyDescent="0.2">
      <c r="A9" s="874" t="s">
        <v>258</v>
      </c>
      <c r="B9" s="875"/>
      <c r="C9" s="875"/>
      <c r="D9" s="875"/>
      <c r="E9" s="875"/>
      <c r="F9" s="875"/>
      <c r="G9" s="875"/>
      <c r="H9" s="875"/>
      <c r="I9" s="875"/>
      <c r="J9" s="875"/>
      <c r="K9" s="875"/>
      <c r="L9" s="875"/>
      <c r="M9" s="876"/>
    </row>
    <row r="10" spans="1:13" s="9" customFormat="1" ht="16.5" customHeight="1" x14ac:dyDescent="0.2">
      <c r="A10" s="265" t="s">
        <v>147</v>
      </c>
      <c r="B10" s="859" t="s">
        <v>559</v>
      </c>
      <c r="C10" s="859"/>
      <c r="D10" s="859"/>
      <c r="E10" s="859"/>
      <c r="F10" s="859"/>
      <c r="G10" s="859"/>
      <c r="H10" s="859"/>
      <c r="I10" s="859"/>
      <c r="J10" s="859"/>
      <c r="K10" s="859"/>
      <c r="L10" s="859"/>
      <c r="M10" s="859"/>
    </row>
    <row r="11" spans="1:13" s="9" customFormat="1" ht="19.5" customHeight="1" x14ac:dyDescent="0.2">
      <c r="A11" s="265" t="s">
        <v>147</v>
      </c>
      <c r="B11" s="10" t="s">
        <v>147</v>
      </c>
      <c r="C11" s="859" t="s">
        <v>330</v>
      </c>
      <c r="D11" s="859"/>
      <c r="E11" s="859"/>
      <c r="F11" s="859"/>
      <c r="G11" s="859"/>
      <c r="H11" s="859"/>
      <c r="I11" s="859"/>
      <c r="J11" s="859"/>
      <c r="K11" s="859"/>
      <c r="L11" s="859"/>
      <c r="M11" s="859"/>
    </row>
    <row r="12" spans="1:13" ht="32.25" customHeight="1" x14ac:dyDescent="0.2">
      <c r="A12" s="887" t="s">
        <v>147</v>
      </c>
      <c r="B12" s="885" t="s">
        <v>147</v>
      </c>
      <c r="C12" s="683" t="s">
        <v>147</v>
      </c>
      <c r="D12" s="805" t="s">
        <v>685</v>
      </c>
      <c r="E12" s="170" t="s">
        <v>1</v>
      </c>
      <c r="F12" s="168">
        <v>1241.4000000000001</v>
      </c>
      <c r="G12" s="520">
        <v>1337</v>
      </c>
      <c r="H12" s="168">
        <v>1420</v>
      </c>
      <c r="I12" s="168">
        <v>1500</v>
      </c>
      <c r="J12" s="175" t="s">
        <v>124</v>
      </c>
      <c r="K12" s="266" t="s">
        <v>516</v>
      </c>
      <c r="L12" s="266" t="s">
        <v>516</v>
      </c>
      <c r="M12" s="266" t="s">
        <v>516</v>
      </c>
    </row>
    <row r="13" spans="1:13" ht="19.5" customHeight="1" x14ac:dyDescent="0.2">
      <c r="A13" s="888"/>
      <c r="B13" s="885"/>
      <c r="C13" s="683"/>
      <c r="D13" s="805"/>
      <c r="E13" s="170" t="s">
        <v>21</v>
      </c>
      <c r="F13" s="168">
        <v>10.6</v>
      </c>
      <c r="G13" s="520">
        <v>10.6</v>
      </c>
      <c r="H13" s="168">
        <v>10.6</v>
      </c>
      <c r="I13" s="168">
        <v>10.6</v>
      </c>
      <c r="J13" s="877" t="s">
        <v>244</v>
      </c>
      <c r="K13" s="865" t="s">
        <v>517</v>
      </c>
      <c r="L13" s="865" t="s">
        <v>517</v>
      </c>
      <c r="M13" s="865" t="s">
        <v>517</v>
      </c>
    </row>
    <row r="14" spans="1:13" ht="21" customHeight="1" x14ac:dyDescent="0.2">
      <c r="A14" s="888"/>
      <c r="B14" s="885"/>
      <c r="C14" s="683"/>
      <c r="D14" s="805"/>
      <c r="E14" s="170" t="s">
        <v>17</v>
      </c>
      <c r="F14" s="168">
        <v>54.6</v>
      </c>
      <c r="G14" s="520">
        <v>54.6</v>
      </c>
      <c r="H14" s="168">
        <v>55</v>
      </c>
      <c r="I14" s="168">
        <v>55</v>
      </c>
      <c r="J14" s="877"/>
      <c r="K14" s="865"/>
      <c r="L14" s="865"/>
      <c r="M14" s="865"/>
    </row>
    <row r="15" spans="1:13" ht="31.5" customHeight="1" x14ac:dyDescent="0.2">
      <c r="A15" s="887" t="s">
        <v>147</v>
      </c>
      <c r="B15" s="885" t="s">
        <v>147</v>
      </c>
      <c r="C15" s="683" t="s">
        <v>148</v>
      </c>
      <c r="D15" s="805" t="s">
        <v>331</v>
      </c>
      <c r="E15" s="170" t="s">
        <v>1</v>
      </c>
      <c r="F15" s="168">
        <v>10</v>
      </c>
      <c r="G15" s="520">
        <v>10</v>
      </c>
      <c r="H15" s="168">
        <v>10</v>
      </c>
      <c r="I15" s="168">
        <v>10</v>
      </c>
      <c r="J15" s="667" t="s">
        <v>295</v>
      </c>
      <c r="K15" s="820">
        <v>10</v>
      </c>
      <c r="L15" s="820">
        <v>10</v>
      </c>
      <c r="M15" s="820">
        <v>10</v>
      </c>
    </row>
    <row r="16" spans="1:13" ht="27.75" customHeight="1" x14ac:dyDescent="0.2">
      <c r="A16" s="889"/>
      <c r="B16" s="885"/>
      <c r="C16" s="683"/>
      <c r="D16" s="805"/>
      <c r="E16" s="170" t="s">
        <v>4</v>
      </c>
      <c r="F16" s="168">
        <v>10</v>
      </c>
      <c r="G16" s="520">
        <v>10</v>
      </c>
      <c r="H16" s="168">
        <v>10</v>
      </c>
      <c r="I16" s="168">
        <v>10</v>
      </c>
      <c r="J16" s="668"/>
      <c r="K16" s="820"/>
      <c r="L16" s="820"/>
      <c r="M16" s="820"/>
    </row>
    <row r="17" spans="1:13" ht="18" customHeight="1" x14ac:dyDescent="0.2">
      <c r="A17" s="585" t="s">
        <v>147</v>
      </c>
      <c r="B17" s="487" t="s">
        <v>147</v>
      </c>
      <c r="C17" s="703" t="s">
        <v>139</v>
      </c>
      <c r="D17" s="703"/>
      <c r="E17" s="703"/>
      <c r="F17" s="65">
        <f>SUM(F12:F16)</f>
        <v>1326.6</v>
      </c>
      <c r="G17" s="65">
        <f>SUM(G12:G16)</f>
        <v>1422.1999999999998</v>
      </c>
      <c r="H17" s="65">
        <f>SUM(H12:H16)</f>
        <v>1505.6</v>
      </c>
      <c r="I17" s="65">
        <f>SUM(I12:I16)</f>
        <v>1585.6</v>
      </c>
      <c r="J17" s="498"/>
      <c r="K17" s="485"/>
      <c r="L17" s="485"/>
      <c r="M17" s="485"/>
    </row>
    <row r="18" spans="1:13" ht="18.75" customHeight="1" x14ac:dyDescent="0.2">
      <c r="A18" s="585" t="s">
        <v>147</v>
      </c>
      <c r="B18" s="703" t="s">
        <v>140</v>
      </c>
      <c r="C18" s="703"/>
      <c r="D18" s="703"/>
      <c r="E18" s="703"/>
      <c r="F18" s="65">
        <f t="shared" ref="F18:I18" si="0">+F17</f>
        <v>1326.6</v>
      </c>
      <c r="G18" s="65">
        <f t="shared" ref="G18" si="1">+G17</f>
        <v>1422.1999999999998</v>
      </c>
      <c r="H18" s="65">
        <f t="shared" ref="H18" si="2">+H17</f>
        <v>1505.6</v>
      </c>
      <c r="I18" s="65">
        <f t="shared" si="0"/>
        <v>1585.6</v>
      </c>
      <c r="J18" s="498"/>
      <c r="K18" s="485"/>
      <c r="L18" s="485"/>
      <c r="M18" s="485"/>
    </row>
    <row r="19" spans="1:13" ht="15.75" customHeight="1" x14ac:dyDescent="0.2">
      <c r="A19" s="267" t="s">
        <v>148</v>
      </c>
      <c r="B19" s="890" t="s">
        <v>497</v>
      </c>
      <c r="C19" s="890"/>
      <c r="D19" s="890"/>
      <c r="E19" s="890"/>
      <c r="F19" s="890"/>
      <c r="G19" s="890"/>
      <c r="H19" s="890"/>
      <c r="I19" s="890"/>
      <c r="J19" s="890"/>
      <c r="K19" s="890"/>
      <c r="L19" s="890"/>
      <c r="M19" s="890"/>
    </row>
    <row r="20" spans="1:13" ht="15.75" customHeight="1" x14ac:dyDescent="0.2">
      <c r="A20" s="268" t="s">
        <v>148</v>
      </c>
      <c r="B20" s="10" t="s">
        <v>147</v>
      </c>
      <c r="C20" s="859" t="s">
        <v>125</v>
      </c>
      <c r="D20" s="859"/>
      <c r="E20" s="859"/>
      <c r="F20" s="859"/>
      <c r="G20" s="859"/>
      <c r="H20" s="859"/>
      <c r="I20" s="859"/>
      <c r="J20" s="859"/>
      <c r="K20" s="859"/>
      <c r="L20" s="859"/>
      <c r="M20" s="859"/>
    </row>
    <row r="21" spans="1:13" ht="21" customHeight="1" x14ac:dyDescent="0.2">
      <c r="A21" s="683" t="s">
        <v>148</v>
      </c>
      <c r="B21" s="674" t="s">
        <v>147</v>
      </c>
      <c r="C21" s="674" t="s">
        <v>147</v>
      </c>
      <c r="D21" s="698" t="s">
        <v>332</v>
      </c>
      <c r="E21" s="209" t="s">
        <v>1</v>
      </c>
      <c r="F21" s="168">
        <v>651.70000000000005</v>
      </c>
      <c r="G21" s="520">
        <v>696.8</v>
      </c>
      <c r="H21" s="168">
        <v>730</v>
      </c>
      <c r="I21" s="168">
        <v>765</v>
      </c>
      <c r="J21" s="667" t="s">
        <v>240</v>
      </c>
      <c r="K21" s="669" t="s">
        <v>518</v>
      </c>
      <c r="L21" s="669" t="s">
        <v>518</v>
      </c>
      <c r="M21" s="669" t="s">
        <v>518</v>
      </c>
    </row>
    <row r="22" spans="1:13" ht="21.75" customHeight="1" x14ac:dyDescent="0.2">
      <c r="A22" s="683"/>
      <c r="B22" s="674"/>
      <c r="C22" s="674"/>
      <c r="D22" s="698"/>
      <c r="E22" s="209" t="s">
        <v>17</v>
      </c>
      <c r="F22" s="168">
        <v>2.4</v>
      </c>
      <c r="G22" s="520">
        <v>0</v>
      </c>
      <c r="H22" s="168">
        <v>0</v>
      </c>
      <c r="I22" s="168">
        <v>0</v>
      </c>
      <c r="J22" s="668"/>
      <c r="K22" s="670"/>
      <c r="L22" s="670"/>
      <c r="M22" s="670"/>
    </row>
    <row r="23" spans="1:13" ht="29.25" customHeight="1" x14ac:dyDescent="0.2">
      <c r="A23" s="683"/>
      <c r="B23" s="674"/>
      <c r="C23" s="674"/>
      <c r="D23" s="698"/>
      <c r="E23" s="209" t="s">
        <v>21</v>
      </c>
      <c r="F23" s="168">
        <v>57.8</v>
      </c>
      <c r="G23" s="520">
        <v>57.8</v>
      </c>
      <c r="H23" s="168">
        <v>57.8</v>
      </c>
      <c r="I23" s="168">
        <v>57.8</v>
      </c>
      <c r="J23" s="30" t="s">
        <v>126</v>
      </c>
      <c r="K23" s="269" t="s">
        <v>548</v>
      </c>
      <c r="L23" s="269" t="s">
        <v>548</v>
      </c>
      <c r="M23" s="269" t="s">
        <v>548</v>
      </c>
    </row>
    <row r="24" spans="1:13" ht="47.25" customHeight="1" x14ac:dyDescent="0.2">
      <c r="A24" s="210" t="s">
        <v>148</v>
      </c>
      <c r="B24" s="210" t="s">
        <v>147</v>
      </c>
      <c r="C24" s="210" t="s">
        <v>148</v>
      </c>
      <c r="D24" s="209" t="s">
        <v>387</v>
      </c>
      <c r="E24" s="209" t="s">
        <v>1</v>
      </c>
      <c r="F24" s="168">
        <v>5.2</v>
      </c>
      <c r="G24" s="520">
        <v>5.2</v>
      </c>
      <c r="H24" s="168">
        <v>5.2</v>
      </c>
      <c r="I24" s="168">
        <v>5.2</v>
      </c>
      <c r="J24" s="209" t="s">
        <v>224</v>
      </c>
      <c r="K24" s="237">
        <v>2</v>
      </c>
      <c r="L24" s="237">
        <v>2</v>
      </c>
      <c r="M24" s="237">
        <v>2</v>
      </c>
    </row>
    <row r="25" spans="1:13" ht="16.5" customHeight="1" x14ac:dyDescent="0.2">
      <c r="A25" s="586" t="s">
        <v>148</v>
      </c>
      <c r="B25" s="587" t="s">
        <v>147</v>
      </c>
      <c r="C25" s="878" t="s">
        <v>139</v>
      </c>
      <c r="D25" s="878"/>
      <c r="E25" s="703"/>
      <c r="F25" s="65">
        <f>SUM(F21:F24)</f>
        <v>717.1</v>
      </c>
      <c r="G25" s="65">
        <f>SUM(G21:G24)</f>
        <v>759.8</v>
      </c>
      <c r="H25" s="65">
        <f>SUM(H21:H24)</f>
        <v>793</v>
      </c>
      <c r="I25" s="65">
        <f>SUM(I21:I24)</f>
        <v>828</v>
      </c>
      <c r="J25" s="498"/>
      <c r="K25" s="485"/>
      <c r="L25" s="485"/>
      <c r="M25" s="485"/>
    </row>
    <row r="26" spans="1:13" ht="16.5" customHeight="1" x14ac:dyDescent="0.2">
      <c r="A26" s="585" t="s">
        <v>148</v>
      </c>
      <c r="B26" s="703" t="s">
        <v>140</v>
      </c>
      <c r="C26" s="703"/>
      <c r="D26" s="703"/>
      <c r="E26" s="703"/>
      <c r="F26" s="65">
        <f t="shared" ref="F26:I26" si="3">+F25</f>
        <v>717.1</v>
      </c>
      <c r="G26" s="65">
        <f t="shared" ref="G26" si="4">+G25</f>
        <v>759.8</v>
      </c>
      <c r="H26" s="65">
        <f t="shared" si="3"/>
        <v>793</v>
      </c>
      <c r="I26" s="65">
        <f t="shared" si="3"/>
        <v>828</v>
      </c>
      <c r="J26" s="498"/>
      <c r="K26" s="485"/>
      <c r="L26" s="485"/>
      <c r="M26" s="485"/>
    </row>
    <row r="27" spans="1:13" x14ac:dyDescent="0.2">
      <c r="A27" s="265" t="s">
        <v>149</v>
      </c>
      <c r="B27" s="879" t="s">
        <v>406</v>
      </c>
      <c r="C27" s="879"/>
      <c r="D27" s="879"/>
      <c r="E27" s="879"/>
      <c r="F27" s="879"/>
      <c r="G27" s="879"/>
      <c r="H27" s="879"/>
      <c r="I27" s="879"/>
      <c r="J27" s="879"/>
      <c r="K27" s="879"/>
      <c r="L27" s="879"/>
      <c r="M27" s="879"/>
    </row>
    <row r="28" spans="1:13" ht="18" customHeight="1" x14ac:dyDescent="0.2">
      <c r="A28" s="265" t="s">
        <v>149</v>
      </c>
      <c r="B28" s="10" t="s">
        <v>147</v>
      </c>
      <c r="C28" s="859" t="s">
        <v>407</v>
      </c>
      <c r="D28" s="859"/>
      <c r="E28" s="859"/>
      <c r="F28" s="859"/>
      <c r="G28" s="859"/>
      <c r="H28" s="859"/>
      <c r="I28" s="859"/>
      <c r="J28" s="859"/>
      <c r="K28" s="859"/>
      <c r="L28" s="859"/>
      <c r="M28" s="859"/>
    </row>
    <row r="29" spans="1:13" ht="31.5" customHeight="1" x14ac:dyDescent="0.2">
      <c r="A29" s="891" t="s">
        <v>149</v>
      </c>
      <c r="B29" s="683" t="s">
        <v>147</v>
      </c>
      <c r="C29" s="683" t="s">
        <v>147</v>
      </c>
      <c r="D29" s="805" t="s">
        <v>106</v>
      </c>
      <c r="E29" s="170" t="s">
        <v>1</v>
      </c>
      <c r="F29" s="168">
        <v>1775.1</v>
      </c>
      <c r="G29" s="520">
        <v>1903.6</v>
      </c>
      <c r="H29" s="168">
        <v>2020</v>
      </c>
      <c r="I29" s="168">
        <v>2050</v>
      </c>
      <c r="J29" s="687" t="s">
        <v>477</v>
      </c>
      <c r="K29" s="866" t="s">
        <v>300</v>
      </c>
      <c r="L29" s="866" t="s">
        <v>300</v>
      </c>
      <c r="M29" s="866" t="s">
        <v>300</v>
      </c>
    </row>
    <row r="30" spans="1:13" ht="21.75" customHeight="1" x14ac:dyDescent="0.2">
      <c r="A30" s="892"/>
      <c r="B30" s="683"/>
      <c r="C30" s="683"/>
      <c r="D30" s="805"/>
      <c r="E30" s="170" t="s">
        <v>17</v>
      </c>
      <c r="F30" s="168">
        <v>4.9000000000000004</v>
      </c>
      <c r="G30" s="520">
        <v>0</v>
      </c>
      <c r="H30" s="168">
        <v>0</v>
      </c>
      <c r="I30" s="168">
        <v>0</v>
      </c>
      <c r="J30" s="687"/>
      <c r="K30" s="866"/>
      <c r="L30" s="866"/>
      <c r="M30" s="866"/>
    </row>
    <row r="31" spans="1:13" ht="23.25" customHeight="1" x14ac:dyDescent="0.2">
      <c r="A31" s="893"/>
      <c r="B31" s="683"/>
      <c r="C31" s="683"/>
      <c r="D31" s="805"/>
      <c r="E31" s="171" t="s">
        <v>21</v>
      </c>
      <c r="F31" s="168">
        <v>19.600000000000001</v>
      </c>
      <c r="G31" s="520">
        <v>19.600000000000001</v>
      </c>
      <c r="H31" s="168">
        <v>19.600000000000001</v>
      </c>
      <c r="I31" s="168">
        <v>19.600000000000001</v>
      </c>
      <c r="J31" s="687"/>
      <c r="K31" s="866"/>
      <c r="L31" s="866"/>
      <c r="M31" s="866"/>
    </row>
    <row r="32" spans="1:13" ht="45" customHeight="1" x14ac:dyDescent="0.2">
      <c r="A32" s="270" t="s">
        <v>149</v>
      </c>
      <c r="B32" s="218" t="s">
        <v>147</v>
      </c>
      <c r="C32" s="218" t="s">
        <v>148</v>
      </c>
      <c r="D32" s="171" t="s">
        <v>144</v>
      </c>
      <c r="E32" s="170" t="s">
        <v>1</v>
      </c>
      <c r="F32" s="349">
        <v>165</v>
      </c>
      <c r="G32" s="543">
        <v>165</v>
      </c>
      <c r="H32" s="349">
        <v>170</v>
      </c>
      <c r="I32" s="349">
        <v>175</v>
      </c>
      <c r="J32" s="140" t="s">
        <v>545</v>
      </c>
      <c r="K32" s="172" t="s">
        <v>546</v>
      </c>
      <c r="L32" s="172" t="s">
        <v>546</v>
      </c>
      <c r="M32" s="172" t="s">
        <v>546</v>
      </c>
    </row>
    <row r="33" spans="1:13" s="202" customFormat="1" ht="33.75" customHeight="1" x14ac:dyDescent="0.2">
      <c r="A33" s="271" t="s">
        <v>149</v>
      </c>
      <c r="B33" s="218" t="s">
        <v>147</v>
      </c>
      <c r="C33" s="218" t="s">
        <v>149</v>
      </c>
      <c r="D33" s="140" t="s">
        <v>632</v>
      </c>
      <c r="E33" s="209" t="s">
        <v>1</v>
      </c>
      <c r="F33" s="99">
        <v>21.2</v>
      </c>
      <c r="G33" s="543">
        <v>21.2</v>
      </c>
      <c r="H33" s="99">
        <v>21.2</v>
      </c>
      <c r="I33" s="99">
        <v>21.5</v>
      </c>
      <c r="J33" s="140" t="s">
        <v>629</v>
      </c>
      <c r="K33" s="172">
        <v>46</v>
      </c>
      <c r="L33" s="172">
        <v>46</v>
      </c>
      <c r="M33" s="172">
        <v>46</v>
      </c>
    </row>
    <row r="34" spans="1:13" ht="21" customHeight="1" x14ac:dyDescent="0.2">
      <c r="A34" s="585" t="s">
        <v>149</v>
      </c>
      <c r="B34" s="487" t="s">
        <v>147</v>
      </c>
      <c r="C34" s="703" t="s">
        <v>139</v>
      </c>
      <c r="D34" s="703"/>
      <c r="E34" s="487"/>
      <c r="F34" s="65">
        <f t="shared" ref="F34:I34" si="5">SUM(F29:F33)</f>
        <v>1985.8</v>
      </c>
      <c r="G34" s="65">
        <f t="shared" ref="G34" si="6">SUM(G29:G33)</f>
        <v>2109.3999999999996</v>
      </c>
      <c r="H34" s="65">
        <f t="shared" ref="H34" si="7">SUM(H29:H33)</f>
        <v>2230.7999999999997</v>
      </c>
      <c r="I34" s="65">
        <f t="shared" si="5"/>
        <v>2266.1</v>
      </c>
      <c r="J34" s="495"/>
      <c r="K34" s="500"/>
      <c r="L34" s="500"/>
      <c r="M34" s="500"/>
    </row>
    <row r="35" spans="1:13" ht="19.5" customHeight="1" x14ac:dyDescent="0.2">
      <c r="A35" s="265" t="s">
        <v>149</v>
      </c>
      <c r="B35" s="10" t="s">
        <v>148</v>
      </c>
      <c r="C35" s="859" t="s">
        <v>127</v>
      </c>
      <c r="D35" s="859"/>
      <c r="E35" s="859"/>
      <c r="F35" s="859"/>
      <c r="G35" s="859"/>
      <c r="H35" s="859"/>
      <c r="I35" s="859"/>
      <c r="J35" s="859"/>
      <c r="K35" s="859"/>
      <c r="L35" s="859"/>
      <c r="M35" s="859"/>
    </row>
    <row r="36" spans="1:13" ht="32.25" customHeight="1" x14ac:dyDescent="0.2">
      <c r="A36" s="272" t="s">
        <v>149</v>
      </c>
      <c r="B36" s="239" t="s">
        <v>148</v>
      </c>
      <c r="C36" s="218" t="s">
        <v>147</v>
      </c>
      <c r="D36" s="171" t="s">
        <v>408</v>
      </c>
      <c r="E36" s="170" t="s">
        <v>1</v>
      </c>
      <c r="F36" s="168">
        <v>81.900000000000006</v>
      </c>
      <c r="G36" s="520">
        <v>97.1</v>
      </c>
      <c r="H36" s="168">
        <v>98</v>
      </c>
      <c r="I36" s="168">
        <v>103</v>
      </c>
      <c r="J36" s="872" t="s">
        <v>128</v>
      </c>
      <c r="K36" s="669">
        <v>35</v>
      </c>
      <c r="L36" s="669">
        <v>40</v>
      </c>
      <c r="M36" s="669">
        <v>40</v>
      </c>
    </row>
    <row r="37" spans="1:13" ht="30.75" customHeight="1" x14ac:dyDescent="0.2">
      <c r="A37" s="270" t="s">
        <v>149</v>
      </c>
      <c r="B37" s="218" t="s">
        <v>148</v>
      </c>
      <c r="C37" s="218" t="s">
        <v>148</v>
      </c>
      <c r="D37" s="171" t="s">
        <v>250</v>
      </c>
      <c r="E37" s="170" t="s">
        <v>1</v>
      </c>
      <c r="F37" s="168">
        <v>233</v>
      </c>
      <c r="G37" s="520">
        <v>233</v>
      </c>
      <c r="H37" s="168">
        <v>245</v>
      </c>
      <c r="I37" s="168">
        <v>250</v>
      </c>
      <c r="J37" s="872"/>
      <c r="K37" s="670"/>
      <c r="L37" s="670"/>
      <c r="M37" s="670"/>
    </row>
    <row r="38" spans="1:13" ht="28.5" customHeight="1" x14ac:dyDescent="0.2">
      <c r="A38" s="272" t="s">
        <v>149</v>
      </c>
      <c r="B38" s="239" t="s">
        <v>148</v>
      </c>
      <c r="C38" s="218" t="s">
        <v>149</v>
      </c>
      <c r="D38" s="18" t="s">
        <v>65</v>
      </c>
      <c r="E38" s="209" t="s">
        <v>1</v>
      </c>
      <c r="F38" s="168">
        <v>30</v>
      </c>
      <c r="G38" s="520">
        <v>30</v>
      </c>
      <c r="H38" s="168">
        <v>30</v>
      </c>
      <c r="I38" s="168">
        <v>30</v>
      </c>
      <c r="J38" s="175" t="s">
        <v>129</v>
      </c>
      <c r="K38" s="237">
        <v>19</v>
      </c>
      <c r="L38" s="237">
        <v>20</v>
      </c>
      <c r="M38" s="237">
        <v>20</v>
      </c>
    </row>
    <row r="39" spans="1:13" ht="29.25" customHeight="1" x14ac:dyDescent="0.2">
      <c r="A39" s="273" t="s">
        <v>149</v>
      </c>
      <c r="B39" s="274" t="s">
        <v>148</v>
      </c>
      <c r="C39" s="210" t="s">
        <v>150</v>
      </c>
      <c r="D39" s="18" t="s">
        <v>66</v>
      </c>
      <c r="E39" s="209" t="s">
        <v>1</v>
      </c>
      <c r="F39" s="168">
        <v>3</v>
      </c>
      <c r="G39" s="520">
        <v>3</v>
      </c>
      <c r="H39" s="168">
        <v>3</v>
      </c>
      <c r="I39" s="168">
        <v>3</v>
      </c>
      <c r="J39" s="175" t="s">
        <v>130</v>
      </c>
      <c r="K39" s="172">
        <v>1</v>
      </c>
      <c r="L39" s="172">
        <v>1</v>
      </c>
      <c r="M39" s="172">
        <v>1</v>
      </c>
    </row>
    <row r="40" spans="1:13" ht="23.25" customHeight="1" x14ac:dyDescent="0.2">
      <c r="A40" s="273" t="s">
        <v>149</v>
      </c>
      <c r="B40" s="274" t="s">
        <v>148</v>
      </c>
      <c r="C40" s="210" t="s">
        <v>151</v>
      </c>
      <c r="D40" s="18" t="s">
        <v>251</v>
      </c>
      <c r="E40" s="209" t="s">
        <v>1</v>
      </c>
      <c r="F40" s="168">
        <v>5</v>
      </c>
      <c r="G40" s="520">
        <v>5</v>
      </c>
      <c r="H40" s="168">
        <v>5</v>
      </c>
      <c r="I40" s="168">
        <v>5</v>
      </c>
      <c r="J40" s="175" t="s">
        <v>130</v>
      </c>
      <c r="K40" s="172">
        <v>1</v>
      </c>
      <c r="L40" s="172">
        <v>1</v>
      </c>
      <c r="M40" s="172">
        <v>1</v>
      </c>
    </row>
    <row r="41" spans="1:13" ht="21" customHeight="1" x14ac:dyDescent="0.2">
      <c r="A41" s="880" t="s">
        <v>149</v>
      </c>
      <c r="B41" s="674" t="s">
        <v>148</v>
      </c>
      <c r="C41" s="674" t="s">
        <v>152</v>
      </c>
      <c r="D41" s="698" t="s">
        <v>476</v>
      </c>
      <c r="E41" s="209" t="s">
        <v>1</v>
      </c>
      <c r="F41" s="168">
        <v>15</v>
      </c>
      <c r="G41" s="520">
        <v>15</v>
      </c>
      <c r="H41" s="168">
        <v>20</v>
      </c>
      <c r="I41" s="168">
        <v>15</v>
      </c>
      <c r="J41" s="667" t="s">
        <v>223</v>
      </c>
      <c r="K41" s="795">
        <v>10</v>
      </c>
      <c r="L41" s="795">
        <v>10</v>
      </c>
      <c r="M41" s="795">
        <v>5</v>
      </c>
    </row>
    <row r="42" spans="1:13" ht="18.75" customHeight="1" x14ac:dyDescent="0.2">
      <c r="A42" s="881"/>
      <c r="B42" s="674"/>
      <c r="C42" s="674"/>
      <c r="D42" s="698"/>
      <c r="E42" s="209" t="s">
        <v>4</v>
      </c>
      <c r="F42" s="168">
        <v>5</v>
      </c>
      <c r="G42" s="520">
        <v>1.8</v>
      </c>
      <c r="H42" s="168">
        <v>5</v>
      </c>
      <c r="I42" s="168">
        <v>5</v>
      </c>
      <c r="J42" s="668"/>
      <c r="K42" s="867"/>
      <c r="L42" s="867"/>
      <c r="M42" s="867"/>
    </row>
    <row r="43" spans="1:13" ht="30.75" customHeight="1" x14ac:dyDescent="0.2">
      <c r="A43" s="210" t="s">
        <v>149</v>
      </c>
      <c r="B43" s="210" t="s">
        <v>148</v>
      </c>
      <c r="C43" s="210" t="s">
        <v>153</v>
      </c>
      <c r="D43" s="220" t="s">
        <v>67</v>
      </c>
      <c r="E43" s="209" t="s">
        <v>1</v>
      </c>
      <c r="F43" s="168">
        <v>10</v>
      </c>
      <c r="G43" s="520">
        <v>10</v>
      </c>
      <c r="H43" s="168">
        <v>15</v>
      </c>
      <c r="I43" s="168">
        <v>15</v>
      </c>
      <c r="J43" s="170" t="s">
        <v>179</v>
      </c>
      <c r="K43" s="237">
        <v>3</v>
      </c>
      <c r="L43" s="237">
        <v>5</v>
      </c>
      <c r="M43" s="237">
        <v>5</v>
      </c>
    </row>
    <row r="44" spans="1:13" ht="15.75" customHeight="1" x14ac:dyDescent="0.2">
      <c r="A44" s="586" t="s">
        <v>149</v>
      </c>
      <c r="B44" s="487" t="s">
        <v>148</v>
      </c>
      <c r="C44" s="703" t="s">
        <v>139</v>
      </c>
      <c r="D44" s="703"/>
      <c r="E44" s="703"/>
      <c r="F44" s="65">
        <f t="shared" ref="F44:I44" si="8">SUM(F36:F43)</f>
        <v>382.9</v>
      </c>
      <c r="G44" s="65">
        <f t="shared" ref="G44" si="9">SUM(G36:G43)</f>
        <v>394.90000000000003</v>
      </c>
      <c r="H44" s="65">
        <f t="shared" si="8"/>
        <v>421</v>
      </c>
      <c r="I44" s="65">
        <f t="shared" si="8"/>
        <v>426</v>
      </c>
      <c r="J44" s="498"/>
      <c r="K44" s="485"/>
      <c r="L44" s="485"/>
      <c r="M44" s="485"/>
    </row>
    <row r="45" spans="1:13" ht="16.5" customHeight="1" x14ac:dyDescent="0.2">
      <c r="A45" s="585" t="s">
        <v>149</v>
      </c>
      <c r="B45" s="703" t="s">
        <v>140</v>
      </c>
      <c r="C45" s="703"/>
      <c r="D45" s="703"/>
      <c r="E45" s="703"/>
      <c r="F45" s="65">
        <f t="shared" ref="F45:I45" si="10">+F44+F34</f>
        <v>2368.6999999999998</v>
      </c>
      <c r="G45" s="65">
        <f t="shared" ref="G45" si="11">+G44+G34</f>
        <v>2504.2999999999997</v>
      </c>
      <c r="H45" s="65">
        <f t="shared" si="10"/>
        <v>2651.7999999999997</v>
      </c>
      <c r="I45" s="65">
        <f t="shared" si="10"/>
        <v>2692.1</v>
      </c>
      <c r="J45" s="498"/>
      <c r="K45" s="485"/>
      <c r="L45" s="485"/>
      <c r="M45" s="485"/>
    </row>
    <row r="46" spans="1:13" ht="16.5" customHeight="1" x14ac:dyDescent="0.2">
      <c r="A46" s="265" t="s">
        <v>150</v>
      </c>
      <c r="B46" s="859" t="s">
        <v>877</v>
      </c>
      <c r="C46" s="859"/>
      <c r="D46" s="859"/>
      <c r="E46" s="859"/>
      <c r="F46" s="859"/>
      <c r="G46" s="859"/>
      <c r="H46" s="859"/>
      <c r="I46" s="859"/>
      <c r="J46" s="859"/>
      <c r="K46" s="859"/>
      <c r="L46" s="859"/>
      <c r="M46" s="859"/>
    </row>
    <row r="47" spans="1:13" ht="21" customHeight="1" x14ac:dyDescent="0.2">
      <c r="A47" s="265" t="s">
        <v>150</v>
      </c>
      <c r="B47" s="10" t="s">
        <v>147</v>
      </c>
      <c r="C47" s="859" t="s">
        <v>409</v>
      </c>
      <c r="D47" s="859"/>
      <c r="E47" s="859"/>
      <c r="F47" s="859"/>
      <c r="G47" s="859"/>
      <c r="H47" s="859"/>
      <c r="I47" s="859"/>
      <c r="J47" s="859"/>
      <c r="K47" s="859"/>
      <c r="L47" s="859"/>
      <c r="M47" s="859"/>
    </row>
    <row r="48" spans="1:13" ht="27" customHeight="1" x14ac:dyDescent="0.2">
      <c r="A48" s="275" t="s">
        <v>150</v>
      </c>
      <c r="B48" s="171" t="s">
        <v>147</v>
      </c>
      <c r="C48" s="218" t="s">
        <v>147</v>
      </c>
      <c r="D48" s="239" t="s">
        <v>68</v>
      </c>
      <c r="E48" s="175" t="s">
        <v>1</v>
      </c>
      <c r="F48" s="168">
        <v>11</v>
      </c>
      <c r="G48" s="520">
        <v>11</v>
      </c>
      <c r="H48" s="168">
        <v>11</v>
      </c>
      <c r="I48" s="168">
        <v>11</v>
      </c>
      <c r="J48" s="175" t="s">
        <v>129</v>
      </c>
      <c r="K48" s="237">
        <v>5</v>
      </c>
      <c r="L48" s="237">
        <v>5</v>
      </c>
      <c r="M48" s="237">
        <v>5</v>
      </c>
    </row>
    <row r="49" spans="1:13" ht="40.5" customHeight="1" x14ac:dyDescent="0.2">
      <c r="A49" s="276" t="s">
        <v>150</v>
      </c>
      <c r="B49" s="171" t="s">
        <v>147</v>
      </c>
      <c r="C49" s="218" t="s">
        <v>148</v>
      </c>
      <c r="D49" s="171" t="s">
        <v>411</v>
      </c>
      <c r="E49" s="140" t="s">
        <v>1</v>
      </c>
      <c r="F49" s="168">
        <v>5</v>
      </c>
      <c r="G49" s="520">
        <v>5</v>
      </c>
      <c r="H49" s="168">
        <v>5</v>
      </c>
      <c r="I49" s="168">
        <v>5</v>
      </c>
      <c r="J49" s="175" t="s">
        <v>415</v>
      </c>
      <c r="K49" s="237">
        <v>10</v>
      </c>
      <c r="L49" s="237">
        <v>10</v>
      </c>
      <c r="M49" s="237">
        <v>10</v>
      </c>
    </row>
    <row r="50" spans="1:13" ht="30.75" customHeight="1" x14ac:dyDescent="0.2">
      <c r="A50" s="275" t="s">
        <v>150</v>
      </c>
      <c r="B50" s="171" t="s">
        <v>147</v>
      </c>
      <c r="C50" s="218" t="s">
        <v>149</v>
      </c>
      <c r="D50" s="239" t="s">
        <v>686</v>
      </c>
      <c r="E50" s="140" t="s">
        <v>1</v>
      </c>
      <c r="F50" s="168">
        <v>16</v>
      </c>
      <c r="G50" s="520">
        <v>16</v>
      </c>
      <c r="H50" s="168">
        <v>20</v>
      </c>
      <c r="I50" s="168">
        <v>20</v>
      </c>
      <c r="J50" s="175" t="s">
        <v>30</v>
      </c>
      <c r="K50" s="237">
        <v>6</v>
      </c>
      <c r="L50" s="237">
        <v>6</v>
      </c>
      <c r="M50" s="237">
        <v>6</v>
      </c>
    </row>
    <row r="51" spans="1:13" ht="30.75" customHeight="1" x14ac:dyDescent="0.2">
      <c r="A51" s="275" t="s">
        <v>150</v>
      </c>
      <c r="B51" s="171" t="s">
        <v>147</v>
      </c>
      <c r="C51" s="218" t="s">
        <v>150</v>
      </c>
      <c r="D51" s="239" t="s">
        <v>410</v>
      </c>
      <c r="E51" s="140" t="s">
        <v>1</v>
      </c>
      <c r="F51" s="168">
        <v>3</v>
      </c>
      <c r="G51" s="520">
        <v>3</v>
      </c>
      <c r="H51" s="168">
        <v>3</v>
      </c>
      <c r="I51" s="168">
        <v>3</v>
      </c>
      <c r="J51" s="175" t="s">
        <v>30</v>
      </c>
      <c r="K51" s="237">
        <v>1</v>
      </c>
      <c r="L51" s="237">
        <v>1</v>
      </c>
      <c r="M51" s="237">
        <v>1</v>
      </c>
    </row>
    <row r="52" spans="1:13" s="199" customFormat="1" ht="36" customHeight="1" x14ac:dyDescent="0.2">
      <c r="A52" s="275" t="s">
        <v>150</v>
      </c>
      <c r="B52" s="171" t="s">
        <v>147</v>
      </c>
      <c r="C52" s="218" t="s">
        <v>151</v>
      </c>
      <c r="D52" s="239" t="s">
        <v>560</v>
      </c>
      <c r="E52" s="140" t="s">
        <v>1</v>
      </c>
      <c r="F52" s="168">
        <v>15</v>
      </c>
      <c r="G52" s="520">
        <v>15</v>
      </c>
      <c r="H52" s="168">
        <v>15</v>
      </c>
      <c r="I52" s="168">
        <v>15</v>
      </c>
      <c r="J52" s="175" t="s">
        <v>621</v>
      </c>
      <c r="K52" s="237">
        <v>1</v>
      </c>
      <c r="L52" s="237">
        <v>1</v>
      </c>
      <c r="M52" s="237">
        <v>1</v>
      </c>
    </row>
    <row r="53" spans="1:13" s="199" customFormat="1" ht="21.75" customHeight="1" x14ac:dyDescent="0.2">
      <c r="A53" s="891" t="s">
        <v>150</v>
      </c>
      <c r="B53" s="671" t="s">
        <v>147</v>
      </c>
      <c r="C53" s="671" t="s">
        <v>152</v>
      </c>
      <c r="D53" s="679" t="s">
        <v>561</v>
      </c>
      <c r="E53" s="140" t="s">
        <v>1</v>
      </c>
      <c r="F53" s="168">
        <v>7</v>
      </c>
      <c r="G53" s="520">
        <v>7</v>
      </c>
      <c r="H53" s="168">
        <v>7</v>
      </c>
      <c r="I53" s="168">
        <v>7</v>
      </c>
      <c r="J53" s="799" t="s">
        <v>562</v>
      </c>
      <c r="K53" s="669">
        <v>14</v>
      </c>
      <c r="L53" s="669">
        <v>14</v>
      </c>
      <c r="M53" s="669">
        <v>14</v>
      </c>
    </row>
    <row r="54" spans="1:13" s="199" customFormat="1" ht="21" customHeight="1" x14ac:dyDescent="0.2">
      <c r="A54" s="893"/>
      <c r="B54" s="672"/>
      <c r="C54" s="672"/>
      <c r="D54" s="680"/>
      <c r="E54" s="140" t="s">
        <v>4</v>
      </c>
      <c r="F54" s="168">
        <v>12</v>
      </c>
      <c r="G54" s="520">
        <v>12</v>
      </c>
      <c r="H54" s="168">
        <v>12</v>
      </c>
      <c r="I54" s="168">
        <v>12</v>
      </c>
      <c r="J54" s="800"/>
      <c r="K54" s="670"/>
      <c r="L54" s="670"/>
      <c r="M54" s="670"/>
    </row>
    <row r="55" spans="1:13" ht="20.25" customHeight="1" x14ac:dyDescent="0.2">
      <c r="A55" s="585" t="s">
        <v>150</v>
      </c>
      <c r="B55" s="487" t="s">
        <v>147</v>
      </c>
      <c r="C55" s="703" t="s">
        <v>139</v>
      </c>
      <c r="D55" s="703"/>
      <c r="E55" s="703"/>
      <c r="F55" s="65">
        <f>SUM(F48:F54)</f>
        <v>69</v>
      </c>
      <c r="G55" s="65">
        <f>SUM(G48:G54)</f>
        <v>69</v>
      </c>
      <c r="H55" s="65">
        <f>SUM(H48:H54)</f>
        <v>73</v>
      </c>
      <c r="I55" s="65">
        <f>SUM(I48:I54)</f>
        <v>73</v>
      </c>
      <c r="J55" s="498"/>
      <c r="K55" s="485"/>
      <c r="L55" s="485"/>
      <c r="M55" s="485"/>
    </row>
    <row r="56" spans="1:13" ht="15.75" customHeight="1" x14ac:dyDescent="0.2">
      <c r="A56" s="585" t="s">
        <v>150</v>
      </c>
      <c r="B56" s="703" t="s">
        <v>140</v>
      </c>
      <c r="C56" s="703"/>
      <c r="D56" s="703"/>
      <c r="E56" s="703"/>
      <c r="F56" s="65">
        <f t="shared" ref="F56:I56" si="12">+F55</f>
        <v>69</v>
      </c>
      <c r="G56" s="65">
        <f t="shared" ref="G56" si="13">+G55</f>
        <v>69</v>
      </c>
      <c r="H56" s="65">
        <f t="shared" ref="H56" si="14">+H55</f>
        <v>73</v>
      </c>
      <c r="I56" s="65">
        <f t="shared" si="12"/>
        <v>73</v>
      </c>
      <c r="J56" s="498"/>
      <c r="K56" s="485"/>
      <c r="L56" s="485"/>
      <c r="M56" s="485"/>
    </row>
    <row r="57" spans="1:13" ht="20.25" customHeight="1" x14ac:dyDescent="0.2">
      <c r="A57" s="272" t="s">
        <v>151</v>
      </c>
      <c r="B57" s="779" t="s">
        <v>412</v>
      </c>
      <c r="C57" s="894"/>
      <c r="D57" s="894"/>
      <c r="E57" s="894"/>
      <c r="F57" s="894"/>
      <c r="G57" s="894"/>
      <c r="H57" s="894"/>
      <c r="I57" s="894"/>
      <c r="J57" s="894"/>
      <c r="K57" s="894"/>
      <c r="L57" s="894"/>
      <c r="M57" s="894"/>
    </row>
    <row r="58" spans="1:13" ht="21" customHeight="1" x14ac:dyDescent="0.2">
      <c r="A58" s="277" t="s">
        <v>151</v>
      </c>
      <c r="B58" s="239" t="s">
        <v>147</v>
      </c>
      <c r="C58" s="859" t="s">
        <v>413</v>
      </c>
      <c r="D58" s="859"/>
      <c r="E58" s="859"/>
      <c r="F58" s="859"/>
      <c r="G58" s="859"/>
      <c r="H58" s="859"/>
      <c r="I58" s="859"/>
      <c r="J58" s="859"/>
      <c r="K58" s="859"/>
      <c r="L58" s="859"/>
      <c r="M58" s="859"/>
    </row>
    <row r="59" spans="1:13" ht="26.25" customHeight="1" x14ac:dyDescent="0.2">
      <c r="A59" s="683" t="s">
        <v>151</v>
      </c>
      <c r="B59" s="683" t="s">
        <v>147</v>
      </c>
      <c r="C59" s="683" t="s">
        <v>147</v>
      </c>
      <c r="D59" s="872" t="s">
        <v>414</v>
      </c>
      <c r="E59" s="140" t="s">
        <v>1</v>
      </c>
      <c r="F59" s="211">
        <v>27</v>
      </c>
      <c r="G59" s="519">
        <v>27</v>
      </c>
      <c r="H59" s="211">
        <v>27</v>
      </c>
      <c r="I59" s="211">
        <v>30</v>
      </c>
      <c r="J59" s="869" t="s">
        <v>30</v>
      </c>
      <c r="K59" s="866">
        <v>8</v>
      </c>
      <c r="L59" s="866">
        <v>12</v>
      </c>
      <c r="M59" s="866">
        <v>12</v>
      </c>
    </row>
    <row r="60" spans="1:13" ht="21" customHeight="1" x14ac:dyDescent="0.2">
      <c r="A60" s="683"/>
      <c r="B60" s="683"/>
      <c r="C60" s="683"/>
      <c r="D60" s="872"/>
      <c r="E60" s="140" t="s">
        <v>4</v>
      </c>
      <c r="F60" s="211">
        <v>4</v>
      </c>
      <c r="G60" s="519">
        <v>4</v>
      </c>
      <c r="H60" s="211">
        <v>4</v>
      </c>
      <c r="I60" s="211">
        <v>4.5</v>
      </c>
      <c r="J60" s="870"/>
      <c r="K60" s="866"/>
      <c r="L60" s="866"/>
      <c r="M60" s="866"/>
    </row>
    <row r="61" spans="1:13" ht="24" customHeight="1" x14ac:dyDescent="0.2">
      <c r="A61" s="683"/>
      <c r="B61" s="683"/>
      <c r="C61" s="683"/>
      <c r="D61" s="872"/>
      <c r="E61" s="140" t="s">
        <v>13</v>
      </c>
      <c r="F61" s="211">
        <v>1.5</v>
      </c>
      <c r="G61" s="519">
        <v>1.5</v>
      </c>
      <c r="H61" s="211">
        <v>1.5</v>
      </c>
      <c r="I61" s="211">
        <v>2</v>
      </c>
      <c r="J61" s="871"/>
      <c r="K61" s="866"/>
      <c r="L61" s="866"/>
      <c r="M61" s="866"/>
    </row>
    <row r="62" spans="1:13" ht="24.75" customHeight="1" x14ac:dyDescent="0.2">
      <c r="A62" s="882" t="s">
        <v>151</v>
      </c>
      <c r="B62" s="671" t="s">
        <v>147</v>
      </c>
      <c r="C62" s="671" t="s">
        <v>148</v>
      </c>
      <c r="D62" s="799" t="s">
        <v>171</v>
      </c>
      <c r="E62" s="140" t="s">
        <v>1</v>
      </c>
      <c r="F62" s="211">
        <v>25</v>
      </c>
      <c r="G62" s="519">
        <v>25</v>
      </c>
      <c r="H62" s="211">
        <v>25</v>
      </c>
      <c r="I62" s="211">
        <v>27</v>
      </c>
      <c r="J62" s="799" t="s">
        <v>199</v>
      </c>
      <c r="K62" s="840">
        <v>28</v>
      </c>
      <c r="L62" s="840">
        <v>28</v>
      </c>
      <c r="M62" s="840">
        <v>30</v>
      </c>
    </row>
    <row r="63" spans="1:13" ht="22.5" customHeight="1" x14ac:dyDescent="0.2">
      <c r="A63" s="883"/>
      <c r="B63" s="672"/>
      <c r="C63" s="672"/>
      <c r="D63" s="800"/>
      <c r="E63" s="140" t="s">
        <v>4</v>
      </c>
      <c r="F63" s="211">
        <v>24.5</v>
      </c>
      <c r="G63" s="519">
        <v>24.5</v>
      </c>
      <c r="H63" s="211">
        <v>24.5</v>
      </c>
      <c r="I63" s="211">
        <v>25</v>
      </c>
      <c r="J63" s="800"/>
      <c r="K63" s="842"/>
      <c r="L63" s="842"/>
      <c r="M63" s="842"/>
    </row>
    <row r="64" spans="1:13" ht="26.25" customHeight="1" x14ac:dyDescent="0.2">
      <c r="A64" s="881" t="s">
        <v>151</v>
      </c>
      <c r="B64" s="674" t="s">
        <v>147</v>
      </c>
      <c r="C64" s="674" t="s">
        <v>149</v>
      </c>
      <c r="D64" s="691" t="s">
        <v>241</v>
      </c>
      <c r="E64" s="140" t="s">
        <v>1</v>
      </c>
      <c r="F64" s="211">
        <v>36</v>
      </c>
      <c r="G64" s="519">
        <v>36</v>
      </c>
      <c r="H64" s="211">
        <v>29</v>
      </c>
      <c r="I64" s="211">
        <v>0</v>
      </c>
      <c r="J64" s="797" t="s">
        <v>30</v>
      </c>
      <c r="K64" s="884">
        <v>11</v>
      </c>
      <c r="L64" s="884">
        <v>4</v>
      </c>
      <c r="M64" s="884">
        <v>0</v>
      </c>
    </row>
    <row r="65" spans="1:13" ht="21.75" customHeight="1" x14ac:dyDescent="0.2">
      <c r="A65" s="881"/>
      <c r="B65" s="674"/>
      <c r="C65" s="674"/>
      <c r="D65" s="691"/>
      <c r="E65" s="140" t="s">
        <v>3</v>
      </c>
      <c r="F65" s="240">
        <v>290</v>
      </c>
      <c r="G65" s="545">
        <v>290</v>
      </c>
      <c r="H65" s="240">
        <v>145</v>
      </c>
      <c r="I65" s="240">
        <v>0</v>
      </c>
      <c r="J65" s="798"/>
      <c r="K65" s="884"/>
      <c r="L65" s="884"/>
      <c r="M65" s="884"/>
    </row>
    <row r="66" spans="1:13" ht="27.75" customHeight="1" x14ac:dyDescent="0.2">
      <c r="A66" s="674" t="s">
        <v>151</v>
      </c>
      <c r="B66" s="674" t="s">
        <v>147</v>
      </c>
      <c r="C66" s="674" t="s">
        <v>150</v>
      </c>
      <c r="D66" s="691" t="s">
        <v>755</v>
      </c>
      <c r="E66" s="140" t="s">
        <v>1</v>
      </c>
      <c r="F66" s="211">
        <v>19</v>
      </c>
      <c r="G66" s="519">
        <v>19</v>
      </c>
      <c r="H66" s="211">
        <v>20</v>
      </c>
      <c r="I66" s="211">
        <v>30</v>
      </c>
      <c r="J66" s="797" t="s">
        <v>941</v>
      </c>
      <c r="K66" s="884" t="s">
        <v>180</v>
      </c>
      <c r="L66" s="884">
        <v>10</v>
      </c>
      <c r="M66" s="884">
        <v>14</v>
      </c>
    </row>
    <row r="67" spans="1:13" ht="42.75" customHeight="1" x14ac:dyDescent="0.2">
      <c r="A67" s="674"/>
      <c r="B67" s="674"/>
      <c r="C67" s="674"/>
      <c r="D67" s="691"/>
      <c r="E67" s="220" t="s">
        <v>3</v>
      </c>
      <c r="F67" s="211">
        <v>10</v>
      </c>
      <c r="G67" s="519">
        <v>10</v>
      </c>
      <c r="H67" s="211">
        <v>350</v>
      </c>
      <c r="I67" s="211">
        <v>550</v>
      </c>
      <c r="J67" s="798"/>
      <c r="K67" s="884"/>
      <c r="L67" s="884"/>
      <c r="M67" s="884"/>
    </row>
    <row r="68" spans="1:13" ht="21" customHeight="1" x14ac:dyDescent="0.2">
      <c r="A68" s="671" t="s">
        <v>151</v>
      </c>
      <c r="B68" s="671" t="s">
        <v>147</v>
      </c>
      <c r="C68" s="671" t="s">
        <v>151</v>
      </c>
      <c r="D68" s="667" t="s">
        <v>277</v>
      </c>
      <c r="E68" s="220" t="s">
        <v>4</v>
      </c>
      <c r="F68" s="211">
        <v>0</v>
      </c>
      <c r="G68" s="519">
        <v>0</v>
      </c>
      <c r="H68" s="211">
        <v>0</v>
      </c>
      <c r="I68" s="211">
        <v>0</v>
      </c>
      <c r="J68" s="667" t="s">
        <v>496</v>
      </c>
      <c r="K68" s="840">
        <v>100</v>
      </c>
      <c r="L68" s="840">
        <v>100</v>
      </c>
      <c r="M68" s="840">
        <v>100</v>
      </c>
    </row>
    <row r="69" spans="1:13" ht="21" customHeight="1" x14ac:dyDescent="0.2">
      <c r="A69" s="672"/>
      <c r="B69" s="672"/>
      <c r="C69" s="672"/>
      <c r="D69" s="668"/>
      <c r="E69" s="220" t="s">
        <v>17</v>
      </c>
      <c r="F69" s="211">
        <v>32.799999999999997</v>
      </c>
      <c r="G69" s="519">
        <v>32</v>
      </c>
      <c r="H69" s="211">
        <v>32.799999999999997</v>
      </c>
      <c r="I69" s="211">
        <v>32.799999999999997</v>
      </c>
      <c r="J69" s="668"/>
      <c r="K69" s="842"/>
      <c r="L69" s="842"/>
      <c r="M69" s="842"/>
    </row>
    <row r="70" spans="1:13" ht="30.75" customHeight="1" x14ac:dyDescent="0.2">
      <c r="A70" s="218" t="s">
        <v>151</v>
      </c>
      <c r="B70" s="218" t="s">
        <v>147</v>
      </c>
      <c r="C70" s="218" t="s">
        <v>152</v>
      </c>
      <c r="D70" s="209" t="s">
        <v>563</v>
      </c>
      <c r="E70" s="220" t="s">
        <v>1</v>
      </c>
      <c r="F70" s="211">
        <v>10</v>
      </c>
      <c r="G70" s="519">
        <v>10</v>
      </c>
      <c r="H70" s="211">
        <v>10</v>
      </c>
      <c r="I70" s="211">
        <v>10</v>
      </c>
      <c r="J70" s="140" t="s">
        <v>564</v>
      </c>
      <c r="K70" s="172">
        <v>3</v>
      </c>
      <c r="L70" s="172">
        <v>3</v>
      </c>
      <c r="M70" s="172">
        <v>3</v>
      </c>
    </row>
    <row r="71" spans="1:13" ht="17.25" customHeight="1" x14ac:dyDescent="0.2">
      <c r="A71" s="586" t="s">
        <v>151</v>
      </c>
      <c r="B71" s="487" t="s">
        <v>147</v>
      </c>
      <c r="C71" s="703" t="s">
        <v>139</v>
      </c>
      <c r="D71" s="703"/>
      <c r="E71" s="703"/>
      <c r="F71" s="65">
        <f>SUM(F59:F70)</f>
        <v>479.8</v>
      </c>
      <c r="G71" s="65">
        <f>SUM(G59:G70)</f>
        <v>479</v>
      </c>
      <c r="H71" s="65">
        <f>SUM(H59:H70)</f>
        <v>668.8</v>
      </c>
      <c r="I71" s="65">
        <f>SUM(I59:I70)</f>
        <v>711.3</v>
      </c>
      <c r="J71" s="498"/>
      <c r="K71" s="485"/>
      <c r="L71" s="485"/>
      <c r="M71" s="485"/>
    </row>
    <row r="72" spans="1:13" ht="18.75" customHeight="1" x14ac:dyDescent="0.2">
      <c r="A72" s="585" t="s">
        <v>151</v>
      </c>
      <c r="B72" s="703" t="s">
        <v>140</v>
      </c>
      <c r="C72" s="703"/>
      <c r="D72" s="703"/>
      <c r="E72" s="703"/>
      <c r="F72" s="65">
        <f t="shared" ref="F72:I72" si="15">+F71</f>
        <v>479.8</v>
      </c>
      <c r="G72" s="65">
        <f t="shared" ref="G72" si="16">+G71</f>
        <v>479</v>
      </c>
      <c r="H72" s="65">
        <f t="shared" ref="H72" si="17">+H71</f>
        <v>668.8</v>
      </c>
      <c r="I72" s="65">
        <f t="shared" si="15"/>
        <v>711.3</v>
      </c>
      <c r="J72" s="498"/>
      <c r="K72" s="485"/>
      <c r="L72" s="485"/>
      <c r="M72" s="485"/>
    </row>
    <row r="73" spans="1:13" ht="15" customHeight="1" x14ac:dyDescent="0.2">
      <c r="A73" s="265" t="s">
        <v>152</v>
      </c>
      <c r="B73" s="779" t="s">
        <v>416</v>
      </c>
      <c r="C73" s="873"/>
      <c r="D73" s="873"/>
      <c r="E73" s="873"/>
      <c r="F73" s="873"/>
      <c r="G73" s="873"/>
      <c r="H73" s="873"/>
      <c r="I73" s="873"/>
      <c r="J73" s="873"/>
      <c r="K73" s="873"/>
      <c r="L73" s="873"/>
      <c r="M73" s="873"/>
    </row>
    <row r="74" spans="1:13" ht="18" customHeight="1" x14ac:dyDescent="0.2">
      <c r="A74" s="268" t="s">
        <v>152</v>
      </c>
      <c r="B74" s="10" t="s">
        <v>147</v>
      </c>
      <c r="C74" s="779" t="s">
        <v>417</v>
      </c>
      <c r="D74" s="873"/>
      <c r="E74" s="873"/>
      <c r="F74" s="873"/>
      <c r="G74" s="873"/>
      <c r="H74" s="873"/>
      <c r="I74" s="873"/>
      <c r="J74" s="873"/>
      <c r="K74" s="873"/>
      <c r="L74" s="873"/>
      <c r="M74" s="873"/>
    </row>
    <row r="75" spans="1:13" ht="23.25" customHeight="1" x14ac:dyDescent="0.2">
      <c r="A75" s="671" t="s">
        <v>152</v>
      </c>
      <c r="B75" s="683" t="s">
        <v>147</v>
      </c>
      <c r="C75" s="683" t="s">
        <v>147</v>
      </c>
      <c r="D75" s="827" t="s">
        <v>22</v>
      </c>
      <c r="E75" s="20" t="s">
        <v>17</v>
      </c>
      <c r="F75" s="211">
        <v>300</v>
      </c>
      <c r="G75" s="519">
        <v>300</v>
      </c>
      <c r="H75" s="211">
        <v>0</v>
      </c>
      <c r="I75" s="211">
        <v>0</v>
      </c>
      <c r="J75" s="827" t="s">
        <v>200</v>
      </c>
      <c r="K75" s="820">
        <v>100</v>
      </c>
      <c r="L75" s="820">
        <v>100</v>
      </c>
      <c r="M75" s="820">
        <v>100</v>
      </c>
    </row>
    <row r="76" spans="1:13" ht="23.25" customHeight="1" x14ac:dyDescent="0.2">
      <c r="A76" s="689"/>
      <c r="B76" s="683"/>
      <c r="C76" s="683"/>
      <c r="D76" s="827"/>
      <c r="E76" s="169" t="s">
        <v>1</v>
      </c>
      <c r="F76" s="211">
        <v>0</v>
      </c>
      <c r="G76" s="519">
        <v>0</v>
      </c>
      <c r="H76" s="211">
        <v>600</v>
      </c>
      <c r="I76" s="211">
        <v>600</v>
      </c>
      <c r="J76" s="827"/>
      <c r="K76" s="820"/>
      <c r="L76" s="820"/>
      <c r="M76" s="820"/>
    </row>
    <row r="77" spans="1:13" ht="32.25" customHeight="1" x14ac:dyDescent="0.2">
      <c r="A77" s="689"/>
      <c r="B77" s="683"/>
      <c r="C77" s="683"/>
      <c r="D77" s="827"/>
      <c r="E77" s="169" t="s">
        <v>14</v>
      </c>
      <c r="F77" s="211">
        <v>106</v>
      </c>
      <c r="G77" s="519">
        <v>106</v>
      </c>
      <c r="H77" s="211">
        <v>0</v>
      </c>
      <c r="I77" s="211">
        <v>0</v>
      </c>
      <c r="J77" s="827"/>
      <c r="K77" s="820"/>
      <c r="L77" s="820"/>
      <c r="M77" s="820"/>
    </row>
    <row r="78" spans="1:13" ht="25.5" customHeight="1" x14ac:dyDescent="0.2">
      <c r="A78" s="664" t="s">
        <v>152</v>
      </c>
      <c r="B78" s="674" t="s">
        <v>147</v>
      </c>
      <c r="C78" s="674" t="s">
        <v>148</v>
      </c>
      <c r="D78" s="827" t="s">
        <v>299</v>
      </c>
      <c r="E78" s="169" t="s">
        <v>1</v>
      </c>
      <c r="F78" s="211">
        <v>10</v>
      </c>
      <c r="G78" s="519">
        <v>10</v>
      </c>
      <c r="H78" s="211">
        <v>0</v>
      </c>
      <c r="I78" s="211">
        <v>0</v>
      </c>
      <c r="J78" s="872" t="s">
        <v>291</v>
      </c>
      <c r="K78" s="865">
        <v>1</v>
      </c>
      <c r="L78" s="865"/>
      <c r="M78" s="865"/>
    </row>
    <row r="79" spans="1:13" ht="24" customHeight="1" x14ac:dyDescent="0.2">
      <c r="A79" s="665"/>
      <c r="B79" s="674"/>
      <c r="C79" s="674"/>
      <c r="D79" s="827"/>
      <c r="E79" s="169" t="s">
        <v>14</v>
      </c>
      <c r="F79" s="211">
        <v>0</v>
      </c>
      <c r="G79" s="519">
        <v>0</v>
      </c>
      <c r="H79" s="211">
        <v>0</v>
      </c>
      <c r="I79" s="211">
        <v>0</v>
      </c>
      <c r="J79" s="872"/>
      <c r="K79" s="865"/>
      <c r="L79" s="865"/>
      <c r="M79" s="865"/>
    </row>
    <row r="80" spans="1:13" ht="24" customHeight="1" x14ac:dyDescent="0.2">
      <c r="A80" s="666"/>
      <c r="B80" s="674"/>
      <c r="C80" s="674"/>
      <c r="D80" s="827"/>
      <c r="E80" s="169" t="s">
        <v>3</v>
      </c>
      <c r="F80" s="211">
        <v>0</v>
      </c>
      <c r="G80" s="519">
        <v>0</v>
      </c>
      <c r="H80" s="211">
        <v>0</v>
      </c>
      <c r="I80" s="211">
        <v>0</v>
      </c>
      <c r="J80" s="872"/>
      <c r="K80" s="865"/>
      <c r="L80" s="865"/>
      <c r="M80" s="865"/>
    </row>
    <row r="81" spans="1:13" ht="38.25" customHeight="1" x14ac:dyDescent="0.2">
      <c r="A81" s="222" t="s">
        <v>152</v>
      </c>
      <c r="B81" s="218" t="s">
        <v>147</v>
      </c>
      <c r="C81" s="218" t="s">
        <v>149</v>
      </c>
      <c r="D81" s="209" t="s">
        <v>333</v>
      </c>
      <c r="E81" s="209" t="s">
        <v>1</v>
      </c>
      <c r="F81" s="211">
        <v>0</v>
      </c>
      <c r="G81" s="519">
        <v>0</v>
      </c>
      <c r="H81" s="211">
        <v>20</v>
      </c>
      <c r="I81" s="211">
        <v>20</v>
      </c>
      <c r="J81" s="170" t="s">
        <v>687</v>
      </c>
      <c r="K81" s="172"/>
      <c r="L81" s="172">
        <v>2</v>
      </c>
      <c r="M81" s="172">
        <v>2</v>
      </c>
    </row>
    <row r="82" spans="1:13" ht="31.5" customHeight="1" x14ac:dyDescent="0.2">
      <c r="A82" s="222" t="s">
        <v>152</v>
      </c>
      <c r="B82" s="218" t="s">
        <v>147</v>
      </c>
      <c r="C82" s="218" t="s">
        <v>150</v>
      </c>
      <c r="D82" s="169" t="s">
        <v>23</v>
      </c>
      <c r="E82" s="20" t="s">
        <v>1</v>
      </c>
      <c r="F82" s="211">
        <v>0</v>
      </c>
      <c r="G82" s="519">
        <v>0</v>
      </c>
      <c r="H82" s="211">
        <v>0</v>
      </c>
      <c r="I82" s="211">
        <v>15</v>
      </c>
      <c r="J82" s="170" t="s">
        <v>182</v>
      </c>
      <c r="K82" s="172"/>
      <c r="L82" s="172"/>
      <c r="M82" s="172">
        <v>100</v>
      </c>
    </row>
    <row r="83" spans="1:13" ht="24.75" customHeight="1" x14ac:dyDescent="0.2">
      <c r="A83" s="671" t="s">
        <v>152</v>
      </c>
      <c r="B83" s="671" t="s">
        <v>147</v>
      </c>
      <c r="C83" s="671" t="s">
        <v>151</v>
      </c>
      <c r="D83" s="667" t="s">
        <v>520</v>
      </c>
      <c r="E83" s="209" t="s">
        <v>1</v>
      </c>
      <c r="F83" s="211">
        <v>0</v>
      </c>
      <c r="G83" s="519">
        <v>14.6</v>
      </c>
      <c r="H83" s="211">
        <v>20</v>
      </c>
      <c r="I83" s="211">
        <v>0</v>
      </c>
      <c r="J83" s="799" t="s">
        <v>182</v>
      </c>
      <c r="K83" s="840">
        <v>100</v>
      </c>
      <c r="L83" s="840">
        <v>100</v>
      </c>
      <c r="M83" s="840"/>
    </row>
    <row r="84" spans="1:13" ht="23.25" customHeight="1" x14ac:dyDescent="0.2">
      <c r="A84" s="672"/>
      <c r="B84" s="672"/>
      <c r="C84" s="672"/>
      <c r="D84" s="668"/>
      <c r="E84" s="209" t="s">
        <v>14</v>
      </c>
      <c r="F84" s="211">
        <v>170</v>
      </c>
      <c r="G84" s="519">
        <v>170</v>
      </c>
      <c r="H84" s="211">
        <v>0</v>
      </c>
      <c r="I84" s="211">
        <v>0</v>
      </c>
      <c r="J84" s="800"/>
      <c r="K84" s="842"/>
      <c r="L84" s="842"/>
      <c r="M84" s="842"/>
    </row>
    <row r="85" spans="1:13" ht="54.75" customHeight="1" x14ac:dyDescent="0.2">
      <c r="A85" s="206" t="s">
        <v>152</v>
      </c>
      <c r="B85" s="206" t="s">
        <v>147</v>
      </c>
      <c r="C85" s="206" t="s">
        <v>152</v>
      </c>
      <c r="D85" s="166" t="s">
        <v>630</v>
      </c>
      <c r="E85" s="209" t="s">
        <v>1</v>
      </c>
      <c r="F85" s="211">
        <v>0</v>
      </c>
      <c r="G85" s="519">
        <v>0</v>
      </c>
      <c r="H85" s="211">
        <v>20</v>
      </c>
      <c r="I85" s="211">
        <v>100</v>
      </c>
      <c r="J85" s="209" t="s">
        <v>631</v>
      </c>
      <c r="K85" s="242"/>
      <c r="L85" s="207" t="s">
        <v>549</v>
      </c>
      <c r="M85" s="207" t="s">
        <v>549</v>
      </c>
    </row>
    <row r="86" spans="1:13" ht="39" customHeight="1" x14ac:dyDescent="0.2">
      <c r="A86" s="206" t="s">
        <v>152</v>
      </c>
      <c r="B86" s="206" t="s">
        <v>147</v>
      </c>
      <c r="C86" s="206" t="s">
        <v>153</v>
      </c>
      <c r="D86" s="166" t="s">
        <v>688</v>
      </c>
      <c r="E86" s="209" t="s">
        <v>1</v>
      </c>
      <c r="F86" s="211">
        <v>267.3</v>
      </c>
      <c r="G86" s="519">
        <v>267.3</v>
      </c>
      <c r="H86" s="211">
        <v>0</v>
      </c>
      <c r="I86" s="211">
        <v>0</v>
      </c>
      <c r="J86" s="209" t="s">
        <v>646</v>
      </c>
      <c r="K86" s="242">
        <v>1</v>
      </c>
      <c r="L86" s="207"/>
      <c r="M86" s="207"/>
    </row>
    <row r="87" spans="1:13" ht="27" customHeight="1" x14ac:dyDescent="0.2">
      <c r="A87" s="664" t="s">
        <v>152</v>
      </c>
      <c r="B87" s="664" t="s">
        <v>147</v>
      </c>
      <c r="C87" s="664" t="s">
        <v>154</v>
      </c>
      <c r="D87" s="676" t="s">
        <v>789</v>
      </c>
      <c r="E87" s="209" t="s">
        <v>1</v>
      </c>
      <c r="F87" s="211">
        <v>0</v>
      </c>
      <c r="G87" s="519">
        <v>0</v>
      </c>
      <c r="H87" s="211">
        <v>7.9</v>
      </c>
      <c r="I87" s="211">
        <v>0</v>
      </c>
      <c r="J87" s="676" t="s">
        <v>788</v>
      </c>
      <c r="K87" s="664"/>
      <c r="L87" s="664" t="s">
        <v>189</v>
      </c>
      <c r="M87" s="664"/>
    </row>
    <row r="88" spans="1:13" ht="24" customHeight="1" x14ac:dyDescent="0.2">
      <c r="A88" s="666"/>
      <c r="B88" s="666"/>
      <c r="C88" s="666"/>
      <c r="D88" s="678"/>
      <c r="E88" s="209" t="s">
        <v>17</v>
      </c>
      <c r="F88" s="211">
        <v>0</v>
      </c>
      <c r="G88" s="519">
        <v>0</v>
      </c>
      <c r="H88" s="211">
        <v>31.3</v>
      </c>
      <c r="I88" s="211">
        <v>0</v>
      </c>
      <c r="J88" s="678"/>
      <c r="K88" s="666"/>
      <c r="L88" s="666"/>
      <c r="M88" s="666"/>
    </row>
    <row r="89" spans="1:13" ht="17.25" customHeight="1" x14ac:dyDescent="0.2">
      <c r="A89" s="487" t="s">
        <v>152</v>
      </c>
      <c r="B89" s="487" t="s">
        <v>147</v>
      </c>
      <c r="C89" s="703" t="s">
        <v>139</v>
      </c>
      <c r="D89" s="703"/>
      <c r="E89" s="703"/>
      <c r="F89" s="278">
        <f>SUM(F75:F88)</f>
        <v>853.3</v>
      </c>
      <c r="G89" s="278">
        <f>SUM(G75:G88)</f>
        <v>867.90000000000009</v>
      </c>
      <c r="H89" s="278">
        <f>SUM(H75:H88)</f>
        <v>699.19999999999993</v>
      </c>
      <c r="I89" s="278">
        <f>SUM(I75:I88)</f>
        <v>735</v>
      </c>
      <c r="J89" s="492"/>
      <c r="K89" s="588"/>
      <c r="L89" s="588"/>
      <c r="M89" s="588"/>
    </row>
    <row r="90" spans="1:13" ht="16.5" customHeight="1" x14ac:dyDescent="0.2">
      <c r="A90" s="487" t="s">
        <v>152</v>
      </c>
      <c r="B90" s="703" t="s">
        <v>140</v>
      </c>
      <c r="C90" s="703"/>
      <c r="D90" s="703"/>
      <c r="E90" s="703"/>
      <c r="F90" s="278">
        <f t="shared" ref="F90:I90" si="18">+F89</f>
        <v>853.3</v>
      </c>
      <c r="G90" s="278">
        <f t="shared" ref="G90" si="19">+G89</f>
        <v>867.90000000000009</v>
      </c>
      <c r="H90" s="278">
        <f t="shared" si="18"/>
        <v>699.19999999999993</v>
      </c>
      <c r="I90" s="278">
        <f t="shared" si="18"/>
        <v>735</v>
      </c>
      <c r="J90" s="492"/>
      <c r="K90" s="588"/>
      <c r="L90" s="588"/>
      <c r="M90" s="588"/>
    </row>
    <row r="91" spans="1:13" ht="24" customHeight="1" x14ac:dyDescent="0.2">
      <c r="A91" s="868" t="s">
        <v>141</v>
      </c>
      <c r="B91" s="868"/>
      <c r="C91" s="868"/>
      <c r="D91" s="868"/>
      <c r="E91" s="868"/>
      <c r="F91" s="279">
        <f>+F90+F72+F56+F45+F26+F18</f>
        <v>5814.5</v>
      </c>
      <c r="G91" s="279">
        <f>+G90+G72+G56+G45+G26+G18</f>
        <v>6102.2</v>
      </c>
      <c r="H91" s="279">
        <f>+H90+H72+H56+H45+H26+H18</f>
        <v>6391.4</v>
      </c>
      <c r="I91" s="279">
        <f>+I90+I72+I56+I45+I26+I18</f>
        <v>6625</v>
      </c>
      <c r="J91" s="308"/>
      <c r="K91" s="280"/>
      <c r="L91" s="280"/>
      <c r="M91" s="280"/>
    </row>
    <row r="92" spans="1:13" ht="16.5" customHeight="1" x14ac:dyDescent="0.2">
      <c r="A92" s="685" t="s">
        <v>162</v>
      </c>
      <c r="B92" s="685"/>
      <c r="C92" s="685"/>
      <c r="D92" s="685"/>
      <c r="E92" s="685"/>
      <c r="F92" s="35"/>
      <c r="G92" s="35"/>
      <c r="H92" s="35"/>
      <c r="I92" s="35"/>
      <c r="J92" s="308"/>
      <c r="K92" s="281"/>
      <c r="L92" s="281"/>
      <c r="M92" s="281"/>
    </row>
    <row r="93" spans="1:13" ht="18" customHeight="1" x14ac:dyDescent="0.2">
      <c r="A93" s="813" t="s">
        <v>19</v>
      </c>
      <c r="B93" s="813"/>
      <c r="C93" s="813"/>
      <c r="D93" s="813"/>
      <c r="E93" s="813"/>
      <c r="F93" s="150">
        <f t="shared" ref="F93:I93" si="20">SUM(F94:F99)</f>
        <v>5457.4999999999991</v>
      </c>
      <c r="G93" s="150">
        <f t="shared" si="20"/>
        <v>5748.4000000000005</v>
      </c>
      <c r="H93" s="150">
        <f t="shared" si="20"/>
        <v>5839.4</v>
      </c>
      <c r="I93" s="150">
        <f t="shared" si="20"/>
        <v>6016.5</v>
      </c>
      <c r="J93" s="308"/>
      <c r="K93" s="282"/>
      <c r="L93" s="282"/>
      <c r="M93" s="282"/>
    </row>
    <row r="94" spans="1:13" ht="25.5" customHeight="1" x14ac:dyDescent="0.2">
      <c r="A94" s="675" t="s">
        <v>110</v>
      </c>
      <c r="B94" s="675"/>
      <c r="C94" s="675"/>
      <c r="D94" s="675"/>
      <c r="E94" s="675"/>
      <c r="F94" s="87">
        <f t="shared" ref="F94:I94" si="21">+F86+F85+F83+F82+F81+F78+F70+F66+F64+F62+F59+F53+F52+F51+F50+F49+F48+F43+F41+F40+F39+F38+F37+F36+F33+F32+F29+F24+F21+F15+F12+F87+F76</f>
        <v>4698.7999999999993</v>
      </c>
      <c r="G94" s="531">
        <f t="shared" si="21"/>
        <v>4997.8</v>
      </c>
      <c r="H94" s="87">
        <f t="shared" si="21"/>
        <v>5632.2999999999993</v>
      </c>
      <c r="I94" s="87">
        <f t="shared" si="21"/>
        <v>5840.7</v>
      </c>
      <c r="J94" s="308"/>
      <c r="K94" s="282"/>
      <c r="L94" s="282"/>
      <c r="M94" s="282"/>
    </row>
    <row r="95" spans="1:13" ht="14.25" customHeight="1" x14ac:dyDescent="0.2">
      <c r="A95" s="675" t="s">
        <v>175</v>
      </c>
      <c r="B95" s="675"/>
      <c r="C95" s="675"/>
      <c r="D95" s="675"/>
      <c r="E95" s="675"/>
      <c r="F95" s="88">
        <f>+F14+F22+F30+F69+F75+F88</f>
        <v>394.7</v>
      </c>
      <c r="G95" s="542">
        <f>+G14+G22+G30+G69+G75+G88</f>
        <v>386.6</v>
      </c>
      <c r="H95" s="88">
        <f>+H14+H22+H30+H69+H75+H88</f>
        <v>119.1</v>
      </c>
      <c r="I95" s="88">
        <f>+I14+I22+I30+I69+I75+I88</f>
        <v>87.8</v>
      </c>
      <c r="J95" s="308"/>
      <c r="K95" s="281"/>
      <c r="L95" s="281"/>
      <c r="M95" s="281"/>
    </row>
    <row r="96" spans="1:13" ht="14.25" customHeight="1" x14ac:dyDescent="0.2">
      <c r="A96" s="675" t="s">
        <v>111</v>
      </c>
      <c r="B96" s="675"/>
      <c r="C96" s="675"/>
      <c r="D96" s="675"/>
      <c r="E96" s="675"/>
      <c r="F96" s="36"/>
      <c r="G96" s="542"/>
      <c r="H96" s="36"/>
      <c r="I96" s="36"/>
      <c r="J96" s="308"/>
      <c r="K96" s="281"/>
      <c r="L96" s="281"/>
      <c r="M96" s="281"/>
    </row>
    <row r="97" spans="1:13" ht="14.25" customHeight="1" x14ac:dyDescent="0.2">
      <c r="A97" s="675" t="s">
        <v>112</v>
      </c>
      <c r="B97" s="675"/>
      <c r="C97" s="675"/>
      <c r="D97" s="675"/>
      <c r="E97" s="675"/>
      <c r="F97" s="88">
        <f>+F13+F23+F31</f>
        <v>88</v>
      </c>
      <c r="G97" s="542">
        <f>+G13+G23+G31</f>
        <v>88</v>
      </c>
      <c r="H97" s="88">
        <f>+H13+H23+H31</f>
        <v>88</v>
      </c>
      <c r="I97" s="88">
        <f>+I13+I23+I31</f>
        <v>88</v>
      </c>
      <c r="J97" s="308"/>
      <c r="K97" s="281"/>
      <c r="L97" s="281"/>
      <c r="M97" s="281"/>
    </row>
    <row r="98" spans="1:13" ht="14.25" customHeight="1" x14ac:dyDescent="0.2">
      <c r="A98" s="675" t="s">
        <v>115</v>
      </c>
      <c r="B98" s="675"/>
      <c r="C98" s="675"/>
      <c r="D98" s="675"/>
      <c r="E98" s="675"/>
      <c r="F98" s="88">
        <f>+F84+F77</f>
        <v>276</v>
      </c>
      <c r="G98" s="542">
        <f>+G84+G77</f>
        <v>276</v>
      </c>
      <c r="H98" s="88">
        <f>+H84+H77</f>
        <v>0</v>
      </c>
      <c r="I98" s="88">
        <f>+I84+I77</f>
        <v>0</v>
      </c>
      <c r="J98" s="308"/>
      <c r="K98" s="281"/>
      <c r="L98" s="281"/>
      <c r="M98" s="281"/>
    </row>
    <row r="99" spans="1:13" ht="14.25" customHeight="1" x14ac:dyDescent="0.2">
      <c r="A99" s="675" t="s">
        <v>116</v>
      </c>
      <c r="B99" s="675"/>
      <c r="C99" s="675"/>
      <c r="D99" s="675"/>
      <c r="E99" s="675"/>
      <c r="F99" s="36"/>
      <c r="G99" s="542"/>
      <c r="H99" s="36"/>
      <c r="I99" s="36"/>
      <c r="J99" s="308"/>
      <c r="K99" s="281"/>
      <c r="L99" s="281"/>
      <c r="M99" s="281"/>
    </row>
    <row r="100" spans="1:13" ht="16.5" customHeight="1" x14ac:dyDescent="0.2">
      <c r="A100" s="822" t="s">
        <v>18</v>
      </c>
      <c r="B100" s="822"/>
      <c r="C100" s="822"/>
      <c r="D100" s="822"/>
      <c r="E100" s="822"/>
      <c r="F100" s="150">
        <f t="shared" ref="F100:I100" si="22">SUM(F101:F104)</f>
        <v>357</v>
      </c>
      <c r="G100" s="150">
        <f t="shared" si="22"/>
        <v>353.8</v>
      </c>
      <c r="H100" s="150">
        <f t="shared" si="22"/>
        <v>552</v>
      </c>
      <c r="I100" s="150">
        <f t="shared" si="22"/>
        <v>608.5</v>
      </c>
      <c r="J100" s="308"/>
      <c r="K100" s="281"/>
      <c r="L100" s="281"/>
      <c r="M100" s="281"/>
    </row>
    <row r="101" spans="1:13" x14ac:dyDescent="0.2">
      <c r="A101" s="675" t="s">
        <v>113</v>
      </c>
      <c r="B101" s="675"/>
      <c r="C101" s="675"/>
      <c r="D101" s="675"/>
      <c r="E101" s="675"/>
      <c r="F101" s="88">
        <f t="shared" ref="F101:I101" si="23">+F65+F67+F80</f>
        <v>300</v>
      </c>
      <c r="G101" s="542">
        <f t="shared" ref="G101" si="24">+G65+G67+G80</f>
        <v>300</v>
      </c>
      <c r="H101" s="88">
        <f t="shared" si="23"/>
        <v>495</v>
      </c>
      <c r="I101" s="88">
        <f t="shared" si="23"/>
        <v>550</v>
      </c>
      <c r="J101" s="308"/>
      <c r="K101" s="281"/>
      <c r="L101" s="281"/>
      <c r="M101" s="281"/>
    </row>
    <row r="102" spans="1:13" x14ac:dyDescent="0.2">
      <c r="A102" s="675" t="s">
        <v>114</v>
      </c>
      <c r="B102" s="675"/>
      <c r="C102" s="675"/>
      <c r="D102" s="675"/>
      <c r="E102" s="675"/>
      <c r="F102" s="88">
        <f t="shared" ref="F102:I102" si="25">+F68+F63+F60+F54+F42+F16</f>
        <v>55.5</v>
      </c>
      <c r="G102" s="542">
        <f t="shared" ref="G102" si="26">+G68+G63+G60+G54+G42+G16</f>
        <v>52.3</v>
      </c>
      <c r="H102" s="88">
        <f t="shared" si="25"/>
        <v>55.5</v>
      </c>
      <c r="I102" s="88">
        <f t="shared" si="25"/>
        <v>56.5</v>
      </c>
      <c r="J102" s="308"/>
      <c r="K102" s="281"/>
      <c r="L102" s="281"/>
      <c r="M102" s="281"/>
    </row>
    <row r="103" spans="1:13" x14ac:dyDescent="0.2">
      <c r="A103" s="675" t="s">
        <v>117</v>
      </c>
      <c r="B103" s="675"/>
      <c r="C103" s="675"/>
      <c r="D103" s="675"/>
      <c r="E103" s="675"/>
      <c r="F103" s="88">
        <f>+F61</f>
        <v>1.5</v>
      </c>
      <c r="G103" s="542">
        <f>+G61</f>
        <v>1.5</v>
      </c>
      <c r="H103" s="88">
        <f>+H61</f>
        <v>1.5</v>
      </c>
      <c r="I103" s="88">
        <f>+I61</f>
        <v>2</v>
      </c>
      <c r="J103" s="308"/>
      <c r="K103" s="281"/>
      <c r="L103" s="281"/>
      <c r="M103" s="281"/>
    </row>
    <row r="104" spans="1:13" x14ac:dyDescent="0.2">
      <c r="A104" s="675" t="s">
        <v>118</v>
      </c>
      <c r="B104" s="675"/>
      <c r="C104" s="675"/>
      <c r="D104" s="675"/>
      <c r="E104" s="675"/>
      <c r="F104" s="36"/>
      <c r="G104" s="542"/>
      <c r="H104" s="36"/>
      <c r="I104" s="36"/>
      <c r="J104" s="308"/>
      <c r="K104" s="281"/>
      <c r="L104" s="281"/>
      <c r="M104" s="281"/>
    </row>
    <row r="105" spans="1:13" s="13" customFormat="1" x14ac:dyDescent="0.2">
      <c r="A105" s="709" t="s">
        <v>1074</v>
      </c>
      <c r="B105" s="709"/>
      <c r="C105" s="709"/>
      <c r="D105" s="709"/>
      <c r="E105" s="709"/>
      <c r="F105" s="709"/>
      <c r="G105" s="709"/>
      <c r="H105" s="709"/>
      <c r="I105" s="155"/>
      <c r="J105" s="44"/>
      <c r="K105" s="64"/>
      <c r="L105" s="64"/>
      <c r="M105" s="64"/>
    </row>
    <row r="106" spans="1:13" s="6" customFormat="1" x14ac:dyDescent="0.2">
      <c r="A106" s="261"/>
      <c r="B106" s="261"/>
      <c r="C106" s="262"/>
      <c r="D106" s="261"/>
      <c r="E106" s="263"/>
      <c r="F106" s="21"/>
      <c r="G106" s="417"/>
      <c r="H106" s="21"/>
      <c r="I106" s="21"/>
      <c r="J106" s="83"/>
      <c r="K106" s="111"/>
      <c r="L106" s="111"/>
      <c r="M106" s="111"/>
    </row>
  </sheetData>
  <mergeCells count="183">
    <mergeCell ref="B57:M57"/>
    <mergeCell ref="C58:M58"/>
    <mergeCell ref="B59:B61"/>
    <mergeCell ref="C34:D34"/>
    <mergeCell ref="L53:L54"/>
    <mergeCell ref="K21:K22"/>
    <mergeCell ref="J21:J22"/>
    <mergeCell ref="B21:B23"/>
    <mergeCell ref="B29:B31"/>
    <mergeCell ref="J41:J42"/>
    <mergeCell ref="C41:C42"/>
    <mergeCell ref="C55:E55"/>
    <mergeCell ref="A53:A54"/>
    <mergeCell ref="C44:E44"/>
    <mergeCell ref="C35:M35"/>
    <mergeCell ref="K29:K31"/>
    <mergeCell ref="D78:D80"/>
    <mergeCell ref="L78:L80"/>
    <mergeCell ref="K68:K69"/>
    <mergeCell ref="K87:K88"/>
    <mergeCell ref="A105:H105"/>
    <mergeCell ref="J83:J84"/>
    <mergeCell ref="K83:K84"/>
    <mergeCell ref="L83:L84"/>
    <mergeCell ref="K75:K77"/>
    <mergeCell ref="C74:M74"/>
    <mergeCell ref="A68:A69"/>
    <mergeCell ref="A29:A31"/>
    <mergeCell ref="M53:M54"/>
    <mergeCell ref="M59:M61"/>
    <mergeCell ref="M21:M22"/>
    <mergeCell ref="L87:L88"/>
    <mergeCell ref="M87:M88"/>
    <mergeCell ref="C62:C63"/>
    <mergeCell ref="A104:E104"/>
    <mergeCell ref="A95:E95"/>
    <mergeCell ref="A97:E97"/>
    <mergeCell ref="A99:E99"/>
    <mergeCell ref="A93:E93"/>
    <mergeCell ref="A101:E101"/>
    <mergeCell ref="A94:E94"/>
    <mergeCell ref="A92:E92"/>
    <mergeCell ref="B90:E90"/>
    <mergeCell ref="A103:E103"/>
    <mergeCell ref="A102:E102"/>
    <mergeCell ref="A100:E100"/>
    <mergeCell ref="M83:M84"/>
    <mergeCell ref="B72:E72"/>
    <mergeCell ref="D83:D84"/>
    <mergeCell ref="C83:C84"/>
    <mergeCell ref="B83:B84"/>
    <mergeCell ref="M29:M31"/>
    <mergeCell ref="K15:K16"/>
    <mergeCell ref="C4:C8"/>
    <mergeCell ref="A12:A14"/>
    <mergeCell ref="K1:M1"/>
    <mergeCell ref="C89:E89"/>
    <mergeCell ref="A64:A65"/>
    <mergeCell ref="A15:A16"/>
    <mergeCell ref="C47:M47"/>
    <mergeCell ref="B10:M10"/>
    <mergeCell ref="D21:D23"/>
    <mergeCell ref="J29:J31"/>
    <mergeCell ref="C11:M11"/>
    <mergeCell ref="M15:M16"/>
    <mergeCell ref="D29:D31"/>
    <mergeCell ref="J15:J16"/>
    <mergeCell ref="B19:M19"/>
    <mergeCell ref="C20:M20"/>
    <mergeCell ref="M78:M80"/>
    <mergeCell ref="J4:M4"/>
    <mergeCell ref="E4:E8"/>
    <mergeCell ref="A83:A84"/>
    <mergeCell ref="A78:A80"/>
    <mergeCell ref="K78:K80"/>
    <mergeCell ref="K62:K63"/>
    <mergeCell ref="D64:D65"/>
    <mergeCell ref="D66:D67"/>
    <mergeCell ref="J66:J67"/>
    <mergeCell ref="A2:M2"/>
    <mergeCell ref="M36:M37"/>
    <mergeCell ref="B41:B42"/>
    <mergeCell ref="D41:D42"/>
    <mergeCell ref="B26:E26"/>
    <mergeCell ref="B15:B16"/>
    <mergeCell ref="B12:B14"/>
    <mergeCell ref="A3:M3"/>
    <mergeCell ref="A4:A8"/>
    <mergeCell ref="B4:B8"/>
    <mergeCell ref="M6:M8"/>
    <mergeCell ref="D12:D14"/>
    <mergeCell ref="D15:D16"/>
    <mergeCell ref="C17:E17"/>
    <mergeCell ref="J36:J37"/>
    <mergeCell ref="C15:C16"/>
    <mergeCell ref="A21:A23"/>
    <mergeCell ref="M13:M14"/>
    <mergeCell ref="F4:F8"/>
    <mergeCell ref="K6:K8"/>
    <mergeCell ref="A62:A63"/>
    <mergeCell ref="A87:A88"/>
    <mergeCell ref="B87:B88"/>
    <mergeCell ref="C87:C88"/>
    <mergeCell ref="B75:B77"/>
    <mergeCell ref="C75:C77"/>
    <mergeCell ref="D87:D88"/>
    <mergeCell ref="M64:M65"/>
    <mergeCell ref="K64:K65"/>
    <mergeCell ref="L64:L65"/>
    <mergeCell ref="L68:L69"/>
    <mergeCell ref="L75:L77"/>
    <mergeCell ref="B64:B65"/>
    <mergeCell ref="B78:B80"/>
    <mergeCell ref="A75:A77"/>
    <mergeCell ref="L66:L67"/>
    <mergeCell ref="J64:J65"/>
    <mergeCell ref="D62:D63"/>
    <mergeCell ref="J62:J63"/>
    <mergeCell ref="M68:M69"/>
    <mergeCell ref="M66:M67"/>
    <mergeCell ref="L62:L63"/>
    <mergeCell ref="M62:M63"/>
    <mergeCell ref="K66:K67"/>
    <mergeCell ref="K53:K54"/>
    <mergeCell ref="B62:B63"/>
    <mergeCell ref="J5:J8"/>
    <mergeCell ref="B45:E45"/>
    <mergeCell ref="B46:M46"/>
    <mergeCell ref="M41:M42"/>
    <mergeCell ref="A9:M9"/>
    <mergeCell ref="J13:J14"/>
    <mergeCell ref="L59:L61"/>
    <mergeCell ref="K59:K61"/>
    <mergeCell ref="K41:K42"/>
    <mergeCell ref="C28:M28"/>
    <mergeCell ref="C12:C14"/>
    <mergeCell ref="K36:K37"/>
    <mergeCell ref="C25:E25"/>
    <mergeCell ref="D4:D8"/>
    <mergeCell ref="I4:I8"/>
    <mergeCell ref="H4:H8"/>
    <mergeCell ref="B27:M27"/>
    <mergeCell ref="A41:A42"/>
    <mergeCell ref="D53:D54"/>
    <mergeCell ref="C53:C54"/>
    <mergeCell ref="B53:B54"/>
    <mergeCell ref="J53:J54"/>
    <mergeCell ref="A96:E96"/>
    <mergeCell ref="A98:E98"/>
    <mergeCell ref="A91:E91"/>
    <mergeCell ref="J75:J77"/>
    <mergeCell ref="C64:C65"/>
    <mergeCell ref="D68:D69"/>
    <mergeCell ref="C68:C69"/>
    <mergeCell ref="A59:A61"/>
    <mergeCell ref="B56:E56"/>
    <mergeCell ref="J59:J61"/>
    <mergeCell ref="D59:D61"/>
    <mergeCell ref="J68:J69"/>
    <mergeCell ref="A66:A67"/>
    <mergeCell ref="J87:J88"/>
    <mergeCell ref="C59:C61"/>
    <mergeCell ref="C71:E71"/>
    <mergeCell ref="B68:B69"/>
    <mergeCell ref="J78:J80"/>
    <mergeCell ref="D75:D77"/>
    <mergeCell ref="B73:M73"/>
    <mergeCell ref="M75:M77"/>
    <mergeCell ref="C78:C80"/>
    <mergeCell ref="B66:B67"/>
    <mergeCell ref="C66:C67"/>
    <mergeCell ref="K13:K14"/>
    <mergeCell ref="C29:C31"/>
    <mergeCell ref="L6:L8"/>
    <mergeCell ref="L13:L14"/>
    <mergeCell ref="L15:L16"/>
    <mergeCell ref="L21:L22"/>
    <mergeCell ref="L29:L31"/>
    <mergeCell ref="L36:L37"/>
    <mergeCell ref="L41:L42"/>
    <mergeCell ref="G4:G8"/>
    <mergeCell ref="B18:E18"/>
    <mergeCell ref="C21:C23"/>
  </mergeCells>
  <phoneticPr fontId="15" type="noConversion"/>
  <pageMargins left="0.19685039370078741" right="0.19685039370078741" top="0.19685039370078741" bottom="0.19685039370078741" header="0" footer="0"/>
  <pageSetup paperSize="9" scale="94"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39997558519241921"/>
    <pageSetUpPr fitToPage="1"/>
  </sheetPr>
  <dimension ref="A1:M63"/>
  <sheetViews>
    <sheetView zoomScale="85" zoomScaleNormal="85" workbookViewId="0">
      <pane ySplit="8" topLeftCell="A9" activePane="bottomLeft" state="frozen"/>
      <selection activeCell="H12" sqref="H12:H18"/>
      <selection pane="bottomLeft" activeCell="J15" sqref="J15"/>
    </sheetView>
  </sheetViews>
  <sheetFormatPr defaultColWidth="9.140625" defaultRowHeight="12.75" x14ac:dyDescent="0.2"/>
  <cols>
    <col min="1" max="1" width="3.42578125" style="261" customWidth="1"/>
    <col min="2" max="2" width="3.7109375" style="261" customWidth="1"/>
    <col min="3" max="3" width="3.5703125" style="309" customWidth="1"/>
    <col min="4" max="4" width="41.140625" style="261" customWidth="1"/>
    <col min="5" max="5" width="7.140625" style="263" customWidth="1"/>
    <col min="6" max="6" width="13.28515625" style="83" customWidth="1"/>
    <col min="7" max="9" width="12.28515625" style="83" customWidth="1"/>
    <col min="10" max="10" width="29.5703125" style="83" customWidth="1"/>
    <col min="11" max="13" width="5.42578125" style="111" customWidth="1"/>
    <col min="14" max="16384" width="9.140625" style="83"/>
  </cols>
  <sheetData>
    <row r="1" spans="1:13" ht="18" customHeight="1" x14ac:dyDescent="0.2">
      <c r="K1" s="925" t="s">
        <v>871</v>
      </c>
      <c r="L1" s="925"/>
      <c r="M1" s="925"/>
    </row>
    <row r="2" spans="1:13" ht="41.25" customHeight="1" x14ac:dyDescent="0.2">
      <c r="A2" s="725" t="s">
        <v>719</v>
      </c>
      <c r="B2" s="725"/>
      <c r="C2" s="725"/>
      <c r="D2" s="725"/>
      <c r="E2" s="725"/>
      <c r="F2" s="725"/>
      <c r="G2" s="725"/>
      <c r="H2" s="725"/>
      <c r="I2" s="725"/>
      <c r="J2" s="725"/>
      <c r="K2" s="725"/>
      <c r="L2" s="725"/>
      <c r="M2" s="725"/>
    </row>
    <row r="3" spans="1:13" ht="17.25" customHeight="1" x14ac:dyDescent="0.2">
      <c r="A3" s="310"/>
      <c r="B3" s="310"/>
      <c r="C3" s="310"/>
      <c r="D3" s="310"/>
      <c r="E3" s="554"/>
      <c r="F3" s="546"/>
      <c r="G3" s="546"/>
      <c r="H3" s="546"/>
      <c r="I3" s="546"/>
      <c r="J3" s="928" t="s">
        <v>235</v>
      </c>
      <c r="K3" s="928"/>
      <c r="L3" s="928"/>
      <c r="M3" s="928"/>
    </row>
    <row r="4" spans="1:13" s="108" customFormat="1" ht="23.25" customHeight="1" x14ac:dyDescent="0.2">
      <c r="A4" s="916" t="s">
        <v>133</v>
      </c>
      <c r="B4" s="916" t="s">
        <v>134</v>
      </c>
      <c r="C4" s="916" t="s">
        <v>135</v>
      </c>
      <c r="D4" s="929" t="s">
        <v>136</v>
      </c>
      <c r="E4" s="916" t="s">
        <v>132</v>
      </c>
      <c r="F4" s="782" t="s">
        <v>1079</v>
      </c>
      <c r="G4" s="783" t="s">
        <v>919</v>
      </c>
      <c r="H4" s="782" t="s">
        <v>551</v>
      </c>
      <c r="I4" s="782" t="s">
        <v>712</v>
      </c>
      <c r="J4" s="782" t="s">
        <v>137</v>
      </c>
      <c r="K4" s="782"/>
      <c r="L4" s="782"/>
      <c r="M4" s="782"/>
    </row>
    <row r="5" spans="1:13" s="108" customFormat="1" ht="12.75" hidden="1" customHeight="1" x14ac:dyDescent="0.2">
      <c r="A5" s="916"/>
      <c r="B5" s="916"/>
      <c r="C5" s="916"/>
      <c r="D5" s="929"/>
      <c r="E5" s="916"/>
      <c r="F5" s="782"/>
      <c r="G5" s="783"/>
      <c r="H5" s="782"/>
      <c r="I5" s="782"/>
      <c r="J5" s="782" t="s">
        <v>138</v>
      </c>
      <c r="K5" s="298"/>
      <c r="L5" s="298"/>
      <c r="M5" s="298"/>
    </row>
    <row r="6" spans="1:13" s="108" customFormat="1" ht="15" customHeight="1" x14ac:dyDescent="0.2">
      <c r="A6" s="916"/>
      <c r="B6" s="916"/>
      <c r="C6" s="916"/>
      <c r="D6" s="929"/>
      <c r="E6" s="916"/>
      <c r="F6" s="782"/>
      <c r="G6" s="783"/>
      <c r="H6" s="782"/>
      <c r="I6" s="782"/>
      <c r="J6" s="782"/>
      <c r="K6" s="926" t="s">
        <v>507</v>
      </c>
      <c r="L6" s="926" t="s">
        <v>552</v>
      </c>
      <c r="M6" s="926" t="s">
        <v>713</v>
      </c>
    </row>
    <row r="7" spans="1:13" s="108" customFormat="1" ht="39" customHeight="1" x14ac:dyDescent="0.2">
      <c r="A7" s="916"/>
      <c r="B7" s="916"/>
      <c r="C7" s="916"/>
      <c r="D7" s="929"/>
      <c r="E7" s="916"/>
      <c r="F7" s="782"/>
      <c r="G7" s="783"/>
      <c r="H7" s="782"/>
      <c r="I7" s="782"/>
      <c r="J7" s="782"/>
      <c r="K7" s="926"/>
      <c r="L7" s="926"/>
      <c r="M7" s="926"/>
    </row>
    <row r="8" spans="1:13" s="108" customFormat="1" ht="48.75" customHeight="1" x14ac:dyDescent="0.2">
      <c r="A8" s="916"/>
      <c r="B8" s="916"/>
      <c r="C8" s="916"/>
      <c r="D8" s="929"/>
      <c r="E8" s="916"/>
      <c r="F8" s="782"/>
      <c r="G8" s="783"/>
      <c r="H8" s="782"/>
      <c r="I8" s="782"/>
      <c r="J8" s="782"/>
      <c r="K8" s="926"/>
      <c r="L8" s="926"/>
      <c r="M8" s="926"/>
    </row>
    <row r="9" spans="1:13" s="108" customFormat="1" ht="31.5" customHeight="1" x14ac:dyDescent="0.2">
      <c r="A9" s="927" t="s">
        <v>263</v>
      </c>
      <c r="B9" s="927"/>
      <c r="C9" s="927"/>
      <c r="D9" s="927"/>
      <c r="E9" s="927"/>
      <c r="F9" s="927"/>
      <c r="G9" s="927"/>
      <c r="H9" s="927"/>
      <c r="I9" s="927"/>
      <c r="J9" s="927"/>
      <c r="K9" s="200"/>
      <c r="L9" s="200"/>
      <c r="M9" s="200"/>
    </row>
    <row r="10" spans="1:13" s="108" customFormat="1" ht="15" customHeight="1" x14ac:dyDescent="0.2">
      <c r="A10" s="84" t="s">
        <v>147</v>
      </c>
      <c r="B10" s="919" t="s">
        <v>388</v>
      </c>
      <c r="C10" s="919"/>
      <c r="D10" s="919"/>
      <c r="E10" s="919"/>
      <c r="F10" s="919"/>
      <c r="G10" s="919"/>
      <c r="H10" s="919"/>
      <c r="I10" s="919"/>
      <c r="J10" s="919"/>
      <c r="K10" s="201"/>
      <c r="L10" s="201"/>
      <c r="M10" s="201"/>
    </row>
    <row r="11" spans="1:13" s="108" customFormat="1" ht="18" customHeight="1" x14ac:dyDescent="0.2">
      <c r="A11" s="84" t="s">
        <v>147</v>
      </c>
      <c r="B11" s="228" t="s">
        <v>147</v>
      </c>
      <c r="C11" s="919" t="s">
        <v>246</v>
      </c>
      <c r="D11" s="919"/>
      <c r="E11" s="919"/>
      <c r="F11" s="919"/>
      <c r="G11" s="919"/>
      <c r="H11" s="919"/>
      <c r="I11" s="919"/>
      <c r="J11" s="919"/>
      <c r="K11" s="201"/>
      <c r="L11" s="201"/>
      <c r="M11" s="201"/>
    </row>
    <row r="12" spans="1:13" ht="67.5" customHeight="1" x14ac:dyDescent="0.2">
      <c r="A12" s="788" t="s">
        <v>147</v>
      </c>
      <c r="B12" s="788" t="s">
        <v>147</v>
      </c>
      <c r="C12" s="788" t="s">
        <v>147</v>
      </c>
      <c r="D12" s="233" t="s">
        <v>391</v>
      </c>
      <c r="E12" s="742" t="s">
        <v>1</v>
      </c>
      <c r="F12" s="917">
        <v>85</v>
      </c>
      <c r="G12" s="930">
        <v>80.400000000000006</v>
      </c>
      <c r="H12" s="917">
        <v>88</v>
      </c>
      <c r="I12" s="917">
        <v>75</v>
      </c>
      <c r="J12" s="744" t="s">
        <v>484</v>
      </c>
      <c r="K12" s="900">
        <v>9.5</v>
      </c>
      <c r="L12" s="900">
        <v>10</v>
      </c>
      <c r="M12" s="900">
        <v>10.5</v>
      </c>
    </row>
    <row r="13" spans="1:13" ht="32.25" customHeight="1" x14ac:dyDescent="0.2">
      <c r="A13" s="788"/>
      <c r="B13" s="788"/>
      <c r="C13" s="788"/>
      <c r="D13" s="132" t="s">
        <v>502</v>
      </c>
      <c r="E13" s="933"/>
      <c r="F13" s="918"/>
      <c r="G13" s="931"/>
      <c r="H13" s="918"/>
      <c r="I13" s="918"/>
      <c r="J13" s="790"/>
      <c r="K13" s="901"/>
      <c r="L13" s="901"/>
      <c r="M13" s="901"/>
    </row>
    <row r="14" spans="1:13" ht="26.25" customHeight="1" x14ac:dyDescent="0.2">
      <c r="A14" s="788"/>
      <c r="B14" s="788"/>
      <c r="C14" s="788"/>
      <c r="D14" s="132" t="s">
        <v>392</v>
      </c>
      <c r="E14" s="933"/>
      <c r="F14" s="918"/>
      <c r="G14" s="931"/>
      <c r="H14" s="918"/>
      <c r="I14" s="918"/>
      <c r="J14" s="745"/>
      <c r="K14" s="902"/>
      <c r="L14" s="902"/>
      <c r="M14" s="902"/>
    </row>
    <row r="15" spans="1:13" ht="68.25" customHeight="1" x14ac:dyDescent="0.2">
      <c r="A15" s="788"/>
      <c r="B15" s="788"/>
      <c r="C15" s="788"/>
      <c r="D15" s="132" t="s">
        <v>394</v>
      </c>
      <c r="E15" s="742" t="s">
        <v>13</v>
      </c>
      <c r="F15" s="920">
        <v>4</v>
      </c>
      <c r="G15" s="930">
        <v>4</v>
      </c>
      <c r="H15" s="920">
        <v>4</v>
      </c>
      <c r="I15" s="920">
        <v>4</v>
      </c>
      <c r="J15" s="176" t="s">
        <v>503</v>
      </c>
      <c r="K15" s="177">
        <v>160</v>
      </c>
      <c r="L15" s="177">
        <v>160</v>
      </c>
      <c r="M15" s="177">
        <v>160</v>
      </c>
    </row>
    <row r="16" spans="1:13" ht="28.5" customHeight="1" x14ac:dyDescent="0.2">
      <c r="A16" s="788"/>
      <c r="B16" s="788"/>
      <c r="C16" s="788"/>
      <c r="D16" s="132" t="s">
        <v>471</v>
      </c>
      <c r="E16" s="933"/>
      <c r="F16" s="921"/>
      <c r="G16" s="931"/>
      <c r="H16" s="921"/>
      <c r="I16" s="921"/>
      <c r="J16" s="176" t="s">
        <v>230</v>
      </c>
      <c r="K16" s="177">
        <v>4</v>
      </c>
      <c r="L16" s="177">
        <v>4</v>
      </c>
      <c r="M16" s="177">
        <v>4</v>
      </c>
    </row>
    <row r="17" spans="1:13" ht="33" customHeight="1" x14ac:dyDescent="0.2">
      <c r="A17" s="788"/>
      <c r="B17" s="788"/>
      <c r="C17" s="788"/>
      <c r="D17" s="132" t="s">
        <v>393</v>
      </c>
      <c r="E17" s="743"/>
      <c r="F17" s="922"/>
      <c r="G17" s="932"/>
      <c r="H17" s="922"/>
      <c r="I17" s="922"/>
      <c r="J17" s="176" t="s">
        <v>567</v>
      </c>
      <c r="K17" s="177">
        <v>1390</v>
      </c>
      <c r="L17" s="177">
        <v>1390</v>
      </c>
      <c r="M17" s="177">
        <v>1390</v>
      </c>
    </row>
    <row r="18" spans="1:13" ht="17.25" customHeight="1" x14ac:dyDescent="0.2">
      <c r="A18" s="163" t="s">
        <v>147</v>
      </c>
      <c r="B18" s="159" t="s">
        <v>147</v>
      </c>
      <c r="C18" s="903" t="s">
        <v>139</v>
      </c>
      <c r="D18" s="903"/>
      <c r="E18" s="903"/>
      <c r="F18" s="259">
        <f>SUM(F12:F17)</f>
        <v>89</v>
      </c>
      <c r="G18" s="259">
        <f>SUM(G12:G17)</f>
        <v>84.4</v>
      </c>
      <c r="H18" s="259">
        <f>SUM(H12:H17)</f>
        <v>92</v>
      </c>
      <c r="I18" s="259">
        <f>SUM(I12:I17)</f>
        <v>79</v>
      </c>
      <c r="J18" s="251"/>
      <c r="K18" s="248"/>
      <c r="L18" s="248"/>
      <c r="M18" s="248"/>
    </row>
    <row r="19" spans="1:13" ht="17.25" customHeight="1" x14ac:dyDescent="0.2">
      <c r="A19" s="84" t="s">
        <v>147</v>
      </c>
      <c r="B19" s="903" t="s">
        <v>140</v>
      </c>
      <c r="C19" s="903"/>
      <c r="D19" s="903"/>
      <c r="E19" s="903"/>
      <c r="F19" s="259">
        <f t="shared" ref="F19:I19" si="0">+F18</f>
        <v>89</v>
      </c>
      <c r="G19" s="259">
        <f t="shared" ref="G19" si="1">+G18</f>
        <v>84.4</v>
      </c>
      <c r="H19" s="259">
        <f t="shared" ref="H19" si="2">+H18</f>
        <v>92</v>
      </c>
      <c r="I19" s="259">
        <f t="shared" si="0"/>
        <v>79</v>
      </c>
      <c r="J19" s="251"/>
      <c r="K19" s="248"/>
      <c r="L19" s="248"/>
      <c r="M19" s="248"/>
    </row>
    <row r="20" spans="1:13" ht="17.25" customHeight="1" x14ac:dyDescent="0.2">
      <c r="A20" s="84" t="s">
        <v>148</v>
      </c>
      <c r="B20" s="919" t="s">
        <v>395</v>
      </c>
      <c r="C20" s="919"/>
      <c r="D20" s="919"/>
      <c r="E20" s="919"/>
      <c r="F20" s="919"/>
      <c r="G20" s="919"/>
      <c r="H20" s="919"/>
      <c r="I20" s="919"/>
      <c r="J20" s="919"/>
      <c r="K20" s="248"/>
      <c r="L20" s="248"/>
      <c r="M20" s="248"/>
    </row>
    <row r="21" spans="1:13" ht="21.75" customHeight="1" x14ac:dyDescent="0.2">
      <c r="A21" s="84" t="s">
        <v>148</v>
      </c>
      <c r="B21" s="228" t="s">
        <v>147</v>
      </c>
      <c r="C21" s="919" t="s">
        <v>386</v>
      </c>
      <c r="D21" s="919"/>
      <c r="E21" s="919"/>
      <c r="F21" s="919"/>
      <c r="G21" s="919"/>
      <c r="H21" s="919"/>
      <c r="I21" s="919"/>
      <c r="J21" s="919"/>
      <c r="K21" s="201"/>
      <c r="L21" s="201"/>
      <c r="M21" s="201"/>
    </row>
    <row r="22" spans="1:13" ht="72.75" customHeight="1" x14ac:dyDescent="0.2">
      <c r="A22" s="245" t="s">
        <v>148</v>
      </c>
      <c r="B22" s="245" t="s">
        <v>148</v>
      </c>
      <c r="C22" s="245" t="s">
        <v>147</v>
      </c>
      <c r="D22" s="159" t="s">
        <v>796</v>
      </c>
      <c r="E22" s="251" t="s">
        <v>1</v>
      </c>
      <c r="F22" s="63">
        <v>6</v>
      </c>
      <c r="G22" s="527">
        <v>6</v>
      </c>
      <c r="H22" s="63">
        <v>6</v>
      </c>
      <c r="I22" s="63">
        <v>6</v>
      </c>
      <c r="J22" s="176" t="s">
        <v>797</v>
      </c>
      <c r="K22" s="177">
        <v>1</v>
      </c>
      <c r="L22" s="177">
        <v>1</v>
      </c>
      <c r="M22" s="177">
        <v>1</v>
      </c>
    </row>
    <row r="23" spans="1:13" ht="34.5" customHeight="1" x14ac:dyDescent="0.2">
      <c r="A23" s="788" t="s">
        <v>148</v>
      </c>
      <c r="B23" s="788" t="s">
        <v>147</v>
      </c>
      <c r="C23" s="788" t="s">
        <v>148</v>
      </c>
      <c r="D23" s="769" t="s">
        <v>247</v>
      </c>
      <c r="E23" s="246" t="s">
        <v>1</v>
      </c>
      <c r="F23" s="85">
        <v>50</v>
      </c>
      <c r="G23" s="524">
        <v>50</v>
      </c>
      <c r="H23" s="85">
        <v>60</v>
      </c>
      <c r="I23" s="85">
        <v>60</v>
      </c>
      <c r="J23" s="769" t="s">
        <v>689</v>
      </c>
      <c r="K23" s="897">
        <v>5</v>
      </c>
      <c r="L23" s="897">
        <v>3</v>
      </c>
      <c r="M23" s="897">
        <v>3</v>
      </c>
    </row>
    <row r="24" spans="1:13" ht="30.75" customHeight="1" x14ac:dyDescent="0.2">
      <c r="A24" s="788"/>
      <c r="B24" s="788"/>
      <c r="C24" s="788"/>
      <c r="D24" s="769"/>
      <c r="E24" s="246" t="s">
        <v>13</v>
      </c>
      <c r="F24" s="85">
        <v>10</v>
      </c>
      <c r="G24" s="524">
        <v>13</v>
      </c>
      <c r="H24" s="85">
        <v>10</v>
      </c>
      <c r="I24" s="85">
        <v>10</v>
      </c>
      <c r="J24" s="769"/>
      <c r="K24" s="897"/>
      <c r="L24" s="897"/>
      <c r="M24" s="897"/>
    </row>
    <row r="25" spans="1:13" ht="121.5" customHeight="1" x14ac:dyDescent="0.2">
      <c r="A25" s="245" t="s">
        <v>148</v>
      </c>
      <c r="B25" s="245" t="s">
        <v>148</v>
      </c>
      <c r="C25" s="245" t="s">
        <v>149</v>
      </c>
      <c r="D25" s="229" t="s">
        <v>799</v>
      </c>
      <c r="E25" s="246" t="s">
        <v>1</v>
      </c>
      <c r="F25" s="547">
        <v>80</v>
      </c>
      <c r="G25" s="551">
        <v>80</v>
      </c>
      <c r="H25" s="547">
        <v>110</v>
      </c>
      <c r="I25" s="547">
        <v>150</v>
      </c>
      <c r="J25" s="229" t="s">
        <v>268</v>
      </c>
      <c r="K25" s="248">
        <v>6</v>
      </c>
      <c r="L25" s="248">
        <v>6</v>
      </c>
      <c r="M25" s="248">
        <v>7</v>
      </c>
    </row>
    <row r="26" spans="1:13" ht="21.75" customHeight="1" x14ac:dyDescent="0.2">
      <c r="A26" s="923" t="s">
        <v>148</v>
      </c>
      <c r="B26" s="923" t="s">
        <v>147</v>
      </c>
      <c r="C26" s="923" t="s">
        <v>150</v>
      </c>
      <c r="D26" s="769" t="s">
        <v>690</v>
      </c>
      <c r="E26" s="229" t="s">
        <v>1</v>
      </c>
      <c r="F26" s="85">
        <v>30</v>
      </c>
      <c r="G26" s="524">
        <v>30</v>
      </c>
      <c r="H26" s="85">
        <v>0</v>
      </c>
      <c r="I26" s="85">
        <v>0</v>
      </c>
      <c r="J26" s="769" t="s">
        <v>296</v>
      </c>
      <c r="K26" s="897">
        <v>1</v>
      </c>
      <c r="L26" s="897"/>
      <c r="M26" s="897"/>
    </row>
    <row r="27" spans="1:13" ht="24.75" customHeight="1" x14ac:dyDescent="0.2">
      <c r="A27" s="923"/>
      <c r="B27" s="923"/>
      <c r="C27" s="923"/>
      <c r="D27" s="769"/>
      <c r="E27" s="229" t="s">
        <v>3</v>
      </c>
      <c r="F27" s="85">
        <v>106</v>
      </c>
      <c r="G27" s="524">
        <v>106</v>
      </c>
      <c r="H27" s="85">
        <v>0</v>
      </c>
      <c r="I27" s="85">
        <v>0</v>
      </c>
      <c r="J27" s="769"/>
      <c r="K27" s="897"/>
      <c r="L27" s="897"/>
      <c r="M27" s="897"/>
    </row>
    <row r="28" spans="1:13" ht="45" customHeight="1" x14ac:dyDescent="0.2">
      <c r="A28" s="245" t="s">
        <v>148</v>
      </c>
      <c r="B28" s="245" t="s">
        <v>147</v>
      </c>
      <c r="C28" s="245" t="s">
        <v>151</v>
      </c>
      <c r="D28" s="229" t="s">
        <v>248</v>
      </c>
      <c r="E28" s="556" t="s">
        <v>1</v>
      </c>
      <c r="F28" s="85">
        <v>0</v>
      </c>
      <c r="G28" s="524">
        <v>0</v>
      </c>
      <c r="H28" s="85">
        <v>85</v>
      </c>
      <c r="I28" s="85">
        <v>40</v>
      </c>
      <c r="J28" s="176" t="s">
        <v>302</v>
      </c>
      <c r="K28" s="177"/>
      <c r="L28" s="177"/>
      <c r="M28" s="177">
        <v>1</v>
      </c>
    </row>
    <row r="29" spans="1:13" ht="27" customHeight="1" x14ac:dyDescent="0.2">
      <c r="A29" s="923" t="s">
        <v>148</v>
      </c>
      <c r="B29" s="923" t="s">
        <v>147</v>
      </c>
      <c r="C29" s="923" t="s">
        <v>152</v>
      </c>
      <c r="D29" s="769" t="s">
        <v>519</v>
      </c>
      <c r="E29" s="229" t="s">
        <v>1</v>
      </c>
      <c r="F29" s="85">
        <v>47</v>
      </c>
      <c r="G29" s="524">
        <v>47</v>
      </c>
      <c r="H29" s="85">
        <v>0</v>
      </c>
      <c r="I29" s="85">
        <v>0</v>
      </c>
      <c r="J29" s="915" t="s">
        <v>181</v>
      </c>
      <c r="K29" s="904">
        <v>2</v>
      </c>
      <c r="L29" s="898"/>
      <c r="M29" s="898"/>
    </row>
    <row r="30" spans="1:13" ht="27" customHeight="1" x14ac:dyDescent="0.2">
      <c r="A30" s="923"/>
      <c r="B30" s="923"/>
      <c r="C30" s="923"/>
      <c r="D30" s="769"/>
      <c r="E30" s="229" t="s">
        <v>4</v>
      </c>
      <c r="F30" s="85">
        <v>100</v>
      </c>
      <c r="G30" s="524">
        <v>100</v>
      </c>
      <c r="H30" s="85">
        <v>0</v>
      </c>
      <c r="I30" s="85">
        <v>0</v>
      </c>
      <c r="J30" s="915"/>
      <c r="K30" s="905"/>
      <c r="L30" s="899"/>
      <c r="M30" s="899"/>
    </row>
    <row r="31" spans="1:13" ht="48.75" customHeight="1" x14ac:dyDescent="0.2">
      <c r="A31" s="227" t="s">
        <v>148</v>
      </c>
      <c r="B31" s="227" t="s">
        <v>147</v>
      </c>
      <c r="C31" s="227" t="s">
        <v>153</v>
      </c>
      <c r="D31" s="229" t="s">
        <v>515</v>
      </c>
      <c r="E31" s="246" t="s">
        <v>1</v>
      </c>
      <c r="F31" s="548">
        <v>11</v>
      </c>
      <c r="G31" s="552">
        <v>11</v>
      </c>
      <c r="H31" s="548">
        <v>3</v>
      </c>
      <c r="I31" s="548">
        <v>3</v>
      </c>
      <c r="J31" s="557" t="s">
        <v>586</v>
      </c>
      <c r="K31" s="227" t="s">
        <v>569</v>
      </c>
      <c r="L31" s="227" t="s">
        <v>569</v>
      </c>
      <c r="M31" s="227" t="s">
        <v>569</v>
      </c>
    </row>
    <row r="32" spans="1:13" ht="54" customHeight="1" x14ac:dyDescent="0.2">
      <c r="A32" s="245" t="s">
        <v>148</v>
      </c>
      <c r="B32" s="245" t="s">
        <v>147</v>
      </c>
      <c r="C32" s="245" t="s">
        <v>154</v>
      </c>
      <c r="D32" s="229" t="s">
        <v>574</v>
      </c>
      <c r="E32" s="556" t="s">
        <v>1</v>
      </c>
      <c r="F32" s="85">
        <v>3</v>
      </c>
      <c r="G32" s="524">
        <v>3</v>
      </c>
      <c r="H32" s="85">
        <v>3</v>
      </c>
      <c r="I32" s="85">
        <v>3</v>
      </c>
      <c r="J32" s="229" t="s">
        <v>937</v>
      </c>
      <c r="K32" s="227" t="s">
        <v>1051</v>
      </c>
      <c r="L32" s="227" t="s">
        <v>575</v>
      </c>
      <c r="M32" s="227" t="s">
        <v>575</v>
      </c>
    </row>
    <row r="33" spans="1:13" ht="47.25" customHeight="1" x14ac:dyDescent="0.2">
      <c r="A33" s="245" t="s">
        <v>148</v>
      </c>
      <c r="B33" s="245" t="s">
        <v>147</v>
      </c>
      <c r="C33" s="245" t="s">
        <v>155</v>
      </c>
      <c r="D33" s="229" t="s">
        <v>274</v>
      </c>
      <c r="E33" s="556" t="s">
        <v>1</v>
      </c>
      <c r="F33" s="85">
        <v>0</v>
      </c>
      <c r="G33" s="524">
        <v>0</v>
      </c>
      <c r="H33" s="85">
        <v>100</v>
      </c>
      <c r="I33" s="85">
        <v>0</v>
      </c>
      <c r="J33" s="229" t="s">
        <v>336</v>
      </c>
      <c r="K33" s="227"/>
      <c r="L33" s="227" t="s">
        <v>189</v>
      </c>
      <c r="M33" s="227"/>
    </row>
    <row r="34" spans="1:13" ht="42.75" customHeight="1" x14ac:dyDescent="0.2">
      <c r="A34" s="230" t="s">
        <v>148</v>
      </c>
      <c r="B34" s="230" t="s">
        <v>147</v>
      </c>
      <c r="C34" s="230" t="s">
        <v>156</v>
      </c>
      <c r="D34" s="231" t="s">
        <v>691</v>
      </c>
      <c r="E34" s="311" t="s">
        <v>1</v>
      </c>
      <c r="F34" s="85">
        <v>0</v>
      </c>
      <c r="G34" s="524">
        <v>0</v>
      </c>
      <c r="H34" s="85">
        <v>150</v>
      </c>
      <c r="I34" s="85">
        <v>0</v>
      </c>
      <c r="J34" s="231" t="s">
        <v>418</v>
      </c>
      <c r="K34" s="224"/>
      <c r="L34" s="224">
        <v>1</v>
      </c>
      <c r="M34" s="224"/>
    </row>
    <row r="35" spans="1:13" ht="27" customHeight="1" x14ac:dyDescent="0.2">
      <c r="A35" s="748" t="s">
        <v>148</v>
      </c>
      <c r="B35" s="748" t="s">
        <v>147</v>
      </c>
      <c r="C35" s="748" t="s">
        <v>157</v>
      </c>
      <c r="D35" s="769" t="s">
        <v>577</v>
      </c>
      <c r="E35" s="311" t="s">
        <v>1</v>
      </c>
      <c r="F35" s="85">
        <v>0</v>
      </c>
      <c r="G35" s="524">
        <v>0</v>
      </c>
      <c r="H35" s="85">
        <v>20</v>
      </c>
      <c r="I35" s="85">
        <v>40</v>
      </c>
      <c r="J35" s="744" t="s">
        <v>596</v>
      </c>
      <c r="K35" s="900" t="s">
        <v>597</v>
      </c>
      <c r="L35" s="224" t="s">
        <v>598</v>
      </c>
      <c r="M35" s="224" t="s">
        <v>599</v>
      </c>
    </row>
    <row r="36" spans="1:13" ht="27" customHeight="1" x14ac:dyDescent="0.2">
      <c r="A36" s="924"/>
      <c r="B36" s="924"/>
      <c r="C36" s="924"/>
      <c r="D36" s="769"/>
      <c r="E36" s="311" t="s">
        <v>159</v>
      </c>
      <c r="F36" s="85">
        <v>23</v>
      </c>
      <c r="G36" s="524">
        <v>23</v>
      </c>
      <c r="H36" s="85">
        <v>0</v>
      </c>
      <c r="I36" s="85">
        <v>0</v>
      </c>
      <c r="J36" s="790"/>
      <c r="K36" s="901"/>
      <c r="L36" s="555"/>
      <c r="M36" s="555"/>
    </row>
    <row r="37" spans="1:13" ht="27.75" customHeight="1" x14ac:dyDescent="0.2">
      <c r="A37" s="749"/>
      <c r="B37" s="749"/>
      <c r="C37" s="749"/>
      <c r="D37" s="769"/>
      <c r="E37" s="311" t="s">
        <v>4</v>
      </c>
      <c r="F37" s="85">
        <v>0</v>
      </c>
      <c r="G37" s="524">
        <v>0</v>
      </c>
      <c r="H37" s="85">
        <v>20</v>
      </c>
      <c r="I37" s="85">
        <v>40</v>
      </c>
      <c r="J37" s="745"/>
      <c r="K37" s="902"/>
      <c r="L37" s="456"/>
      <c r="M37" s="456"/>
    </row>
    <row r="38" spans="1:13" s="203" customFormat="1" ht="54.75" customHeight="1" x14ac:dyDescent="0.2">
      <c r="A38" s="227" t="s">
        <v>148</v>
      </c>
      <c r="B38" s="227" t="s">
        <v>147</v>
      </c>
      <c r="C38" s="227" t="s">
        <v>158</v>
      </c>
      <c r="D38" s="233" t="s">
        <v>692</v>
      </c>
      <c r="E38" s="233" t="s">
        <v>1</v>
      </c>
      <c r="F38" s="63">
        <v>20</v>
      </c>
      <c r="G38" s="527">
        <v>20</v>
      </c>
      <c r="H38" s="63">
        <v>25</v>
      </c>
      <c r="I38" s="63">
        <v>25</v>
      </c>
      <c r="J38" s="176" t="s">
        <v>633</v>
      </c>
      <c r="K38" s="176">
        <v>3</v>
      </c>
      <c r="L38" s="176">
        <v>3</v>
      </c>
      <c r="M38" s="176">
        <v>3</v>
      </c>
    </row>
    <row r="39" spans="1:13" s="203" customFormat="1" ht="25.5" customHeight="1" x14ac:dyDescent="0.2">
      <c r="A39" s="748" t="s">
        <v>148</v>
      </c>
      <c r="B39" s="748" t="s">
        <v>147</v>
      </c>
      <c r="C39" s="748" t="s">
        <v>20</v>
      </c>
      <c r="D39" s="750" t="s">
        <v>865</v>
      </c>
      <c r="E39" s="229" t="s">
        <v>1</v>
      </c>
      <c r="F39" s="85">
        <v>11</v>
      </c>
      <c r="G39" s="524">
        <v>11</v>
      </c>
      <c r="H39" s="85">
        <v>20</v>
      </c>
      <c r="I39" s="85">
        <v>100</v>
      </c>
      <c r="J39" s="750" t="s">
        <v>889</v>
      </c>
      <c r="K39" s="748"/>
      <c r="L39" s="748"/>
      <c r="M39" s="748" t="s">
        <v>189</v>
      </c>
    </row>
    <row r="40" spans="1:13" s="203" customFormat="1" ht="28.5" customHeight="1" x14ac:dyDescent="0.2">
      <c r="A40" s="749"/>
      <c r="B40" s="749"/>
      <c r="C40" s="749"/>
      <c r="D40" s="751"/>
      <c r="E40" s="229" t="s">
        <v>3</v>
      </c>
      <c r="F40" s="85">
        <v>0</v>
      </c>
      <c r="G40" s="524">
        <v>0</v>
      </c>
      <c r="H40" s="85">
        <v>135</v>
      </c>
      <c r="I40" s="85">
        <v>570</v>
      </c>
      <c r="J40" s="751"/>
      <c r="K40" s="749"/>
      <c r="L40" s="749"/>
      <c r="M40" s="749"/>
    </row>
    <row r="41" spans="1:13" ht="24.75" customHeight="1" x14ac:dyDescent="0.2">
      <c r="A41" s="84" t="s">
        <v>148</v>
      </c>
      <c r="B41" s="228" t="s">
        <v>147</v>
      </c>
      <c r="C41" s="903" t="s">
        <v>139</v>
      </c>
      <c r="D41" s="903"/>
      <c r="E41" s="903"/>
      <c r="F41" s="103">
        <f t="shared" ref="F41:I41" si="3">SUM(F22:F40)</f>
        <v>497</v>
      </c>
      <c r="G41" s="103">
        <f t="shared" ref="G41" si="4">SUM(G22:G40)</f>
        <v>500</v>
      </c>
      <c r="H41" s="103">
        <f t="shared" si="3"/>
        <v>747</v>
      </c>
      <c r="I41" s="103">
        <f t="shared" si="3"/>
        <v>1047</v>
      </c>
      <c r="J41" s="251"/>
      <c r="K41" s="248"/>
      <c r="L41" s="248"/>
      <c r="M41" s="248"/>
    </row>
    <row r="42" spans="1:13" ht="23.25" customHeight="1" x14ac:dyDescent="0.2">
      <c r="A42" s="84" t="s">
        <v>148</v>
      </c>
      <c r="B42" s="228" t="s">
        <v>148</v>
      </c>
      <c r="C42" s="906" t="s">
        <v>298</v>
      </c>
      <c r="D42" s="907"/>
      <c r="E42" s="907"/>
      <c r="F42" s="907"/>
      <c r="G42" s="907"/>
      <c r="H42" s="907"/>
      <c r="I42" s="907"/>
      <c r="J42" s="908"/>
      <c r="K42" s="248"/>
      <c r="L42" s="248"/>
      <c r="M42" s="248"/>
    </row>
    <row r="43" spans="1:13" ht="47.25" customHeight="1" x14ac:dyDescent="0.2">
      <c r="A43" s="312" t="s">
        <v>148</v>
      </c>
      <c r="B43" s="312" t="s">
        <v>148</v>
      </c>
      <c r="C43" s="312" t="s">
        <v>147</v>
      </c>
      <c r="D43" s="229" t="s">
        <v>693</v>
      </c>
      <c r="E43" s="229" t="s">
        <v>1</v>
      </c>
      <c r="F43" s="549">
        <v>23</v>
      </c>
      <c r="G43" s="553">
        <v>23</v>
      </c>
      <c r="H43" s="549">
        <v>20</v>
      </c>
      <c r="I43" s="549">
        <v>100</v>
      </c>
      <c r="J43" s="558" t="s">
        <v>694</v>
      </c>
      <c r="K43" s="227" t="s">
        <v>180</v>
      </c>
      <c r="L43" s="227" t="s">
        <v>619</v>
      </c>
      <c r="M43" s="227" t="s">
        <v>619</v>
      </c>
    </row>
    <row r="44" spans="1:13" ht="27.75" customHeight="1" x14ac:dyDescent="0.2">
      <c r="A44" s="895" t="s">
        <v>148</v>
      </c>
      <c r="B44" s="895" t="s">
        <v>148</v>
      </c>
      <c r="C44" s="895" t="s">
        <v>148</v>
      </c>
      <c r="D44" s="744" t="s">
        <v>884</v>
      </c>
      <c r="E44" s="229" t="s">
        <v>3</v>
      </c>
      <c r="F44" s="549">
        <v>250.8</v>
      </c>
      <c r="G44" s="553">
        <v>250.8</v>
      </c>
      <c r="H44" s="549">
        <v>0</v>
      </c>
      <c r="I44" s="549">
        <v>0</v>
      </c>
      <c r="J44" s="750" t="s">
        <v>885</v>
      </c>
      <c r="K44" s="748" t="s">
        <v>183</v>
      </c>
      <c r="L44" s="748"/>
      <c r="M44" s="748"/>
    </row>
    <row r="45" spans="1:13" ht="27" customHeight="1" x14ac:dyDescent="0.2">
      <c r="A45" s="896"/>
      <c r="B45" s="896"/>
      <c r="C45" s="896"/>
      <c r="D45" s="745"/>
      <c r="E45" s="229" t="s">
        <v>4</v>
      </c>
      <c r="F45" s="549">
        <v>20.3</v>
      </c>
      <c r="G45" s="553">
        <v>20.3</v>
      </c>
      <c r="H45" s="549">
        <v>0</v>
      </c>
      <c r="I45" s="549">
        <v>0</v>
      </c>
      <c r="J45" s="751"/>
      <c r="K45" s="749"/>
      <c r="L45" s="749"/>
      <c r="M45" s="749"/>
    </row>
    <row r="46" spans="1:13" ht="34.5" customHeight="1" x14ac:dyDescent="0.2">
      <c r="A46" s="312" t="s">
        <v>148</v>
      </c>
      <c r="B46" s="312" t="s">
        <v>148</v>
      </c>
      <c r="C46" s="312" t="s">
        <v>149</v>
      </c>
      <c r="D46" s="229" t="s">
        <v>396</v>
      </c>
      <c r="E46" s="229" t="s">
        <v>1</v>
      </c>
      <c r="F46" s="549">
        <v>0</v>
      </c>
      <c r="G46" s="553">
        <v>0</v>
      </c>
      <c r="H46" s="549">
        <v>0</v>
      </c>
      <c r="I46" s="549">
        <v>20</v>
      </c>
      <c r="J46" s="558" t="s">
        <v>458</v>
      </c>
      <c r="K46" s="227"/>
      <c r="L46" s="227"/>
      <c r="M46" s="227" t="s">
        <v>189</v>
      </c>
    </row>
    <row r="47" spans="1:13" ht="17.25" customHeight="1" x14ac:dyDescent="0.2">
      <c r="A47" s="84" t="s">
        <v>148</v>
      </c>
      <c r="B47" s="228" t="s">
        <v>148</v>
      </c>
      <c r="C47" s="903" t="s">
        <v>139</v>
      </c>
      <c r="D47" s="903"/>
      <c r="E47" s="903"/>
      <c r="F47" s="103">
        <f>SUM(F43:F46)</f>
        <v>294.10000000000002</v>
      </c>
      <c r="G47" s="103">
        <f>SUM(G43:G46)</f>
        <v>294.10000000000002</v>
      </c>
      <c r="H47" s="103">
        <f>SUM(H43:H46)</f>
        <v>20</v>
      </c>
      <c r="I47" s="103">
        <f>SUM(I43:I46)</f>
        <v>120</v>
      </c>
      <c r="J47" s="559"/>
      <c r="K47" s="248"/>
      <c r="L47" s="248"/>
      <c r="M47" s="248"/>
    </row>
    <row r="48" spans="1:13" ht="18.75" customHeight="1" x14ac:dyDescent="0.2">
      <c r="A48" s="84" t="s">
        <v>157</v>
      </c>
      <c r="B48" s="903" t="s">
        <v>140</v>
      </c>
      <c r="C48" s="903"/>
      <c r="D48" s="903"/>
      <c r="E48" s="903"/>
      <c r="F48" s="103">
        <f>+F47+F41</f>
        <v>791.1</v>
      </c>
      <c r="G48" s="103">
        <f>+G47+G41</f>
        <v>794.1</v>
      </c>
      <c r="H48" s="103">
        <f>+H47+H41</f>
        <v>767</v>
      </c>
      <c r="I48" s="103">
        <f>+I47+I41</f>
        <v>1167</v>
      </c>
      <c r="J48" s="251"/>
      <c r="K48" s="248"/>
      <c r="L48" s="248"/>
      <c r="M48" s="248"/>
    </row>
    <row r="49" spans="1:13" ht="17.25" customHeight="1" x14ac:dyDescent="0.2">
      <c r="A49" s="934" t="s">
        <v>141</v>
      </c>
      <c r="B49" s="934"/>
      <c r="C49" s="934"/>
      <c r="D49" s="934"/>
      <c r="E49" s="934"/>
      <c r="F49" s="550">
        <f t="shared" ref="F49:I49" si="5">+F48+F19</f>
        <v>880.1</v>
      </c>
      <c r="G49" s="550">
        <f t="shared" si="5"/>
        <v>878.5</v>
      </c>
      <c r="H49" s="550">
        <f t="shared" si="5"/>
        <v>859</v>
      </c>
      <c r="I49" s="550">
        <f t="shared" si="5"/>
        <v>1246</v>
      </c>
      <c r="J49" s="560"/>
    </row>
    <row r="50" spans="1:13" ht="17.25" customHeight="1" x14ac:dyDescent="0.2">
      <c r="A50" s="938" t="s">
        <v>162</v>
      </c>
      <c r="B50" s="939"/>
      <c r="C50" s="939"/>
      <c r="D50" s="939"/>
      <c r="E50" s="940"/>
      <c r="F50" s="85"/>
      <c r="G50" s="85"/>
      <c r="H50" s="85"/>
      <c r="I50" s="85"/>
      <c r="J50" s="560"/>
    </row>
    <row r="51" spans="1:13" ht="18" customHeight="1" x14ac:dyDescent="0.2">
      <c r="A51" s="935" t="s">
        <v>19</v>
      </c>
      <c r="B51" s="936"/>
      <c r="C51" s="936"/>
      <c r="D51" s="936"/>
      <c r="E51" s="937"/>
      <c r="F51" s="156">
        <f t="shared" ref="F51:I51" si="6">SUM(F52:F57)</f>
        <v>389</v>
      </c>
      <c r="G51" s="156">
        <f t="shared" si="6"/>
        <v>384.4</v>
      </c>
      <c r="H51" s="156">
        <f t="shared" si="6"/>
        <v>690</v>
      </c>
      <c r="I51" s="156">
        <f t="shared" si="6"/>
        <v>622</v>
      </c>
      <c r="J51" s="560"/>
    </row>
    <row r="52" spans="1:13" ht="14.25" customHeight="1" x14ac:dyDescent="0.2">
      <c r="A52" s="909" t="s">
        <v>205</v>
      </c>
      <c r="B52" s="910"/>
      <c r="C52" s="910"/>
      <c r="D52" s="910"/>
      <c r="E52" s="911"/>
      <c r="F52" s="89">
        <f t="shared" ref="F52:I52" si="7">+F46+F43+F38+F35+F34+F33+F32+F31+F29+F28+F26+F25+F23+F22+F12+F39</f>
        <v>366</v>
      </c>
      <c r="G52" s="525">
        <f t="shared" ref="G52" si="8">+G46+G43+G38+G35+G34+G33+G32+G31+G29+G28+G26+G25+G23+G22+G12+G39</f>
        <v>361.4</v>
      </c>
      <c r="H52" s="89">
        <f t="shared" si="7"/>
        <v>690</v>
      </c>
      <c r="I52" s="89">
        <f t="shared" si="7"/>
        <v>622</v>
      </c>
      <c r="J52" s="560"/>
    </row>
    <row r="53" spans="1:13" ht="15" customHeight="1" x14ac:dyDescent="0.2">
      <c r="A53" s="909" t="s">
        <v>206</v>
      </c>
      <c r="B53" s="910"/>
      <c r="C53" s="910"/>
      <c r="D53" s="910"/>
      <c r="E53" s="911"/>
      <c r="F53" s="264"/>
      <c r="G53" s="526"/>
      <c r="H53" s="264"/>
      <c r="I53" s="264"/>
      <c r="J53" s="560"/>
    </row>
    <row r="54" spans="1:13" ht="14.25" customHeight="1" x14ac:dyDescent="0.2">
      <c r="A54" s="909" t="s">
        <v>207</v>
      </c>
      <c r="B54" s="910"/>
      <c r="C54" s="910"/>
      <c r="D54" s="910"/>
      <c r="E54" s="911"/>
      <c r="F54" s="90">
        <f t="shared" ref="F54:H54" si="9">+F36</f>
        <v>23</v>
      </c>
      <c r="G54" s="526">
        <f t="shared" ref="G54" si="10">+G36</f>
        <v>23</v>
      </c>
      <c r="H54" s="90">
        <f t="shared" si="9"/>
        <v>0</v>
      </c>
      <c r="I54" s="90">
        <f>+I36</f>
        <v>0</v>
      </c>
      <c r="J54" s="560"/>
    </row>
    <row r="55" spans="1:13" ht="15" customHeight="1" x14ac:dyDescent="0.2">
      <c r="A55" s="909" t="s">
        <v>208</v>
      </c>
      <c r="B55" s="910"/>
      <c r="C55" s="910"/>
      <c r="D55" s="910"/>
      <c r="E55" s="911"/>
      <c r="F55" s="264"/>
      <c r="G55" s="526"/>
      <c r="H55" s="264"/>
      <c r="I55" s="264"/>
      <c r="J55" s="560"/>
    </row>
    <row r="56" spans="1:13" ht="14.25" customHeight="1" x14ac:dyDescent="0.2">
      <c r="A56" s="909" t="s">
        <v>209</v>
      </c>
      <c r="B56" s="910"/>
      <c r="C56" s="910"/>
      <c r="D56" s="910"/>
      <c r="E56" s="911"/>
      <c r="F56" s="90"/>
      <c r="G56" s="526"/>
      <c r="H56" s="90"/>
      <c r="I56" s="90"/>
      <c r="J56" s="560"/>
    </row>
    <row r="57" spans="1:13" x14ac:dyDescent="0.2">
      <c r="A57" s="909" t="s">
        <v>210</v>
      </c>
      <c r="B57" s="910"/>
      <c r="C57" s="910"/>
      <c r="D57" s="910"/>
      <c r="E57" s="911"/>
      <c r="F57" s="90"/>
      <c r="G57" s="526"/>
      <c r="H57" s="90"/>
      <c r="I57" s="90"/>
      <c r="J57" s="560"/>
    </row>
    <row r="58" spans="1:13" ht="15.75" customHeight="1" x14ac:dyDescent="0.2">
      <c r="A58" s="912" t="s">
        <v>18</v>
      </c>
      <c r="B58" s="913"/>
      <c r="C58" s="913"/>
      <c r="D58" s="913"/>
      <c r="E58" s="914"/>
      <c r="F58" s="156">
        <f t="shared" ref="F58:I58" si="11">SUM(F59:F62)</f>
        <v>491.1</v>
      </c>
      <c r="G58" s="156">
        <f t="shared" si="11"/>
        <v>494.1</v>
      </c>
      <c r="H58" s="156">
        <f t="shared" si="11"/>
        <v>169</v>
      </c>
      <c r="I58" s="156">
        <f t="shared" si="11"/>
        <v>624</v>
      </c>
      <c r="J58" s="560"/>
    </row>
    <row r="59" spans="1:13" ht="15.75" customHeight="1" x14ac:dyDescent="0.2">
      <c r="A59" s="909" t="s">
        <v>211</v>
      </c>
      <c r="B59" s="910"/>
      <c r="C59" s="910"/>
      <c r="D59" s="910"/>
      <c r="E59" s="911"/>
      <c r="F59" s="90">
        <f t="shared" ref="F59:I59" si="12">+F27+F44+F40</f>
        <v>356.8</v>
      </c>
      <c r="G59" s="526">
        <f t="shared" ref="G59" si="13">+G27+G44+G40</f>
        <v>356.8</v>
      </c>
      <c r="H59" s="90">
        <f t="shared" si="12"/>
        <v>135</v>
      </c>
      <c r="I59" s="90">
        <f t="shared" si="12"/>
        <v>570</v>
      </c>
      <c r="J59" s="560"/>
    </row>
    <row r="60" spans="1:13" ht="14.25" customHeight="1" x14ac:dyDescent="0.2">
      <c r="A60" s="909" t="s">
        <v>212</v>
      </c>
      <c r="B60" s="910"/>
      <c r="C60" s="910"/>
      <c r="D60" s="910"/>
      <c r="E60" s="911"/>
      <c r="F60" s="90">
        <f t="shared" ref="F60:I60" si="14">+F37+F30+F45</f>
        <v>120.3</v>
      </c>
      <c r="G60" s="526">
        <f t="shared" ref="G60" si="15">+G37+G30+G45</f>
        <v>120.3</v>
      </c>
      <c r="H60" s="90">
        <f t="shared" si="14"/>
        <v>20</v>
      </c>
      <c r="I60" s="90">
        <f t="shared" si="14"/>
        <v>40</v>
      </c>
      <c r="J60" s="560"/>
    </row>
    <row r="61" spans="1:13" ht="12.75" customHeight="1" x14ac:dyDescent="0.2">
      <c r="A61" s="909" t="s">
        <v>213</v>
      </c>
      <c r="B61" s="910"/>
      <c r="C61" s="910"/>
      <c r="D61" s="910"/>
      <c r="E61" s="911"/>
      <c r="F61" s="90">
        <f>+F24+F15</f>
        <v>14</v>
      </c>
      <c r="G61" s="526">
        <f>+G24+G15</f>
        <v>17</v>
      </c>
      <c r="H61" s="90">
        <f>+H24+H15</f>
        <v>14</v>
      </c>
      <c r="I61" s="90">
        <f>+I24+I15</f>
        <v>14</v>
      </c>
      <c r="J61" s="560"/>
    </row>
    <row r="62" spans="1:13" ht="13.5" customHeight="1" x14ac:dyDescent="0.2">
      <c r="A62" s="909"/>
      <c r="B62" s="910"/>
      <c r="C62" s="910"/>
      <c r="D62" s="910"/>
      <c r="E62" s="911"/>
      <c r="F62" s="90"/>
      <c r="G62" s="526"/>
      <c r="H62" s="90"/>
      <c r="I62" s="90"/>
      <c r="J62" s="560"/>
    </row>
    <row r="63" spans="1:13" s="13" customFormat="1" x14ac:dyDescent="0.2">
      <c r="A63" s="709" t="s">
        <v>1074</v>
      </c>
      <c r="B63" s="709"/>
      <c r="C63" s="709"/>
      <c r="D63" s="709"/>
      <c r="E63" s="709"/>
      <c r="F63" s="709"/>
      <c r="G63" s="709"/>
      <c r="H63" s="709"/>
      <c r="I63" s="155"/>
      <c r="J63" s="44"/>
      <c r="K63" s="64"/>
      <c r="L63" s="64"/>
      <c r="M63" s="64"/>
    </row>
  </sheetData>
  <autoFilter ref="A8:M62" xr:uid="{00000000-0009-0000-0000-000007000000}"/>
  <mergeCells count="106">
    <mergeCell ref="A63:H63"/>
    <mergeCell ref="L23:L24"/>
    <mergeCell ref="K23:K24"/>
    <mergeCell ref="C11:J11"/>
    <mergeCell ref="E15:E17"/>
    <mergeCell ref="H15:H17"/>
    <mergeCell ref="F12:F14"/>
    <mergeCell ref="C18:E18"/>
    <mergeCell ref="L12:L14"/>
    <mergeCell ref="K12:K14"/>
    <mergeCell ref="A23:A24"/>
    <mergeCell ref="C47:E47"/>
    <mergeCell ref="A53:E53"/>
    <mergeCell ref="B48:E48"/>
    <mergeCell ref="A49:E49"/>
    <mergeCell ref="D26:D27"/>
    <mergeCell ref="B26:B27"/>
    <mergeCell ref="C23:C24"/>
    <mergeCell ref="A29:A30"/>
    <mergeCell ref="D35:D37"/>
    <mergeCell ref="C26:C27"/>
    <mergeCell ref="C35:C37"/>
    <mergeCell ref="A51:E51"/>
    <mergeCell ref="A50:E50"/>
    <mergeCell ref="M12:M14"/>
    <mergeCell ref="A12:A17"/>
    <mergeCell ref="F4:F8"/>
    <mergeCell ref="F15:F17"/>
    <mergeCell ref="K6:K8"/>
    <mergeCell ref="J3:M3"/>
    <mergeCell ref="L6:L8"/>
    <mergeCell ref="C4:C8"/>
    <mergeCell ref="I4:I8"/>
    <mergeCell ref="D4:D8"/>
    <mergeCell ref="G4:G8"/>
    <mergeCell ref="G12:G14"/>
    <mergeCell ref="G15:G17"/>
    <mergeCell ref="E12:E14"/>
    <mergeCell ref="K1:M1"/>
    <mergeCell ref="B10:J10"/>
    <mergeCell ref="B4:B8"/>
    <mergeCell ref="M6:M8"/>
    <mergeCell ref="J4:M4"/>
    <mergeCell ref="A9:J9"/>
    <mergeCell ref="J5:J8"/>
    <mergeCell ref="A2:M2"/>
    <mergeCell ref="A4:A8"/>
    <mergeCell ref="B29:B30"/>
    <mergeCell ref="A35:A37"/>
    <mergeCell ref="C29:C30"/>
    <mergeCell ref="B39:B40"/>
    <mergeCell ref="A39:A40"/>
    <mergeCell ref="C39:C40"/>
    <mergeCell ref="A57:E57"/>
    <mergeCell ref="A54:E54"/>
    <mergeCell ref="A52:E52"/>
    <mergeCell ref="A56:E56"/>
    <mergeCell ref="B35:B37"/>
    <mergeCell ref="A62:E62"/>
    <mergeCell ref="A60:E60"/>
    <mergeCell ref="A59:E59"/>
    <mergeCell ref="A61:E61"/>
    <mergeCell ref="A58:E58"/>
    <mergeCell ref="A55:E55"/>
    <mergeCell ref="J29:J30"/>
    <mergeCell ref="E4:E8"/>
    <mergeCell ref="C12:C17"/>
    <mergeCell ref="J35:J37"/>
    <mergeCell ref="J23:J24"/>
    <mergeCell ref="D23:D24"/>
    <mergeCell ref="J26:J27"/>
    <mergeCell ref="D29:D30"/>
    <mergeCell ref="H4:H8"/>
    <mergeCell ref="H12:H14"/>
    <mergeCell ref="J12:J14"/>
    <mergeCell ref="B20:J20"/>
    <mergeCell ref="C21:J21"/>
    <mergeCell ref="I15:I17"/>
    <mergeCell ref="I12:I14"/>
    <mergeCell ref="B19:E19"/>
    <mergeCell ref="B12:B17"/>
    <mergeCell ref="B23:B24"/>
    <mergeCell ref="K44:K45"/>
    <mergeCell ref="L44:L45"/>
    <mergeCell ref="M44:M45"/>
    <mergeCell ref="J44:J45"/>
    <mergeCell ref="D44:D45"/>
    <mergeCell ref="C44:C45"/>
    <mergeCell ref="B44:B45"/>
    <mergeCell ref="A44:A45"/>
    <mergeCell ref="M23:M24"/>
    <mergeCell ref="M26:M27"/>
    <mergeCell ref="L29:L30"/>
    <mergeCell ref="K35:K37"/>
    <mergeCell ref="C41:E41"/>
    <mergeCell ref="K29:K30"/>
    <mergeCell ref="M29:M30"/>
    <mergeCell ref="C42:J42"/>
    <mergeCell ref="L26:L27"/>
    <mergeCell ref="K26:K27"/>
    <mergeCell ref="K39:K40"/>
    <mergeCell ref="L39:L40"/>
    <mergeCell ref="M39:M40"/>
    <mergeCell ref="D39:D40"/>
    <mergeCell ref="J39:J40"/>
    <mergeCell ref="A26:A27"/>
  </mergeCells>
  <phoneticPr fontId="15" type="noConversion"/>
  <pageMargins left="0.19685039370078741" right="0.19685039370078741" top="0.51181102362204722" bottom="0.19685039370078741" header="0" footer="0"/>
  <pageSetup paperSize="9" scale="94"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59999389629810485"/>
    <pageSetUpPr fitToPage="1"/>
  </sheetPr>
  <dimension ref="A1:M151"/>
  <sheetViews>
    <sheetView zoomScale="85" zoomScaleNormal="85" workbookViewId="0">
      <pane ySplit="8" topLeftCell="A9" activePane="bottomLeft" state="frozen"/>
      <selection activeCell="F27" sqref="F27"/>
      <selection pane="bottomLeft" activeCell="A9" sqref="A9:J9"/>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9.7109375" style="13" customWidth="1"/>
    <col min="6" max="6" width="13.85546875" style="13" customWidth="1"/>
    <col min="7" max="9" width="12.7109375" style="13" customWidth="1"/>
    <col min="10" max="10" width="29.140625" style="17" customWidth="1"/>
    <col min="11" max="11" width="7.5703125" style="325" customWidth="1"/>
    <col min="12" max="13" width="7" style="325" customWidth="1"/>
    <col min="14" max="16384" width="9.140625" style="13"/>
  </cols>
  <sheetData>
    <row r="1" spans="1:13" ht="21" customHeight="1" x14ac:dyDescent="0.2">
      <c r="A1" s="71"/>
      <c r="B1" s="71"/>
      <c r="C1" s="71"/>
      <c r="D1" s="44"/>
      <c r="E1" s="44"/>
      <c r="F1" s="44"/>
      <c r="G1" s="44"/>
      <c r="H1" s="44"/>
      <c r="I1" s="44"/>
      <c r="J1" s="72"/>
      <c r="K1" s="713" t="s">
        <v>872</v>
      </c>
      <c r="L1" s="713"/>
      <c r="M1" s="713"/>
    </row>
    <row r="2" spans="1:13" ht="31.5" customHeight="1" x14ac:dyDescent="0.2">
      <c r="A2" s="964" t="s">
        <v>720</v>
      </c>
      <c r="B2" s="964"/>
      <c r="C2" s="964"/>
      <c r="D2" s="964"/>
      <c r="E2" s="964"/>
      <c r="F2" s="964"/>
      <c r="G2" s="964"/>
      <c r="H2" s="964"/>
      <c r="I2" s="964"/>
      <c r="J2" s="964"/>
      <c r="K2" s="964"/>
      <c r="L2" s="964"/>
      <c r="M2" s="964"/>
    </row>
    <row r="3" spans="1:13" x14ac:dyDescent="0.2">
      <c r="A3" s="73"/>
      <c r="B3" s="73"/>
      <c r="C3" s="74"/>
      <c r="D3" s="75"/>
      <c r="E3" s="76"/>
      <c r="F3" s="76"/>
      <c r="G3" s="76"/>
      <c r="H3" s="76"/>
      <c r="I3" s="76"/>
      <c r="J3" s="781" t="s">
        <v>235</v>
      </c>
      <c r="K3" s="781"/>
      <c r="L3" s="781"/>
      <c r="M3" s="781"/>
    </row>
    <row r="4" spans="1:13" ht="28.5" customHeight="1" x14ac:dyDescent="0.2">
      <c r="A4" s="681" t="s">
        <v>133</v>
      </c>
      <c r="B4" s="681" t="s">
        <v>134</v>
      </c>
      <c r="C4" s="681" t="s">
        <v>135</v>
      </c>
      <c r="D4" s="697" t="s">
        <v>136</v>
      </c>
      <c r="E4" s="681" t="s">
        <v>132</v>
      </c>
      <c r="F4" s="692" t="s">
        <v>1079</v>
      </c>
      <c r="G4" s="682" t="s">
        <v>919</v>
      </c>
      <c r="H4" s="692" t="s">
        <v>551</v>
      </c>
      <c r="I4" s="692" t="s">
        <v>712</v>
      </c>
      <c r="J4" s="692" t="s">
        <v>137</v>
      </c>
      <c r="K4" s="692"/>
      <c r="L4" s="692"/>
      <c r="M4" s="692"/>
    </row>
    <row r="5" spans="1:13" ht="13.5" customHeight="1" x14ac:dyDescent="0.2">
      <c r="A5" s="681"/>
      <c r="B5" s="681"/>
      <c r="C5" s="681"/>
      <c r="D5" s="697"/>
      <c r="E5" s="681"/>
      <c r="F5" s="692"/>
      <c r="G5" s="682"/>
      <c r="H5" s="692"/>
      <c r="I5" s="692"/>
      <c r="J5" s="692" t="s">
        <v>138</v>
      </c>
      <c r="K5" s="135"/>
      <c r="L5" s="135"/>
      <c r="M5" s="135"/>
    </row>
    <row r="6" spans="1:13" ht="32.25" customHeight="1" x14ac:dyDescent="0.2">
      <c r="A6" s="681"/>
      <c r="B6" s="681"/>
      <c r="C6" s="681"/>
      <c r="D6" s="697"/>
      <c r="E6" s="681"/>
      <c r="F6" s="692"/>
      <c r="G6" s="682"/>
      <c r="H6" s="692"/>
      <c r="I6" s="692"/>
      <c r="J6" s="692"/>
      <c r="K6" s="693" t="s">
        <v>507</v>
      </c>
      <c r="L6" s="693" t="s">
        <v>552</v>
      </c>
      <c r="M6" s="693" t="s">
        <v>713</v>
      </c>
    </row>
    <row r="7" spans="1:13" ht="28.5" customHeight="1" x14ac:dyDescent="0.2">
      <c r="A7" s="681"/>
      <c r="B7" s="681"/>
      <c r="C7" s="681"/>
      <c r="D7" s="697"/>
      <c r="E7" s="681"/>
      <c r="F7" s="692"/>
      <c r="G7" s="682"/>
      <c r="H7" s="692"/>
      <c r="I7" s="692"/>
      <c r="J7" s="692"/>
      <c r="K7" s="693"/>
      <c r="L7" s="693"/>
      <c r="M7" s="693"/>
    </row>
    <row r="8" spans="1:13" ht="26.25" customHeight="1" x14ac:dyDescent="0.2">
      <c r="A8" s="681"/>
      <c r="B8" s="681"/>
      <c r="C8" s="681"/>
      <c r="D8" s="697"/>
      <c r="E8" s="681"/>
      <c r="F8" s="692"/>
      <c r="G8" s="682"/>
      <c r="H8" s="692"/>
      <c r="I8" s="692"/>
      <c r="J8" s="692"/>
      <c r="K8" s="693"/>
      <c r="L8" s="693"/>
      <c r="M8" s="693"/>
    </row>
    <row r="9" spans="1:13" ht="30" customHeight="1" x14ac:dyDescent="0.2">
      <c r="A9" s="688" t="s">
        <v>264</v>
      </c>
      <c r="B9" s="688"/>
      <c r="C9" s="688"/>
      <c r="D9" s="688"/>
      <c r="E9" s="688"/>
      <c r="F9" s="688"/>
      <c r="G9" s="688"/>
      <c r="H9" s="688"/>
      <c r="I9" s="688"/>
      <c r="J9" s="688"/>
      <c r="K9" s="47"/>
      <c r="L9" s="216"/>
      <c r="M9" s="216"/>
    </row>
    <row r="10" spans="1:13" ht="19.5" customHeight="1" x14ac:dyDescent="0.2">
      <c r="A10" s="971" t="s">
        <v>437</v>
      </c>
      <c r="B10" s="971"/>
      <c r="C10" s="971"/>
      <c r="D10" s="971"/>
      <c r="E10" s="971"/>
      <c r="F10" s="971"/>
      <c r="G10" s="971"/>
      <c r="H10" s="971"/>
      <c r="I10" s="971"/>
      <c r="J10" s="971"/>
      <c r="K10" s="382"/>
      <c r="L10" s="303"/>
      <c r="M10" s="303"/>
    </row>
    <row r="11" spans="1:13" ht="20.25" customHeight="1" x14ac:dyDescent="0.2">
      <c r="A11" s="941" t="s">
        <v>452</v>
      </c>
      <c r="B11" s="942"/>
      <c r="C11" s="942"/>
      <c r="D11" s="942"/>
      <c r="E11" s="942"/>
      <c r="F11" s="942"/>
      <c r="G11" s="942"/>
      <c r="H11" s="942"/>
      <c r="I11" s="942"/>
      <c r="J11" s="942"/>
      <c r="K11" s="942"/>
      <c r="L11" s="942"/>
      <c r="M11" s="943"/>
    </row>
    <row r="12" spans="1:13" ht="39.75" customHeight="1" x14ac:dyDescent="0.2">
      <c r="A12" s="26" t="s">
        <v>147</v>
      </c>
      <c r="B12" s="26" t="s">
        <v>147</v>
      </c>
      <c r="C12" s="210" t="s">
        <v>147</v>
      </c>
      <c r="D12" s="22" t="s">
        <v>590</v>
      </c>
      <c r="E12" s="170" t="s">
        <v>1</v>
      </c>
      <c r="F12" s="211">
        <v>75</v>
      </c>
      <c r="G12" s="519">
        <v>75</v>
      </c>
      <c r="H12" s="211">
        <v>75</v>
      </c>
      <c r="I12" s="211">
        <v>75</v>
      </c>
      <c r="J12" s="140" t="s">
        <v>184</v>
      </c>
      <c r="K12" s="212">
        <v>50</v>
      </c>
      <c r="L12" s="212">
        <v>50</v>
      </c>
      <c r="M12" s="212">
        <v>50</v>
      </c>
    </row>
    <row r="13" spans="1:13" ht="33.75" customHeight="1" x14ac:dyDescent="0.2">
      <c r="A13" s="285" t="s">
        <v>147</v>
      </c>
      <c r="B13" s="285" t="s">
        <v>147</v>
      </c>
      <c r="C13" s="210" t="s">
        <v>148</v>
      </c>
      <c r="D13" s="286" t="s">
        <v>642</v>
      </c>
      <c r="E13" s="209" t="s">
        <v>1</v>
      </c>
      <c r="F13" s="211">
        <v>50</v>
      </c>
      <c r="G13" s="519">
        <v>50</v>
      </c>
      <c r="H13" s="211">
        <v>40</v>
      </c>
      <c r="I13" s="211">
        <v>0</v>
      </c>
      <c r="J13" s="140" t="s">
        <v>637</v>
      </c>
      <c r="K13" s="212"/>
      <c r="L13" s="212">
        <v>1</v>
      </c>
      <c r="M13" s="212"/>
    </row>
    <row r="14" spans="1:13" ht="39" customHeight="1" x14ac:dyDescent="0.2">
      <c r="A14" s="220" t="s">
        <v>147</v>
      </c>
      <c r="B14" s="220" t="s">
        <v>147</v>
      </c>
      <c r="C14" s="210" t="s">
        <v>149</v>
      </c>
      <c r="D14" s="169" t="s">
        <v>595</v>
      </c>
      <c r="E14" s="20" t="s">
        <v>1</v>
      </c>
      <c r="F14" s="211">
        <v>25</v>
      </c>
      <c r="G14" s="519">
        <v>25</v>
      </c>
      <c r="H14" s="211">
        <v>25</v>
      </c>
      <c r="I14" s="211">
        <v>25</v>
      </c>
      <c r="J14" s="209" t="s">
        <v>40</v>
      </c>
      <c r="K14" s="212">
        <v>50</v>
      </c>
      <c r="L14" s="212">
        <v>50</v>
      </c>
      <c r="M14" s="212">
        <v>50</v>
      </c>
    </row>
    <row r="15" spans="1:13" ht="55.5" customHeight="1" x14ac:dyDescent="0.2">
      <c r="A15" s="18" t="s">
        <v>147</v>
      </c>
      <c r="B15" s="18" t="s">
        <v>147</v>
      </c>
      <c r="C15" s="210" t="s">
        <v>150</v>
      </c>
      <c r="D15" s="20" t="s">
        <v>850</v>
      </c>
      <c r="E15" s="20" t="s">
        <v>1</v>
      </c>
      <c r="F15" s="211">
        <v>60</v>
      </c>
      <c r="G15" s="519">
        <v>60</v>
      </c>
      <c r="H15" s="211">
        <v>60</v>
      </c>
      <c r="I15" s="211">
        <v>60</v>
      </c>
      <c r="J15" s="175" t="s">
        <v>842</v>
      </c>
      <c r="K15" s="212">
        <v>4</v>
      </c>
      <c r="L15" s="212">
        <v>4</v>
      </c>
      <c r="M15" s="212">
        <v>4</v>
      </c>
    </row>
    <row r="16" spans="1:13" ht="36" customHeight="1" x14ac:dyDescent="0.2">
      <c r="A16" s="18" t="s">
        <v>147</v>
      </c>
      <c r="B16" s="18" t="s">
        <v>147</v>
      </c>
      <c r="C16" s="210" t="s">
        <v>151</v>
      </c>
      <c r="D16" s="20" t="s">
        <v>901</v>
      </c>
      <c r="E16" s="20" t="s">
        <v>1</v>
      </c>
      <c r="F16" s="211">
        <v>50</v>
      </c>
      <c r="G16" s="519">
        <v>50</v>
      </c>
      <c r="H16" s="211">
        <v>50</v>
      </c>
      <c r="I16" s="211">
        <v>50</v>
      </c>
      <c r="J16" s="175" t="s">
        <v>882</v>
      </c>
      <c r="K16" s="212">
        <v>2</v>
      </c>
      <c r="L16" s="212">
        <v>2</v>
      </c>
      <c r="M16" s="212">
        <v>2</v>
      </c>
    </row>
    <row r="17" spans="1:13" ht="24.75" customHeight="1" x14ac:dyDescent="0.2">
      <c r="A17" s="451" t="s">
        <v>147</v>
      </c>
      <c r="B17" s="451" t="s">
        <v>147</v>
      </c>
      <c r="C17" s="690" t="s">
        <v>39</v>
      </c>
      <c r="D17" s="690"/>
      <c r="E17" s="690"/>
      <c r="F17" s="313">
        <f>SUM(F12:F16)</f>
        <v>260</v>
      </c>
      <c r="G17" s="313">
        <f>SUM(G12:G16)</f>
        <v>260</v>
      </c>
      <c r="H17" s="313">
        <f>SUM(H12:H16)</f>
        <v>250</v>
      </c>
      <c r="I17" s="313">
        <f>SUM(I12:I16)</f>
        <v>210</v>
      </c>
      <c r="J17" s="498"/>
      <c r="K17" s="479"/>
      <c r="L17" s="479"/>
      <c r="M17" s="479"/>
    </row>
    <row r="18" spans="1:13" ht="19.5" hidden="1" customHeight="1" x14ac:dyDescent="0.2">
      <c r="A18" s="27"/>
      <c r="B18" s="28"/>
      <c r="C18" s="210"/>
      <c r="D18" s="2"/>
      <c r="E18" s="19" t="s">
        <v>33</v>
      </c>
      <c r="F18" s="314">
        <f t="shared" ref="F18:I18" si="0">+F15+F14+F12+F13+F16</f>
        <v>260</v>
      </c>
      <c r="G18" s="314">
        <f t="shared" ref="G18" si="1">+G15+G14+G12+G13+G16</f>
        <v>260</v>
      </c>
      <c r="H18" s="314">
        <f t="shared" si="0"/>
        <v>250</v>
      </c>
      <c r="I18" s="314">
        <f t="shared" si="0"/>
        <v>210</v>
      </c>
      <c r="J18" s="1"/>
      <c r="K18" s="315"/>
      <c r="L18" s="315"/>
      <c r="M18" s="315"/>
    </row>
    <row r="19" spans="1:13" hidden="1" x14ac:dyDescent="0.2">
      <c r="A19" s="27"/>
      <c r="B19" s="28"/>
      <c r="C19" s="210"/>
      <c r="D19" s="2"/>
      <c r="E19" s="19"/>
      <c r="F19" s="37"/>
      <c r="G19" s="37"/>
      <c r="H19" s="37"/>
      <c r="I19" s="37"/>
      <c r="J19" s="15"/>
      <c r="K19" s="316"/>
      <c r="L19" s="316"/>
      <c r="M19" s="316"/>
    </row>
    <row r="20" spans="1:13" ht="18" customHeight="1" x14ac:dyDescent="0.2">
      <c r="A20" s="966" t="s">
        <v>41</v>
      </c>
      <c r="B20" s="966"/>
      <c r="C20" s="966"/>
      <c r="D20" s="966"/>
      <c r="E20" s="966"/>
      <c r="F20" s="966"/>
      <c r="G20" s="966"/>
      <c r="H20" s="966"/>
      <c r="I20" s="966"/>
      <c r="J20" s="966"/>
      <c r="K20" s="219"/>
      <c r="L20" s="302"/>
      <c r="M20" s="302"/>
    </row>
    <row r="21" spans="1:13" ht="49.5" customHeight="1" x14ac:dyDescent="0.2">
      <c r="A21" s="206" t="s">
        <v>147</v>
      </c>
      <c r="B21" s="206" t="s">
        <v>148</v>
      </c>
      <c r="C21" s="206" t="s">
        <v>147</v>
      </c>
      <c r="D21" s="209" t="s">
        <v>1052</v>
      </c>
      <c r="E21" s="209" t="s">
        <v>1</v>
      </c>
      <c r="F21" s="211">
        <v>60</v>
      </c>
      <c r="G21" s="519">
        <v>83.1</v>
      </c>
      <c r="H21" s="211">
        <v>120</v>
      </c>
      <c r="I21" s="211">
        <v>120</v>
      </c>
      <c r="J21" s="166" t="s">
        <v>42</v>
      </c>
      <c r="K21" s="317" t="s">
        <v>472</v>
      </c>
      <c r="L21" s="317" t="s">
        <v>578</v>
      </c>
      <c r="M21" s="317" t="s">
        <v>578</v>
      </c>
    </row>
    <row r="22" spans="1:13" ht="24" customHeight="1" x14ac:dyDescent="0.2">
      <c r="A22" s="698" t="s">
        <v>147</v>
      </c>
      <c r="B22" s="698" t="s">
        <v>148</v>
      </c>
      <c r="C22" s="674" t="s">
        <v>148</v>
      </c>
      <c r="D22" s="691" t="s">
        <v>309</v>
      </c>
      <c r="E22" s="209" t="s">
        <v>1</v>
      </c>
      <c r="F22" s="211">
        <v>145.30000000000001</v>
      </c>
      <c r="G22" s="519">
        <v>145.30000000000001</v>
      </c>
      <c r="H22" s="211">
        <v>0</v>
      </c>
      <c r="I22" s="211">
        <v>0</v>
      </c>
      <c r="J22" s="691" t="s">
        <v>903</v>
      </c>
      <c r="K22" s="694" t="s">
        <v>467</v>
      </c>
      <c r="L22" s="669"/>
      <c r="M22" s="669"/>
    </row>
    <row r="23" spans="1:13" ht="24" customHeight="1" x14ac:dyDescent="0.2">
      <c r="A23" s="698"/>
      <c r="B23" s="698"/>
      <c r="C23" s="674"/>
      <c r="D23" s="691"/>
      <c r="E23" s="209" t="s">
        <v>159</v>
      </c>
      <c r="F23" s="211">
        <v>0</v>
      </c>
      <c r="G23" s="519">
        <v>150</v>
      </c>
      <c r="H23" s="211">
        <v>0</v>
      </c>
      <c r="I23" s="211">
        <v>0</v>
      </c>
      <c r="J23" s="691"/>
      <c r="K23" s="944"/>
      <c r="L23" s="965"/>
      <c r="M23" s="965"/>
    </row>
    <row r="24" spans="1:13" ht="22.5" customHeight="1" x14ac:dyDescent="0.2">
      <c r="A24" s="698"/>
      <c r="B24" s="698"/>
      <c r="C24" s="674"/>
      <c r="D24" s="691"/>
      <c r="E24" s="209" t="s">
        <v>3</v>
      </c>
      <c r="F24" s="211">
        <v>803.5</v>
      </c>
      <c r="G24" s="519">
        <v>1272.5</v>
      </c>
      <c r="H24" s="211">
        <v>0</v>
      </c>
      <c r="I24" s="211">
        <v>0</v>
      </c>
      <c r="J24" s="691"/>
      <c r="K24" s="944"/>
      <c r="L24" s="965"/>
      <c r="M24" s="965"/>
    </row>
    <row r="25" spans="1:13" ht="21" customHeight="1" x14ac:dyDescent="0.2">
      <c r="A25" s="698"/>
      <c r="B25" s="698"/>
      <c r="C25" s="674"/>
      <c r="D25" s="691"/>
      <c r="E25" s="209" t="s">
        <v>13</v>
      </c>
      <c r="F25" s="211">
        <v>374.1</v>
      </c>
      <c r="G25" s="519">
        <v>692.2</v>
      </c>
      <c r="H25" s="211">
        <v>0</v>
      </c>
      <c r="I25" s="211">
        <v>0</v>
      </c>
      <c r="J25" s="691"/>
      <c r="K25" s="695"/>
      <c r="L25" s="670"/>
      <c r="M25" s="670"/>
    </row>
    <row r="26" spans="1:13" ht="24" customHeight="1" x14ac:dyDescent="0.2">
      <c r="A26" s="698" t="s">
        <v>147</v>
      </c>
      <c r="B26" s="698" t="s">
        <v>148</v>
      </c>
      <c r="C26" s="674" t="s">
        <v>149</v>
      </c>
      <c r="D26" s="691" t="s">
        <v>172</v>
      </c>
      <c r="E26" s="209" t="s">
        <v>1</v>
      </c>
      <c r="F26" s="211">
        <v>0</v>
      </c>
      <c r="G26" s="519">
        <v>0</v>
      </c>
      <c r="H26" s="211">
        <v>0</v>
      </c>
      <c r="I26" s="211">
        <v>0</v>
      </c>
      <c r="J26" s="691" t="s">
        <v>904</v>
      </c>
      <c r="K26" s="694" t="s">
        <v>468</v>
      </c>
      <c r="L26" s="945"/>
      <c r="M26" s="945"/>
    </row>
    <row r="27" spans="1:13" ht="21" customHeight="1" x14ac:dyDescent="0.2">
      <c r="A27" s="698"/>
      <c r="B27" s="698"/>
      <c r="C27" s="674"/>
      <c r="D27" s="691"/>
      <c r="E27" s="209" t="s">
        <v>3</v>
      </c>
      <c r="F27" s="211">
        <v>55.7</v>
      </c>
      <c r="G27" s="519">
        <v>255.5</v>
      </c>
      <c r="H27" s="211">
        <v>0</v>
      </c>
      <c r="I27" s="211">
        <v>0</v>
      </c>
      <c r="J27" s="691"/>
      <c r="K27" s="944"/>
      <c r="L27" s="946"/>
      <c r="M27" s="946"/>
    </row>
    <row r="28" spans="1:13" ht="21" customHeight="1" x14ac:dyDescent="0.2">
      <c r="A28" s="698"/>
      <c r="B28" s="698"/>
      <c r="C28" s="674"/>
      <c r="D28" s="691"/>
      <c r="E28" s="209" t="s">
        <v>13</v>
      </c>
      <c r="F28" s="211">
        <v>23.5</v>
      </c>
      <c r="G28" s="519">
        <v>23.5</v>
      </c>
      <c r="H28" s="211">
        <v>0</v>
      </c>
      <c r="I28" s="211">
        <v>0</v>
      </c>
      <c r="J28" s="691"/>
      <c r="K28" s="695"/>
      <c r="L28" s="947"/>
      <c r="M28" s="947"/>
    </row>
    <row r="29" spans="1:13" ht="21" customHeight="1" x14ac:dyDescent="0.2">
      <c r="A29" s="664" t="s">
        <v>147</v>
      </c>
      <c r="B29" s="664" t="s">
        <v>148</v>
      </c>
      <c r="C29" s="664" t="s">
        <v>150</v>
      </c>
      <c r="D29" s="667" t="s">
        <v>304</v>
      </c>
      <c r="E29" s="209" t="s">
        <v>1</v>
      </c>
      <c r="F29" s="211">
        <v>39.5</v>
      </c>
      <c r="G29" s="519">
        <v>39.5</v>
      </c>
      <c r="H29" s="211">
        <v>0</v>
      </c>
      <c r="I29" s="211">
        <v>0</v>
      </c>
      <c r="J29" s="667" t="s">
        <v>320</v>
      </c>
      <c r="K29" s="694">
        <v>1</v>
      </c>
      <c r="L29" s="945"/>
      <c r="M29" s="945"/>
    </row>
    <row r="30" spans="1:13" ht="21" customHeight="1" x14ac:dyDescent="0.2">
      <c r="A30" s="665"/>
      <c r="B30" s="665"/>
      <c r="C30" s="665"/>
      <c r="D30" s="700"/>
      <c r="E30" s="209" t="s">
        <v>3</v>
      </c>
      <c r="F30" s="211">
        <v>167.4</v>
      </c>
      <c r="G30" s="519">
        <v>167.4</v>
      </c>
      <c r="H30" s="211">
        <v>0</v>
      </c>
      <c r="I30" s="211">
        <v>0</v>
      </c>
      <c r="J30" s="700"/>
      <c r="K30" s="944"/>
      <c r="L30" s="946"/>
      <c r="M30" s="946"/>
    </row>
    <row r="31" spans="1:13" ht="21" customHeight="1" x14ac:dyDescent="0.2">
      <c r="A31" s="666"/>
      <c r="B31" s="666"/>
      <c r="C31" s="666"/>
      <c r="D31" s="668"/>
      <c r="E31" s="209" t="s">
        <v>13</v>
      </c>
      <c r="F31" s="211">
        <v>64.900000000000006</v>
      </c>
      <c r="G31" s="519">
        <v>64.900000000000006</v>
      </c>
      <c r="H31" s="211">
        <v>0</v>
      </c>
      <c r="I31" s="211">
        <v>0</v>
      </c>
      <c r="J31" s="668"/>
      <c r="K31" s="695"/>
      <c r="L31" s="947"/>
      <c r="M31" s="947"/>
    </row>
    <row r="32" spans="1:13" ht="21" customHeight="1" x14ac:dyDescent="0.2">
      <c r="A32" s="664" t="s">
        <v>147</v>
      </c>
      <c r="B32" s="664" t="s">
        <v>148</v>
      </c>
      <c r="C32" s="664" t="s">
        <v>151</v>
      </c>
      <c r="D32" s="667" t="s">
        <v>340</v>
      </c>
      <c r="E32" s="209" t="s">
        <v>1</v>
      </c>
      <c r="F32" s="211">
        <v>0</v>
      </c>
      <c r="G32" s="519">
        <v>0</v>
      </c>
      <c r="H32" s="211">
        <v>0</v>
      </c>
      <c r="I32" s="211">
        <v>0</v>
      </c>
      <c r="J32" s="667" t="s">
        <v>341</v>
      </c>
      <c r="K32" s="694">
        <v>1</v>
      </c>
      <c r="L32" s="694"/>
      <c r="M32" s="694"/>
    </row>
    <row r="33" spans="1:13" ht="21" customHeight="1" x14ac:dyDescent="0.2">
      <c r="A33" s="665"/>
      <c r="B33" s="665"/>
      <c r="C33" s="665"/>
      <c r="D33" s="700"/>
      <c r="E33" s="209" t="s">
        <v>3</v>
      </c>
      <c r="F33" s="211">
        <v>170.7</v>
      </c>
      <c r="G33" s="519">
        <v>170.7</v>
      </c>
      <c r="H33" s="211">
        <v>0</v>
      </c>
      <c r="I33" s="211">
        <v>0</v>
      </c>
      <c r="J33" s="700"/>
      <c r="K33" s="944"/>
      <c r="L33" s="944"/>
      <c r="M33" s="944"/>
    </row>
    <row r="34" spans="1:13" ht="21" customHeight="1" x14ac:dyDescent="0.2">
      <c r="A34" s="666"/>
      <c r="B34" s="666"/>
      <c r="C34" s="666"/>
      <c r="D34" s="668"/>
      <c r="E34" s="209" t="s">
        <v>13</v>
      </c>
      <c r="F34" s="211">
        <v>61.7</v>
      </c>
      <c r="G34" s="519">
        <v>61.7</v>
      </c>
      <c r="H34" s="211">
        <v>0</v>
      </c>
      <c r="I34" s="211">
        <v>0</v>
      </c>
      <c r="J34" s="668"/>
      <c r="K34" s="695"/>
      <c r="L34" s="695"/>
      <c r="M34" s="695"/>
    </row>
    <row r="35" spans="1:13" ht="23.25" customHeight="1" x14ac:dyDescent="0.2">
      <c r="A35" s="664" t="s">
        <v>147</v>
      </c>
      <c r="B35" s="664" t="s">
        <v>148</v>
      </c>
      <c r="C35" s="664" t="s">
        <v>152</v>
      </c>
      <c r="D35" s="667" t="s">
        <v>167</v>
      </c>
      <c r="E35" s="209" t="s">
        <v>1</v>
      </c>
      <c r="F35" s="211">
        <v>0</v>
      </c>
      <c r="G35" s="519">
        <v>0</v>
      </c>
      <c r="H35" s="211">
        <v>0</v>
      </c>
      <c r="I35" s="211">
        <v>0</v>
      </c>
      <c r="J35" s="667" t="s">
        <v>579</v>
      </c>
      <c r="K35" s="694" t="s">
        <v>580</v>
      </c>
      <c r="L35" s="669"/>
      <c r="M35" s="669"/>
    </row>
    <row r="36" spans="1:13" ht="23.25" customHeight="1" x14ac:dyDescent="0.2">
      <c r="A36" s="666"/>
      <c r="B36" s="666"/>
      <c r="C36" s="666"/>
      <c r="D36" s="668"/>
      <c r="E36" s="209" t="s">
        <v>14</v>
      </c>
      <c r="F36" s="211">
        <v>210</v>
      </c>
      <c r="G36" s="519">
        <v>210</v>
      </c>
      <c r="H36" s="211">
        <v>0</v>
      </c>
      <c r="I36" s="211">
        <v>0</v>
      </c>
      <c r="J36" s="668"/>
      <c r="K36" s="695"/>
      <c r="L36" s="670"/>
      <c r="M36" s="670"/>
    </row>
    <row r="37" spans="1:13" ht="29.25" customHeight="1" x14ac:dyDescent="0.2">
      <c r="A37" s="664" t="s">
        <v>147</v>
      </c>
      <c r="B37" s="664" t="s">
        <v>148</v>
      </c>
      <c r="C37" s="664" t="s">
        <v>153</v>
      </c>
      <c r="D37" s="667" t="s">
        <v>161</v>
      </c>
      <c r="E37" s="209" t="s">
        <v>13</v>
      </c>
      <c r="F37" s="211">
        <v>0</v>
      </c>
      <c r="G37" s="519">
        <v>0</v>
      </c>
      <c r="H37" s="211">
        <v>0</v>
      </c>
      <c r="I37" s="211">
        <v>0</v>
      </c>
      <c r="J37" s="667" t="s">
        <v>186</v>
      </c>
      <c r="K37" s="694"/>
      <c r="L37" s="669" t="s">
        <v>522</v>
      </c>
      <c r="M37" s="669" t="s">
        <v>522</v>
      </c>
    </row>
    <row r="38" spans="1:13" ht="24.75" customHeight="1" x14ac:dyDescent="0.2">
      <c r="A38" s="666"/>
      <c r="B38" s="666"/>
      <c r="C38" s="666"/>
      <c r="D38" s="668"/>
      <c r="E38" s="209" t="s">
        <v>1</v>
      </c>
      <c r="F38" s="211">
        <v>0</v>
      </c>
      <c r="G38" s="519">
        <v>0</v>
      </c>
      <c r="H38" s="211">
        <v>25</v>
      </c>
      <c r="I38" s="211">
        <v>25</v>
      </c>
      <c r="J38" s="668"/>
      <c r="K38" s="695"/>
      <c r="L38" s="670"/>
      <c r="M38" s="670"/>
    </row>
    <row r="39" spans="1:13" ht="57.75" customHeight="1" x14ac:dyDescent="0.2">
      <c r="A39" s="220" t="s">
        <v>147</v>
      </c>
      <c r="B39" s="220" t="s">
        <v>148</v>
      </c>
      <c r="C39" s="210" t="s">
        <v>154</v>
      </c>
      <c r="D39" s="209" t="s">
        <v>303</v>
      </c>
      <c r="E39" s="209" t="s">
        <v>1</v>
      </c>
      <c r="F39" s="211">
        <v>13.5</v>
      </c>
      <c r="G39" s="519">
        <v>13.5</v>
      </c>
      <c r="H39" s="211">
        <v>200</v>
      </c>
      <c r="I39" s="211">
        <v>300</v>
      </c>
      <c r="J39" s="209" t="s">
        <v>461</v>
      </c>
      <c r="K39" s="212" t="s">
        <v>180</v>
      </c>
      <c r="L39" s="212" t="s">
        <v>231</v>
      </c>
      <c r="M39" s="212" t="s">
        <v>523</v>
      </c>
    </row>
    <row r="40" spans="1:13" ht="44.25" customHeight="1" x14ac:dyDescent="0.2">
      <c r="A40" s="210" t="s">
        <v>147</v>
      </c>
      <c r="B40" s="210" t="s">
        <v>148</v>
      </c>
      <c r="C40" s="210" t="s">
        <v>155</v>
      </c>
      <c r="D40" s="209" t="s">
        <v>271</v>
      </c>
      <c r="E40" s="209" t="s">
        <v>1</v>
      </c>
      <c r="F40" s="211">
        <v>0</v>
      </c>
      <c r="G40" s="519">
        <v>0</v>
      </c>
      <c r="H40" s="211">
        <v>15</v>
      </c>
      <c r="I40" s="211">
        <v>70</v>
      </c>
      <c r="J40" s="209" t="s">
        <v>620</v>
      </c>
      <c r="K40" s="212"/>
      <c r="L40" s="212" t="s">
        <v>180</v>
      </c>
      <c r="M40" s="212" t="s">
        <v>831</v>
      </c>
    </row>
    <row r="41" spans="1:13" ht="30.75" customHeight="1" x14ac:dyDescent="0.2">
      <c r="A41" s="220" t="s">
        <v>147</v>
      </c>
      <c r="B41" s="220" t="s">
        <v>148</v>
      </c>
      <c r="C41" s="210" t="s">
        <v>156</v>
      </c>
      <c r="D41" s="209" t="s">
        <v>105</v>
      </c>
      <c r="E41" s="209" t="s">
        <v>1</v>
      </c>
      <c r="F41" s="211">
        <v>40</v>
      </c>
      <c r="G41" s="519">
        <v>40</v>
      </c>
      <c r="H41" s="211">
        <v>40</v>
      </c>
      <c r="I41" s="211">
        <v>40</v>
      </c>
      <c r="J41" s="209" t="s">
        <v>46</v>
      </c>
      <c r="K41" s="212">
        <v>6</v>
      </c>
      <c r="L41" s="212">
        <v>6</v>
      </c>
      <c r="M41" s="212">
        <v>6</v>
      </c>
    </row>
    <row r="42" spans="1:13" ht="34.5" customHeight="1" x14ac:dyDescent="0.2">
      <c r="A42" s="220" t="s">
        <v>147</v>
      </c>
      <c r="B42" s="220" t="s">
        <v>148</v>
      </c>
      <c r="C42" s="210" t="s">
        <v>157</v>
      </c>
      <c r="D42" s="209" t="s">
        <v>0</v>
      </c>
      <c r="E42" s="209" t="s">
        <v>1</v>
      </c>
      <c r="F42" s="211">
        <v>40</v>
      </c>
      <c r="G42" s="519">
        <v>40</v>
      </c>
      <c r="H42" s="211">
        <v>40</v>
      </c>
      <c r="I42" s="211">
        <v>40</v>
      </c>
      <c r="J42" s="209" t="s">
        <v>185</v>
      </c>
      <c r="K42" s="212">
        <v>6</v>
      </c>
      <c r="L42" s="212">
        <v>6</v>
      </c>
      <c r="M42" s="212">
        <v>6</v>
      </c>
    </row>
    <row r="43" spans="1:13" ht="34.5" customHeight="1" x14ac:dyDescent="0.2">
      <c r="A43" s="220" t="s">
        <v>147</v>
      </c>
      <c r="B43" s="220" t="s">
        <v>148</v>
      </c>
      <c r="C43" s="210" t="s">
        <v>158</v>
      </c>
      <c r="D43" s="209" t="s">
        <v>173</v>
      </c>
      <c r="E43" s="209" t="s">
        <v>1</v>
      </c>
      <c r="F43" s="211">
        <v>0</v>
      </c>
      <c r="G43" s="519">
        <v>0</v>
      </c>
      <c r="H43" s="211">
        <v>15</v>
      </c>
      <c r="I43" s="211">
        <v>0</v>
      </c>
      <c r="J43" s="209" t="s">
        <v>202</v>
      </c>
      <c r="K43" s="212"/>
      <c r="L43" s="212">
        <v>1</v>
      </c>
      <c r="M43" s="212"/>
    </row>
    <row r="44" spans="1:13" ht="34.5" customHeight="1" x14ac:dyDescent="0.2">
      <c r="A44" s="220" t="s">
        <v>147</v>
      </c>
      <c r="B44" s="220" t="s">
        <v>148</v>
      </c>
      <c r="C44" s="210" t="s">
        <v>20</v>
      </c>
      <c r="D44" s="209" t="s">
        <v>174</v>
      </c>
      <c r="E44" s="209" t="s">
        <v>1</v>
      </c>
      <c r="F44" s="211">
        <v>0</v>
      </c>
      <c r="G44" s="519">
        <v>0</v>
      </c>
      <c r="H44" s="211">
        <v>15</v>
      </c>
      <c r="I44" s="211">
        <v>0</v>
      </c>
      <c r="J44" s="209" t="s">
        <v>202</v>
      </c>
      <c r="K44" s="212"/>
      <c r="L44" s="212">
        <v>1</v>
      </c>
      <c r="M44" s="212"/>
    </row>
    <row r="45" spans="1:13" ht="25.5" customHeight="1" x14ac:dyDescent="0.2">
      <c r="A45" s="664" t="s">
        <v>147</v>
      </c>
      <c r="B45" s="664" t="s">
        <v>148</v>
      </c>
      <c r="C45" s="664" t="s">
        <v>2</v>
      </c>
      <c r="D45" s="667" t="s">
        <v>843</v>
      </c>
      <c r="E45" s="209" t="s">
        <v>13</v>
      </c>
      <c r="F45" s="211">
        <v>31</v>
      </c>
      <c r="G45" s="519">
        <v>31</v>
      </c>
      <c r="H45" s="211">
        <v>0</v>
      </c>
      <c r="I45" s="211">
        <f>SUM(28+59)</f>
        <v>87</v>
      </c>
      <c r="J45" s="667" t="s">
        <v>866</v>
      </c>
      <c r="K45" s="673">
        <v>1</v>
      </c>
      <c r="L45" s="236"/>
      <c r="M45" s="236" t="s">
        <v>830</v>
      </c>
    </row>
    <row r="46" spans="1:13" ht="25.5" customHeight="1" x14ac:dyDescent="0.2">
      <c r="A46" s="665"/>
      <c r="B46" s="665"/>
      <c r="C46" s="665"/>
      <c r="D46" s="700"/>
      <c r="E46" s="209" t="s">
        <v>1</v>
      </c>
      <c r="F46" s="211">
        <v>0</v>
      </c>
      <c r="G46" s="519">
        <v>0</v>
      </c>
      <c r="H46" s="211">
        <v>0</v>
      </c>
      <c r="I46" s="211">
        <v>28</v>
      </c>
      <c r="J46" s="700"/>
      <c r="K46" s="673"/>
      <c r="L46" s="301"/>
      <c r="M46" s="301"/>
    </row>
    <row r="47" spans="1:13" ht="25.5" customHeight="1" x14ac:dyDescent="0.2">
      <c r="A47" s="665"/>
      <c r="B47" s="665"/>
      <c r="C47" s="665"/>
      <c r="D47" s="700"/>
      <c r="E47" s="209" t="s">
        <v>3</v>
      </c>
      <c r="F47" s="211">
        <v>0</v>
      </c>
      <c r="G47" s="519">
        <v>0</v>
      </c>
      <c r="H47" s="211">
        <v>0</v>
      </c>
      <c r="I47" s="211">
        <v>225</v>
      </c>
      <c r="J47" s="700"/>
      <c r="K47" s="673"/>
      <c r="L47" s="242"/>
      <c r="M47" s="242"/>
    </row>
    <row r="48" spans="1:13" ht="23.25" customHeight="1" x14ac:dyDescent="0.2">
      <c r="A48" s="664" t="s">
        <v>147</v>
      </c>
      <c r="B48" s="664" t="s">
        <v>148</v>
      </c>
      <c r="C48" s="664" t="s">
        <v>9</v>
      </c>
      <c r="D48" s="667" t="s">
        <v>939</v>
      </c>
      <c r="E48" s="209" t="s">
        <v>1</v>
      </c>
      <c r="F48" s="168">
        <v>0</v>
      </c>
      <c r="G48" s="520">
        <v>0</v>
      </c>
      <c r="H48" s="168">
        <v>0</v>
      </c>
      <c r="I48" s="168">
        <v>0</v>
      </c>
      <c r="J48" s="667" t="s">
        <v>940</v>
      </c>
      <c r="K48" s="669">
        <v>1</v>
      </c>
      <c r="L48" s="669"/>
      <c r="M48" s="669"/>
    </row>
    <row r="49" spans="1:13" ht="24" customHeight="1" x14ac:dyDescent="0.2">
      <c r="A49" s="666"/>
      <c r="B49" s="666"/>
      <c r="C49" s="666"/>
      <c r="D49" s="668"/>
      <c r="E49" s="209" t="s">
        <v>159</v>
      </c>
      <c r="F49" s="408">
        <v>142</v>
      </c>
      <c r="G49" s="562">
        <v>42</v>
      </c>
      <c r="H49" s="407">
        <v>0</v>
      </c>
      <c r="I49" s="407">
        <v>0</v>
      </c>
      <c r="J49" s="668"/>
      <c r="K49" s="670"/>
      <c r="L49" s="670"/>
      <c r="M49" s="670"/>
    </row>
    <row r="50" spans="1:13" ht="30" customHeight="1" x14ac:dyDescent="0.2">
      <c r="A50" s="664" t="s">
        <v>147</v>
      </c>
      <c r="B50" s="664" t="s">
        <v>148</v>
      </c>
      <c r="C50" s="664" t="s">
        <v>5</v>
      </c>
      <c r="D50" s="667" t="s">
        <v>310</v>
      </c>
      <c r="E50" s="209" t="s">
        <v>1</v>
      </c>
      <c r="F50" s="211">
        <v>0</v>
      </c>
      <c r="G50" s="519">
        <v>0</v>
      </c>
      <c r="H50" s="211">
        <v>200</v>
      </c>
      <c r="I50" s="211">
        <v>160</v>
      </c>
      <c r="J50" s="667" t="s">
        <v>844</v>
      </c>
      <c r="K50" s="694" t="s">
        <v>526</v>
      </c>
      <c r="L50" s="669" t="s">
        <v>845</v>
      </c>
      <c r="M50" s="669" t="s">
        <v>846</v>
      </c>
    </row>
    <row r="51" spans="1:13" ht="30.75" customHeight="1" x14ac:dyDescent="0.2">
      <c r="A51" s="666"/>
      <c r="B51" s="666"/>
      <c r="C51" s="666"/>
      <c r="D51" s="668"/>
      <c r="E51" s="209" t="s">
        <v>14</v>
      </c>
      <c r="F51" s="211">
        <v>150</v>
      </c>
      <c r="G51" s="519">
        <v>150</v>
      </c>
      <c r="H51" s="211">
        <v>0</v>
      </c>
      <c r="I51" s="211">
        <v>0</v>
      </c>
      <c r="J51" s="668"/>
      <c r="K51" s="695"/>
      <c r="L51" s="670"/>
      <c r="M51" s="670"/>
    </row>
    <row r="52" spans="1:13" ht="42.75" customHeight="1" x14ac:dyDescent="0.2">
      <c r="A52" s="210" t="s">
        <v>147</v>
      </c>
      <c r="B52" s="210" t="s">
        <v>148</v>
      </c>
      <c r="C52" s="210" t="s">
        <v>6</v>
      </c>
      <c r="D52" s="209" t="s">
        <v>311</v>
      </c>
      <c r="E52" s="209" t="s">
        <v>1</v>
      </c>
      <c r="F52" s="211">
        <v>0</v>
      </c>
      <c r="G52" s="519">
        <v>0</v>
      </c>
      <c r="H52" s="211">
        <v>15</v>
      </c>
      <c r="I52" s="211">
        <v>0</v>
      </c>
      <c r="J52" s="140" t="s">
        <v>202</v>
      </c>
      <c r="K52" s="212"/>
      <c r="L52" s="212">
        <v>1</v>
      </c>
      <c r="M52" s="212"/>
    </row>
    <row r="53" spans="1:13" ht="42.75" customHeight="1" x14ac:dyDescent="0.2">
      <c r="A53" s="207" t="s">
        <v>147</v>
      </c>
      <c r="B53" s="207" t="s">
        <v>148</v>
      </c>
      <c r="C53" s="207" t="s">
        <v>7</v>
      </c>
      <c r="D53" s="205" t="s">
        <v>463</v>
      </c>
      <c r="E53" s="209" t="s">
        <v>1</v>
      </c>
      <c r="F53" s="211">
        <v>20</v>
      </c>
      <c r="G53" s="519">
        <v>5</v>
      </c>
      <c r="H53" s="211">
        <v>30</v>
      </c>
      <c r="I53" s="211">
        <v>0</v>
      </c>
      <c r="J53" s="140" t="s">
        <v>202</v>
      </c>
      <c r="K53" s="212"/>
      <c r="L53" s="212">
        <v>1</v>
      </c>
      <c r="M53" s="212"/>
    </row>
    <row r="54" spans="1:13" ht="32.25" customHeight="1" x14ac:dyDescent="0.2">
      <c r="A54" s="210" t="s">
        <v>147</v>
      </c>
      <c r="B54" s="210" t="s">
        <v>148</v>
      </c>
      <c r="C54" s="210" t="s">
        <v>8</v>
      </c>
      <c r="D54" s="209" t="s">
        <v>847</v>
      </c>
      <c r="E54" s="209" t="s">
        <v>1</v>
      </c>
      <c r="F54" s="211">
        <v>15</v>
      </c>
      <c r="G54" s="519">
        <v>15</v>
      </c>
      <c r="H54" s="211">
        <v>15</v>
      </c>
      <c r="I54" s="211">
        <v>15</v>
      </c>
      <c r="J54" s="140" t="s">
        <v>324</v>
      </c>
      <c r="K54" s="212">
        <v>1</v>
      </c>
      <c r="L54" s="212">
        <v>1</v>
      </c>
      <c r="M54" s="212">
        <v>1</v>
      </c>
    </row>
    <row r="55" spans="1:13" ht="41.25" customHeight="1" x14ac:dyDescent="0.2">
      <c r="A55" s="206" t="s">
        <v>147</v>
      </c>
      <c r="B55" s="206" t="s">
        <v>148</v>
      </c>
      <c r="C55" s="206" t="s">
        <v>10</v>
      </c>
      <c r="D55" s="110" t="s">
        <v>848</v>
      </c>
      <c r="E55" s="170" t="s">
        <v>1</v>
      </c>
      <c r="F55" s="35">
        <v>10</v>
      </c>
      <c r="G55" s="519">
        <v>10</v>
      </c>
      <c r="H55" s="35">
        <v>0</v>
      </c>
      <c r="I55" s="35">
        <v>0</v>
      </c>
      <c r="J55" s="209" t="s">
        <v>202</v>
      </c>
      <c r="K55" s="318"/>
      <c r="L55" s="318">
        <v>1</v>
      </c>
      <c r="M55" s="318"/>
    </row>
    <row r="56" spans="1:13" ht="24" customHeight="1" x14ac:dyDescent="0.2">
      <c r="A56" s="664" t="s">
        <v>147</v>
      </c>
      <c r="B56" s="664" t="s">
        <v>148</v>
      </c>
      <c r="C56" s="664" t="s">
        <v>15</v>
      </c>
      <c r="D56" s="667" t="s">
        <v>478</v>
      </c>
      <c r="E56" s="209" t="s">
        <v>1</v>
      </c>
      <c r="F56" s="211">
        <v>0</v>
      </c>
      <c r="G56" s="519">
        <v>0</v>
      </c>
      <c r="H56" s="211">
        <v>15</v>
      </c>
      <c r="I56" s="211">
        <v>0</v>
      </c>
      <c r="J56" s="667" t="s">
        <v>591</v>
      </c>
      <c r="K56" s="694"/>
      <c r="L56" s="669">
        <v>1</v>
      </c>
      <c r="M56" s="669"/>
    </row>
    <row r="57" spans="1:13" ht="23.25" customHeight="1" x14ac:dyDescent="0.2">
      <c r="A57" s="666"/>
      <c r="B57" s="666"/>
      <c r="C57" s="666"/>
      <c r="D57" s="668"/>
      <c r="E57" s="209" t="s">
        <v>13</v>
      </c>
      <c r="F57" s="211">
        <v>0</v>
      </c>
      <c r="G57" s="519">
        <v>0</v>
      </c>
      <c r="H57" s="211">
        <v>0</v>
      </c>
      <c r="I57" s="211">
        <v>0</v>
      </c>
      <c r="J57" s="668"/>
      <c r="K57" s="695"/>
      <c r="L57" s="670"/>
      <c r="M57" s="670"/>
    </row>
    <row r="58" spans="1:13" ht="33" customHeight="1" x14ac:dyDescent="0.2">
      <c r="A58" s="207" t="s">
        <v>147</v>
      </c>
      <c r="B58" s="207" t="s">
        <v>148</v>
      </c>
      <c r="C58" s="207" t="s">
        <v>11</v>
      </c>
      <c r="D58" s="96" t="s">
        <v>447</v>
      </c>
      <c r="E58" s="209" t="s">
        <v>13</v>
      </c>
      <c r="F58" s="211">
        <v>10</v>
      </c>
      <c r="G58" s="519">
        <v>10</v>
      </c>
      <c r="H58" s="211">
        <v>0</v>
      </c>
      <c r="I58" s="211">
        <v>0</v>
      </c>
      <c r="J58" s="209" t="s">
        <v>446</v>
      </c>
      <c r="K58" s="215">
        <v>1</v>
      </c>
      <c r="L58" s="215"/>
      <c r="M58" s="215"/>
    </row>
    <row r="59" spans="1:13" ht="30" customHeight="1" x14ac:dyDescent="0.2">
      <c r="A59" s="207" t="s">
        <v>147</v>
      </c>
      <c r="B59" s="207" t="s">
        <v>148</v>
      </c>
      <c r="C59" s="207" t="s">
        <v>12</v>
      </c>
      <c r="D59" s="110" t="s">
        <v>504</v>
      </c>
      <c r="E59" s="209" t="s">
        <v>13</v>
      </c>
      <c r="F59" s="211">
        <v>20</v>
      </c>
      <c r="G59" s="519">
        <v>20</v>
      </c>
      <c r="H59" s="211">
        <v>0</v>
      </c>
      <c r="I59" s="211">
        <v>0</v>
      </c>
      <c r="J59" s="205" t="s">
        <v>448</v>
      </c>
      <c r="K59" s="215">
        <v>1</v>
      </c>
      <c r="L59" s="215"/>
      <c r="M59" s="215"/>
    </row>
    <row r="60" spans="1:13" ht="39.75" customHeight="1" x14ac:dyDescent="0.2">
      <c r="A60" s="207" t="s">
        <v>147</v>
      </c>
      <c r="B60" s="207" t="s">
        <v>148</v>
      </c>
      <c r="C60" s="207" t="s">
        <v>301</v>
      </c>
      <c r="D60" s="110" t="s">
        <v>450</v>
      </c>
      <c r="E60" s="209" t="s">
        <v>13</v>
      </c>
      <c r="F60" s="211">
        <v>18</v>
      </c>
      <c r="G60" s="519">
        <v>0</v>
      </c>
      <c r="H60" s="211">
        <v>0</v>
      </c>
      <c r="I60" s="211">
        <v>0</v>
      </c>
      <c r="J60" s="205" t="s">
        <v>449</v>
      </c>
      <c r="K60" s="215"/>
      <c r="L60" s="215"/>
      <c r="M60" s="215"/>
    </row>
    <row r="61" spans="1:13" ht="42.75" customHeight="1" x14ac:dyDescent="0.2">
      <c r="A61" s="207" t="s">
        <v>147</v>
      </c>
      <c r="B61" s="207" t="s">
        <v>148</v>
      </c>
      <c r="C61" s="207" t="s">
        <v>269</v>
      </c>
      <c r="D61" s="140" t="s">
        <v>451</v>
      </c>
      <c r="E61" s="209" t="s">
        <v>13</v>
      </c>
      <c r="F61" s="211">
        <v>0</v>
      </c>
      <c r="G61" s="519">
        <v>0</v>
      </c>
      <c r="H61" s="211">
        <v>0</v>
      </c>
      <c r="I61" s="211">
        <v>15</v>
      </c>
      <c r="J61" s="205" t="s">
        <v>593</v>
      </c>
      <c r="K61" s="215"/>
      <c r="L61" s="215"/>
      <c r="M61" s="215" t="s">
        <v>180</v>
      </c>
    </row>
    <row r="62" spans="1:13" ht="25.5" customHeight="1" x14ac:dyDescent="0.2">
      <c r="A62" s="664" t="s">
        <v>147</v>
      </c>
      <c r="B62" s="664" t="s">
        <v>148</v>
      </c>
      <c r="C62" s="664" t="s">
        <v>272</v>
      </c>
      <c r="D62" s="667" t="s">
        <v>589</v>
      </c>
      <c r="E62" s="209" t="s">
        <v>13</v>
      </c>
      <c r="F62" s="211">
        <v>9</v>
      </c>
      <c r="G62" s="519">
        <v>9</v>
      </c>
      <c r="H62" s="211">
        <v>0</v>
      </c>
      <c r="I62" s="211">
        <v>80</v>
      </c>
      <c r="J62" s="667" t="s">
        <v>581</v>
      </c>
      <c r="K62" s="694" t="s">
        <v>180</v>
      </c>
      <c r="L62" s="669"/>
      <c r="M62" s="669" t="s">
        <v>1054</v>
      </c>
    </row>
    <row r="63" spans="1:13" ht="25.5" customHeight="1" x14ac:dyDescent="0.2">
      <c r="A63" s="665"/>
      <c r="B63" s="665"/>
      <c r="C63" s="665"/>
      <c r="D63" s="700"/>
      <c r="E63" s="209" t="s">
        <v>1</v>
      </c>
      <c r="F63" s="211">
        <v>0</v>
      </c>
      <c r="G63" s="519">
        <v>0</v>
      </c>
      <c r="H63" s="211">
        <v>0</v>
      </c>
      <c r="I63" s="211">
        <v>44</v>
      </c>
      <c r="J63" s="700"/>
      <c r="K63" s="944"/>
      <c r="L63" s="965"/>
      <c r="M63" s="965"/>
    </row>
    <row r="64" spans="1:13" ht="25.5" customHeight="1" x14ac:dyDescent="0.2">
      <c r="A64" s="666"/>
      <c r="B64" s="666"/>
      <c r="C64" s="666"/>
      <c r="D64" s="668"/>
      <c r="E64" s="209" t="s">
        <v>3</v>
      </c>
      <c r="F64" s="211">
        <v>0</v>
      </c>
      <c r="G64" s="519">
        <v>0</v>
      </c>
      <c r="H64" s="211">
        <v>0</v>
      </c>
      <c r="I64" s="211">
        <v>88</v>
      </c>
      <c r="J64" s="668"/>
      <c r="K64" s="695"/>
      <c r="L64" s="670"/>
      <c r="M64" s="670"/>
    </row>
    <row r="65" spans="1:13" ht="39.75" customHeight="1" x14ac:dyDescent="0.2">
      <c r="A65" s="207" t="s">
        <v>147</v>
      </c>
      <c r="B65" s="207" t="s">
        <v>148</v>
      </c>
      <c r="C65" s="207" t="s">
        <v>273</v>
      </c>
      <c r="D65" s="95" t="s">
        <v>441</v>
      </c>
      <c r="E65" s="209" t="s">
        <v>13</v>
      </c>
      <c r="F65" s="211">
        <v>0</v>
      </c>
      <c r="G65" s="519">
        <v>0</v>
      </c>
      <c r="H65" s="211">
        <v>0</v>
      </c>
      <c r="I65" s="211">
        <v>61</v>
      </c>
      <c r="J65" s="205" t="s">
        <v>443</v>
      </c>
      <c r="K65" s="215"/>
      <c r="L65" s="215"/>
      <c r="M65" s="215" t="s">
        <v>474</v>
      </c>
    </row>
    <row r="66" spans="1:13" ht="39.75" customHeight="1" x14ac:dyDescent="0.2">
      <c r="A66" s="207" t="s">
        <v>147</v>
      </c>
      <c r="B66" s="207" t="s">
        <v>148</v>
      </c>
      <c r="C66" s="207" t="s">
        <v>312</v>
      </c>
      <c r="D66" s="95" t="s">
        <v>442</v>
      </c>
      <c r="E66" s="209" t="s">
        <v>13</v>
      </c>
      <c r="F66" s="211">
        <v>0</v>
      </c>
      <c r="G66" s="519">
        <v>0</v>
      </c>
      <c r="H66" s="211">
        <v>0</v>
      </c>
      <c r="I66" s="211">
        <v>60</v>
      </c>
      <c r="J66" s="205" t="s">
        <v>443</v>
      </c>
      <c r="K66" s="212"/>
      <c r="L66" s="215"/>
      <c r="M66" s="215" t="s">
        <v>473</v>
      </c>
    </row>
    <row r="67" spans="1:13" ht="41.25" customHeight="1" x14ac:dyDescent="0.2">
      <c r="A67" s="207" t="s">
        <v>147</v>
      </c>
      <c r="B67" s="207" t="s">
        <v>148</v>
      </c>
      <c r="C67" s="207" t="s">
        <v>464</v>
      </c>
      <c r="D67" s="140" t="s">
        <v>444</v>
      </c>
      <c r="E67" s="209" t="s">
        <v>13</v>
      </c>
      <c r="F67" s="211">
        <v>0</v>
      </c>
      <c r="G67" s="519">
        <v>0</v>
      </c>
      <c r="H67" s="211">
        <v>0</v>
      </c>
      <c r="I67" s="211">
        <v>15</v>
      </c>
      <c r="J67" s="205" t="s">
        <v>592</v>
      </c>
      <c r="K67" s="215"/>
      <c r="L67" s="215" t="s">
        <v>180</v>
      </c>
      <c r="M67" s="215" t="s">
        <v>180</v>
      </c>
    </row>
    <row r="68" spans="1:13" ht="30.75" customHeight="1" x14ac:dyDescent="0.2">
      <c r="A68" s="207" t="s">
        <v>147</v>
      </c>
      <c r="B68" s="207" t="s">
        <v>148</v>
      </c>
      <c r="C68" s="207" t="s">
        <v>313</v>
      </c>
      <c r="D68" s="110" t="s">
        <v>445</v>
      </c>
      <c r="E68" s="209" t="s">
        <v>13</v>
      </c>
      <c r="F68" s="211">
        <v>0</v>
      </c>
      <c r="G68" s="519">
        <v>0</v>
      </c>
      <c r="H68" s="211">
        <v>0</v>
      </c>
      <c r="I68" s="211">
        <v>24</v>
      </c>
      <c r="J68" s="205" t="s">
        <v>448</v>
      </c>
      <c r="K68" s="215"/>
      <c r="L68" s="215"/>
      <c r="M68" s="215">
        <v>1</v>
      </c>
    </row>
    <row r="69" spans="1:13" ht="43.5" customHeight="1" x14ac:dyDescent="0.2">
      <c r="A69" s="207" t="s">
        <v>147</v>
      </c>
      <c r="B69" s="207" t="s">
        <v>148</v>
      </c>
      <c r="C69" s="207" t="s">
        <v>275</v>
      </c>
      <c r="D69" s="110" t="s">
        <v>527</v>
      </c>
      <c r="E69" s="170" t="s">
        <v>13</v>
      </c>
      <c r="F69" s="35">
        <v>0</v>
      </c>
      <c r="G69" s="519">
        <v>0</v>
      </c>
      <c r="H69" s="35">
        <v>0</v>
      </c>
      <c r="I69" s="35">
        <v>85</v>
      </c>
      <c r="J69" s="170" t="s">
        <v>524</v>
      </c>
      <c r="K69" s="318"/>
      <c r="L69" s="318"/>
      <c r="M69" s="318">
        <v>1</v>
      </c>
    </row>
    <row r="70" spans="1:13" ht="42.75" customHeight="1" x14ac:dyDescent="0.2">
      <c r="A70" s="210" t="s">
        <v>147</v>
      </c>
      <c r="B70" s="210" t="s">
        <v>148</v>
      </c>
      <c r="C70" s="210" t="s">
        <v>462</v>
      </c>
      <c r="D70" s="204" t="s">
        <v>623</v>
      </c>
      <c r="E70" s="170" t="s">
        <v>1</v>
      </c>
      <c r="F70" s="35">
        <v>17</v>
      </c>
      <c r="G70" s="519">
        <v>5</v>
      </c>
      <c r="H70" s="35">
        <v>30</v>
      </c>
      <c r="I70" s="35">
        <v>0</v>
      </c>
      <c r="J70" s="170" t="s">
        <v>202</v>
      </c>
      <c r="K70" s="318">
        <v>1</v>
      </c>
      <c r="L70" s="318"/>
      <c r="M70" s="318"/>
    </row>
    <row r="71" spans="1:13" ht="30.75" customHeight="1" x14ac:dyDescent="0.2">
      <c r="A71" s="210" t="s">
        <v>147</v>
      </c>
      <c r="B71" s="210" t="s">
        <v>148</v>
      </c>
      <c r="C71" s="210" t="s">
        <v>276</v>
      </c>
      <c r="D71" s="110" t="s">
        <v>600</v>
      </c>
      <c r="E71" s="170" t="s">
        <v>1</v>
      </c>
      <c r="F71" s="35">
        <v>4</v>
      </c>
      <c r="G71" s="519">
        <v>4</v>
      </c>
      <c r="H71" s="35">
        <v>0</v>
      </c>
      <c r="I71" s="35">
        <v>0</v>
      </c>
      <c r="J71" s="170" t="s">
        <v>202</v>
      </c>
      <c r="K71" s="318"/>
      <c r="L71" s="318"/>
      <c r="M71" s="318"/>
    </row>
    <row r="72" spans="1:13" ht="31.5" customHeight="1" x14ac:dyDescent="0.2">
      <c r="A72" s="210" t="s">
        <v>147</v>
      </c>
      <c r="B72" s="210" t="s">
        <v>148</v>
      </c>
      <c r="C72" s="210" t="s">
        <v>314</v>
      </c>
      <c r="D72" s="110" t="s">
        <v>852</v>
      </c>
      <c r="E72" s="209" t="s">
        <v>13</v>
      </c>
      <c r="F72" s="35">
        <v>0</v>
      </c>
      <c r="G72" s="519">
        <v>0</v>
      </c>
      <c r="H72" s="35">
        <v>40</v>
      </c>
      <c r="I72" s="35">
        <v>0</v>
      </c>
      <c r="J72" s="209" t="s">
        <v>448</v>
      </c>
      <c r="K72" s="318"/>
      <c r="L72" s="318">
        <v>1</v>
      </c>
      <c r="M72" s="318"/>
    </row>
    <row r="73" spans="1:13" ht="31.5" customHeight="1" x14ac:dyDescent="0.2">
      <c r="A73" s="210" t="s">
        <v>147</v>
      </c>
      <c r="B73" s="210" t="s">
        <v>148</v>
      </c>
      <c r="C73" s="210" t="s">
        <v>465</v>
      </c>
      <c r="D73" s="110" t="s">
        <v>853</v>
      </c>
      <c r="E73" s="209" t="s">
        <v>13</v>
      </c>
      <c r="F73" s="35">
        <v>0</v>
      </c>
      <c r="G73" s="519">
        <v>0</v>
      </c>
      <c r="H73" s="35">
        <v>0</v>
      </c>
      <c r="I73" s="35">
        <v>90</v>
      </c>
      <c r="J73" s="209" t="s">
        <v>448</v>
      </c>
      <c r="K73" s="318"/>
      <c r="L73" s="318"/>
      <c r="M73" s="318">
        <v>1</v>
      </c>
    </row>
    <row r="74" spans="1:13" ht="37.5" customHeight="1" x14ac:dyDescent="0.2">
      <c r="A74" s="210" t="s">
        <v>147</v>
      </c>
      <c r="B74" s="210" t="s">
        <v>148</v>
      </c>
      <c r="C74" s="210" t="s">
        <v>325</v>
      </c>
      <c r="D74" s="110" t="s">
        <v>854</v>
      </c>
      <c r="E74" s="209" t="s">
        <v>13</v>
      </c>
      <c r="F74" s="35">
        <v>118</v>
      </c>
      <c r="G74" s="519">
        <v>0</v>
      </c>
      <c r="H74" s="35">
        <v>0</v>
      </c>
      <c r="I74" s="35">
        <v>118</v>
      </c>
      <c r="J74" s="209" t="s">
        <v>448</v>
      </c>
      <c r="K74" s="318"/>
      <c r="L74" s="318"/>
      <c r="M74" s="318"/>
    </row>
    <row r="75" spans="1:13" ht="31.5" customHeight="1" x14ac:dyDescent="0.2">
      <c r="A75" s="210" t="s">
        <v>147</v>
      </c>
      <c r="B75" s="210" t="s">
        <v>148</v>
      </c>
      <c r="C75" s="210" t="s">
        <v>466</v>
      </c>
      <c r="D75" s="110" t="s">
        <v>855</v>
      </c>
      <c r="E75" s="209" t="s">
        <v>13</v>
      </c>
      <c r="F75" s="35">
        <v>0</v>
      </c>
      <c r="G75" s="519">
        <v>0</v>
      </c>
      <c r="H75" s="35">
        <v>0</v>
      </c>
      <c r="I75" s="35">
        <v>170</v>
      </c>
      <c r="J75" s="209" t="s">
        <v>448</v>
      </c>
      <c r="K75" s="318"/>
      <c r="L75" s="318">
        <v>1</v>
      </c>
      <c r="M75" s="318"/>
    </row>
    <row r="76" spans="1:13" ht="31.5" customHeight="1" x14ac:dyDescent="0.2">
      <c r="A76" s="210" t="s">
        <v>147</v>
      </c>
      <c r="B76" s="210" t="s">
        <v>148</v>
      </c>
      <c r="C76" s="210" t="s">
        <v>339</v>
      </c>
      <c r="D76" s="110" t="s">
        <v>856</v>
      </c>
      <c r="E76" s="209" t="s">
        <v>13</v>
      </c>
      <c r="F76" s="35">
        <v>0</v>
      </c>
      <c r="G76" s="519">
        <v>0</v>
      </c>
      <c r="H76" s="35">
        <v>0</v>
      </c>
      <c r="I76" s="35">
        <v>50</v>
      </c>
      <c r="J76" s="209" t="s">
        <v>443</v>
      </c>
      <c r="K76" s="318"/>
      <c r="L76" s="318"/>
      <c r="M76" s="318" t="s">
        <v>1057</v>
      </c>
    </row>
    <row r="77" spans="1:13" ht="45" customHeight="1" x14ac:dyDescent="0.2">
      <c r="A77" s="210" t="s">
        <v>147</v>
      </c>
      <c r="B77" s="210" t="s">
        <v>148</v>
      </c>
      <c r="C77" s="210" t="s">
        <v>530</v>
      </c>
      <c r="D77" s="110" t="s">
        <v>857</v>
      </c>
      <c r="E77" s="209" t="s">
        <v>13</v>
      </c>
      <c r="F77" s="35">
        <v>0</v>
      </c>
      <c r="G77" s="519">
        <v>5</v>
      </c>
      <c r="H77" s="35">
        <v>60</v>
      </c>
      <c r="I77" s="35">
        <v>0</v>
      </c>
      <c r="J77" s="209" t="s">
        <v>860</v>
      </c>
      <c r="K77" s="318">
        <v>1</v>
      </c>
      <c r="L77" s="318" t="s">
        <v>1057</v>
      </c>
      <c r="M77" s="318"/>
    </row>
    <row r="78" spans="1:13" ht="47.25" customHeight="1" x14ac:dyDescent="0.2">
      <c r="A78" s="210" t="s">
        <v>147</v>
      </c>
      <c r="B78" s="210" t="s">
        <v>148</v>
      </c>
      <c r="C78" s="210" t="s">
        <v>342</v>
      </c>
      <c r="D78" s="110" t="s">
        <v>858</v>
      </c>
      <c r="E78" s="209" t="s">
        <v>13</v>
      </c>
      <c r="F78" s="35">
        <v>5</v>
      </c>
      <c r="G78" s="519">
        <v>5</v>
      </c>
      <c r="H78" s="35">
        <v>0</v>
      </c>
      <c r="I78" s="35">
        <v>60</v>
      </c>
      <c r="J78" s="209" t="s">
        <v>860</v>
      </c>
      <c r="K78" s="318">
        <v>1</v>
      </c>
      <c r="L78" s="318"/>
      <c r="M78" s="318" t="s">
        <v>1056</v>
      </c>
    </row>
    <row r="79" spans="1:13" ht="33" customHeight="1" x14ac:dyDescent="0.2">
      <c r="A79" s="210" t="s">
        <v>147</v>
      </c>
      <c r="B79" s="210" t="s">
        <v>148</v>
      </c>
      <c r="C79" s="210" t="s">
        <v>343</v>
      </c>
      <c r="D79" s="110" t="s">
        <v>859</v>
      </c>
      <c r="E79" s="209" t="s">
        <v>13</v>
      </c>
      <c r="F79" s="35">
        <v>0</v>
      </c>
      <c r="G79" s="519">
        <v>5</v>
      </c>
      <c r="H79" s="35">
        <v>150</v>
      </c>
      <c r="I79" s="35">
        <v>0</v>
      </c>
      <c r="J79" s="170" t="s">
        <v>861</v>
      </c>
      <c r="K79" s="318"/>
      <c r="L79" s="318" t="s">
        <v>1055</v>
      </c>
      <c r="M79" s="318"/>
    </row>
    <row r="80" spans="1:13" ht="40.5" customHeight="1" x14ac:dyDescent="0.2">
      <c r="A80" s="210" t="s">
        <v>147</v>
      </c>
      <c r="B80" s="210" t="s">
        <v>148</v>
      </c>
      <c r="C80" s="210" t="s">
        <v>1060</v>
      </c>
      <c r="D80" s="110" t="s">
        <v>1058</v>
      </c>
      <c r="E80" s="209" t="s">
        <v>13</v>
      </c>
      <c r="F80" s="35">
        <v>0</v>
      </c>
      <c r="G80" s="519">
        <v>144</v>
      </c>
      <c r="H80" s="35">
        <v>0</v>
      </c>
      <c r="I80" s="35">
        <v>0</v>
      </c>
      <c r="J80" s="170" t="s">
        <v>1059</v>
      </c>
      <c r="K80" s="307" t="s">
        <v>1051</v>
      </c>
      <c r="L80" s="318"/>
      <c r="M80" s="318"/>
    </row>
    <row r="81" spans="1:13" ht="34.5" customHeight="1" x14ac:dyDescent="0.2">
      <c r="A81" s="210" t="s">
        <v>147</v>
      </c>
      <c r="B81" s="210" t="s">
        <v>148</v>
      </c>
      <c r="C81" s="210" t="s">
        <v>1061</v>
      </c>
      <c r="D81" s="110" t="s">
        <v>1063</v>
      </c>
      <c r="E81" s="209" t="s">
        <v>13</v>
      </c>
      <c r="F81" s="35">
        <v>0</v>
      </c>
      <c r="G81" s="519">
        <v>33</v>
      </c>
      <c r="H81" s="35">
        <v>0</v>
      </c>
      <c r="I81" s="35">
        <v>0</v>
      </c>
      <c r="J81" s="170" t="s">
        <v>1064</v>
      </c>
      <c r="K81" s="307" t="s">
        <v>189</v>
      </c>
      <c r="L81" s="318"/>
      <c r="M81" s="318"/>
    </row>
    <row r="82" spans="1:13" ht="63.75" customHeight="1" x14ac:dyDescent="0.2">
      <c r="A82" s="210" t="s">
        <v>147</v>
      </c>
      <c r="B82" s="210" t="s">
        <v>148</v>
      </c>
      <c r="C82" s="210" t="s">
        <v>1062</v>
      </c>
      <c r="D82" s="110" t="s">
        <v>1065</v>
      </c>
      <c r="E82" s="209" t="s">
        <v>13</v>
      </c>
      <c r="F82" s="35">
        <v>0</v>
      </c>
      <c r="G82" s="519">
        <v>60</v>
      </c>
      <c r="H82" s="35">
        <v>13</v>
      </c>
      <c r="I82" s="35">
        <v>0</v>
      </c>
      <c r="J82" s="170" t="s">
        <v>1066</v>
      </c>
      <c r="K82" s="307" t="s">
        <v>598</v>
      </c>
      <c r="L82" s="318" t="s">
        <v>1067</v>
      </c>
      <c r="M82" s="318"/>
    </row>
    <row r="83" spans="1:13" ht="63.75" customHeight="1" x14ac:dyDescent="0.2">
      <c r="A83" s="210" t="s">
        <v>147</v>
      </c>
      <c r="B83" s="210" t="s">
        <v>148</v>
      </c>
      <c r="C83" s="210" t="s">
        <v>1071</v>
      </c>
      <c r="D83" s="110" t="s">
        <v>1068</v>
      </c>
      <c r="E83" s="209" t="s">
        <v>13</v>
      </c>
      <c r="F83" s="35">
        <v>0</v>
      </c>
      <c r="G83" s="519">
        <v>28</v>
      </c>
      <c r="H83" s="35">
        <v>0</v>
      </c>
      <c r="I83" s="35">
        <v>0</v>
      </c>
      <c r="J83" s="170" t="s">
        <v>1069</v>
      </c>
      <c r="K83" s="307" t="s">
        <v>1070</v>
      </c>
      <c r="L83" s="318"/>
      <c r="M83" s="318"/>
    </row>
    <row r="84" spans="1:13" s="80" customFormat="1" ht="23.25" customHeight="1" x14ac:dyDescent="0.2">
      <c r="A84" s="564" t="s">
        <v>147</v>
      </c>
      <c r="B84" s="564" t="s">
        <v>148</v>
      </c>
      <c r="C84" s="967" t="s">
        <v>43</v>
      </c>
      <c r="D84" s="968"/>
      <c r="E84" s="969"/>
      <c r="F84" s="313">
        <f t="shared" ref="F84:I84" si="2">SUM(F21:F83)</f>
        <v>2838.8</v>
      </c>
      <c r="G84" s="313">
        <f t="shared" si="2"/>
        <v>4010.8</v>
      </c>
      <c r="H84" s="313">
        <f t="shared" si="2"/>
        <v>1038</v>
      </c>
      <c r="I84" s="313">
        <f t="shared" si="2"/>
        <v>2070</v>
      </c>
      <c r="J84" s="565"/>
      <c r="K84" s="566"/>
      <c r="L84" s="565"/>
      <c r="M84" s="565"/>
    </row>
    <row r="85" spans="1:13" ht="15.75" hidden="1" customHeight="1" x14ac:dyDescent="0.2">
      <c r="A85" s="213"/>
      <c r="B85" s="213"/>
      <c r="C85" s="210"/>
      <c r="D85" s="142"/>
      <c r="E85" s="59" t="s">
        <v>33</v>
      </c>
      <c r="F85" s="52">
        <f t="shared" ref="F85:I85" si="3">+F54+F52+F50+F48+F43+F42+F41+F40+F39+F35+F32+F29+F26+F22+F21+F44+F53+F56+F38+F70+F71+F46+F63+F55</f>
        <v>404.3</v>
      </c>
      <c r="G85" s="52">
        <f t="shared" ref="G85" si="4">+G54+G52+G50+G48+G43+G42+G41+G40+G39+G35+G32+G29+G26+G22+G21+G44+G53+G56+G38+G70+G71+G46+G63+G55</f>
        <v>400.4</v>
      </c>
      <c r="H85" s="52">
        <f t="shared" si="3"/>
        <v>775</v>
      </c>
      <c r="I85" s="52">
        <f t="shared" si="3"/>
        <v>842</v>
      </c>
      <c r="J85" s="61"/>
      <c r="K85" s="62"/>
      <c r="L85" s="62"/>
      <c r="M85" s="62"/>
    </row>
    <row r="86" spans="1:13" ht="16.5" hidden="1" customHeight="1" x14ac:dyDescent="0.2">
      <c r="A86" s="213"/>
      <c r="B86" s="213"/>
      <c r="C86" s="210"/>
      <c r="D86" s="142"/>
      <c r="E86" s="59" t="s">
        <v>34</v>
      </c>
      <c r="F86" s="52">
        <f t="shared" ref="F86:I86" si="5">+F47+F33+F30+F27+F24+F64</f>
        <v>1197.3</v>
      </c>
      <c r="G86" s="52">
        <f t="shared" ref="G86" si="6">+G47+G33+G30+G27+G24+G64</f>
        <v>1866.1</v>
      </c>
      <c r="H86" s="52">
        <f t="shared" si="5"/>
        <v>0</v>
      </c>
      <c r="I86" s="52">
        <f t="shared" si="5"/>
        <v>313</v>
      </c>
      <c r="J86" s="61"/>
      <c r="K86" s="62"/>
      <c r="L86" s="62"/>
      <c r="M86" s="62"/>
    </row>
    <row r="87" spans="1:13" ht="13.5" hidden="1" customHeight="1" x14ac:dyDescent="0.2">
      <c r="A87" s="213"/>
      <c r="B87" s="213"/>
      <c r="C87" s="210"/>
      <c r="D87" s="142"/>
      <c r="E87" s="59" t="s">
        <v>35</v>
      </c>
      <c r="F87" s="52">
        <f t="shared" ref="F87:I87" si="7">+F69+F68+F66+F65+F62+F60+F59+F58+F57+F45+F37+F34+F28+F25+F31+F67+F61+F79+F78+F77+F76+F75+F74+F73+F72+F80+F81+F82+F83</f>
        <v>735.19999999999993</v>
      </c>
      <c r="G87" s="52">
        <f t="shared" si="7"/>
        <v>1192.3000000000002</v>
      </c>
      <c r="H87" s="52">
        <f t="shared" si="7"/>
        <v>263</v>
      </c>
      <c r="I87" s="52">
        <f t="shared" si="7"/>
        <v>915</v>
      </c>
      <c r="J87" s="61"/>
      <c r="K87" s="62"/>
      <c r="L87" s="62"/>
      <c r="M87" s="62"/>
    </row>
    <row r="88" spans="1:13" hidden="1" x14ac:dyDescent="0.2">
      <c r="A88" s="213"/>
      <c r="B88" s="213"/>
      <c r="C88" s="210"/>
      <c r="D88" s="142"/>
      <c r="E88" s="59" t="s">
        <v>491</v>
      </c>
      <c r="F88" s="52">
        <f>+F51+F36</f>
        <v>360</v>
      </c>
      <c r="G88" s="52">
        <f>+G51+G36</f>
        <v>360</v>
      </c>
      <c r="H88" s="52">
        <f>+H51+H36</f>
        <v>0</v>
      </c>
      <c r="I88" s="52">
        <f>+I51+I36</f>
        <v>0</v>
      </c>
      <c r="J88" s="61"/>
      <c r="K88" s="62"/>
      <c r="L88" s="62"/>
      <c r="M88" s="62"/>
    </row>
    <row r="89" spans="1:13" hidden="1" x14ac:dyDescent="0.2">
      <c r="A89" s="213"/>
      <c r="B89" s="213"/>
      <c r="C89" s="210"/>
      <c r="D89" s="142"/>
      <c r="E89" s="59" t="s">
        <v>36</v>
      </c>
      <c r="F89" s="52">
        <f t="shared" ref="F89:I89" si="8">+F49+F23</f>
        <v>142</v>
      </c>
      <c r="G89" s="52">
        <f t="shared" si="8"/>
        <v>192</v>
      </c>
      <c r="H89" s="52">
        <f t="shared" si="8"/>
        <v>0</v>
      </c>
      <c r="I89" s="52">
        <f t="shared" si="8"/>
        <v>0</v>
      </c>
      <c r="J89" s="61"/>
      <c r="K89" s="62"/>
      <c r="L89" s="62"/>
      <c r="M89" s="62"/>
    </row>
    <row r="90" spans="1:13" hidden="1" x14ac:dyDescent="0.2">
      <c r="A90" s="213"/>
      <c r="B90" s="213"/>
      <c r="C90" s="210"/>
      <c r="D90" s="142"/>
      <c r="E90" s="59" t="s">
        <v>166</v>
      </c>
      <c r="F90" s="60"/>
      <c r="G90" s="60"/>
      <c r="H90" s="60"/>
      <c r="I90" s="60"/>
      <c r="J90" s="61"/>
      <c r="K90" s="62"/>
      <c r="L90" s="62"/>
      <c r="M90" s="62"/>
    </row>
    <row r="91" spans="1:13" ht="24" customHeight="1" x14ac:dyDescent="0.2">
      <c r="A91" s="818" t="s">
        <v>438</v>
      </c>
      <c r="B91" s="818"/>
      <c r="C91" s="818"/>
      <c r="D91" s="818"/>
      <c r="E91" s="818"/>
      <c r="F91" s="818"/>
      <c r="G91" s="818"/>
      <c r="H91" s="818"/>
      <c r="I91" s="818"/>
      <c r="J91" s="818"/>
      <c r="K91" s="217"/>
      <c r="L91" s="243"/>
      <c r="M91" s="243"/>
    </row>
    <row r="92" spans="1:13" ht="39" customHeight="1" x14ac:dyDescent="0.2">
      <c r="A92" s="210" t="s">
        <v>147</v>
      </c>
      <c r="B92" s="210" t="s">
        <v>149</v>
      </c>
      <c r="C92" s="210" t="s">
        <v>147</v>
      </c>
      <c r="D92" s="209" t="s">
        <v>829</v>
      </c>
      <c r="E92" s="209" t="s">
        <v>1</v>
      </c>
      <c r="F92" s="211">
        <v>60</v>
      </c>
      <c r="G92" s="519">
        <v>70</v>
      </c>
      <c r="H92" s="211">
        <v>80</v>
      </c>
      <c r="I92" s="211">
        <v>80</v>
      </c>
      <c r="J92" s="220" t="s">
        <v>650</v>
      </c>
      <c r="K92" s="319" t="s">
        <v>651</v>
      </c>
      <c r="L92" s="319" t="s">
        <v>651</v>
      </c>
      <c r="M92" s="319" t="s">
        <v>651</v>
      </c>
    </row>
    <row r="93" spans="1:13" ht="23.25" customHeight="1" x14ac:dyDescent="0.2">
      <c r="A93" s="664" t="s">
        <v>147</v>
      </c>
      <c r="B93" s="664" t="s">
        <v>149</v>
      </c>
      <c r="C93" s="664" t="s">
        <v>148</v>
      </c>
      <c r="D93" s="667" t="s">
        <v>533</v>
      </c>
      <c r="E93" s="209" t="s">
        <v>1</v>
      </c>
      <c r="F93" s="211">
        <v>75</v>
      </c>
      <c r="G93" s="519">
        <v>65</v>
      </c>
      <c r="H93" s="211">
        <v>0</v>
      </c>
      <c r="I93" s="211">
        <v>0</v>
      </c>
      <c r="J93" s="676" t="s">
        <v>525</v>
      </c>
      <c r="K93" s="853" t="s">
        <v>851</v>
      </c>
      <c r="L93" s="664"/>
      <c r="M93" s="664"/>
    </row>
    <row r="94" spans="1:13" ht="23.25" customHeight="1" x14ac:dyDescent="0.2">
      <c r="A94" s="665"/>
      <c r="B94" s="665"/>
      <c r="C94" s="665"/>
      <c r="D94" s="700"/>
      <c r="E94" s="209" t="s">
        <v>14</v>
      </c>
      <c r="F94" s="211">
        <v>0</v>
      </c>
      <c r="G94" s="519">
        <v>0</v>
      </c>
      <c r="H94" s="211">
        <v>0</v>
      </c>
      <c r="I94" s="211">
        <v>0</v>
      </c>
      <c r="J94" s="677"/>
      <c r="K94" s="970"/>
      <c r="L94" s="665"/>
      <c r="M94" s="665"/>
    </row>
    <row r="95" spans="1:13" ht="24.75" customHeight="1" x14ac:dyDescent="0.2">
      <c r="A95" s="666"/>
      <c r="B95" s="666"/>
      <c r="C95" s="666"/>
      <c r="D95" s="668"/>
      <c r="E95" s="209" t="s">
        <v>3</v>
      </c>
      <c r="F95" s="211">
        <v>56</v>
      </c>
      <c r="G95" s="519">
        <v>75</v>
      </c>
      <c r="H95" s="211">
        <v>0</v>
      </c>
      <c r="I95" s="211">
        <v>0</v>
      </c>
      <c r="J95" s="678"/>
      <c r="K95" s="854"/>
      <c r="L95" s="666"/>
      <c r="M95" s="666"/>
    </row>
    <row r="96" spans="1:13" ht="45" customHeight="1" x14ac:dyDescent="0.2">
      <c r="A96" s="210" t="s">
        <v>147</v>
      </c>
      <c r="B96" s="210" t="s">
        <v>149</v>
      </c>
      <c r="C96" s="210" t="s">
        <v>149</v>
      </c>
      <c r="D96" s="209" t="s">
        <v>145</v>
      </c>
      <c r="E96" s="209" t="s">
        <v>1</v>
      </c>
      <c r="F96" s="211">
        <v>1030.2</v>
      </c>
      <c r="G96" s="519">
        <v>1034.7</v>
      </c>
      <c r="H96" s="211">
        <v>1100</v>
      </c>
      <c r="I96" s="211">
        <v>1100</v>
      </c>
      <c r="J96" s="220" t="s">
        <v>695</v>
      </c>
      <c r="K96" s="160" t="s">
        <v>157</v>
      </c>
      <c r="L96" s="160" t="s">
        <v>157</v>
      </c>
      <c r="M96" s="160" t="s">
        <v>157</v>
      </c>
    </row>
    <row r="97" spans="1:13" s="80" customFormat="1" ht="24" customHeight="1" x14ac:dyDescent="0.2">
      <c r="A97" s="567"/>
      <c r="B97" s="568"/>
      <c r="C97" s="569"/>
      <c r="D97" s="452" t="s">
        <v>44</v>
      </c>
      <c r="E97" s="570"/>
      <c r="F97" s="313">
        <f>SUM(F92:F96)</f>
        <v>1221.2</v>
      </c>
      <c r="G97" s="313">
        <f>SUM(G92:G96)</f>
        <v>1244.7</v>
      </c>
      <c r="H97" s="313">
        <f>SUM(H92:H96)</f>
        <v>1180</v>
      </c>
      <c r="I97" s="313">
        <f>SUM(I92:I96)</f>
        <v>1180</v>
      </c>
      <c r="J97" s="565"/>
      <c r="K97" s="566"/>
      <c r="L97" s="565"/>
      <c r="M97" s="565"/>
    </row>
    <row r="98" spans="1:13" ht="19.5" hidden="1" customHeight="1" x14ac:dyDescent="0.2">
      <c r="A98" s="50"/>
      <c r="B98" s="51"/>
      <c r="C98" s="210"/>
      <c r="D98" s="217"/>
      <c r="E98" s="58" t="s">
        <v>33</v>
      </c>
      <c r="F98" s="60">
        <f t="shared" ref="F98:I98" si="9">+F92+F96+F93</f>
        <v>1165.2</v>
      </c>
      <c r="G98" s="60">
        <f t="shared" ref="G98" si="10">+G92+G96+G93</f>
        <v>1169.7</v>
      </c>
      <c r="H98" s="60">
        <f t="shared" si="9"/>
        <v>1180</v>
      </c>
      <c r="I98" s="60">
        <f t="shared" si="9"/>
        <v>1180</v>
      </c>
      <c r="J98" s="140"/>
      <c r="K98" s="212"/>
      <c r="L98" s="212"/>
      <c r="M98" s="212"/>
    </row>
    <row r="99" spans="1:13" ht="16.5" hidden="1" customHeight="1" x14ac:dyDescent="0.2">
      <c r="A99" s="50"/>
      <c r="B99" s="51"/>
      <c r="C99" s="210"/>
      <c r="D99" s="217"/>
      <c r="E99" s="58" t="s">
        <v>34</v>
      </c>
      <c r="F99" s="60">
        <f>+F95</f>
        <v>56</v>
      </c>
      <c r="G99" s="60">
        <f>+G95</f>
        <v>75</v>
      </c>
      <c r="H99" s="60">
        <f>+H95</f>
        <v>0</v>
      </c>
      <c r="I99" s="60">
        <f>+I95</f>
        <v>0</v>
      </c>
      <c r="J99" s="140"/>
      <c r="K99" s="212"/>
      <c r="L99" s="212"/>
      <c r="M99" s="212"/>
    </row>
    <row r="100" spans="1:13" ht="16.5" hidden="1" customHeight="1" x14ac:dyDescent="0.2">
      <c r="A100" s="50"/>
      <c r="B100" s="51"/>
      <c r="C100" s="210"/>
      <c r="D100" s="217"/>
      <c r="E100" s="58" t="s">
        <v>166</v>
      </c>
      <c r="F100" s="60"/>
      <c r="G100" s="60"/>
      <c r="H100" s="60"/>
      <c r="I100" s="60"/>
      <c r="J100" s="140"/>
      <c r="K100" s="212"/>
      <c r="L100" s="212"/>
      <c r="M100" s="212"/>
    </row>
    <row r="101" spans="1:13" ht="16.5" hidden="1" customHeight="1" x14ac:dyDescent="0.2">
      <c r="A101" s="50"/>
      <c r="B101" s="51"/>
      <c r="C101" s="210"/>
      <c r="D101" s="217"/>
      <c r="E101" s="58" t="s">
        <v>491</v>
      </c>
      <c r="F101" s="60">
        <f>+F94</f>
        <v>0</v>
      </c>
      <c r="G101" s="60">
        <f>+G94</f>
        <v>0</v>
      </c>
      <c r="H101" s="60">
        <f>+H94</f>
        <v>0</v>
      </c>
      <c r="I101" s="60">
        <f>+I94</f>
        <v>0</v>
      </c>
      <c r="J101" s="140"/>
      <c r="K101" s="212"/>
      <c r="L101" s="212"/>
      <c r="M101" s="212"/>
    </row>
    <row r="102" spans="1:13" ht="13.5" hidden="1" customHeight="1" x14ac:dyDescent="0.2">
      <c r="A102" s="50"/>
      <c r="B102" s="51"/>
      <c r="C102" s="210"/>
      <c r="D102" s="209"/>
      <c r="E102" s="165" t="s">
        <v>35</v>
      </c>
      <c r="F102" s="52"/>
      <c r="G102" s="52"/>
      <c r="H102" s="52"/>
      <c r="I102" s="52"/>
      <c r="J102" s="140"/>
      <c r="K102" s="212"/>
      <c r="L102" s="212"/>
      <c r="M102" s="212"/>
    </row>
    <row r="103" spans="1:13" ht="20.25" customHeight="1" x14ac:dyDescent="0.2">
      <c r="A103" s="966" t="s">
        <v>440</v>
      </c>
      <c r="B103" s="966"/>
      <c r="C103" s="966"/>
      <c r="D103" s="966"/>
      <c r="E103" s="966"/>
      <c r="F103" s="966"/>
      <c r="G103" s="966"/>
      <c r="H103" s="966"/>
      <c r="I103" s="966"/>
      <c r="J103" s="966"/>
      <c r="K103" s="219"/>
      <c r="L103" s="302"/>
      <c r="M103" s="302"/>
    </row>
    <row r="104" spans="1:13" ht="69" customHeight="1" x14ac:dyDescent="0.2">
      <c r="A104" s="218" t="s">
        <v>147</v>
      </c>
      <c r="B104" s="218" t="s">
        <v>150</v>
      </c>
      <c r="C104" s="218" t="s">
        <v>147</v>
      </c>
      <c r="D104" s="241" t="s">
        <v>604</v>
      </c>
      <c r="E104" s="170" t="s">
        <v>16</v>
      </c>
      <c r="F104" s="211">
        <v>1600</v>
      </c>
      <c r="G104" s="519">
        <v>1569.5</v>
      </c>
      <c r="H104" s="211">
        <v>1700</v>
      </c>
      <c r="I104" s="211">
        <v>1800</v>
      </c>
      <c r="J104" s="220" t="s">
        <v>188</v>
      </c>
      <c r="K104" s="212" t="s">
        <v>605</v>
      </c>
      <c r="L104" s="212" t="s">
        <v>605</v>
      </c>
      <c r="M104" s="212" t="s">
        <v>605</v>
      </c>
    </row>
    <row r="105" spans="1:13" ht="48.75" customHeight="1" x14ac:dyDescent="0.2">
      <c r="A105" s="218" t="s">
        <v>147</v>
      </c>
      <c r="B105" s="218" t="s">
        <v>150</v>
      </c>
      <c r="C105" s="218" t="s">
        <v>148</v>
      </c>
      <c r="D105" s="170" t="s">
        <v>594</v>
      </c>
      <c r="E105" s="170" t="s">
        <v>16</v>
      </c>
      <c r="F105" s="35">
        <v>100</v>
      </c>
      <c r="G105" s="519">
        <v>78.3</v>
      </c>
      <c r="H105" s="35">
        <v>100</v>
      </c>
      <c r="I105" s="35">
        <v>100</v>
      </c>
      <c r="J105" s="171" t="s">
        <v>344</v>
      </c>
      <c r="K105" s="318">
        <v>45</v>
      </c>
      <c r="L105" s="318">
        <v>45</v>
      </c>
      <c r="M105" s="318">
        <v>45</v>
      </c>
    </row>
    <row r="106" spans="1:13" ht="39.75" customHeight="1" x14ac:dyDescent="0.2">
      <c r="A106" s="664" t="s">
        <v>147</v>
      </c>
      <c r="B106" s="664" t="s">
        <v>150</v>
      </c>
      <c r="C106" s="664" t="s">
        <v>149</v>
      </c>
      <c r="D106" s="667" t="s">
        <v>828</v>
      </c>
      <c r="E106" s="209" t="s">
        <v>16</v>
      </c>
      <c r="F106" s="211">
        <v>1000</v>
      </c>
      <c r="G106" s="519">
        <v>975.2</v>
      </c>
      <c r="H106" s="211">
        <v>1100</v>
      </c>
      <c r="I106" s="211">
        <v>1200</v>
      </c>
      <c r="J106" s="676" t="s">
        <v>187</v>
      </c>
      <c r="K106" s="669" t="s">
        <v>606</v>
      </c>
      <c r="L106" s="669" t="s">
        <v>606</v>
      </c>
      <c r="M106" s="669" t="s">
        <v>606</v>
      </c>
    </row>
    <row r="107" spans="1:13" ht="41.25" customHeight="1" x14ac:dyDescent="0.2">
      <c r="A107" s="666"/>
      <c r="B107" s="666"/>
      <c r="C107" s="666"/>
      <c r="D107" s="668"/>
      <c r="E107" s="209" t="s">
        <v>3</v>
      </c>
      <c r="F107" s="387">
        <v>24.9</v>
      </c>
      <c r="G107" s="571">
        <v>58.7</v>
      </c>
      <c r="H107" s="387">
        <v>0</v>
      </c>
      <c r="I107" s="387">
        <v>0</v>
      </c>
      <c r="J107" s="678"/>
      <c r="K107" s="670"/>
      <c r="L107" s="670"/>
      <c r="M107" s="670"/>
    </row>
    <row r="108" spans="1:13" s="21" customFormat="1" ht="21" customHeight="1" x14ac:dyDescent="0.2">
      <c r="A108" s="954" t="s">
        <v>148</v>
      </c>
      <c r="B108" s="954" t="s">
        <v>148</v>
      </c>
      <c r="C108" s="954" t="s">
        <v>150</v>
      </c>
      <c r="D108" s="667" t="s">
        <v>397</v>
      </c>
      <c r="E108" s="209" t="s">
        <v>1</v>
      </c>
      <c r="F108" s="188">
        <v>0</v>
      </c>
      <c r="G108" s="572">
        <v>0</v>
      </c>
      <c r="H108" s="188">
        <v>250</v>
      </c>
      <c r="I108" s="188">
        <v>250</v>
      </c>
      <c r="J108" s="676" t="s">
        <v>587</v>
      </c>
      <c r="K108" s="958" t="s">
        <v>585</v>
      </c>
      <c r="L108" s="951" t="s">
        <v>584</v>
      </c>
      <c r="M108" s="951" t="s">
        <v>584</v>
      </c>
    </row>
    <row r="109" spans="1:13" s="21" customFormat="1" ht="21" customHeight="1" x14ac:dyDescent="0.2">
      <c r="A109" s="955"/>
      <c r="B109" s="955"/>
      <c r="C109" s="955"/>
      <c r="D109" s="700"/>
      <c r="E109" s="209" t="s">
        <v>16</v>
      </c>
      <c r="F109" s="188">
        <v>200</v>
      </c>
      <c r="G109" s="572">
        <v>222.6</v>
      </c>
      <c r="H109" s="188">
        <v>200</v>
      </c>
      <c r="I109" s="188">
        <v>200</v>
      </c>
      <c r="J109" s="677"/>
      <c r="K109" s="959"/>
      <c r="L109" s="952"/>
      <c r="M109" s="952"/>
    </row>
    <row r="110" spans="1:13" s="21" customFormat="1" ht="21" customHeight="1" x14ac:dyDescent="0.2">
      <c r="A110" s="956"/>
      <c r="B110" s="956"/>
      <c r="C110" s="956"/>
      <c r="D110" s="668"/>
      <c r="E110" s="209" t="s">
        <v>3</v>
      </c>
      <c r="F110" s="188">
        <v>35.200000000000003</v>
      </c>
      <c r="G110" s="572">
        <v>35.200000000000003</v>
      </c>
      <c r="H110" s="188">
        <v>500</v>
      </c>
      <c r="I110" s="188">
        <v>500</v>
      </c>
      <c r="J110" s="678"/>
      <c r="K110" s="960"/>
      <c r="L110" s="953"/>
      <c r="M110" s="953"/>
    </row>
    <row r="111" spans="1:13" ht="30" customHeight="1" x14ac:dyDescent="0.2">
      <c r="A111" s="210" t="s">
        <v>147</v>
      </c>
      <c r="B111" s="210" t="s">
        <v>150</v>
      </c>
      <c r="C111" s="210" t="s">
        <v>151</v>
      </c>
      <c r="D111" s="209" t="s">
        <v>37</v>
      </c>
      <c r="E111" s="209" t="s">
        <v>1</v>
      </c>
      <c r="F111" s="168">
        <v>70</v>
      </c>
      <c r="G111" s="520">
        <v>70</v>
      </c>
      <c r="H111" s="168">
        <v>70</v>
      </c>
      <c r="I111" s="168">
        <v>70</v>
      </c>
      <c r="J111" s="220" t="s">
        <v>48</v>
      </c>
      <c r="K111" s="212">
        <v>5</v>
      </c>
      <c r="L111" s="212">
        <v>5</v>
      </c>
      <c r="M111" s="212">
        <v>5</v>
      </c>
    </row>
    <row r="112" spans="1:13" ht="30.75" customHeight="1" x14ac:dyDescent="0.2">
      <c r="A112" s="210" t="s">
        <v>147</v>
      </c>
      <c r="B112" s="210" t="s">
        <v>150</v>
      </c>
      <c r="C112" s="210" t="s">
        <v>152</v>
      </c>
      <c r="D112" s="209" t="s">
        <v>292</v>
      </c>
      <c r="E112" s="209" t="s">
        <v>1</v>
      </c>
      <c r="F112" s="168">
        <v>100</v>
      </c>
      <c r="G112" s="520">
        <v>105</v>
      </c>
      <c r="H112" s="168">
        <v>150</v>
      </c>
      <c r="I112" s="168">
        <v>100</v>
      </c>
      <c r="J112" s="220" t="s">
        <v>49</v>
      </c>
      <c r="K112" s="212">
        <v>100</v>
      </c>
      <c r="L112" s="212">
        <v>100</v>
      </c>
      <c r="M112" s="212">
        <v>100</v>
      </c>
    </row>
    <row r="113" spans="1:13" ht="20.25" customHeight="1" x14ac:dyDescent="0.2">
      <c r="A113" s="664" t="s">
        <v>147</v>
      </c>
      <c r="B113" s="664" t="s">
        <v>150</v>
      </c>
      <c r="C113" s="664" t="s">
        <v>153</v>
      </c>
      <c r="D113" s="667" t="s">
        <v>641</v>
      </c>
      <c r="E113" s="209" t="s">
        <v>1</v>
      </c>
      <c r="F113" s="168">
        <v>0</v>
      </c>
      <c r="G113" s="520">
        <v>0</v>
      </c>
      <c r="H113" s="168">
        <v>40</v>
      </c>
      <c r="I113" s="168">
        <v>20</v>
      </c>
      <c r="J113" s="664" t="s">
        <v>644</v>
      </c>
      <c r="K113" s="853"/>
      <c r="L113" s="664" t="s">
        <v>180</v>
      </c>
      <c r="M113" s="206" t="s">
        <v>643</v>
      </c>
    </row>
    <row r="114" spans="1:13" ht="20.25" customHeight="1" x14ac:dyDescent="0.2">
      <c r="A114" s="666"/>
      <c r="B114" s="666"/>
      <c r="C114" s="666"/>
      <c r="D114" s="668"/>
      <c r="E114" s="209" t="s">
        <v>3</v>
      </c>
      <c r="F114" s="168">
        <v>0</v>
      </c>
      <c r="G114" s="520">
        <v>0</v>
      </c>
      <c r="H114" s="168">
        <v>0</v>
      </c>
      <c r="I114" s="168">
        <v>500</v>
      </c>
      <c r="J114" s="666"/>
      <c r="K114" s="854"/>
      <c r="L114" s="666"/>
      <c r="M114" s="207"/>
    </row>
    <row r="115" spans="1:13" ht="33.75" customHeight="1" x14ac:dyDescent="0.2">
      <c r="A115" s="207" t="s">
        <v>147</v>
      </c>
      <c r="B115" s="207" t="s">
        <v>150</v>
      </c>
      <c r="C115" s="207" t="s">
        <v>154</v>
      </c>
      <c r="D115" s="205" t="s">
        <v>890</v>
      </c>
      <c r="E115" s="209" t="s">
        <v>1</v>
      </c>
      <c r="F115" s="168">
        <v>175</v>
      </c>
      <c r="G115" s="520">
        <v>175</v>
      </c>
      <c r="H115" s="168">
        <v>200</v>
      </c>
      <c r="I115" s="168">
        <v>200</v>
      </c>
      <c r="J115" s="348" t="s">
        <v>891</v>
      </c>
      <c r="K115" s="388" t="s">
        <v>103</v>
      </c>
      <c r="L115" s="207" t="s">
        <v>103</v>
      </c>
      <c r="M115" s="207" t="s">
        <v>103</v>
      </c>
    </row>
    <row r="116" spans="1:13" ht="24" customHeight="1" x14ac:dyDescent="0.2">
      <c r="A116" s="579"/>
      <c r="B116" s="579"/>
      <c r="C116" s="180"/>
      <c r="D116" s="452" t="s">
        <v>45</v>
      </c>
      <c r="E116" s="570"/>
      <c r="F116" s="68">
        <f t="shared" ref="F116:I116" si="11">+F114+F113+F112+F111+F110+F109+F108+F106+F105+F104+F115</f>
        <v>3280.2</v>
      </c>
      <c r="G116" s="68">
        <f t="shared" ref="G116" si="12">+G114+G113+G112+G111+G110+G109+G108+G106+G105+G104+G115</f>
        <v>3230.8</v>
      </c>
      <c r="H116" s="68">
        <f t="shared" si="11"/>
        <v>4310</v>
      </c>
      <c r="I116" s="68">
        <f t="shared" si="11"/>
        <v>4940</v>
      </c>
      <c r="J116" s="583"/>
      <c r="K116" s="584"/>
      <c r="L116" s="583"/>
      <c r="M116" s="583"/>
    </row>
    <row r="117" spans="1:13" ht="15" hidden="1" customHeight="1" x14ac:dyDescent="0.2">
      <c r="A117" s="210"/>
      <c r="B117" s="210"/>
      <c r="C117" s="210"/>
      <c r="D117" s="34"/>
      <c r="E117" s="32" t="s">
        <v>33</v>
      </c>
      <c r="F117" s="38">
        <f t="shared" ref="F117:I117" si="13">+F113+F112+F111+F108+F115</f>
        <v>345</v>
      </c>
      <c r="G117" s="38">
        <f t="shared" ref="G117" si="14">+G113+G112+G111+G108+G115</f>
        <v>350</v>
      </c>
      <c r="H117" s="38">
        <f t="shared" si="13"/>
        <v>710</v>
      </c>
      <c r="I117" s="38">
        <f t="shared" si="13"/>
        <v>640</v>
      </c>
      <c r="J117" s="53"/>
      <c r="K117" s="320"/>
      <c r="L117" s="53"/>
      <c r="M117" s="53"/>
    </row>
    <row r="118" spans="1:13" ht="15" hidden="1" customHeight="1" x14ac:dyDescent="0.2">
      <c r="A118" s="54"/>
      <c r="B118" s="55"/>
      <c r="C118" s="210"/>
      <c r="D118" s="34"/>
      <c r="E118" s="32" t="s">
        <v>220</v>
      </c>
      <c r="F118" s="38">
        <f>+F109+F106+F105+F104</f>
        <v>2900</v>
      </c>
      <c r="G118" s="38">
        <f>+G109+G106+G105+G104</f>
        <v>2845.6</v>
      </c>
      <c r="H118" s="38">
        <f>+H109+H106+H105+H104</f>
        <v>3100</v>
      </c>
      <c r="I118" s="38">
        <f>+I109+I106+I105+I104</f>
        <v>3300</v>
      </c>
      <c r="J118" s="56"/>
      <c r="K118" s="320"/>
      <c r="L118" s="320"/>
      <c r="M118" s="320"/>
    </row>
    <row r="119" spans="1:13" hidden="1" x14ac:dyDescent="0.2">
      <c r="A119" s="54"/>
      <c r="B119" s="55"/>
      <c r="C119" s="210"/>
      <c r="D119" s="34"/>
      <c r="E119" s="32" t="s">
        <v>34</v>
      </c>
      <c r="F119" s="38">
        <f t="shared" ref="F119:I119" si="15">+F114+F110</f>
        <v>35.200000000000003</v>
      </c>
      <c r="G119" s="38">
        <f t="shared" ref="G119" si="16">+G114+G110</f>
        <v>35.200000000000003</v>
      </c>
      <c r="H119" s="38">
        <f t="shared" si="15"/>
        <v>500</v>
      </c>
      <c r="I119" s="38">
        <f t="shared" si="15"/>
        <v>1000</v>
      </c>
      <c r="J119" s="56"/>
      <c r="K119" s="320"/>
      <c r="L119" s="320"/>
      <c r="M119" s="320"/>
    </row>
    <row r="120" spans="1:13" hidden="1" x14ac:dyDescent="0.2">
      <c r="A120" s="54"/>
      <c r="B120" s="55"/>
      <c r="C120" s="210"/>
      <c r="D120" s="34"/>
      <c r="E120" s="32" t="s">
        <v>166</v>
      </c>
      <c r="F120" s="38"/>
      <c r="G120" s="38"/>
      <c r="H120" s="38"/>
      <c r="I120" s="38"/>
      <c r="J120" s="56"/>
      <c r="K120" s="320"/>
      <c r="L120" s="320"/>
      <c r="M120" s="320"/>
    </row>
    <row r="121" spans="1:13" hidden="1" x14ac:dyDescent="0.2">
      <c r="A121" s="54"/>
      <c r="B121" s="55"/>
      <c r="C121" s="210"/>
      <c r="D121" s="34"/>
      <c r="E121" s="32" t="s">
        <v>550</v>
      </c>
      <c r="F121" s="38"/>
      <c r="G121" s="38"/>
      <c r="H121" s="38"/>
      <c r="I121" s="38"/>
      <c r="J121" s="56"/>
      <c r="K121" s="320"/>
      <c r="L121" s="320"/>
      <c r="M121" s="320"/>
    </row>
    <row r="122" spans="1:13" hidden="1" x14ac:dyDescent="0.2">
      <c r="A122" s="54"/>
      <c r="B122" s="55"/>
      <c r="C122" s="210"/>
      <c r="D122" s="57"/>
      <c r="E122" s="58" t="s">
        <v>35</v>
      </c>
      <c r="F122" s="38"/>
      <c r="G122" s="38"/>
      <c r="H122" s="38"/>
      <c r="I122" s="38"/>
      <c r="J122" s="56"/>
      <c r="K122" s="320"/>
      <c r="L122" s="320"/>
      <c r="M122" s="320"/>
    </row>
    <row r="123" spans="1:13" ht="18.75" customHeight="1" x14ac:dyDescent="0.2">
      <c r="A123" s="779" t="s">
        <v>439</v>
      </c>
      <c r="B123" s="779"/>
      <c r="C123" s="779"/>
      <c r="D123" s="779"/>
      <c r="E123" s="779"/>
      <c r="F123" s="779"/>
      <c r="G123" s="779"/>
      <c r="H123" s="779"/>
      <c r="I123" s="779"/>
      <c r="J123" s="779"/>
      <c r="K123" s="300"/>
      <c r="L123" s="244"/>
      <c r="M123" s="244"/>
    </row>
    <row r="124" spans="1:13" ht="30.75" customHeight="1" x14ac:dyDescent="0.2">
      <c r="A124" s="210" t="s">
        <v>147</v>
      </c>
      <c r="B124" s="210" t="s">
        <v>151</v>
      </c>
      <c r="C124" s="210" t="s">
        <v>147</v>
      </c>
      <c r="D124" s="209" t="s">
        <v>566</v>
      </c>
      <c r="E124" s="209" t="s">
        <v>1</v>
      </c>
      <c r="F124" s="211">
        <v>0</v>
      </c>
      <c r="G124" s="519">
        <v>0</v>
      </c>
      <c r="H124" s="211">
        <v>70</v>
      </c>
      <c r="I124" s="211">
        <v>70</v>
      </c>
      <c r="J124" s="209" t="s">
        <v>190</v>
      </c>
      <c r="K124" s="212"/>
      <c r="L124" s="212">
        <v>1</v>
      </c>
      <c r="M124" s="212">
        <v>1</v>
      </c>
    </row>
    <row r="125" spans="1:13" ht="42" customHeight="1" x14ac:dyDescent="0.2">
      <c r="A125" s="210" t="s">
        <v>147</v>
      </c>
      <c r="B125" s="210" t="s">
        <v>151</v>
      </c>
      <c r="C125" s="210" t="s">
        <v>148</v>
      </c>
      <c r="D125" s="209" t="s">
        <v>28</v>
      </c>
      <c r="E125" s="209" t="s">
        <v>1</v>
      </c>
      <c r="F125" s="211">
        <v>50</v>
      </c>
      <c r="G125" s="519">
        <v>50</v>
      </c>
      <c r="H125" s="211">
        <v>50</v>
      </c>
      <c r="I125" s="211">
        <v>50</v>
      </c>
      <c r="J125" s="140" t="s">
        <v>50</v>
      </c>
      <c r="K125" s="212">
        <v>6</v>
      </c>
      <c r="L125" s="212">
        <v>6</v>
      </c>
      <c r="M125" s="212">
        <v>6</v>
      </c>
    </row>
    <row r="126" spans="1:13" ht="26.25" customHeight="1" x14ac:dyDescent="0.2">
      <c r="A126" s="664" t="s">
        <v>147</v>
      </c>
      <c r="B126" s="664" t="s">
        <v>151</v>
      </c>
      <c r="C126" s="664" t="s">
        <v>149</v>
      </c>
      <c r="D126" s="667" t="s">
        <v>337</v>
      </c>
      <c r="E126" s="209" t="s">
        <v>1</v>
      </c>
      <c r="F126" s="168">
        <v>0</v>
      </c>
      <c r="G126" s="520">
        <v>0</v>
      </c>
      <c r="H126" s="168">
        <v>50</v>
      </c>
      <c r="I126" s="168">
        <v>50</v>
      </c>
      <c r="J126" s="667" t="s">
        <v>338</v>
      </c>
      <c r="K126" s="669" t="s">
        <v>652</v>
      </c>
      <c r="L126" s="669" t="s">
        <v>886</v>
      </c>
      <c r="M126" s="669" t="s">
        <v>652</v>
      </c>
    </row>
    <row r="127" spans="1:13" ht="23.25" customHeight="1" x14ac:dyDescent="0.2">
      <c r="A127" s="666"/>
      <c r="B127" s="666"/>
      <c r="C127" s="666"/>
      <c r="D127" s="668"/>
      <c r="E127" s="209" t="s">
        <v>16</v>
      </c>
      <c r="F127" s="168">
        <v>150</v>
      </c>
      <c r="G127" s="520">
        <v>150</v>
      </c>
      <c r="H127" s="168">
        <v>150</v>
      </c>
      <c r="I127" s="168">
        <v>150</v>
      </c>
      <c r="J127" s="668"/>
      <c r="K127" s="670"/>
      <c r="L127" s="670"/>
      <c r="M127" s="670"/>
    </row>
    <row r="128" spans="1:13" ht="41.25" customHeight="1" x14ac:dyDescent="0.2">
      <c r="A128" s="210" t="s">
        <v>147</v>
      </c>
      <c r="B128" s="210" t="s">
        <v>151</v>
      </c>
      <c r="C128" s="210" t="s">
        <v>150</v>
      </c>
      <c r="D128" s="209" t="s">
        <v>286</v>
      </c>
      <c r="E128" s="209" t="s">
        <v>1</v>
      </c>
      <c r="F128" s="168">
        <v>80</v>
      </c>
      <c r="G128" s="520">
        <v>40</v>
      </c>
      <c r="H128" s="168">
        <v>80</v>
      </c>
      <c r="I128" s="168">
        <v>80</v>
      </c>
      <c r="J128" s="140" t="s">
        <v>696</v>
      </c>
      <c r="K128" s="212">
        <v>2</v>
      </c>
      <c r="L128" s="212">
        <v>3</v>
      </c>
      <c r="M128" s="212">
        <v>3</v>
      </c>
    </row>
    <row r="129" spans="1:13" ht="23.25" customHeight="1" x14ac:dyDescent="0.2">
      <c r="A129" s="573"/>
      <c r="B129" s="573"/>
      <c r="C129" s="574"/>
      <c r="D129" s="575" t="s">
        <v>47</v>
      </c>
      <c r="E129" s="576"/>
      <c r="F129" s="104">
        <f>SUM(F124:F128)</f>
        <v>280</v>
      </c>
      <c r="G129" s="104">
        <f>SUM(G124:G128)</f>
        <v>240</v>
      </c>
      <c r="H129" s="104">
        <f>SUM(H124:H128)</f>
        <v>400</v>
      </c>
      <c r="I129" s="104">
        <f>SUM(I124:I128)</f>
        <v>400</v>
      </c>
      <c r="J129" s="561"/>
      <c r="K129" s="322"/>
      <c r="L129" s="321"/>
      <c r="M129" s="321"/>
    </row>
    <row r="130" spans="1:13" hidden="1" x14ac:dyDescent="0.2">
      <c r="A130" s="577"/>
      <c r="B130" s="578"/>
      <c r="C130" s="579"/>
      <c r="D130" s="580"/>
      <c r="E130" s="581" t="s">
        <v>33</v>
      </c>
      <c r="F130" s="65">
        <f t="shared" ref="F130:I130" si="17">+F128+F126+F125+F124</f>
        <v>130</v>
      </c>
      <c r="G130" s="65">
        <f t="shared" ref="G130" si="18">+G128+G126+G125+G124</f>
        <v>90</v>
      </c>
      <c r="H130" s="65">
        <f t="shared" si="17"/>
        <v>250</v>
      </c>
      <c r="I130" s="65">
        <f t="shared" si="17"/>
        <v>250</v>
      </c>
      <c r="J130" s="561"/>
      <c r="K130" s="322"/>
      <c r="L130" s="322"/>
      <c r="M130" s="322"/>
    </row>
    <row r="131" spans="1:13" hidden="1" x14ac:dyDescent="0.2">
      <c r="A131" s="577"/>
      <c r="B131" s="578"/>
      <c r="C131" s="579"/>
      <c r="D131" s="580"/>
      <c r="E131" s="581" t="s">
        <v>34</v>
      </c>
      <c r="F131" s="65"/>
      <c r="G131" s="65"/>
      <c r="H131" s="65"/>
      <c r="I131" s="65"/>
      <c r="J131" s="561"/>
      <c r="K131" s="323"/>
      <c r="L131" s="323"/>
      <c r="M131" s="323"/>
    </row>
    <row r="132" spans="1:13" hidden="1" x14ac:dyDescent="0.2">
      <c r="A132" s="577"/>
      <c r="B132" s="578"/>
      <c r="C132" s="579"/>
      <c r="D132" s="580"/>
      <c r="E132" s="581" t="s">
        <v>166</v>
      </c>
      <c r="F132" s="65"/>
      <c r="G132" s="65"/>
      <c r="H132" s="65"/>
      <c r="I132" s="65"/>
      <c r="J132" s="561"/>
      <c r="K132" s="323"/>
      <c r="L132" s="323"/>
      <c r="M132" s="323"/>
    </row>
    <row r="133" spans="1:13" hidden="1" x14ac:dyDescent="0.2">
      <c r="A133" s="577"/>
      <c r="B133" s="578"/>
      <c r="C133" s="579"/>
      <c r="D133" s="580"/>
      <c r="E133" s="581" t="s">
        <v>491</v>
      </c>
      <c r="F133" s="65">
        <v>0</v>
      </c>
      <c r="G133" s="65">
        <v>0</v>
      </c>
      <c r="H133" s="65">
        <v>0</v>
      </c>
      <c r="I133" s="65">
        <v>0</v>
      </c>
      <c r="J133" s="561"/>
      <c r="K133" s="323"/>
      <c r="L133" s="323"/>
      <c r="M133" s="323"/>
    </row>
    <row r="134" spans="1:13" hidden="1" x14ac:dyDescent="0.2">
      <c r="A134" s="577"/>
      <c r="B134" s="578"/>
      <c r="C134" s="579"/>
      <c r="D134" s="580"/>
      <c r="E134" s="581" t="s">
        <v>220</v>
      </c>
      <c r="F134" s="65">
        <f>+F127</f>
        <v>150</v>
      </c>
      <c r="G134" s="65">
        <f>+G127</f>
        <v>150</v>
      </c>
      <c r="H134" s="65">
        <f>+H127</f>
        <v>150</v>
      </c>
      <c r="I134" s="65">
        <f>+I127</f>
        <v>150</v>
      </c>
      <c r="J134" s="561"/>
      <c r="K134" s="323"/>
      <c r="L134" s="323"/>
      <c r="M134" s="323"/>
    </row>
    <row r="135" spans="1:13" hidden="1" x14ac:dyDescent="0.2">
      <c r="A135" s="577"/>
      <c r="B135" s="578"/>
      <c r="C135" s="579"/>
      <c r="D135" s="580"/>
      <c r="E135" s="581" t="s">
        <v>35</v>
      </c>
      <c r="F135" s="65"/>
      <c r="G135" s="65"/>
      <c r="H135" s="65"/>
      <c r="I135" s="65"/>
      <c r="J135" s="561"/>
      <c r="K135" s="323"/>
      <c r="L135" s="323"/>
      <c r="M135" s="323"/>
    </row>
    <row r="136" spans="1:13" ht="24.75" customHeight="1" x14ac:dyDescent="0.2">
      <c r="A136" s="577"/>
      <c r="B136" s="578"/>
      <c r="C136" s="579"/>
      <c r="D136" s="563" t="s">
        <v>160</v>
      </c>
      <c r="E136" s="582"/>
      <c r="F136" s="68">
        <f>+F129+F116+F97+F84+F17</f>
        <v>7880.2</v>
      </c>
      <c r="G136" s="68">
        <f>+G129+G116+G97+G84+G17</f>
        <v>8986.2999999999993</v>
      </c>
      <c r="H136" s="68">
        <f>+H129+H116+H97+H84+H17</f>
        <v>7178</v>
      </c>
      <c r="I136" s="68">
        <f>+I129+I116+I97+I84+I17</f>
        <v>8800</v>
      </c>
      <c r="J136" s="561"/>
      <c r="K136" s="324"/>
      <c r="L136" s="324"/>
      <c r="M136" s="324"/>
    </row>
    <row r="137" spans="1:13" ht="21.75" customHeight="1" x14ac:dyDescent="0.2">
      <c r="A137" s="957" t="s">
        <v>141</v>
      </c>
      <c r="B137" s="957"/>
      <c r="C137" s="957"/>
      <c r="D137" s="957"/>
      <c r="E137" s="957"/>
      <c r="F137" s="189">
        <f t="shared" ref="F137:I137" si="19">+F136</f>
        <v>7880.2</v>
      </c>
      <c r="G137" s="189">
        <f t="shared" ref="G137" si="20">+G136</f>
        <v>8986.2999999999993</v>
      </c>
      <c r="H137" s="189">
        <f t="shared" si="19"/>
        <v>7178</v>
      </c>
      <c r="I137" s="189">
        <f t="shared" si="19"/>
        <v>8800</v>
      </c>
      <c r="J137" s="561"/>
      <c r="K137" s="383"/>
      <c r="L137" s="308"/>
      <c r="M137" s="308"/>
    </row>
    <row r="138" spans="1:13" ht="15.75" customHeight="1" x14ac:dyDescent="0.2">
      <c r="A138" s="774" t="s">
        <v>162</v>
      </c>
      <c r="B138" s="775"/>
      <c r="C138" s="775"/>
      <c r="D138" s="775"/>
      <c r="E138" s="776"/>
      <c r="F138" s="211"/>
      <c r="G138" s="211"/>
      <c r="H138" s="211"/>
      <c r="I138" s="211"/>
      <c r="J138" s="561"/>
      <c r="K138" s="383"/>
      <c r="L138" s="308"/>
      <c r="M138" s="308"/>
    </row>
    <row r="139" spans="1:13" ht="21.75" customHeight="1" x14ac:dyDescent="0.2">
      <c r="A139" s="948" t="s">
        <v>19</v>
      </c>
      <c r="B139" s="949"/>
      <c r="C139" s="949"/>
      <c r="D139" s="949"/>
      <c r="E139" s="950"/>
      <c r="F139" s="190">
        <f t="shared" ref="F139:I139" si="21">SUM(F140:F145)</f>
        <v>5856.5</v>
      </c>
      <c r="G139" s="190">
        <f t="shared" si="21"/>
        <v>5817.7</v>
      </c>
      <c r="H139" s="190">
        <f t="shared" si="21"/>
        <v>6415</v>
      </c>
      <c r="I139" s="190">
        <f t="shared" si="21"/>
        <v>6572</v>
      </c>
      <c r="J139" s="561"/>
      <c r="K139" s="383"/>
      <c r="L139" s="308"/>
      <c r="M139" s="308"/>
    </row>
    <row r="140" spans="1:13" ht="18.75" customHeight="1" x14ac:dyDescent="0.2">
      <c r="A140" s="756" t="s">
        <v>110</v>
      </c>
      <c r="B140" s="757"/>
      <c r="C140" s="757"/>
      <c r="D140" s="757"/>
      <c r="E140" s="758"/>
      <c r="F140" s="87">
        <f>+F130+F117+F98+F85+F18</f>
        <v>2304.5</v>
      </c>
      <c r="G140" s="531">
        <f>+G130+G117+G98+G85+G18</f>
        <v>2270.1</v>
      </c>
      <c r="H140" s="87">
        <f>+H130+H117+H98+H85+H18</f>
        <v>3165</v>
      </c>
      <c r="I140" s="87">
        <f>+I130+I117+I98+I85+I18</f>
        <v>3122</v>
      </c>
      <c r="J140" s="561"/>
      <c r="K140" s="383"/>
      <c r="L140" s="308"/>
      <c r="M140" s="308"/>
    </row>
    <row r="141" spans="1:13" ht="15" customHeight="1" x14ac:dyDescent="0.2">
      <c r="A141" s="756" t="s">
        <v>175</v>
      </c>
      <c r="B141" s="757"/>
      <c r="C141" s="757"/>
      <c r="D141" s="757"/>
      <c r="E141" s="758"/>
      <c r="F141" s="88"/>
      <c r="G141" s="542"/>
      <c r="H141" s="88"/>
      <c r="I141" s="88"/>
      <c r="J141" s="561"/>
      <c r="K141" s="383"/>
      <c r="L141" s="308"/>
      <c r="M141" s="308"/>
    </row>
    <row r="142" spans="1:13" x14ac:dyDescent="0.2">
      <c r="A142" s="756" t="s">
        <v>111</v>
      </c>
      <c r="B142" s="757"/>
      <c r="C142" s="757"/>
      <c r="D142" s="757"/>
      <c r="E142" s="758"/>
      <c r="F142" s="88">
        <f t="shared" ref="F142:I142" si="22">+F89</f>
        <v>142</v>
      </c>
      <c r="G142" s="542">
        <f>+G89</f>
        <v>192</v>
      </c>
      <c r="H142" s="88">
        <f t="shared" si="22"/>
        <v>0</v>
      </c>
      <c r="I142" s="88">
        <f t="shared" si="22"/>
        <v>0</v>
      </c>
      <c r="J142" s="561"/>
      <c r="K142" s="383"/>
      <c r="L142" s="308"/>
      <c r="M142" s="308"/>
    </row>
    <row r="143" spans="1:13" x14ac:dyDescent="0.2">
      <c r="A143" s="756" t="s">
        <v>112</v>
      </c>
      <c r="B143" s="757"/>
      <c r="C143" s="757"/>
      <c r="D143" s="757"/>
      <c r="E143" s="758"/>
      <c r="F143" s="88"/>
      <c r="G143" s="542"/>
      <c r="H143" s="88"/>
      <c r="I143" s="88"/>
      <c r="J143" s="561"/>
      <c r="K143" s="383"/>
      <c r="L143" s="308"/>
      <c r="M143" s="308"/>
    </row>
    <row r="144" spans="1:13" x14ac:dyDescent="0.2">
      <c r="A144" s="756" t="s">
        <v>115</v>
      </c>
      <c r="B144" s="757"/>
      <c r="C144" s="757"/>
      <c r="D144" s="757"/>
      <c r="E144" s="758"/>
      <c r="F144" s="88">
        <f>+F133+F121+F101+F88</f>
        <v>360</v>
      </c>
      <c r="G144" s="542">
        <f>+G133+G121+G101+G88</f>
        <v>360</v>
      </c>
      <c r="H144" s="88">
        <f>+H133+H121+H101+H88</f>
        <v>0</v>
      </c>
      <c r="I144" s="88">
        <f>+I133+I121+I101+I88</f>
        <v>0</v>
      </c>
      <c r="J144" s="561"/>
      <c r="K144" s="383"/>
      <c r="L144" s="308"/>
      <c r="M144" s="308"/>
    </row>
    <row r="145" spans="1:13" ht="15.75" customHeight="1" x14ac:dyDescent="0.2">
      <c r="A145" s="756" t="s">
        <v>116</v>
      </c>
      <c r="B145" s="757"/>
      <c r="C145" s="757"/>
      <c r="D145" s="757"/>
      <c r="E145" s="758"/>
      <c r="F145" s="88">
        <f>+F118+F134</f>
        <v>3050</v>
      </c>
      <c r="G145" s="542">
        <f>+G118+G134</f>
        <v>2995.6</v>
      </c>
      <c r="H145" s="88">
        <f>+H118+H134</f>
        <v>3250</v>
      </c>
      <c r="I145" s="88">
        <f>+I118+I134</f>
        <v>3450</v>
      </c>
      <c r="J145" s="561"/>
      <c r="K145" s="383"/>
      <c r="L145" s="308"/>
      <c r="M145" s="308"/>
    </row>
    <row r="146" spans="1:13" ht="14.25" x14ac:dyDescent="0.2">
      <c r="A146" s="961" t="s">
        <v>18</v>
      </c>
      <c r="B146" s="962"/>
      <c r="C146" s="962"/>
      <c r="D146" s="962"/>
      <c r="E146" s="963"/>
      <c r="F146" s="190">
        <f t="shared" ref="F146:I146" si="23">SUM(F147:F150)</f>
        <v>2023.6999999999998</v>
      </c>
      <c r="G146" s="190">
        <f t="shared" si="23"/>
        <v>3168.6000000000004</v>
      </c>
      <c r="H146" s="190">
        <f t="shared" si="23"/>
        <v>763</v>
      </c>
      <c r="I146" s="190">
        <f t="shared" si="23"/>
        <v>2228</v>
      </c>
      <c r="J146" s="561"/>
      <c r="K146" s="383"/>
      <c r="L146" s="308"/>
      <c r="M146" s="308"/>
    </row>
    <row r="147" spans="1:13" x14ac:dyDescent="0.2">
      <c r="A147" s="756" t="s">
        <v>113</v>
      </c>
      <c r="B147" s="757"/>
      <c r="C147" s="757"/>
      <c r="D147" s="757"/>
      <c r="E147" s="758"/>
      <c r="F147" s="88">
        <f>+F131+F119+F99+F86</f>
        <v>1288.5</v>
      </c>
      <c r="G147" s="542">
        <f>+G131+G119+G99+G86</f>
        <v>1976.3</v>
      </c>
      <c r="H147" s="88">
        <f>+H131+H119+H99+H86</f>
        <v>500</v>
      </c>
      <c r="I147" s="88">
        <f>+I131+I119+I99+I86</f>
        <v>1313</v>
      </c>
      <c r="J147" s="561"/>
      <c r="K147" s="383"/>
      <c r="L147" s="308"/>
      <c r="M147" s="308"/>
    </row>
    <row r="148" spans="1:13" x14ac:dyDescent="0.2">
      <c r="A148" s="756" t="s">
        <v>114</v>
      </c>
      <c r="B148" s="757"/>
      <c r="C148" s="757"/>
      <c r="D148" s="757"/>
      <c r="E148" s="758"/>
      <c r="F148" s="88">
        <f>+F132+F120+F100+F90</f>
        <v>0</v>
      </c>
      <c r="G148" s="542">
        <f>+G132+G120+G100+G90</f>
        <v>0</v>
      </c>
      <c r="H148" s="88">
        <f>+H132+H120+H100+H90</f>
        <v>0</v>
      </c>
      <c r="I148" s="88">
        <f>+I132+I120+I100+I90</f>
        <v>0</v>
      </c>
      <c r="J148" s="561"/>
      <c r="K148" s="383"/>
      <c r="L148" s="308"/>
      <c r="M148" s="308"/>
    </row>
    <row r="149" spans="1:13" ht="13.5" customHeight="1" x14ac:dyDescent="0.2">
      <c r="A149" s="756" t="s">
        <v>117</v>
      </c>
      <c r="B149" s="757"/>
      <c r="C149" s="757"/>
      <c r="D149" s="757"/>
      <c r="E149" s="758"/>
      <c r="F149" s="88">
        <f>+F135+F122+F102+F87</f>
        <v>735.19999999999993</v>
      </c>
      <c r="G149" s="542">
        <f>+G135+G122+G102+G87</f>
        <v>1192.3000000000002</v>
      </c>
      <c r="H149" s="88">
        <f>+H135+H122+H102+H87</f>
        <v>263</v>
      </c>
      <c r="I149" s="88">
        <f>+I135+I122+I102+I87</f>
        <v>915</v>
      </c>
      <c r="J149" s="561"/>
      <c r="K149" s="383"/>
      <c r="L149" s="308"/>
      <c r="M149" s="308"/>
    </row>
    <row r="150" spans="1:13" x14ac:dyDescent="0.2">
      <c r="A150" s="756" t="s">
        <v>118</v>
      </c>
      <c r="B150" s="757"/>
      <c r="C150" s="757"/>
      <c r="D150" s="757"/>
      <c r="E150" s="758"/>
      <c r="F150" s="36"/>
      <c r="G150" s="542"/>
      <c r="H150" s="36"/>
      <c r="I150" s="36"/>
      <c r="J150" s="561"/>
      <c r="K150" s="384"/>
      <c r="L150" s="23"/>
      <c r="M150" s="23"/>
    </row>
    <row r="151" spans="1:13" ht="13.5" customHeight="1" x14ac:dyDescent="0.2">
      <c r="A151" s="709" t="s">
        <v>1074</v>
      </c>
      <c r="B151" s="709"/>
      <c r="C151" s="709"/>
      <c r="D151" s="709"/>
      <c r="E151" s="709"/>
      <c r="F151" s="709"/>
      <c r="G151" s="709"/>
      <c r="H151" s="709"/>
      <c r="I151" s="155"/>
      <c r="J151" s="44"/>
      <c r="K151" s="64"/>
      <c r="L151" s="64"/>
      <c r="M151" s="64"/>
    </row>
  </sheetData>
  <mergeCells count="166">
    <mergeCell ref="A151:H151"/>
    <mergeCell ref="L62:L64"/>
    <mergeCell ref="M62:M64"/>
    <mergeCell ref="L56:L57"/>
    <mergeCell ref="C26:C28"/>
    <mergeCell ref="B37:B38"/>
    <mergeCell ref="J37:J38"/>
    <mergeCell ref="A9:J9"/>
    <mergeCell ref="B4:B8"/>
    <mergeCell ref="A10:J10"/>
    <mergeCell ref="J22:J25"/>
    <mergeCell ref="C62:C64"/>
    <mergeCell ref="B62:B64"/>
    <mergeCell ref="A62:A64"/>
    <mergeCell ref="D62:D64"/>
    <mergeCell ref="J62:J64"/>
    <mergeCell ref="K62:K64"/>
    <mergeCell ref="D35:D36"/>
    <mergeCell ref="B29:B31"/>
    <mergeCell ref="B50:B51"/>
    <mergeCell ref="A50:A51"/>
    <mergeCell ref="K35:K36"/>
    <mergeCell ref="G4:G8"/>
    <mergeCell ref="E4:E8"/>
    <mergeCell ref="D93:D95"/>
    <mergeCell ref="C22:C25"/>
    <mergeCell ref="A26:A28"/>
    <mergeCell ref="A22:A25"/>
    <mergeCell ref="D22:D25"/>
    <mergeCell ref="B22:B25"/>
    <mergeCell ref="A29:A31"/>
    <mergeCell ref="C29:C31"/>
    <mergeCell ref="D29:D31"/>
    <mergeCell ref="B32:B34"/>
    <mergeCell ref="C32:C34"/>
    <mergeCell ref="C35:C36"/>
    <mergeCell ref="B35:B36"/>
    <mergeCell ref="A35:A36"/>
    <mergeCell ref="A48:A49"/>
    <mergeCell ref="B45:B47"/>
    <mergeCell ref="A45:A47"/>
    <mergeCell ref="B48:B49"/>
    <mergeCell ref="K50:K51"/>
    <mergeCell ref="L50:L51"/>
    <mergeCell ref="M50:M51"/>
    <mergeCell ref="D45:D47"/>
    <mergeCell ref="J45:J47"/>
    <mergeCell ref="L48:L49"/>
    <mergeCell ref="M48:M49"/>
    <mergeCell ref="D50:D51"/>
    <mergeCell ref="C50:C51"/>
    <mergeCell ref="J48:J49"/>
    <mergeCell ref="K48:K49"/>
    <mergeCell ref="D48:D49"/>
    <mergeCell ref="C48:C49"/>
    <mergeCell ref="J50:J51"/>
    <mergeCell ref="M108:M110"/>
    <mergeCell ref="D56:D57"/>
    <mergeCell ref="C56:C57"/>
    <mergeCell ref="B56:B57"/>
    <mergeCell ref="A56:A57"/>
    <mergeCell ref="K56:K57"/>
    <mergeCell ref="M56:M57"/>
    <mergeCell ref="A108:A110"/>
    <mergeCell ref="B93:B95"/>
    <mergeCell ref="A91:J91"/>
    <mergeCell ref="C93:C95"/>
    <mergeCell ref="C84:E84"/>
    <mergeCell ref="A103:J103"/>
    <mergeCell ref="K93:K95"/>
    <mergeCell ref="L93:L95"/>
    <mergeCell ref="M93:M95"/>
    <mergeCell ref="D106:D107"/>
    <mergeCell ref="C106:C107"/>
    <mergeCell ref="B106:B107"/>
    <mergeCell ref="A106:A107"/>
    <mergeCell ref="J106:J107"/>
    <mergeCell ref="A93:A95"/>
    <mergeCell ref="J56:J57"/>
    <mergeCell ref="J93:J95"/>
    <mergeCell ref="K1:M1"/>
    <mergeCell ref="A2:M2"/>
    <mergeCell ref="D26:D28"/>
    <mergeCell ref="I4:I8"/>
    <mergeCell ref="F4:F8"/>
    <mergeCell ref="J5:J8"/>
    <mergeCell ref="M22:M25"/>
    <mergeCell ref="K22:K25"/>
    <mergeCell ref="K26:K28"/>
    <mergeCell ref="K6:K8"/>
    <mergeCell ref="M26:M28"/>
    <mergeCell ref="J3:M3"/>
    <mergeCell ref="H4:H8"/>
    <mergeCell ref="L6:L8"/>
    <mergeCell ref="L22:L25"/>
    <mergeCell ref="L26:L28"/>
    <mergeCell ref="A20:J20"/>
    <mergeCell ref="J26:J28"/>
    <mergeCell ref="J4:M4"/>
    <mergeCell ref="M6:M8"/>
    <mergeCell ref="B26:B28"/>
    <mergeCell ref="D4:D8"/>
    <mergeCell ref="A4:A8"/>
    <mergeCell ref="C4:C8"/>
    <mergeCell ref="J113:J114"/>
    <mergeCell ref="K126:K127"/>
    <mergeCell ref="L126:L127"/>
    <mergeCell ref="K108:K110"/>
    <mergeCell ref="A150:E150"/>
    <mergeCell ref="A140:E140"/>
    <mergeCell ref="A141:E141"/>
    <mergeCell ref="A148:E148"/>
    <mergeCell ref="A147:E147"/>
    <mergeCell ref="A146:E146"/>
    <mergeCell ref="A149:E149"/>
    <mergeCell ref="A145:E145"/>
    <mergeCell ref="A144:E144"/>
    <mergeCell ref="A143:E143"/>
    <mergeCell ref="A142:E142"/>
    <mergeCell ref="M126:M127"/>
    <mergeCell ref="K106:K107"/>
    <mergeCell ref="L106:L107"/>
    <mergeCell ref="M106:M107"/>
    <mergeCell ref="A139:E139"/>
    <mergeCell ref="L108:L110"/>
    <mergeCell ref="L113:L114"/>
    <mergeCell ref="C108:C110"/>
    <mergeCell ref="D108:D110"/>
    <mergeCell ref="J108:J110"/>
    <mergeCell ref="B108:B110"/>
    <mergeCell ref="C126:C127"/>
    <mergeCell ref="B126:B127"/>
    <mergeCell ref="A126:A127"/>
    <mergeCell ref="J126:J127"/>
    <mergeCell ref="B113:B114"/>
    <mergeCell ref="A113:A114"/>
    <mergeCell ref="A137:E137"/>
    <mergeCell ref="D126:D127"/>
    <mergeCell ref="A138:E138"/>
    <mergeCell ref="K113:K114"/>
    <mergeCell ref="A123:J123"/>
    <mergeCell ref="D113:D114"/>
    <mergeCell ref="C113:C114"/>
    <mergeCell ref="A11:M11"/>
    <mergeCell ref="K37:K38"/>
    <mergeCell ref="K45:K47"/>
    <mergeCell ref="C17:E17"/>
    <mergeCell ref="K32:K34"/>
    <mergeCell ref="M32:M34"/>
    <mergeCell ref="L29:L31"/>
    <mergeCell ref="L32:L34"/>
    <mergeCell ref="L37:L38"/>
    <mergeCell ref="M29:M31"/>
    <mergeCell ref="M37:M38"/>
    <mergeCell ref="C45:C47"/>
    <mergeCell ref="J32:J34"/>
    <mergeCell ref="D37:D38"/>
    <mergeCell ref="A37:A38"/>
    <mergeCell ref="A32:A34"/>
    <mergeCell ref="K29:K31"/>
    <mergeCell ref="D32:D34"/>
    <mergeCell ref="J29:J31"/>
    <mergeCell ref="C37:C38"/>
    <mergeCell ref="L35:L36"/>
    <mergeCell ref="M35:M36"/>
    <mergeCell ref="J35:J36"/>
  </mergeCells>
  <phoneticPr fontId="15" type="noConversion"/>
  <pageMargins left="0.19685039370078741" right="0.19685039370078741" top="0.51181102362204722" bottom="0.19685039370078741" header="0" footer="0"/>
  <pageSetup paperSize="9" scale="91"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39997558519241921"/>
    <pageSetUpPr fitToPage="1"/>
  </sheetPr>
  <dimension ref="A1:M69"/>
  <sheetViews>
    <sheetView zoomScale="85" zoomScaleNormal="85" workbookViewId="0">
      <pane ySplit="8" topLeftCell="A9" activePane="bottomLeft" state="frozen"/>
      <selection activeCell="F27" sqref="F27"/>
      <selection pane="bottomLeft" activeCell="J15" sqref="J15"/>
    </sheetView>
  </sheetViews>
  <sheetFormatPr defaultColWidth="9.140625" defaultRowHeight="12.75" x14ac:dyDescent="0.2"/>
  <cols>
    <col min="1" max="1" width="3.140625" style="111" customWidth="1"/>
    <col min="2" max="2" width="3.5703125" style="111" customWidth="1"/>
    <col min="3" max="3" width="4" style="111" customWidth="1"/>
    <col min="4" max="4" width="39.140625" style="112" customWidth="1"/>
    <col min="5" max="5" width="7" style="112" customWidth="1"/>
    <col min="6" max="6" width="13.28515625" style="112" customWidth="1"/>
    <col min="7" max="9" width="12.28515625" style="112" customWidth="1"/>
    <col min="10" max="10" width="29.28515625" style="83" customWidth="1"/>
    <col min="11" max="13" width="5.7109375" style="111" customWidth="1"/>
    <col min="14" max="16384" width="9.140625" style="112"/>
  </cols>
  <sheetData>
    <row r="1" spans="1:13" ht="15.75" customHeight="1" x14ac:dyDescent="0.2">
      <c r="K1" s="925" t="s">
        <v>873</v>
      </c>
      <c r="L1" s="925"/>
      <c r="M1" s="925"/>
    </row>
    <row r="2" spans="1:13" ht="20.25" customHeight="1" x14ac:dyDescent="0.25">
      <c r="A2" s="985" t="s">
        <v>721</v>
      </c>
      <c r="B2" s="985"/>
      <c r="C2" s="985"/>
      <c r="D2" s="985"/>
      <c r="E2" s="985"/>
      <c r="F2" s="985"/>
      <c r="G2" s="985"/>
      <c r="H2" s="985"/>
      <c r="I2" s="985"/>
      <c r="J2" s="985"/>
    </row>
    <row r="3" spans="1:13" ht="15" customHeight="1" x14ac:dyDescent="0.2">
      <c r="A3" s="595"/>
      <c r="B3" s="595"/>
      <c r="C3" s="595"/>
      <c r="D3" s="596"/>
      <c r="E3" s="597"/>
      <c r="F3" s="597"/>
      <c r="G3" s="597"/>
      <c r="H3" s="597"/>
      <c r="I3" s="597"/>
      <c r="J3" s="928" t="s">
        <v>235</v>
      </c>
      <c r="K3" s="928"/>
      <c r="L3" s="928"/>
      <c r="M3" s="928"/>
    </row>
    <row r="4" spans="1:13" ht="15" customHeight="1" x14ac:dyDescent="0.2">
      <c r="A4" s="916" t="s">
        <v>133</v>
      </c>
      <c r="B4" s="916" t="s">
        <v>134</v>
      </c>
      <c r="C4" s="916" t="s">
        <v>135</v>
      </c>
      <c r="D4" s="929" t="s">
        <v>136</v>
      </c>
      <c r="E4" s="916" t="s">
        <v>132</v>
      </c>
      <c r="F4" s="782" t="s">
        <v>1079</v>
      </c>
      <c r="G4" s="783" t="s">
        <v>919</v>
      </c>
      <c r="H4" s="782" t="s">
        <v>551</v>
      </c>
      <c r="I4" s="782" t="s">
        <v>712</v>
      </c>
      <c r="J4" s="782" t="s">
        <v>137</v>
      </c>
      <c r="K4" s="782"/>
      <c r="L4" s="782"/>
      <c r="M4" s="782"/>
    </row>
    <row r="5" spans="1:13" ht="14.25" hidden="1" customHeight="1" x14ac:dyDescent="0.2">
      <c r="A5" s="916"/>
      <c r="B5" s="916"/>
      <c r="C5" s="916"/>
      <c r="D5" s="929"/>
      <c r="E5" s="916"/>
      <c r="F5" s="782"/>
      <c r="G5" s="783"/>
      <c r="H5" s="782"/>
      <c r="I5" s="782"/>
      <c r="J5" s="782" t="s">
        <v>138</v>
      </c>
      <c r="K5" s="298"/>
      <c r="L5" s="298"/>
      <c r="M5" s="298"/>
    </row>
    <row r="6" spans="1:13" ht="21.75" customHeight="1" x14ac:dyDescent="0.2">
      <c r="A6" s="916"/>
      <c r="B6" s="916"/>
      <c r="C6" s="916"/>
      <c r="D6" s="929"/>
      <c r="E6" s="916"/>
      <c r="F6" s="782"/>
      <c r="G6" s="783"/>
      <c r="H6" s="782"/>
      <c r="I6" s="782"/>
      <c r="J6" s="782"/>
      <c r="K6" s="926" t="s">
        <v>507</v>
      </c>
      <c r="L6" s="926" t="s">
        <v>552</v>
      </c>
      <c r="M6" s="926" t="s">
        <v>713</v>
      </c>
    </row>
    <row r="7" spans="1:13" ht="64.5" customHeight="1" x14ac:dyDescent="0.2">
      <c r="A7" s="916"/>
      <c r="B7" s="916"/>
      <c r="C7" s="916"/>
      <c r="D7" s="929"/>
      <c r="E7" s="916"/>
      <c r="F7" s="782"/>
      <c r="G7" s="783"/>
      <c r="H7" s="782"/>
      <c r="I7" s="782"/>
      <c r="J7" s="782"/>
      <c r="K7" s="926"/>
      <c r="L7" s="926"/>
      <c r="M7" s="926"/>
    </row>
    <row r="8" spans="1:13" ht="24.75" customHeight="1" x14ac:dyDescent="0.2">
      <c r="A8" s="916"/>
      <c r="B8" s="916"/>
      <c r="C8" s="916"/>
      <c r="D8" s="929"/>
      <c r="E8" s="916"/>
      <c r="F8" s="782"/>
      <c r="G8" s="783"/>
      <c r="H8" s="782"/>
      <c r="I8" s="782"/>
      <c r="J8" s="782"/>
      <c r="K8" s="926"/>
      <c r="L8" s="926"/>
      <c r="M8" s="926"/>
    </row>
    <row r="9" spans="1:13" ht="23.25" customHeight="1" x14ac:dyDescent="0.2">
      <c r="A9" s="927" t="s">
        <v>259</v>
      </c>
      <c r="B9" s="927"/>
      <c r="C9" s="927"/>
      <c r="D9" s="927"/>
      <c r="E9" s="927"/>
      <c r="F9" s="927"/>
      <c r="G9" s="927"/>
      <c r="H9" s="927"/>
      <c r="I9" s="927"/>
      <c r="J9" s="927"/>
      <c r="K9" s="200"/>
      <c r="L9" s="200"/>
      <c r="M9" s="200"/>
    </row>
    <row r="10" spans="1:13" ht="20.25" customHeight="1" x14ac:dyDescent="0.2">
      <c r="A10" s="598" t="s">
        <v>147</v>
      </c>
      <c r="B10" s="977" t="s">
        <v>82</v>
      </c>
      <c r="C10" s="977"/>
      <c r="D10" s="977"/>
      <c r="E10" s="977"/>
      <c r="F10" s="977"/>
      <c r="G10" s="977"/>
      <c r="H10" s="977"/>
      <c r="I10" s="977"/>
      <c r="J10" s="977"/>
      <c r="K10" s="599"/>
      <c r="L10" s="599"/>
      <c r="M10" s="599"/>
    </row>
    <row r="11" spans="1:13" ht="18" customHeight="1" x14ac:dyDescent="0.2">
      <c r="A11" s="598" t="s">
        <v>147</v>
      </c>
      <c r="B11" s="84" t="s">
        <v>147</v>
      </c>
      <c r="C11" s="977" t="s">
        <v>83</v>
      </c>
      <c r="D11" s="977"/>
      <c r="E11" s="977"/>
      <c r="F11" s="977"/>
      <c r="G11" s="977"/>
      <c r="H11" s="977"/>
      <c r="I11" s="977"/>
      <c r="J11" s="977"/>
      <c r="K11" s="599"/>
      <c r="L11" s="599"/>
      <c r="M11" s="599"/>
    </row>
    <row r="12" spans="1:13" ht="27.75" customHeight="1" x14ac:dyDescent="0.2">
      <c r="A12" s="978" t="s">
        <v>147</v>
      </c>
      <c r="B12" s="978" t="s">
        <v>147</v>
      </c>
      <c r="C12" s="978" t="s">
        <v>147</v>
      </c>
      <c r="D12" s="980" t="s">
        <v>168</v>
      </c>
      <c r="E12" s="251" t="s">
        <v>159</v>
      </c>
      <c r="F12" s="85">
        <v>78.599999999999994</v>
      </c>
      <c r="G12" s="524">
        <v>91.3</v>
      </c>
      <c r="H12" s="85">
        <v>75</v>
      </c>
      <c r="I12" s="85">
        <v>75</v>
      </c>
      <c r="J12" s="742" t="s">
        <v>226</v>
      </c>
      <c r="K12" s="900">
        <v>5</v>
      </c>
      <c r="L12" s="900">
        <v>5</v>
      </c>
      <c r="M12" s="900">
        <v>5</v>
      </c>
    </row>
    <row r="13" spans="1:13" ht="24" customHeight="1" x14ac:dyDescent="0.2">
      <c r="A13" s="979"/>
      <c r="B13" s="979"/>
      <c r="C13" s="979"/>
      <c r="D13" s="981"/>
      <c r="E13" s="251" t="s">
        <v>17</v>
      </c>
      <c r="F13" s="85">
        <v>7.2</v>
      </c>
      <c r="G13" s="524">
        <f>7.1+14.1</f>
        <v>21.2</v>
      </c>
      <c r="H13" s="85">
        <v>0</v>
      </c>
      <c r="I13" s="85">
        <v>0</v>
      </c>
      <c r="J13" s="743"/>
      <c r="K13" s="902"/>
      <c r="L13" s="902"/>
      <c r="M13" s="902"/>
    </row>
    <row r="14" spans="1:13" ht="60.75" customHeight="1" x14ac:dyDescent="0.2">
      <c r="A14" s="247" t="s">
        <v>147</v>
      </c>
      <c r="B14" s="247" t="s">
        <v>147</v>
      </c>
      <c r="C14" s="247" t="s">
        <v>148</v>
      </c>
      <c r="D14" s="163" t="s">
        <v>490</v>
      </c>
      <c r="E14" s="251" t="s">
        <v>159</v>
      </c>
      <c r="F14" s="85">
        <v>37.200000000000003</v>
      </c>
      <c r="G14" s="524">
        <v>37.200000000000003</v>
      </c>
      <c r="H14" s="85">
        <v>90</v>
      </c>
      <c r="I14" s="85">
        <v>90</v>
      </c>
      <c r="J14" s="251" t="s">
        <v>194</v>
      </c>
      <c r="K14" s="177">
        <v>5</v>
      </c>
      <c r="L14" s="177">
        <v>6</v>
      </c>
      <c r="M14" s="177">
        <v>6</v>
      </c>
    </row>
    <row r="15" spans="1:13" ht="55.5" customHeight="1" x14ac:dyDescent="0.2">
      <c r="A15" s="247" t="s">
        <v>147</v>
      </c>
      <c r="B15" s="247" t="s">
        <v>147</v>
      </c>
      <c r="C15" s="247" t="s">
        <v>149</v>
      </c>
      <c r="D15" s="163" t="s">
        <v>470</v>
      </c>
      <c r="E15" s="251" t="s">
        <v>159</v>
      </c>
      <c r="F15" s="85">
        <v>25.5</v>
      </c>
      <c r="G15" s="524">
        <v>25.5</v>
      </c>
      <c r="H15" s="85">
        <v>25.5</v>
      </c>
      <c r="I15" s="85">
        <v>25.5</v>
      </c>
      <c r="J15" s="251" t="s">
        <v>469</v>
      </c>
      <c r="K15" s="177">
        <v>5</v>
      </c>
      <c r="L15" s="177">
        <v>5</v>
      </c>
      <c r="M15" s="177">
        <v>5</v>
      </c>
    </row>
    <row r="16" spans="1:13" ht="80.25" customHeight="1" x14ac:dyDescent="0.2">
      <c r="A16" s="247" t="s">
        <v>147</v>
      </c>
      <c r="B16" s="247" t="s">
        <v>147</v>
      </c>
      <c r="C16" s="247" t="s">
        <v>150</v>
      </c>
      <c r="D16" s="163" t="s">
        <v>146</v>
      </c>
      <c r="E16" s="251" t="s">
        <v>159</v>
      </c>
      <c r="F16" s="85">
        <v>105.3</v>
      </c>
      <c r="G16" s="524">
        <v>110.3</v>
      </c>
      <c r="H16" s="85">
        <v>110</v>
      </c>
      <c r="I16" s="85">
        <v>110</v>
      </c>
      <c r="J16" s="251" t="s">
        <v>697</v>
      </c>
      <c r="K16" s="177">
        <v>11</v>
      </c>
      <c r="L16" s="177">
        <v>11</v>
      </c>
      <c r="M16" s="177">
        <v>11</v>
      </c>
    </row>
    <row r="17" spans="1:13" ht="18" customHeight="1" x14ac:dyDescent="0.2">
      <c r="A17" s="600" t="s">
        <v>147</v>
      </c>
      <c r="B17" s="611" t="s">
        <v>147</v>
      </c>
      <c r="C17" s="973" t="s">
        <v>192</v>
      </c>
      <c r="D17" s="973"/>
      <c r="E17" s="973"/>
      <c r="F17" s="103">
        <f t="shared" ref="F17:I17" si="0">SUM(F12:F16)</f>
        <v>253.8</v>
      </c>
      <c r="G17" s="103">
        <f t="shared" si="0"/>
        <v>285.5</v>
      </c>
      <c r="H17" s="103">
        <f t="shared" si="0"/>
        <v>300.5</v>
      </c>
      <c r="I17" s="103">
        <f t="shared" si="0"/>
        <v>300.5</v>
      </c>
      <c r="J17" s="490"/>
      <c r="K17" s="484"/>
      <c r="L17" s="484"/>
      <c r="M17" s="484"/>
    </row>
    <row r="18" spans="1:13" s="113" customFormat="1" ht="15.75" customHeight="1" x14ac:dyDescent="0.2">
      <c r="A18" s="598" t="s">
        <v>147</v>
      </c>
      <c r="B18" s="598" t="s">
        <v>148</v>
      </c>
      <c r="C18" s="983" t="s">
        <v>191</v>
      </c>
      <c r="D18" s="983"/>
      <c r="E18" s="983"/>
      <c r="F18" s="601"/>
      <c r="G18" s="601"/>
      <c r="H18" s="601"/>
      <c r="I18" s="601"/>
      <c r="J18" s="459"/>
      <c r="K18" s="201"/>
      <c r="L18" s="201"/>
      <c r="M18" s="201"/>
    </row>
    <row r="19" spans="1:13" ht="47.25" customHeight="1" x14ac:dyDescent="0.2">
      <c r="A19" s="245" t="s">
        <v>147</v>
      </c>
      <c r="B19" s="245" t="s">
        <v>148</v>
      </c>
      <c r="C19" s="245" t="s">
        <v>147</v>
      </c>
      <c r="D19" s="163" t="s">
        <v>69</v>
      </c>
      <c r="E19" s="251" t="s">
        <v>159</v>
      </c>
      <c r="F19" s="63">
        <v>82.7</v>
      </c>
      <c r="G19" s="527">
        <v>82.7</v>
      </c>
      <c r="H19" s="63">
        <v>80.7</v>
      </c>
      <c r="I19" s="63">
        <v>80.7</v>
      </c>
      <c r="J19" s="251" t="s">
        <v>84</v>
      </c>
      <c r="K19" s="248">
        <v>4</v>
      </c>
      <c r="L19" s="248">
        <v>4</v>
      </c>
      <c r="M19" s="248">
        <v>4</v>
      </c>
    </row>
    <row r="20" spans="1:13" ht="16.5" customHeight="1" x14ac:dyDescent="0.2">
      <c r="A20" s="611" t="s">
        <v>147</v>
      </c>
      <c r="B20" s="611" t="s">
        <v>148</v>
      </c>
      <c r="C20" s="973" t="s">
        <v>192</v>
      </c>
      <c r="D20" s="973"/>
      <c r="E20" s="973"/>
      <c r="F20" s="602">
        <f t="shared" ref="F20:I20" si="1">+F19</f>
        <v>82.7</v>
      </c>
      <c r="G20" s="602">
        <f t="shared" ref="G20" si="2">+G19</f>
        <v>82.7</v>
      </c>
      <c r="H20" s="602">
        <f t="shared" si="1"/>
        <v>80.7</v>
      </c>
      <c r="I20" s="602">
        <f t="shared" si="1"/>
        <v>80.7</v>
      </c>
      <c r="J20" s="490"/>
      <c r="K20" s="484"/>
      <c r="L20" s="484"/>
      <c r="M20" s="484"/>
    </row>
    <row r="21" spans="1:13" ht="18.75" customHeight="1" x14ac:dyDescent="0.2">
      <c r="A21" s="598" t="s">
        <v>147</v>
      </c>
      <c r="B21" s="598" t="s">
        <v>149</v>
      </c>
      <c r="C21" s="986" t="s">
        <v>505</v>
      </c>
      <c r="D21" s="987"/>
      <c r="E21" s="987"/>
      <c r="F21" s="987"/>
      <c r="G21" s="987"/>
      <c r="H21" s="987"/>
      <c r="I21" s="987"/>
      <c r="J21" s="988"/>
      <c r="K21" s="248"/>
      <c r="L21" s="248"/>
      <c r="M21" s="248"/>
    </row>
    <row r="22" spans="1:13" ht="33" customHeight="1" x14ac:dyDescent="0.2">
      <c r="A22" s="249" t="s">
        <v>147</v>
      </c>
      <c r="B22" s="249" t="s">
        <v>149</v>
      </c>
      <c r="C22" s="249" t="s">
        <v>147</v>
      </c>
      <c r="D22" s="453" t="s">
        <v>528</v>
      </c>
      <c r="E22" s="176" t="s">
        <v>159</v>
      </c>
      <c r="F22" s="63">
        <v>6</v>
      </c>
      <c r="G22" s="527">
        <v>6</v>
      </c>
      <c r="H22" s="63">
        <v>8</v>
      </c>
      <c r="I22" s="63">
        <v>8</v>
      </c>
      <c r="J22" s="454" t="s">
        <v>459</v>
      </c>
      <c r="K22" s="253">
        <v>7</v>
      </c>
      <c r="L22" s="253">
        <v>7</v>
      </c>
      <c r="M22" s="253">
        <v>7</v>
      </c>
    </row>
    <row r="23" spans="1:13" ht="33.75" customHeight="1" x14ac:dyDescent="0.2">
      <c r="A23" s="245" t="s">
        <v>147</v>
      </c>
      <c r="B23" s="245" t="s">
        <v>149</v>
      </c>
      <c r="C23" s="245" t="s">
        <v>148</v>
      </c>
      <c r="D23" s="235" t="s">
        <v>169</v>
      </c>
      <c r="E23" s="251" t="s">
        <v>159</v>
      </c>
      <c r="F23" s="466">
        <v>7</v>
      </c>
      <c r="G23" s="527">
        <v>7</v>
      </c>
      <c r="H23" s="466">
        <v>7</v>
      </c>
      <c r="I23" s="466">
        <v>7</v>
      </c>
      <c r="J23" s="251" t="s">
        <v>196</v>
      </c>
      <c r="K23" s="248">
        <v>10</v>
      </c>
      <c r="L23" s="248">
        <v>10</v>
      </c>
      <c r="M23" s="248">
        <v>10</v>
      </c>
    </row>
    <row r="24" spans="1:13" ht="33.75" customHeight="1" x14ac:dyDescent="0.2">
      <c r="A24" s="245" t="s">
        <v>147</v>
      </c>
      <c r="B24" s="245" t="s">
        <v>149</v>
      </c>
      <c r="C24" s="245" t="s">
        <v>149</v>
      </c>
      <c r="D24" s="235" t="s">
        <v>495</v>
      </c>
      <c r="E24" s="251" t="s">
        <v>159</v>
      </c>
      <c r="F24" s="466">
        <v>8.5</v>
      </c>
      <c r="G24" s="527">
        <v>7</v>
      </c>
      <c r="H24" s="466">
        <v>8.5</v>
      </c>
      <c r="I24" s="466">
        <v>8.5</v>
      </c>
      <c r="J24" s="251" t="s">
        <v>195</v>
      </c>
      <c r="K24" s="248">
        <v>4</v>
      </c>
      <c r="L24" s="248">
        <v>4</v>
      </c>
      <c r="M24" s="248">
        <v>4</v>
      </c>
    </row>
    <row r="25" spans="1:13" x14ac:dyDescent="0.2">
      <c r="A25" s="598" t="s">
        <v>147</v>
      </c>
      <c r="B25" s="598" t="s">
        <v>148</v>
      </c>
      <c r="C25" s="903" t="s">
        <v>192</v>
      </c>
      <c r="D25" s="903"/>
      <c r="E25" s="903"/>
      <c r="F25" s="602">
        <f t="shared" ref="F25:I25" si="3">SUM(F22:F24)</f>
        <v>21.5</v>
      </c>
      <c r="G25" s="602">
        <f t="shared" ref="G25" si="4">SUM(G22:G24)</f>
        <v>20</v>
      </c>
      <c r="H25" s="602">
        <f t="shared" si="3"/>
        <v>23.5</v>
      </c>
      <c r="I25" s="602">
        <f t="shared" si="3"/>
        <v>23.5</v>
      </c>
      <c r="J25" s="251"/>
      <c r="K25" s="248"/>
      <c r="L25" s="248"/>
      <c r="M25" s="248"/>
    </row>
    <row r="26" spans="1:13" ht="16.5" customHeight="1" x14ac:dyDescent="0.2">
      <c r="A26" s="598" t="s">
        <v>147</v>
      </c>
      <c r="B26" s="903" t="s">
        <v>140</v>
      </c>
      <c r="C26" s="903"/>
      <c r="D26" s="903"/>
      <c r="E26" s="903"/>
      <c r="F26" s="602">
        <f t="shared" ref="F26:I26" si="5">+F25+F20+F17</f>
        <v>358</v>
      </c>
      <c r="G26" s="602">
        <f t="shared" ref="G26" si="6">+G25+G20+G17</f>
        <v>388.2</v>
      </c>
      <c r="H26" s="602">
        <f t="shared" si="5"/>
        <v>404.7</v>
      </c>
      <c r="I26" s="602">
        <f t="shared" si="5"/>
        <v>404.7</v>
      </c>
      <c r="J26" s="251"/>
      <c r="K26" s="248"/>
      <c r="L26" s="248"/>
      <c r="M26" s="248"/>
    </row>
    <row r="27" spans="1:13" ht="18.75" customHeight="1" x14ac:dyDescent="0.2">
      <c r="A27" s="598" t="s">
        <v>148</v>
      </c>
      <c r="B27" s="977" t="s">
        <v>383</v>
      </c>
      <c r="C27" s="977"/>
      <c r="D27" s="977"/>
      <c r="E27" s="977"/>
      <c r="F27" s="977"/>
      <c r="G27" s="977"/>
      <c r="H27" s="977"/>
      <c r="I27" s="977"/>
      <c r="J27" s="977"/>
      <c r="K27" s="201"/>
      <c r="L27" s="201"/>
      <c r="M27" s="201"/>
    </row>
    <row r="28" spans="1:13" ht="19.5" customHeight="1" x14ac:dyDescent="0.2">
      <c r="A28" s="598" t="s">
        <v>148</v>
      </c>
      <c r="B28" s="598" t="s">
        <v>147</v>
      </c>
      <c r="C28" s="977" t="s">
        <v>85</v>
      </c>
      <c r="D28" s="977"/>
      <c r="E28" s="977"/>
      <c r="F28" s="977"/>
      <c r="G28" s="977"/>
      <c r="H28" s="977"/>
      <c r="I28" s="977"/>
      <c r="J28" s="977"/>
      <c r="K28" s="201"/>
      <c r="L28" s="201"/>
      <c r="M28" s="201"/>
    </row>
    <row r="29" spans="1:13" ht="34.5" customHeight="1" x14ac:dyDescent="0.2">
      <c r="A29" s="245" t="s">
        <v>148</v>
      </c>
      <c r="B29" s="245" t="s">
        <v>147</v>
      </c>
      <c r="C29" s="245" t="s">
        <v>147</v>
      </c>
      <c r="D29" s="163" t="s">
        <v>384</v>
      </c>
      <c r="E29" s="251" t="s">
        <v>1</v>
      </c>
      <c r="F29" s="63">
        <v>1613</v>
      </c>
      <c r="G29" s="527">
        <v>1613</v>
      </c>
      <c r="H29" s="63">
        <v>1600</v>
      </c>
      <c r="I29" s="63">
        <v>1600</v>
      </c>
      <c r="J29" s="603" t="s">
        <v>902</v>
      </c>
      <c r="K29" s="253">
        <v>14</v>
      </c>
      <c r="L29" s="253">
        <v>14</v>
      </c>
      <c r="M29" s="253">
        <v>14</v>
      </c>
    </row>
    <row r="30" spans="1:13" ht="29.25" customHeight="1" x14ac:dyDescent="0.2">
      <c r="A30" s="788" t="s">
        <v>148</v>
      </c>
      <c r="B30" s="788" t="s">
        <v>147</v>
      </c>
      <c r="C30" s="788" t="s">
        <v>148</v>
      </c>
      <c r="D30" s="982" t="s">
        <v>565</v>
      </c>
      <c r="E30" s="159" t="s">
        <v>1</v>
      </c>
      <c r="F30" s="63">
        <v>3321.1</v>
      </c>
      <c r="G30" s="527">
        <v>3396.1</v>
      </c>
      <c r="H30" s="63">
        <v>3400</v>
      </c>
      <c r="I30" s="63">
        <v>3550</v>
      </c>
      <c r="J30" s="604"/>
      <c r="K30" s="457"/>
      <c r="L30" s="457"/>
      <c r="M30" s="457"/>
    </row>
    <row r="31" spans="1:13" ht="56.25" customHeight="1" x14ac:dyDescent="0.2">
      <c r="A31" s="788"/>
      <c r="B31" s="788"/>
      <c r="C31" s="788"/>
      <c r="D31" s="982"/>
      <c r="E31" s="159" t="s">
        <v>21</v>
      </c>
      <c r="F31" s="63">
        <v>10.199999999999999</v>
      </c>
      <c r="G31" s="527">
        <v>10.199999999999999</v>
      </c>
      <c r="H31" s="63">
        <v>10.199999999999999</v>
      </c>
      <c r="I31" s="63">
        <v>10.199999999999999</v>
      </c>
      <c r="J31" s="604"/>
      <c r="K31" s="457"/>
      <c r="L31" s="457"/>
      <c r="M31" s="457"/>
    </row>
    <row r="32" spans="1:13" ht="33" customHeight="1" x14ac:dyDescent="0.2">
      <c r="A32" s="245" t="s">
        <v>148</v>
      </c>
      <c r="B32" s="245" t="s">
        <v>147</v>
      </c>
      <c r="C32" s="245" t="s">
        <v>149</v>
      </c>
      <c r="D32" s="159" t="s">
        <v>322</v>
      </c>
      <c r="E32" s="159" t="s">
        <v>1</v>
      </c>
      <c r="F32" s="63">
        <v>230</v>
      </c>
      <c r="G32" s="527">
        <v>230</v>
      </c>
      <c r="H32" s="63">
        <v>230</v>
      </c>
      <c r="I32" s="63">
        <v>230</v>
      </c>
      <c r="J32" s="246" t="s">
        <v>323</v>
      </c>
      <c r="K32" s="248" t="s">
        <v>606</v>
      </c>
      <c r="L32" s="248" t="s">
        <v>606</v>
      </c>
      <c r="M32" s="248" t="s">
        <v>606</v>
      </c>
    </row>
    <row r="33" spans="1:13" ht="24.75" customHeight="1" x14ac:dyDescent="0.2">
      <c r="A33" s="788" t="s">
        <v>148</v>
      </c>
      <c r="B33" s="788" t="s">
        <v>147</v>
      </c>
      <c r="C33" s="788" t="s">
        <v>150</v>
      </c>
      <c r="D33" s="982" t="s">
        <v>225</v>
      </c>
      <c r="E33" s="251" t="s">
        <v>1</v>
      </c>
      <c r="F33" s="63">
        <v>70</v>
      </c>
      <c r="G33" s="527">
        <v>60</v>
      </c>
      <c r="H33" s="63">
        <v>0</v>
      </c>
      <c r="I33" s="63">
        <v>0</v>
      </c>
      <c r="J33" s="984" t="s">
        <v>381</v>
      </c>
      <c r="K33" s="897">
        <v>29</v>
      </c>
      <c r="L33" s="789"/>
      <c r="M33" s="789"/>
    </row>
    <row r="34" spans="1:13" ht="20.25" customHeight="1" x14ac:dyDescent="0.2">
      <c r="A34" s="788"/>
      <c r="B34" s="788"/>
      <c r="C34" s="788"/>
      <c r="D34" s="982"/>
      <c r="E34" s="251" t="s">
        <v>14</v>
      </c>
      <c r="F34" s="63">
        <v>0</v>
      </c>
      <c r="G34" s="527">
        <v>0</v>
      </c>
      <c r="H34" s="63">
        <v>0</v>
      </c>
      <c r="I34" s="63">
        <v>0</v>
      </c>
      <c r="J34" s="984"/>
      <c r="K34" s="897"/>
      <c r="L34" s="789"/>
      <c r="M34" s="789"/>
    </row>
    <row r="35" spans="1:13" ht="27" customHeight="1" x14ac:dyDescent="0.2">
      <c r="A35" s="788"/>
      <c r="B35" s="788"/>
      <c r="C35" s="788"/>
      <c r="D35" s="982"/>
      <c r="E35" s="251" t="s">
        <v>3</v>
      </c>
      <c r="F35" s="63">
        <v>367</v>
      </c>
      <c r="G35" s="527">
        <v>307.39999999999998</v>
      </c>
      <c r="H35" s="63">
        <v>0</v>
      </c>
      <c r="I35" s="63">
        <v>0</v>
      </c>
      <c r="J35" s="984"/>
      <c r="K35" s="897"/>
      <c r="L35" s="789"/>
      <c r="M35" s="789"/>
    </row>
    <row r="36" spans="1:13" ht="25.5" customHeight="1" x14ac:dyDescent="0.2">
      <c r="A36" s="978" t="s">
        <v>148</v>
      </c>
      <c r="B36" s="978" t="s">
        <v>147</v>
      </c>
      <c r="C36" s="978" t="s">
        <v>151</v>
      </c>
      <c r="D36" s="989" t="s">
        <v>698</v>
      </c>
      <c r="E36" s="251" t="s">
        <v>1</v>
      </c>
      <c r="F36" s="63">
        <v>11.6</v>
      </c>
      <c r="G36" s="527">
        <v>11.6</v>
      </c>
      <c r="H36" s="63">
        <v>0</v>
      </c>
      <c r="I36" s="63">
        <v>0</v>
      </c>
      <c r="J36" s="991" t="s">
        <v>658</v>
      </c>
      <c r="K36" s="224">
        <v>227</v>
      </c>
      <c r="L36" s="224"/>
      <c r="M36" s="224"/>
    </row>
    <row r="37" spans="1:13" ht="21.75" customHeight="1" x14ac:dyDescent="0.2">
      <c r="A37" s="979"/>
      <c r="B37" s="979"/>
      <c r="C37" s="979"/>
      <c r="D37" s="990"/>
      <c r="E37" s="251" t="s">
        <v>17</v>
      </c>
      <c r="F37" s="63">
        <v>25</v>
      </c>
      <c r="G37" s="527">
        <v>15.4</v>
      </c>
      <c r="H37" s="63">
        <v>0</v>
      </c>
      <c r="I37" s="63">
        <v>0</v>
      </c>
      <c r="J37" s="992"/>
      <c r="K37" s="456"/>
      <c r="L37" s="456"/>
      <c r="M37" s="456"/>
    </row>
    <row r="38" spans="1:13" ht="25.5" customHeight="1" x14ac:dyDescent="0.2">
      <c r="A38" s="978" t="s">
        <v>148</v>
      </c>
      <c r="B38" s="978" t="s">
        <v>147</v>
      </c>
      <c r="C38" s="978" t="s">
        <v>152</v>
      </c>
      <c r="D38" s="989" t="s">
        <v>647</v>
      </c>
      <c r="E38" s="251" t="s">
        <v>1</v>
      </c>
      <c r="F38" s="63">
        <v>9.1999999999999993</v>
      </c>
      <c r="G38" s="527">
        <v>9.1999999999999993</v>
      </c>
      <c r="H38" s="63">
        <v>0</v>
      </c>
      <c r="I38" s="63">
        <v>0</v>
      </c>
      <c r="J38" s="991" t="s">
        <v>659</v>
      </c>
      <c r="K38" s="900">
        <v>130</v>
      </c>
      <c r="L38" s="900"/>
      <c r="M38" s="900"/>
    </row>
    <row r="39" spans="1:13" ht="25.5" customHeight="1" x14ac:dyDescent="0.2">
      <c r="A39" s="979"/>
      <c r="B39" s="979"/>
      <c r="C39" s="979"/>
      <c r="D39" s="990"/>
      <c r="E39" s="251" t="s">
        <v>17</v>
      </c>
      <c r="F39" s="63">
        <v>27.9</v>
      </c>
      <c r="G39" s="527">
        <v>27.8</v>
      </c>
      <c r="H39" s="63">
        <v>0</v>
      </c>
      <c r="I39" s="63">
        <v>0</v>
      </c>
      <c r="J39" s="992"/>
      <c r="K39" s="902"/>
      <c r="L39" s="902"/>
      <c r="M39" s="902"/>
    </row>
    <row r="40" spans="1:13" ht="25.5" customHeight="1" x14ac:dyDescent="0.2">
      <c r="A40" s="748" t="s">
        <v>148</v>
      </c>
      <c r="B40" s="978" t="s">
        <v>147</v>
      </c>
      <c r="C40" s="978" t="s">
        <v>153</v>
      </c>
      <c r="D40" s="989" t="s">
        <v>839</v>
      </c>
      <c r="E40" s="251" t="s">
        <v>1</v>
      </c>
      <c r="F40" s="63">
        <v>7.6</v>
      </c>
      <c r="G40" s="527">
        <v>7.6</v>
      </c>
      <c r="H40" s="63">
        <v>0</v>
      </c>
      <c r="I40" s="63">
        <v>0</v>
      </c>
      <c r="J40" s="991" t="s">
        <v>653</v>
      </c>
      <c r="K40" s="900">
        <v>39</v>
      </c>
      <c r="L40" s="900"/>
      <c r="M40" s="900"/>
    </row>
    <row r="41" spans="1:13" ht="25.5" customHeight="1" x14ac:dyDescent="0.2">
      <c r="A41" s="749"/>
      <c r="B41" s="979"/>
      <c r="C41" s="979"/>
      <c r="D41" s="990"/>
      <c r="E41" s="251" t="s">
        <v>17</v>
      </c>
      <c r="F41" s="63">
        <v>42.9</v>
      </c>
      <c r="G41" s="527">
        <v>42.9</v>
      </c>
      <c r="H41" s="63">
        <v>0</v>
      </c>
      <c r="I41" s="63">
        <v>0</v>
      </c>
      <c r="J41" s="992"/>
      <c r="K41" s="902"/>
      <c r="L41" s="902"/>
      <c r="M41" s="902"/>
    </row>
    <row r="42" spans="1:13" ht="19.5" customHeight="1" x14ac:dyDescent="0.2">
      <c r="A42" s="611" t="s">
        <v>148</v>
      </c>
      <c r="B42" s="611" t="s">
        <v>147</v>
      </c>
      <c r="C42" s="973" t="s">
        <v>192</v>
      </c>
      <c r="D42" s="973"/>
      <c r="E42" s="973"/>
      <c r="F42" s="103">
        <f t="shared" ref="F42:I42" si="7">SUM(F29:F41)</f>
        <v>5735.5</v>
      </c>
      <c r="G42" s="103">
        <f t="shared" ref="G42" si="8">SUM(G29:G41)</f>
        <v>5731.2</v>
      </c>
      <c r="H42" s="103">
        <f t="shared" si="7"/>
        <v>5240.2</v>
      </c>
      <c r="I42" s="103">
        <f t="shared" si="7"/>
        <v>5390.2</v>
      </c>
      <c r="J42" s="490"/>
      <c r="K42" s="484"/>
      <c r="L42" s="484"/>
      <c r="M42" s="484"/>
    </row>
    <row r="43" spans="1:13" ht="15.75" customHeight="1" x14ac:dyDescent="0.2">
      <c r="A43" s="598" t="s">
        <v>148</v>
      </c>
      <c r="B43" s="598" t="s">
        <v>148</v>
      </c>
      <c r="C43" s="993" t="s">
        <v>382</v>
      </c>
      <c r="D43" s="994"/>
      <c r="E43" s="994"/>
      <c r="F43" s="994"/>
      <c r="G43" s="994"/>
      <c r="H43" s="994"/>
      <c r="I43" s="994"/>
      <c r="J43" s="995"/>
      <c r="K43" s="248"/>
      <c r="L43" s="248"/>
      <c r="M43" s="248"/>
    </row>
    <row r="44" spans="1:13" ht="21" customHeight="1" x14ac:dyDescent="0.2">
      <c r="A44" s="778" t="s">
        <v>148</v>
      </c>
      <c r="B44" s="778" t="s">
        <v>148</v>
      </c>
      <c r="C44" s="778" t="s">
        <v>147</v>
      </c>
      <c r="D44" s="777" t="s">
        <v>379</v>
      </c>
      <c r="E44" s="251" t="s">
        <v>1</v>
      </c>
      <c r="F44" s="63">
        <v>10</v>
      </c>
      <c r="G44" s="527">
        <v>10</v>
      </c>
      <c r="H44" s="63">
        <v>20</v>
      </c>
      <c r="I44" s="63">
        <v>20</v>
      </c>
      <c r="J44" s="982" t="s">
        <v>193</v>
      </c>
      <c r="K44" s="788" t="s">
        <v>103</v>
      </c>
      <c r="L44" s="788" t="s">
        <v>369</v>
      </c>
      <c r="M44" s="788" t="s">
        <v>369</v>
      </c>
    </row>
    <row r="45" spans="1:13" ht="25.5" customHeight="1" x14ac:dyDescent="0.2">
      <c r="A45" s="778"/>
      <c r="B45" s="778"/>
      <c r="C45" s="778"/>
      <c r="D45" s="777"/>
      <c r="E45" s="246" t="s">
        <v>3</v>
      </c>
      <c r="F45" s="63">
        <v>10</v>
      </c>
      <c r="G45" s="527">
        <v>10</v>
      </c>
      <c r="H45" s="63">
        <v>0</v>
      </c>
      <c r="I45" s="63">
        <v>0</v>
      </c>
      <c r="J45" s="982"/>
      <c r="K45" s="788"/>
      <c r="L45" s="788"/>
      <c r="M45" s="788"/>
    </row>
    <row r="46" spans="1:13" ht="28.5" customHeight="1" x14ac:dyDescent="0.2">
      <c r="A46" s="226" t="s">
        <v>148</v>
      </c>
      <c r="B46" s="226" t="s">
        <v>148</v>
      </c>
      <c r="C46" s="226" t="s">
        <v>148</v>
      </c>
      <c r="D46" s="455" t="s">
        <v>618</v>
      </c>
      <c r="E46" s="246" t="s">
        <v>159</v>
      </c>
      <c r="F46" s="63">
        <v>33</v>
      </c>
      <c r="G46" s="527">
        <v>33</v>
      </c>
      <c r="H46" s="63">
        <v>0</v>
      </c>
      <c r="I46" s="63">
        <v>0</v>
      </c>
      <c r="J46" s="233" t="s">
        <v>699</v>
      </c>
      <c r="K46" s="227" t="s">
        <v>183</v>
      </c>
      <c r="L46" s="245"/>
      <c r="M46" s="245"/>
    </row>
    <row r="47" spans="1:13" ht="28.5" customHeight="1" x14ac:dyDescent="0.2">
      <c r="A47" s="226" t="s">
        <v>148</v>
      </c>
      <c r="B47" s="226" t="s">
        <v>148</v>
      </c>
      <c r="C47" s="226" t="s">
        <v>149</v>
      </c>
      <c r="D47" s="234" t="s">
        <v>880</v>
      </c>
      <c r="E47" s="465" t="s">
        <v>159</v>
      </c>
      <c r="F47" s="63">
        <v>0</v>
      </c>
      <c r="G47" s="527">
        <v>0</v>
      </c>
      <c r="H47" s="63">
        <v>142</v>
      </c>
      <c r="I47" s="63">
        <v>135.30000000000001</v>
      </c>
      <c r="J47" s="233" t="s">
        <v>534</v>
      </c>
      <c r="K47" s="227"/>
      <c r="L47" s="227" t="s">
        <v>183</v>
      </c>
      <c r="M47" s="227" t="s">
        <v>183</v>
      </c>
    </row>
    <row r="48" spans="1:13" ht="37.5" customHeight="1" x14ac:dyDescent="0.2">
      <c r="A48" s="247" t="s">
        <v>148</v>
      </c>
      <c r="B48" s="247" t="s">
        <v>148</v>
      </c>
      <c r="C48" s="247" t="s">
        <v>150</v>
      </c>
      <c r="D48" s="233" t="s">
        <v>588</v>
      </c>
      <c r="E48" s="235" t="s">
        <v>1</v>
      </c>
      <c r="F48" s="114">
        <v>17.5</v>
      </c>
      <c r="G48" s="528">
        <v>17.5</v>
      </c>
      <c r="H48" s="114">
        <v>17.5</v>
      </c>
      <c r="I48" s="114">
        <v>17.5</v>
      </c>
      <c r="J48" s="246" t="s">
        <v>385</v>
      </c>
      <c r="K48" s="177">
        <v>80</v>
      </c>
      <c r="L48" s="177">
        <v>80</v>
      </c>
      <c r="M48" s="177">
        <v>80</v>
      </c>
    </row>
    <row r="49" spans="1:13" ht="42.75" customHeight="1" x14ac:dyDescent="0.2">
      <c r="A49" s="247" t="s">
        <v>148</v>
      </c>
      <c r="B49" s="247" t="s">
        <v>148</v>
      </c>
      <c r="C49" s="247" t="s">
        <v>151</v>
      </c>
      <c r="D49" s="235" t="s">
        <v>622</v>
      </c>
      <c r="E49" s="159" t="s">
        <v>1</v>
      </c>
      <c r="F49" s="114">
        <v>5</v>
      </c>
      <c r="G49" s="528">
        <v>5</v>
      </c>
      <c r="H49" s="114">
        <v>5</v>
      </c>
      <c r="I49" s="114">
        <v>5</v>
      </c>
      <c r="J49" s="246" t="s">
        <v>52</v>
      </c>
      <c r="K49" s="177">
        <v>160</v>
      </c>
      <c r="L49" s="177">
        <v>150</v>
      </c>
      <c r="M49" s="177">
        <v>150</v>
      </c>
    </row>
    <row r="50" spans="1:13" ht="26.25" customHeight="1" x14ac:dyDescent="0.2">
      <c r="A50" s="748" t="s">
        <v>148</v>
      </c>
      <c r="B50" s="748" t="s">
        <v>148</v>
      </c>
      <c r="C50" s="748" t="s">
        <v>152</v>
      </c>
      <c r="D50" s="750" t="s">
        <v>776</v>
      </c>
      <c r="E50" s="233" t="s">
        <v>1</v>
      </c>
      <c r="F50" s="114">
        <v>2.5</v>
      </c>
      <c r="G50" s="528">
        <v>2.5</v>
      </c>
      <c r="H50" s="114">
        <v>2.5</v>
      </c>
      <c r="I50" s="114">
        <v>2.5</v>
      </c>
      <c r="J50" s="744" t="s">
        <v>380</v>
      </c>
      <c r="K50" s="900">
        <v>7</v>
      </c>
      <c r="L50" s="900">
        <v>8</v>
      </c>
      <c r="M50" s="900">
        <v>8</v>
      </c>
    </row>
    <row r="51" spans="1:13" ht="24" customHeight="1" x14ac:dyDescent="0.2">
      <c r="A51" s="749"/>
      <c r="B51" s="749"/>
      <c r="C51" s="749"/>
      <c r="D51" s="751"/>
      <c r="E51" s="233" t="s">
        <v>13</v>
      </c>
      <c r="F51" s="114">
        <v>3.5</v>
      </c>
      <c r="G51" s="528">
        <v>3.5</v>
      </c>
      <c r="H51" s="114">
        <v>3.5</v>
      </c>
      <c r="I51" s="114">
        <v>3.5</v>
      </c>
      <c r="J51" s="745"/>
      <c r="K51" s="902"/>
      <c r="L51" s="902"/>
      <c r="M51" s="902"/>
    </row>
    <row r="52" spans="1:13" ht="15.75" customHeight="1" x14ac:dyDescent="0.2">
      <c r="A52" s="611" t="s">
        <v>148</v>
      </c>
      <c r="B52" s="611" t="s">
        <v>148</v>
      </c>
      <c r="C52" s="973" t="s">
        <v>192</v>
      </c>
      <c r="D52" s="973"/>
      <c r="E52" s="973"/>
      <c r="F52" s="602">
        <f>SUM(F44:F51)</f>
        <v>81.5</v>
      </c>
      <c r="G52" s="602">
        <f>SUM(G44:G51)</f>
        <v>81.5</v>
      </c>
      <c r="H52" s="602">
        <f>SUM(H44:H51)</f>
        <v>190.5</v>
      </c>
      <c r="I52" s="602">
        <f>SUM(I44:I51)</f>
        <v>183.8</v>
      </c>
      <c r="J52" s="490"/>
      <c r="K52" s="484"/>
      <c r="L52" s="484"/>
      <c r="M52" s="484"/>
    </row>
    <row r="53" spans="1:13" ht="20.25" customHeight="1" x14ac:dyDescent="0.2">
      <c r="A53" s="611" t="s">
        <v>148</v>
      </c>
      <c r="B53" s="973" t="s">
        <v>140</v>
      </c>
      <c r="C53" s="973"/>
      <c r="D53" s="973"/>
      <c r="E53" s="973"/>
      <c r="F53" s="602">
        <f>+F52+F42</f>
        <v>5817</v>
      </c>
      <c r="G53" s="602">
        <f>+G52+G42</f>
        <v>5812.7</v>
      </c>
      <c r="H53" s="602">
        <f>+H52+H42</f>
        <v>5430.7</v>
      </c>
      <c r="I53" s="602">
        <f>+I52+I42</f>
        <v>5574</v>
      </c>
      <c r="J53" s="490"/>
      <c r="K53" s="484"/>
      <c r="L53" s="484"/>
      <c r="M53" s="484"/>
    </row>
    <row r="54" spans="1:13" ht="22.5" customHeight="1" x14ac:dyDescent="0.2">
      <c r="A54" s="934" t="s">
        <v>141</v>
      </c>
      <c r="B54" s="934"/>
      <c r="C54" s="934"/>
      <c r="D54" s="934"/>
      <c r="E54" s="934"/>
      <c r="F54" s="605">
        <f>+F53+F26</f>
        <v>6175</v>
      </c>
      <c r="G54" s="605">
        <f>+G53+G26</f>
        <v>6200.9</v>
      </c>
      <c r="H54" s="605">
        <f>+H53+H26</f>
        <v>5835.4</v>
      </c>
      <c r="I54" s="605">
        <f>+I53+I26</f>
        <v>5978.7</v>
      </c>
      <c r="J54" s="468"/>
      <c r="K54" s="606"/>
      <c r="L54" s="606"/>
      <c r="M54" s="606"/>
    </row>
    <row r="55" spans="1:13" ht="15.75" customHeight="1" x14ac:dyDescent="0.2">
      <c r="A55" s="975" t="s">
        <v>162</v>
      </c>
      <c r="B55" s="975"/>
      <c r="C55" s="975"/>
      <c r="D55" s="975"/>
      <c r="E55" s="975"/>
      <c r="F55" s="85"/>
      <c r="G55" s="85"/>
      <c r="H55" s="85"/>
      <c r="I55" s="85"/>
      <c r="J55" s="468"/>
      <c r="K55" s="606"/>
      <c r="L55" s="606"/>
      <c r="M55" s="606"/>
    </row>
    <row r="56" spans="1:13" ht="18" customHeight="1" x14ac:dyDescent="0.2">
      <c r="A56" s="976" t="s">
        <v>19</v>
      </c>
      <c r="B56" s="976"/>
      <c r="C56" s="976"/>
      <c r="D56" s="976"/>
      <c r="E56" s="976"/>
      <c r="F56" s="193">
        <f t="shared" ref="F56:I56" si="9">SUM(F57:F62)</f>
        <v>5794.5000000000009</v>
      </c>
      <c r="G56" s="193">
        <f t="shared" si="9"/>
        <v>5880.0000000000009</v>
      </c>
      <c r="H56" s="193">
        <f t="shared" si="9"/>
        <v>5831.9</v>
      </c>
      <c r="I56" s="193">
        <f t="shared" si="9"/>
        <v>5975.2</v>
      </c>
      <c r="J56" s="468"/>
      <c r="K56" s="606"/>
      <c r="L56" s="606"/>
      <c r="M56" s="606"/>
    </row>
    <row r="57" spans="1:13" x14ac:dyDescent="0.2">
      <c r="A57" s="972" t="s">
        <v>205</v>
      </c>
      <c r="B57" s="972"/>
      <c r="C57" s="972"/>
      <c r="D57" s="972"/>
      <c r="E57" s="972"/>
      <c r="F57" s="115">
        <f>+F50+F49+F48+F44+F33+F32+F30+F29+F40+F38+F36</f>
        <v>5297.5000000000009</v>
      </c>
      <c r="G57" s="609">
        <f>+G50+G49+G48+G44+G33+G32+G30+G29+G40+G38+G36</f>
        <v>5362.5000000000009</v>
      </c>
      <c r="H57" s="115">
        <f>+H50+H49+H48+H44+H33+H32+H30+H29+H40+H38+H36</f>
        <v>5275</v>
      </c>
      <c r="I57" s="115">
        <f>+I50+I49+I48+I44+I33+I32+I30+I29+I40+I38+I36</f>
        <v>5425</v>
      </c>
      <c r="J57" s="468"/>
      <c r="K57" s="607"/>
      <c r="L57" s="606"/>
      <c r="M57" s="606"/>
    </row>
    <row r="58" spans="1:13" x14ac:dyDescent="0.2">
      <c r="A58" s="972" t="s">
        <v>206</v>
      </c>
      <c r="B58" s="972"/>
      <c r="C58" s="972"/>
      <c r="D58" s="972"/>
      <c r="E58" s="972"/>
      <c r="F58" s="116">
        <f>+F13+F41+F39+F37</f>
        <v>103</v>
      </c>
      <c r="G58" s="610">
        <f>+G13+G41+G39+G37</f>
        <v>107.3</v>
      </c>
      <c r="H58" s="116">
        <f>+H13+H41+H39+H37</f>
        <v>0</v>
      </c>
      <c r="I58" s="116">
        <f>+I13+I41+I39+I37</f>
        <v>0</v>
      </c>
      <c r="J58" s="468"/>
      <c r="K58" s="606"/>
      <c r="L58" s="606"/>
      <c r="M58" s="606"/>
    </row>
    <row r="59" spans="1:13" x14ac:dyDescent="0.2">
      <c r="A59" s="972" t="s">
        <v>207</v>
      </c>
      <c r="B59" s="972"/>
      <c r="C59" s="972"/>
      <c r="D59" s="972"/>
      <c r="E59" s="972"/>
      <c r="F59" s="116">
        <f>+F24+F23+F22+F19+F16+F15+F14+F12+F46+F47</f>
        <v>383.79999999999995</v>
      </c>
      <c r="G59" s="610">
        <f>+G24+G23+G22+G19+G16+G15+G14+G12+G46+G47</f>
        <v>400</v>
      </c>
      <c r="H59" s="116">
        <f>+H24+H23+H22+H19+H16+H15+H14+H12+H46+H47</f>
        <v>546.70000000000005</v>
      </c>
      <c r="I59" s="116">
        <f>+I24+I23+I22+I19+I16+I15+I14+I12+I46+I47</f>
        <v>540</v>
      </c>
      <c r="J59" s="468"/>
      <c r="K59" s="606"/>
      <c r="L59" s="606"/>
      <c r="M59" s="606"/>
    </row>
    <row r="60" spans="1:13" x14ac:dyDescent="0.2">
      <c r="A60" s="972" t="s">
        <v>208</v>
      </c>
      <c r="B60" s="972"/>
      <c r="C60" s="972"/>
      <c r="D60" s="972"/>
      <c r="E60" s="972"/>
      <c r="F60" s="116">
        <f>+F31</f>
        <v>10.199999999999999</v>
      </c>
      <c r="G60" s="610">
        <f>+G31</f>
        <v>10.199999999999999</v>
      </c>
      <c r="H60" s="116">
        <f>+H31</f>
        <v>10.199999999999999</v>
      </c>
      <c r="I60" s="116">
        <f>+I31</f>
        <v>10.199999999999999</v>
      </c>
      <c r="J60" s="468"/>
      <c r="K60" s="606"/>
      <c r="L60" s="606"/>
      <c r="M60" s="606"/>
    </row>
    <row r="61" spans="1:13" x14ac:dyDescent="0.2">
      <c r="A61" s="972" t="s">
        <v>209</v>
      </c>
      <c r="B61" s="972"/>
      <c r="C61" s="972"/>
      <c r="D61" s="972"/>
      <c r="E61" s="972"/>
      <c r="F61" s="116">
        <f>+F34</f>
        <v>0</v>
      </c>
      <c r="G61" s="610">
        <f>+G34</f>
        <v>0</v>
      </c>
      <c r="H61" s="116">
        <f>+H34</f>
        <v>0</v>
      </c>
      <c r="I61" s="116">
        <f>+I34</f>
        <v>0</v>
      </c>
      <c r="J61" s="468"/>
      <c r="K61" s="606"/>
      <c r="L61" s="606"/>
      <c r="M61" s="606"/>
    </row>
    <row r="62" spans="1:13" x14ac:dyDescent="0.2">
      <c r="A62" s="972" t="s">
        <v>210</v>
      </c>
      <c r="B62" s="972"/>
      <c r="C62" s="972"/>
      <c r="D62" s="972"/>
      <c r="E62" s="972"/>
      <c r="F62" s="116"/>
      <c r="G62" s="610"/>
      <c r="H62" s="116"/>
      <c r="I62" s="116"/>
      <c r="J62" s="468"/>
      <c r="K62" s="606"/>
      <c r="L62" s="606"/>
      <c r="M62" s="606"/>
    </row>
    <row r="63" spans="1:13" x14ac:dyDescent="0.2">
      <c r="A63" s="974" t="s">
        <v>18</v>
      </c>
      <c r="B63" s="974"/>
      <c r="C63" s="974"/>
      <c r="D63" s="974"/>
      <c r="E63" s="974"/>
      <c r="F63" s="193">
        <f t="shared" ref="F63:I63" si="10">SUM(F64:F67)</f>
        <v>380.5</v>
      </c>
      <c r="G63" s="193">
        <f t="shared" si="10"/>
        <v>320.89999999999998</v>
      </c>
      <c r="H63" s="193">
        <f t="shared" si="10"/>
        <v>3.5</v>
      </c>
      <c r="I63" s="193">
        <f t="shared" si="10"/>
        <v>3.5</v>
      </c>
      <c r="J63" s="468"/>
      <c r="K63" s="606"/>
      <c r="L63" s="606"/>
      <c r="M63" s="606"/>
    </row>
    <row r="64" spans="1:13" x14ac:dyDescent="0.2">
      <c r="A64" s="972" t="s">
        <v>211</v>
      </c>
      <c r="B64" s="972"/>
      <c r="C64" s="972"/>
      <c r="D64" s="972"/>
      <c r="E64" s="972"/>
      <c r="F64" s="116">
        <f>+F45+F35</f>
        <v>377</v>
      </c>
      <c r="G64" s="610">
        <f>+G45+G35</f>
        <v>317.39999999999998</v>
      </c>
      <c r="H64" s="116">
        <f>+H45+H35</f>
        <v>0</v>
      </c>
      <c r="I64" s="116">
        <f>+I45+I35</f>
        <v>0</v>
      </c>
      <c r="J64" s="468"/>
      <c r="K64" s="606"/>
      <c r="L64" s="606"/>
      <c r="M64" s="606"/>
    </row>
    <row r="65" spans="1:13" x14ac:dyDescent="0.2">
      <c r="A65" s="972" t="s">
        <v>212</v>
      </c>
      <c r="B65" s="972"/>
      <c r="C65" s="972"/>
      <c r="D65" s="972"/>
      <c r="E65" s="972"/>
      <c r="F65" s="116"/>
      <c r="G65" s="610"/>
      <c r="H65" s="116"/>
      <c r="I65" s="116"/>
      <c r="J65" s="468"/>
    </row>
    <row r="66" spans="1:13" x14ac:dyDescent="0.2">
      <c r="A66" s="972" t="s">
        <v>213</v>
      </c>
      <c r="B66" s="972"/>
      <c r="C66" s="972"/>
      <c r="D66" s="972"/>
      <c r="E66" s="972"/>
      <c r="F66" s="116">
        <f>+F51</f>
        <v>3.5</v>
      </c>
      <c r="G66" s="610">
        <f>+G51</f>
        <v>3.5</v>
      </c>
      <c r="H66" s="116">
        <f>+H51</f>
        <v>3.5</v>
      </c>
      <c r="I66" s="116">
        <f>+I51</f>
        <v>3.5</v>
      </c>
      <c r="J66" s="468"/>
    </row>
    <row r="67" spans="1:13" x14ac:dyDescent="0.2">
      <c r="A67" s="972" t="s">
        <v>214</v>
      </c>
      <c r="B67" s="972"/>
      <c r="C67" s="972"/>
      <c r="D67" s="972"/>
      <c r="E67" s="972"/>
      <c r="F67" s="117"/>
      <c r="G67" s="610"/>
      <c r="H67" s="117"/>
      <c r="I67" s="117"/>
      <c r="J67" s="468"/>
    </row>
    <row r="68" spans="1:13" s="13" customFormat="1" ht="13.5" customHeight="1" x14ac:dyDescent="0.2">
      <c r="A68" s="709" t="s">
        <v>1074</v>
      </c>
      <c r="B68" s="709"/>
      <c r="C68" s="709"/>
      <c r="D68" s="709"/>
      <c r="E68" s="709"/>
      <c r="F68" s="709"/>
      <c r="G68" s="709"/>
      <c r="H68" s="709"/>
      <c r="I68" s="155"/>
      <c r="J68" s="44"/>
      <c r="K68" s="64"/>
      <c r="L68" s="64"/>
      <c r="M68" s="64"/>
    </row>
    <row r="69" spans="1:13" x14ac:dyDescent="0.2">
      <c r="G69" s="608"/>
    </row>
  </sheetData>
  <autoFilter ref="A8:M69" xr:uid="{00000000-0001-0000-0900-000000000000}"/>
  <mergeCells count="104">
    <mergeCell ref="A68:H68"/>
    <mergeCell ref="L38:L39"/>
    <mergeCell ref="M38:M39"/>
    <mergeCell ref="K40:K41"/>
    <mergeCell ref="L40:L41"/>
    <mergeCell ref="M40:M41"/>
    <mergeCell ref="D50:D51"/>
    <mergeCell ref="A36:A37"/>
    <mergeCell ref="A38:A39"/>
    <mergeCell ref="B38:B39"/>
    <mergeCell ref="C38:C39"/>
    <mergeCell ref="A40:A41"/>
    <mergeCell ref="B40:B41"/>
    <mergeCell ref="C40:C41"/>
    <mergeCell ref="J50:J51"/>
    <mergeCell ref="C43:J43"/>
    <mergeCell ref="B50:B51"/>
    <mergeCell ref="B44:B45"/>
    <mergeCell ref="K38:K39"/>
    <mergeCell ref="C28:J28"/>
    <mergeCell ref="B26:E26"/>
    <mergeCell ref="C21:J21"/>
    <mergeCell ref="M44:M45"/>
    <mergeCell ref="M50:M51"/>
    <mergeCell ref="K44:K45"/>
    <mergeCell ref="K50:K51"/>
    <mergeCell ref="K33:K35"/>
    <mergeCell ref="B27:J27"/>
    <mergeCell ref="B30:B31"/>
    <mergeCell ref="D30:D31"/>
    <mergeCell ref="J44:J45"/>
    <mergeCell ref="C42:E42"/>
    <mergeCell ref="C30:C31"/>
    <mergeCell ref="B33:B35"/>
    <mergeCell ref="B36:B37"/>
    <mergeCell ref="D36:D37"/>
    <mergeCell ref="D38:D39"/>
    <mergeCell ref="D40:D41"/>
    <mergeCell ref="C36:C37"/>
    <mergeCell ref="J36:J37"/>
    <mergeCell ref="J38:J39"/>
    <mergeCell ref="J40:J41"/>
    <mergeCell ref="C50:C51"/>
    <mergeCell ref="K1:M1"/>
    <mergeCell ref="M6:M8"/>
    <mergeCell ref="D33:D35"/>
    <mergeCell ref="A9:J9"/>
    <mergeCell ref="A30:A31"/>
    <mergeCell ref="C18:E18"/>
    <mergeCell ref="C20:E20"/>
    <mergeCell ref="J5:J8"/>
    <mergeCell ref="C11:J11"/>
    <mergeCell ref="C33:C35"/>
    <mergeCell ref="M33:M35"/>
    <mergeCell ref="J33:J35"/>
    <mergeCell ref="A33:A35"/>
    <mergeCell ref="C25:E25"/>
    <mergeCell ref="C17:E17"/>
    <mergeCell ref="E4:E8"/>
    <mergeCell ref="J4:M4"/>
    <mergeCell ref="K6:K8"/>
    <mergeCell ref="A2:J2"/>
    <mergeCell ref="A4:A8"/>
    <mergeCell ref="D4:D8"/>
    <mergeCell ref="B4:B8"/>
    <mergeCell ref="A12:A13"/>
    <mergeCell ref="C4:C8"/>
    <mergeCell ref="J3:M3"/>
    <mergeCell ref="F4:F8"/>
    <mergeCell ref="K12:K13"/>
    <mergeCell ref="I4:I8"/>
    <mergeCell ref="M12:M13"/>
    <mergeCell ref="B10:J10"/>
    <mergeCell ref="H4:H8"/>
    <mergeCell ref="L6:L8"/>
    <mergeCell ref="L12:L13"/>
    <mergeCell ref="B12:B13"/>
    <mergeCell ref="C12:C13"/>
    <mergeCell ref="D12:D13"/>
    <mergeCell ref="J12:J13"/>
    <mergeCell ref="G4:G8"/>
    <mergeCell ref="L33:L35"/>
    <mergeCell ref="L44:L45"/>
    <mergeCell ref="L50:L51"/>
    <mergeCell ref="A67:E67"/>
    <mergeCell ref="A61:E61"/>
    <mergeCell ref="B53:E53"/>
    <mergeCell ref="A66:E66"/>
    <mergeCell ref="A58:E58"/>
    <mergeCell ref="A64:E64"/>
    <mergeCell ref="A62:E62"/>
    <mergeCell ref="A65:E65"/>
    <mergeCell ref="A63:E63"/>
    <mergeCell ref="A59:E59"/>
    <mergeCell ref="A60:E60"/>
    <mergeCell ref="A57:E57"/>
    <mergeCell ref="A55:E55"/>
    <mergeCell ref="A54:E54"/>
    <mergeCell ref="A56:E56"/>
    <mergeCell ref="C52:E52"/>
    <mergeCell ref="A44:A45"/>
    <mergeCell ref="A50:A51"/>
    <mergeCell ref="D44:D45"/>
    <mergeCell ref="C44:C45"/>
  </mergeCells>
  <phoneticPr fontId="15" type="noConversion"/>
  <pageMargins left="0.19685039370078741" right="0.19685039370078741" top="0.19685039370078741" bottom="0.19685039370078741" header="0" footer="0"/>
  <pageSetup paperSize="9" scale="95"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39997558519241921"/>
    <pageSetUpPr fitToPage="1"/>
  </sheetPr>
  <dimension ref="A1:M69"/>
  <sheetViews>
    <sheetView zoomScale="85" zoomScaleNormal="85" workbookViewId="0">
      <pane ySplit="8" topLeftCell="A9" activePane="bottomLeft" state="frozen"/>
      <selection activeCell="F27" sqref="F27"/>
      <selection pane="bottomLeft" activeCell="C11" sqref="C11:M11"/>
    </sheetView>
  </sheetViews>
  <sheetFormatPr defaultColWidth="9.140625" defaultRowHeight="12" x14ac:dyDescent="0.2"/>
  <cols>
    <col min="1" max="3" width="3.5703125" style="118" customWidth="1"/>
    <col min="4" max="4" width="31.85546875" style="118" customWidth="1"/>
    <col min="5" max="5" width="8.140625" style="409" customWidth="1"/>
    <col min="6" max="6" width="13.85546875" style="11" customWidth="1"/>
    <col min="7" max="7" width="13.42578125" style="414" customWidth="1"/>
    <col min="8" max="8" width="13.140625" style="11" customWidth="1"/>
    <col min="9" max="9" width="12.140625" style="11" customWidth="1"/>
    <col min="10" max="10" width="31.85546875" style="11" customWidth="1"/>
    <col min="11" max="11" width="6.28515625" style="403" customWidth="1"/>
    <col min="12" max="13" width="6" style="403" customWidth="1"/>
    <col min="14" max="16384" width="9.140625" style="11"/>
  </cols>
  <sheetData>
    <row r="1" spans="1:13" ht="21.75" customHeight="1" x14ac:dyDescent="0.2">
      <c r="G1" s="11"/>
      <c r="K1" s="925" t="s">
        <v>874</v>
      </c>
      <c r="L1" s="925"/>
      <c r="M1" s="925"/>
    </row>
    <row r="2" spans="1:13" ht="21.75" customHeight="1" x14ac:dyDescent="0.2">
      <c r="A2" s="1007" t="s">
        <v>722</v>
      </c>
      <c r="B2" s="1007"/>
      <c r="C2" s="1007"/>
      <c r="D2" s="1007"/>
      <c r="E2" s="1007"/>
      <c r="F2" s="1007"/>
      <c r="G2" s="1007"/>
      <c r="H2" s="1007"/>
      <c r="I2" s="1007"/>
      <c r="J2" s="1007"/>
      <c r="K2" s="1007"/>
      <c r="L2" s="1007"/>
      <c r="M2" s="1007"/>
    </row>
    <row r="3" spans="1:13" ht="16.5" customHeight="1" x14ac:dyDescent="0.2">
      <c r="A3" s="119"/>
      <c r="B3" s="119"/>
      <c r="C3" s="119"/>
      <c r="D3" s="119"/>
      <c r="E3" s="410"/>
      <c r="F3" s="119"/>
      <c r="G3" s="119"/>
      <c r="H3" s="119"/>
      <c r="I3" s="119"/>
      <c r="J3" s="928" t="s">
        <v>235</v>
      </c>
      <c r="K3" s="928"/>
      <c r="L3" s="928"/>
      <c r="M3" s="928"/>
    </row>
    <row r="4" spans="1:13" s="12" customFormat="1" ht="19.5" customHeight="1" x14ac:dyDescent="0.2">
      <c r="A4" s="916" t="s">
        <v>133</v>
      </c>
      <c r="B4" s="916" t="s">
        <v>134</v>
      </c>
      <c r="C4" s="916" t="s">
        <v>135</v>
      </c>
      <c r="D4" s="929" t="s">
        <v>136</v>
      </c>
      <c r="E4" s="916" t="s">
        <v>132</v>
      </c>
      <c r="F4" s="782" t="s">
        <v>1079</v>
      </c>
      <c r="G4" s="783" t="s">
        <v>919</v>
      </c>
      <c r="H4" s="782" t="s">
        <v>551</v>
      </c>
      <c r="I4" s="782" t="s">
        <v>712</v>
      </c>
      <c r="J4" s="782" t="s">
        <v>137</v>
      </c>
      <c r="K4" s="782"/>
      <c r="L4" s="782"/>
      <c r="M4" s="782"/>
    </row>
    <row r="5" spans="1:13" s="12" customFormat="1" ht="11.25" customHeight="1" x14ac:dyDescent="0.2">
      <c r="A5" s="916"/>
      <c r="B5" s="916"/>
      <c r="C5" s="916"/>
      <c r="D5" s="929"/>
      <c r="E5" s="916"/>
      <c r="F5" s="782"/>
      <c r="G5" s="783"/>
      <c r="H5" s="782"/>
      <c r="I5" s="782"/>
      <c r="J5" s="782" t="s">
        <v>138</v>
      </c>
      <c r="K5" s="298"/>
      <c r="L5" s="298"/>
      <c r="M5" s="298"/>
    </row>
    <row r="6" spans="1:13" s="12" customFormat="1" ht="39" customHeight="1" x14ac:dyDescent="0.2">
      <c r="A6" s="916"/>
      <c r="B6" s="916"/>
      <c r="C6" s="916"/>
      <c r="D6" s="929"/>
      <c r="E6" s="916"/>
      <c r="F6" s="782"/>
      <c r="G6" s="783"/>
      <c r="H6" s="782"/>
      <c r="I6" s="782"/>
      <c r="J6" s="782"/>
      <c r="K6" s="926" t="s">
        <v>507</v>
      </c>
      <c r="L6" s="926" t="s">
        <v>552</v>
      </c>
      <c r="M6" s="926" t="s">
        <v>713</v>
      </c>
    </row>
    <row r="7" spans="1:13" s="12" customFormat="1" ht="27" customHeight="1" x14ac:dyDescent="0.2">
      <c r="A7" s="916"/>
      <c r="B7" s="916"/>
      <c r="C7" s="916"/>
      <c r="D7" s="929"/>
      <c r="E7" s="916"/>
      <c r="F7" s="782"/>
      <c r="G7" s="783"/>
      <c r="H7" s="782"/>
      <c r="I7" s="782"/>
      <c r="J7" s="782"/>
      <c r="K7" s="926"/>
      <c r="L7" s="926"/>
      <c r="M7" s="926"/>
    </row>
    <row r="8" spans="1:13" s="12" customFormat="1" ht="18" customHeight="1" x14ac:dyDescent="0.2">
      <c r="A8" s="916"/>
      <c r="B8" s="916"/>
      <c r="C8" s="916"/>
      <c r="D8" s="929"/>
      <c r="E8" s="916"/>
      <c r="F8" s="782"/>
      <c r="G8" s="783"/>
      <c r="H8" s="782"/>
      <c r="I8" s="782"/>
      <c r="J8" s="782"/>
      <c r="K8" s="926"/>
      <c r="L8" s="926"/>
      <c r="M8" s="926"/>
    </row>
    <row r="9" spans="1:13" s="12" customFormat="1" ht="23.25" customHeight="1" x14ac:dyDescent="0.2">
      <c r="A9" s="1011" t="s">
        <v>260</v>
      </c>
      <c r="B9" s="1012"/>
      <c r="C9" s="1012"/>
      <c r="D9" s="1012"/>
      <c r="E9" s="1012"/>
      <c r="F9" s="1012"/>
      <c r="G9" s="1012"/>
      <c r="H9" s="1012"/>
      <c r="I9" s="1012"/>
      <c r="J9" s="1013"/>
      <c r="K9" s="393"/>
      <c r="L9" s="393"/>
      <c r="M9" s="393"/>
    </row>
    <row r="10" spans="1:13" s="12" customFormat="1" ht="18" customHeight="1" x14ac:dyDescent="0.2">
      <c r="A10" s="120" t="s">
        <v>147</v>
      </c>
      <c r="B10" s="1008" t="s">
        <v>430</v>
      </c>
      <c r="C10" s="1009"/>
      <c r="D10" s="1009"/>
      <c r="E10" s="1009"/>
      <c r="F10" s="1009"/>
      <c r="G10" s="1009"/>
      <c r="H10" s="1009"/>
      <c r="I10" s="1009"/>
      <c r="J10" s="1009"/>
      <c r="K10" s="1009"/>
      <c r="L10" s="1009"/>
      <c r="M10" s="1010"/>
    </row>
    <row r="11" spans="1:13" s="12" customFormat="1" ht="31.5" customHeight="1" x14ac:dyDescent="0.2">
      <c r="A11" s="120" t="s">
        <v>147</v>
      </c>
      <c r="B11" s="120" t="s">
        <v>147</v>
      </c>
      <c r="C11" s="1008" t="s">
        <v>431</v>
      </c>
      <c r="D11" s="1009"/>
      <c r="E11" s="1009"/>
      <c r="F11" s="1009"/>
      <c r="G11" s="1009"/>
      <c r="H11" s="1009"/>
      <c r="I11" s="1009"/>
      <c r="J11" s="1009"/>
      <c r="K11" s="1009"/>
      <c r="L11" s="1009"/>
      <c r="M11" s="1010"/>
    </row>
    <row r="12" spans="1:13" ht="44.25" customHeight="1" x14ac:dyDescent="0.2">
      <c r="A12" s="252" t="s">
        <v>147</v>
      </c>
      <c r="B12" s="252" t="s">
        <v>147</v>
      </c>
      <c r="C12" s="252" t="s">
        <v>147</v>
      </c>
      <c r="D12" s="1014" t="s">
        <v>432</v>
      </c>
      <c r="E12" s="1016" t="s">
        <v>17</v>
      </c>
      <c r="F12" s="1001">
        <v>254.8</v>
      </c>
      <c r="G12" s="1004">
        <v>254.8</v>
      </c>
      <c r="H12" s="1001">
        <v>254.8</v>
      </c>
      <c r="I12" s="1001">
        <v>254.8</v>
      </c>
      <c r="J12" s="251" t="s">
        <v>278</v>
      </c>
      <c r="K12" s="394">
        <v>2660</v>
      </c>
      <c r="L12" s="394">
        <v>2640</v>
      </c>
      <c r="M12" s="394">
        <v>2640</v>
      </c>
    </row>
    <row r="13" spans="1:13" ht="42.75" customHeight="1" x14ac:dyDescent="0.2">
      <c r="A13" s="252"/>
      <c r="B13" s="252"/>
      <c r="C13" s="252"/>
      <c r="D13" s="1014"/>
      <c r="E13" s="1017"/>
      <c r="F13" s="1002"/>
      <c r="G13" s="1005"/>
      <c r="H13" s="1002"/>
      <c r="I13" s="1002"/>
      <c r="J13" s="251" t="s">
        <v>308</v>
      </c>
      <c r="K13" s="394">
        <v>1700</v>
      </c>
      <c r="L13" s="394">
        <v>1690</v>
      </c>
      <c r="M13" s="394">
        <v>1690</v>
      </c>
    </row>
    <row r="14" spans="1:13" ht="21" customHeight="1" x14ac:dyDescent="0.2">
      <c r="A14" s="252"/>
      <c r="B14" s="252"/>
      <c r="C14" s="252"/>
      <c r="D14" s="1014"/>
      <c r="E14" s="1017"/>
      <c r="F14" s="1002"/>
      <c r="G14" s="1005"/>
      <c r="H14" s="1002"/>
      <c r="I14" s="1002"/>
      <c r="J14" s="1015" t="s">
        <v>279</v>
      </c>
      <c r="K14" s="1019">
        <v>2000</v>
      </c>
      <c r="L14" s="1019">
        <v>2000</v>
      </c>
      <c r="M14" s="1019">
        <v>2000</v>
      </c>
    </row>
    <row r="15" spans="1:13" ht="21" customHeight="1" x14ac:dyDescent="0.2">
      <c r="A15" s="252"/>
      <c r="B15" s="252"/>
      <c r="C15" s="252"/>
      <c r="D15" s="1014"/>
      <c r="E15" s="1017"/>
      <c r="F15" s="1002"/>
      <c r="G15" s="1005"/>
      <c r="H15" s="1002"/>
      <c r="I15" s="1002"/>
      <c r="J15" s="1015"/>
      <c r="K15" s="1019"/>
      <c r="L15" s="1019"/>
      <c r="M15" s="1019"/>
    </row>
    <row r="16" spans="1:13" ht="20.25" customHeight="1" x14ac:dyDescent="0.2">
      <c r="A16" s="252"/>
      <c r="B16" s="252"/>
      <c r="C16" s="252"/>
      <c r="D16" s="1014"/>
      <c r="E16" s="1017"/>
      <c r="F16" s="1002"/>
      <c r="G16" s="1005"/>
      <c r="H16" s="1002"/>
      <c r="I16" s="1002"/>
      <c r="J16" s="1015"/>
      <c r="K16" s="1019"/>
      <c r="L16" s="1019"/>
      <c r="M16" s="1019"/>
    </row>
    <row r="17" spans="1:13" ht="24.75" customHeight="1" x14ac:dyDescent="0.2">
      <c r="A17" s="252"/>
      <c r="B17" s="252"/>
      <c r="C17" s="252"/>
      <c r="D17" s="1014"/>
      <c r="E17" s="1017"/>
      <c r="F17" s="1002"/>
      <c r="G17" s="1005"/>
      <c r="H17" s="1002"/>
      <c r="I17" s="1002"/>
      <c r="J17" s="1015"/>
      <c r="K17" s="1019"/>
      <c r="L17" s="1019"/>
      <c r="M17" s="1019"/>
    </row>
    <row r="18" spans="1:13" ht="66.75" customHeight="1" x14ac:dyDescent="0.2">
      <c r="A18" s="252"/>
      <c r="B18" s="252"/>
      <c r="C18" s="252"/>
      <c r="D18" s="1014"/>
      <c r="E18" s="1018"/>
      <c r="F18" s="1003"/>
      <c r="G18" s="1006"/>
      <c r="H18" s="1003"/>
      <c r="I18" s="1003"/>
      <c r="J18" s="251" t="s">
        <v>280</v>
      </c>
      <c r="K18" s="394">
        <v>30</v>
      </c>
      <c r="L18" s="394">
        <v>30</v>
      </c>
      <c r="M18" s="394">
        <v>30</v>
      </c>
    </row>
    <row r="19" spans="1:13" ht="94.5" customHeight="1" x14ac:dyDescent="0.2">
      <c r="A19" s="252"/>
      <c r="B19" s="252"/>
      <c r="C19" s="252"/>
      <c r="D19" s="1014"/>
      <c r="E19" s="1016" t="s">
        <v>1</v>
      </c>
      <c r="F19" s="1001">
        <v>116.5</v>
      </c>
      <c r="G19" s="1004">
        <v>116.5</v>
      </c>
      <c r="H19" s="1001">
        <v>116.5</v>
      </c>
      <c r="I19" s="1001">
        <v>116.5</v>
      </c>
      <c r="J19" s="251" t="s">
        <v>281</v>
      </c>
      <c r="K19" s="394">
        <v>100</v>
      </c>
      <c r="L19" s="394">
        <v>100</v>
      </c>
      <c r="M19" s="394">
        <v>100</v>
      </c>
    </row>
    <row r="20" spans="1:13" ht="101.25" customHeight="1" x14ac:dyDescent="0.2">
      <c r="A20" s="252"/>
      <c r="B20" s="252"/>
      <c r="C20" s="252"/>
      <c r="D20" s="1014"/>
      <c r="E20" s="1017"/>
      <c r="F20" s="1002"/>
      <c r="G20" s="1005"/>
      <c r="H20" s="1002"/>
      <c r="I20" s="1002"/>
      <c r="J20" s="251" t="s">
        <v>700</v>
      </c>
      <c r="K20" s="394">
        <v>55</v>
      </c>
      <c r="L20" s="394">
        <v>55</v>
      </c>
      <c r="M20" s="394">
        <v>55</v>
      </c>
    </row>
    <row r="21" spans="1:13" ht="29.25" customHeight="1" x14ac:dyDescent="0.2">
      <c r="A21" s="252"/>
      <c r="B21" s="252"/>
      <c r="C21" s="252"/>
      <c r="D21" s="1014"/>
      <c r="E21" s="1017"/>
      <c r="F21" s="1002"/>
      <c r="G21" s="1005"/>
      <c r="H21" s="1002"/>
      <c r="I21" s="1002"/>
      <c r="J21" s="251" t="s">
        <v>101</v>
      </c>
      <c r="K21" s="394">
        <v>125</v>
      </c>
      <c r="L21" s="394">
        <v>125</v>
      </c>
      <c r="M21" s="394">
        <v>125</v>
      </c>
    </row>
    <row r="22" spans="1:13" ht="29.25" customHeight="1" x14ac:dyDescent="0.2">
      <c r="A22" s="252"/>
      <c r="B22" s="252"/>
      <c r="C22" s="252"/>
      <c r="D22" s="1014"/>
      <c r="E22" s="1017"/>
      <c r="F22" s="1002"/>
      <c r="G22" s="1005"/>
      <c r="H22" s="1002"/>
      <c r="I22" s="1002"/>
      <c r="J22" s="251" t="s">
        <v>282</v>
      </c>
      <c r="K22" s="394">
        <v>27</v>
      </c>
      <c r="L22" s="394">
        <v>25</v>
      </c>
      <c r="M22" s="394">
        <v>20</v>
      </c>
    </row>
    <row r="23" spans="1:13" ht="29.25" customHeight="1" x14ac:dyDescent="0.2">
      <c r="A23" s="252"/>
      <c r="B23" s="252"/>
      <c r="C23" s="252"/>
      <c r="D23" s="1014"/>
      <c r="E23" s="1017"/>
      <c r="F23" s="1002"/>
      <c r="G23" s="1005"/>
      <c r="H23" s="1002"/>
      <c r="I23" s="1002"/>
      <c r="J23" s="252" t="s">
        <v>283</v>
      </c>
      <c r="K23" s="395">
        <v>7200</v>
      </c>
      <c r="L23" s="395">
        <v>7200</v>
      </c>
      <c r="M23" s="395">
        <v>7200</v>
      </c>
    </row>
    <row r="24" spans="1:13" ht="29.25" customHeight="1" x14ac:dyDescent="0.2">
      <c r="A24" s="252"/>
      <c r="B24" s="252"/>
      <c r="C24" s="252"/>
      <c r="D24" s="1014"/>
      <c r="E24" s="1018"/>
      <c r="F24" s="1003"/>
      <c r="G24" s="1006"/>
      <c r="H24" s="1003"/>
      <c r="I24" s="1003"/>
      <c r="J24" s="252" t="s">
        <v>284</v>
      </c>
      <c r="K24" s="395">
        <v>2800</v>
      </c>
      <c r="L24" s="395">
        <v>800</v>
      </c>
      <c r="M24" s="395">
        <v>2800</v>
      </c>
    </row>
    <row r="25" spans="1:13" ht="29.25" customHeight="1" x14ac:dyDescent="0.2">
      <c r="A25" s="121" t="s">
        <v>147</v>
      </c>
      <c r="B25" s="121" t="s">
        <v>147</v>
      </c>
      <c r="C25" s="121" t="s">
        <v>148</v>
      </c>
      <c r="D25" s="252" t="s">
        <v>306</v>
      </c>
      <c r="E25" s="311" t="s">
        <v>17</v>
      </c>
      <c r="F25" s="250">
        <v>19.899999999999999</v>
      </c>
      <c r="G25" s="609">
        <v>19.899999999999999</v>
      </c>
      <c r="H25" s="250">
        <v>22.1</v>
      </c>
      <c r="I25" s="250">
        <v>22.1</v>
      </c>
      <c r="J25" s="122" t="s">
        <v>307</v>
      </c>
      <c r="K25" s="396">
        <v>100</v>
      </c>
      <c r="L25" s="396">
        <v>100</v>
      </c>
      <c r="M25" s="396">
        <v>100</v>
      </c>
    </row>
    <row r="26" spans="1:13" ht="29.25" customHeight="1" x14ac:dyDescent="0.2">
      <c r="A26" s="121" t="s">
        <v>147</v>
      </c>
      <c r="B26" s="121" t="s">
        <v>147</v>
      </c>
      <c r="C26" s="121" t="s">
        <v>149</v>
      </c>
      <c r="D26" s="252" t="s">
        <v>638</v>
      </c>
      <c r="E26" s="311" t="s">
        <v>1</v>
      </c>
      <c r="F26" s="250">
        <v>3</v>
      </c>
      <c r="G26" s="609">
        <v>3</v>
      </c>
      <c r="H26" s="250">
        <v>3</v>
      </c>
      <c r="I26" s="250">
        <v>3</v>
      </c>
      <c r="J26" s="229" t="s">
        <v>204</v>
      </c>
      <c r="K26" s="396">
        <v>1</v>
      </c>
      <c r="L26" s="396">
        <v>1</v>
      </c>
      <c r="M26" s="396">
        <v>1</v>
      </c>
    </row>
    <row r="27" spans="1:13" ht="21" customHeight="1" x14ac:dyDescent="0.2">
      <c r="A27" s="616" t="s">
        <v>147</v>
      </c>
      <c r="B27" s="616" t="s">
        <v>147</v>
      </c>
      <c r="C27" s="996" t="s">
        <v>139</v>
      </c>
      <c r="D27" s="996"/>
      <c r="E27" s="996"/>
      <c r="F27" s="329">
        <f t="shared" ref="F27:I27" si="0">+F12+F25+F26+F19</f>
        <v>394.2</v>
      </c>
      <c r="G27" s="329">
        <f t="shared" ref="G27" si="1">+G12+G25+G26+G19</f>
        <v>394.2</v>
      </c>
      <c r="H27" s="329">
        <f t="shared" si="0"/>
        <v>396.40000000000003</v>
      </c>
      <c r="I27" s="329">
        <f t="shared" si="0"/>
        <v>396.40000000000003</v>
      </c>
      <c r="J27" s="617"/>
      <c r="K27" s="615"/>
      <c r="L27" s="615"/>
      <c r="M27" s="615"/>
    </row>
    <row r="28" spans="1:13" ht="34.5" customHeight="1" x14ac:dyDescent="0.2">
      <c r="A28" s="252" t="s">
        <v>147</v>
      </c>
      <c r="B28" s="252" t="s">
        <v>148</v>
      </c>
      <c r="C28" s="1020" t="s">
        <v>429</v>
      </c>
      <c r="D28" s="1021"/>
      <c r="E28" s="1021"/>
      <c r="F28" s="1021"/>
      <c r="G28" s="1021"/>
      <c r="H28" s="1021"/>
      <c r="I28" s="1021"/>
      <c r="J28" s="1021"/>
      <c r="K28" s="1021"/>
      <c r="L28" s="1021"/>
      <c r="M28" s="1022"/>
    </row>
    <row r="29" spans="1:13" ht="35.25" customHeight="1" x14ac:dyDescent="0.2">
      <c r="A29" s="252" t="s">
        <v>147</v>
      </c>
      <c r="B29" s="252" t="s">
        <v>148</v>
      </c>
      <c r="C29" s="252" t="s">
        <v>147</v>
      </c>
      <c r="D29" s="252" t="s">
        <v>170</v>
      </c>
      <c r="E29" s="311" t="s">
        <v>17</v>
      </c>
      <c r="F29" s="250">
        <v>360</v>
      </c>
      <c r="G29" s="609">
        <v>360</v>
      </c>
      <c r="H29" s="250">
        <v>400</v>
      </c>
      <c r="I29" s="250">
        <v>400</v>
      </c>
      <c r="J29" s="252" t="s">
        <v>197</v>
      </c>
      <c r="K29" s="123">
        <v>45</v>
      </c>
      <c r="L29" s="123">
        <v>45</v>
      </c>
      <c r="M29" s="123">
        <v>45</v>
      </c>
    </row>
    <row r="30" spans="1:13" ht="41.25" customHeight="1" x14ac:dyDescent="0.2">
      <c r="A30" s="124" t="s">
        <v>147</v>
      </c>
      <c r="B30" s="124" t="s">
        <v>148</v>
      </c>
      <c r="C30" s="125" t="s">
        <v>148</v>
      </c>
      <c r="D30" s="252" t="s">
        <v>479</v>
      </c>
      <c r="E30" s="311" t="s">
        <v>1</v>
      </c>
      <c r="F30" s="115">
        <v>40</v>
      </c>
      <c r="G30" s="609">
        <v>40</v>
      </c>
      <c r="H30" s="115">
        <v>40</v>
      </c>
      <c r="I30" s="115">
        <v>40</v>
      </c>
      <c r="J30" s="252" t="s">
        <v>701</v>
      </c>
      <c r="K30" s="123">
        <v>10</v>
      </c>
      <c r="L30" s="123">
        <v>10</v>
      </c>
      <c r="M30" s="123">
        <v>10</v>
      </c>
    </row>
    <row r="31" spans="1:13" ht="61.5" customHeight="1" x14ac:dyDescent="0.2">
      <c r="A31" s="124" t="s">
        <v>147</v>
      </c>
      <c r="B31" s="124" t="s">
        <v>148</v>
      </c>
      <c r="C31" s="125" t="s">
        <v>149</v>
      </c>
      <c r="D31" s="252" t="s">
        <v>576</v>
      </c>
      <c r="E31" s="311" t="s">
        <v>17</v>
      </c>
      <c r="F31" s="115">
        <v>300</v>
      </c>
      <c r="G31" s="609">
        <v>300</v>
      </c>
      <c r="H31" s="115">
        <v>191</v>
      </c>
      <c r="I31" s="115">
        <v>0</v>
      </c>
      <c r="J31" s="252" t="s">
        <v>654</v>
      </c>
      <c r="K31" s="123"/>
      <c r="L31" s="123">
        <v>15.9</v>
      </c>
      <c r="M31" s="123"/>
    </row>
    <row r="32" spans="1:13" ht="45" customHeight="1" x14ac:dyDescent="0.2">
      <c r="A32" s="335" t="s">
        <v>147</v>
      </c>
      <c r="B32" s="335" t="s">
        <v>148</v>
      </c>
      <c r="C32" s="334" t="s">
        <v>150</v>
      </c>
      <c r="D32" s="332" t="s">
        <v>840</v>
      </c>
      <c r="E32" s="311" t="s">
        <v>1</v>
      </c>
      <c r="F32" s="115">
        <v>10</v>
      </c>
      <c r="G32" s="609">
        <v>10</v>
      </c>
      <c r="H32" s="115">
        <v>10</v>
      </c>
      <c r="I32" s="115">
        <v>10</v>
      </c>
      <c r="J32" s="332" t="s">
        <v>655</v>
      </c>
      <c r="K32" s="392" t="s">
        <v>103</v>
      </c>
      <c r="L32" s="392" t="s">
        <v>103</v>
      </c>
      <c r="M32" s="392" t="s">
        <v>103</v>
      </c>
    </row>
    <row r="33" spans="1:13" ht="57" customHeight="1" x14ac:dyDescent="0.2">
      <c r="A33" s="326" t="s">
        <v>147</v>
      </c>
      <c r="B33" s="326" t="s">
        <v>148</v>
      </c>
      <c r="C33" s="304" t="s">
        <v>151</v>
      </c>
      <c r="D33" s="167" t="s">
        <v>757</v>
      </c>
      <c r="E33" s="311" t="s">
        <v>17</v>
      </c>
      <c r="F33" s="115">
        <v>0</v>
      </c>
      <c r="G33" s="609">
        <v>0</v>
      </c>
      <c r="H33" s="115">
        <v>217.8</v>
      </c>
      <c r="I33" s="115">
        <v>0</v>
      </c>
      <c r="J33" s="167" t="s">
        <v>654</v>
      </c>
      <c r="K33" s="397"/>
      <c r="L33" s="397">
        <v>15.943</v>
      </c>
      <c r="M33" s="397"/>
    </row>
    <row r="34" spans="1:13" ht="28.5" customHeight="1" x14ac:dyDescent="0.2">
      <c r="A34" s="1028" t="s">
        <v>147</v>
      </c>
      <c r="B34" s="1028" t="s">
        <v>148</v>
      </c>
      <c r="C34" s="1031" t="s">
        <v>152</v>
      </c>
      <c r="D34" s="998" t="s">
        <v>756</v>
      </c>
      <c r="E34" s="311" t="s">
        <v>1</v>
      </c>
      <c r="F34" s="115">
        <v>151</v>
      </c>
      <c r="G34" s="609">
        <v>151</v>
      </c>
      <c r="H34" s="115">
        <v>246</v>
      </c>
      <c r="I34" s="115">
        <v>0</v>
      </c>
      <c r="J34" s="1016" t="s">
        <v>758</v>
      </c>
      <c r="K34" s="1023"/>
      <c r="L34" s="1023">
        <v>1</v>
      </c>
      <c r="M34" s="1023"/>
    </row>
    <row r="35" spans="1:13" ht="23.25" customHeight="1" x14ac:dyDescent="0.2">
      <c r="A35" s="1029"/>
      <c r="B35" s="1029"/>
      <c r="C35" s="1032"/>
      <c r="D35" s="999"/>
      <c r="E35" s="311" t="s">
        <v>3</v>
      </c>
      <c r="F35" s="115">
        <v>76</v>
      </c>
      <c r="G35" s="609">
        <v>76</v>
      </c>
      <c r="H35" s="115">
        <v>125</v>
      </c>
      <c r="I35" s="115">
        <v>0</v>
      </c>
      <c r="J35" s="1017"/>
      <c r="K35" s="1024"/>
      <c r="L35" s="1024"/>
      <c r="M35" s="1024"/>
    </row>
    <row r="36" spans="1:13" ht="22.5" customHeight="1" x14ac:dyDescent="0.2">
      <c r="A36" s="1030"/>
      <c r="B36" s="1030"/>
      <c r="C36" s="1033"/>
      <c r="D36" s="1000"/>
      <c r="E36" s="311" t="s">
        <v>4</v>
      </c>
      <c r="F36" s="115">
        <v>14</v>
      </c>
      <c r="G36" s="609">
        <v>14</v>
      </c>
      <c r="H36" s="115">
        <v>22</v>
      </c>
      <c r="I36" s="115">
        <v>0</v>
      </c>
      <c r="J36" s="1018"/>
      <c r="K36" s="1025"/>
      <c r="L36" s="1025"/>
      <c r="M36" s="1025"/>
    </row>
    <row r="37" spans="1:13" ht="68.25" customHeight="1" x14ac:dyDescent="0.2">
      <c r="A37" s="335" t="s">
        <v>147</v>
      </c>
      <c r="B37" s="335" t="s">
        <v>148</v>
      </c>
      <c r="C37" s="334" t="s">
        <v>153</v>
      </c>
      <c r="D37" s="352" t="s">
        <v>762</v>
      </c>
      <c r="E37" s="311" t="s">
        <v>17</v>
      </c>
      <c r="F37" s="115">
        <v>282</v>
      </c>
      <c r="G37" s="609">
        <v>282</v>
      </c>
      <c r="H37" s="115">
        <v>153</v>
      </c>
      <c r="I37" s="115">
        <v>0</v>
      </c>
      <c r="J37" s="333" t="s">
        <v>763</v>
      </c>
      <c r="K37" s="398"/>
      <c r="L37" s="398">
        <v>1</v>
      </c>
      <c r="M37" s="398"/>
    </row>
    <row r="38" spans="1:13" ht="54.75" customHeight="1" x14ac:dyDescent="0.2">
      <c r="A38" s="335" t="s">
        <v>147</v>
      </c>
      <c r="B38" s="335" t="s">
        <v>148</v>
      </c>
      <c r="C38" s="334" t="s">
        <v>154</v>
      </c>
      <c r="D38" s="167" t="s">
        <v>759</v>
      </c>
      <c r="E38" s="311" t="s">
        <v>14</v>
      </c>
      <c r="F38" s="115">
        <v>0</v>
      </c>
      <c r="G38" s="609">
        <v>0</v>
      </c>
      <c r="H38" s="115">
        <v>206</v>
      </c>
      <c r="I38" s="115">
        <v>159</v>
      </c>
      <c r="J38" s="333" t="s">
        <v>758</v>
      </c>
      <c r="K38" s="398"/>
      <c r="L38" s="398">
        <v>1</v>
      </c>
      <c r="M38" s="398">
        <v>1</v>
      </c>
    </row>
    <row r="39" spans="1:13" ht="58.5" customHeight="1" x14ac:dyDescent="0.2">
      <c r="A39" s="335" t="s">
        <v>147</v>
      </c>
      <c r="B39" s="335" t="s">
        <v>148</v>
      </c>
      <c r="C39" s="334" t="s">
        <v>155</v>
      </c>
      <c r="D39" s="251" t="s">
        <v>766</v>
      </c>
      <c r="E39" s="311" t="s">
        <v>1</v>
      </c>
      <c r="F39" s="115">
        <v>0</v>
      </c>
      <c r="G39" s="609">
        <v>0</v>
      </c>
      <c r="H39" s="115">
        <v>3.8</v>
      </c>
      <c r="I39" s="115">
        <v>0</v>
      </c>
      <c r="J39" s="311" t="s">
        <v>768</v>
      </c>
      <c r="K39" s="397"/>
      <c r="L39" s="397" t="s">
        <v>767</v>
      </c>
      <c r="M39" s="397"/>
    </row>
    <row r="40" spans="1:13" ht="55.5" customHeight="1" x14ac:dyDescent="0.2">
      <c r="A40" s="335" t="s">
        <v>147</v>
      </c>
      <c r="B40" s="335" t="s">
        <v>148</v>
      </c>
      <c r="C40" s="334" t="s">
        <v>156</v>
      </c>
      <c r="D40" s="251" t="s">
        <v>765</v>
      </c>
      <c r="E40" s="311" t="s">
        <v>1</v>
      </c>
      <c r="F40" s="115">
        <v>0</v>
      </c>
      <c r="G40" s="609">
        <v>0</v>
      </c>
      <c r="H40" s="115">
        <v>3.8</v>
      </c>
      <c r="I40" s="115">
        <v>0</v>
      </c>
      <c r="J40" s="311" t="s">
        <v>768</v>
      </c>
      <c r="K40" s="397"/>
      <c r="L40" s="397" t="s">
        <v>767</v>
      </c>
      <c r="M40" s="397"/>
    </row>
    <row r="41" spans="1:13" ht="58.5" customHeight="1" x14ac:dyDescent="0.2">
      <c r="A41" s="335" t="s">
        <v>147</v>
      </c>
      <c r="B41" s="335" t="s">
        <v>148</v>
      </c>
      <c r="C41" s="334" t="s">
        <v>157</v>
      </c>
      <c r="D41" s="167" t="s">
        <v>764</v>
      </c>
      <c r="E41" s="311" t="s">
        <v>1</v>
      </c>
      <c r="F41" s="115">
        <v>0</v>
      </c>
      <c r="G41" s="609">
        <v>0</v>
      </c>
      <c r="H41" s="115">
        <v>3.8</v>
      </c>
      <c r="I41" s="115">
        <v>0</v>
      </c>
      <c r="J41" s="311" t="s">
        <v>768</v>
      </c>
      <c r="K41" s="397"/>
      <c r="L41" s="397" t="s">
        <v>769</v>
      </c>
      <c r="M41" s="397"/>
    </row>
    <row r="42" spans="1:13" ht="54" customHeight="1" x14ac:dyDescent="0.2">
      <c r="A42" s="335" t="s">
        <v>147</v>
      </c>
      <c r="B42" s="335" t="s">
        <v>148</v>
      </c>
      <c r="C42" s="334" t="s">
        <v>158</v>
      </c>
      <c r="D42" s="167" t="s">
        <v>761</v>
      </c>
      <c r="E42" s="311" t="s">
        <v>1</v>
      </c>
      <c r="F42" s="115">
        <v>0</v>
      </c>
      <c r="G42" s="609">
        <v>0</v>
      </c>
      <c r="H42" s="115">
        <v>3.8</v>
      </c>
      <c r="I42" s="115">
        <v>0</v>
      </c>
      <c r="J42" s="311" t="s">
        <v>770</v>
      </c>
      <c r="K42" s="397"/>
      <c r="L42" s="399" t="s">
        <v>772</v>
      </c>
      <c r="M42" s="397"/>
    </row>
    <row r="43" spans="1:13" ht="55.5" customHeight="1" x14ac:dyDescent="0.2">
      <c r="A43" s="335" t="s">
        <v>147</v>
      </c>
      <c r="B43" s="335" t="s">
        <v>148</v>
      </c>
      <c r="C43" s="334" t="s">
        <v>20</v>
      </c>
      <c r="D43" s="167" t="s">
        <v>760</v>
      </c>
      <c r="E43" s="311" t="s">
        <v>1</v>
      </c>
      <c r="F43" s="115">
        <v>3.8</v>
      </c>
      <c r="G43" s="609">
        <v>3.8</v>
      </c>
      <c r="H43" s="115">
        <v>0</v>
      </c>
      <c r="I43" s="115">
        <v>0</v>
      </c>
      <c r="J43" s="311" t="s">
        <v>768</v>
      </c>
      <c r="K43" s="397" t="s">
        <v>771</v>
      </c>
      <c r="L43" s="397"/>
      <c r="M43" s="397"/>
    </row>
    <row r="44" spans="1:13" ht="57" customHeight="1" x14ac:dyDescent="0.2">
      <c r="A44" s="326" t="s">
        <v>147</v>
      </c>
      <c r="B44" s="326" t="s">
        <v>148</v>
      </c>
      <c r="C44" s="336" t="s">
        <v>2</v>
      </c>
      <c r="D44" s="167" t="s">
        <v>841</v>
      </c>
      <c r="E44" s="311" t="s">
        <v>1</v>
      </c>
      <c r="F44" s="115">
        <v>30</v>
      </c>
      <c r="G44" s="609">
        <v>30</v>
      </c>
      <c r="H44" s="115">
        <v>600</v>
      </c>
      <c r="I44" s="115">
        <v>600</v>
      </c>
      <c r="J44" s="333" t="s">
        <v>758</v>
      </c>
      <c r="K44" s="397"/>
      <c r="L44" s="397"/>
      <c r="M44" s="397">
        <v>1</v>
      </c>
    </row>
    <row r="45" spans="1:13" ht="24" customHeight="1" x14ac:dyDescent="0.2">
      <c r="A45" s="614" t="s">
        <v>147</v>
      </c>
      <c r="B45" s="615" t="s">
        <v>148</v>
      </c>
      <c r="C45" s="996" t="s">
        <v>139</v>
      </c>
      <c r="D45" s="996"/>
      <c r="E45" s="996"/>
      <c r="F45" s="290">
        <f t="shared" ref="F45:I45" si="2">SUM(F29:F44)</f>
        <v>1266.8</v>
      </c>
      <c r="G45" s="290">
        <f t="shared" ref="G45" si="3">SUM(G29:G44)</f>
        <v>1266.8</v>
      </c>
      <c r="H45" s="290">
        <f t="shared" si="2"/>
        <v>2226</v>
      </c>
      <c r="I45" s="290">
        <f t="shared" si="2"/>
        <v>1209</v>
      </c>
      <c r="J45" s="616"/>
      <c r="K45" s="614"/>
      <c r="L45" s="614"/>
      <c r="M45" s="614"/>
    </row>
    <row r="46" spans="1:13" ht="22.5" customHeight="1" x14ac:dyDescent="0.2">
      <c r="A46" s="614" t="s">
        <v>147</v>
      </c>
      <c r="B46" s="996" t="s">
        <v>140</v>
      </c>
      <c r="C46" s="996"/>
      <c r="D46" s="996"/>
      <c r="E46" s="996"/>
      <c r="F46" s="290">
        <f t="shared" ref="F46:H46" si="4">+F45+F27</f>
        <v>1661</v>
      </c>
      <c r="G46" s="290">
        <f t="shared" ref="G46" si="5">+G45+G27</f>
        <v>1661</v>
      </c>
      <c r="H46" s="290">
        <f t="shared" si="4"/>
        <v>2622.4</v>
      </c>
      <c r="I46" s="290">
        <f>+I45+I27</f>
        <v>1605.4</v>
      </c>
      <c r="J46" s="616"/>
      <c r="K46" s="614"/>
      <c r="L46" s="614"/>
      <c r="M46" s="614"/>
    </row>
    <row r="47" spans="1:13" ht="20.25" customHeight="1" x14ac:dyDescent="0.2">
      <c r="A47" s="1026" t="s">
        <v>141</v>
      </c>
      <c r="B47" s="1026"/>
      <c r="C47" s="1026"/>
      <c r="D47" s="1026"/>
      <c r="E47" s="1026"/>
      <c r="F47" s="191">
        <f t="shared" ref="F47:I47" si="6">+F46</f>
        <v>1661</v>
      </c>
      <c r="G47" s="191">
        <f t="shared" ref="G47" si="7">+G46</f>
        <v>1661</v>
      </c>
      <c r="H47" s="191">
        <f t="shared" ref="H47" si="8">+H46</f>
        <v>2622.4</v>
      </c>
      <c r="I47" s="191">
        <f t="shared" si="6"/>
        <v>1605.4</v>
      </c>
      <c r="J47" s="612"/>
      <c r="K47" s="400"/>
      <c r="L47" s="400"/>
      <c r="M47" s="400"/>
    </row>
    <row r="48" spans="1:13" ht="13.5" customHeight="1" x14ac:dyDescent="0.2">
      <c r="A48" s="975" t="s">
        <v>162</v>
      </c>
      <c r="B48" s="975"/>
      <c r="C48" s="975"/>
      <c r="D48" s="975"/>
      <c r="E48" s="975"/>
      <c r="F48" s="117"/>
      <c r="G48" s="117"/>
      <c r="H48" s="117"/>
      <c r="I48" s="117"/>
      <c r="J48" s="612"/>
      <c r="K48" s="401"/>
      <c r="L48" s="401"/>
      <c r="M48" s="401"/>
    </row>
    <row r="49" spans="1:13" ht="18" customHeight="1" x14ac:dyDescent="0.2">
      <c r="A49" s="1027" t="s">
        <v>19</v>
      </c>
      <c r="B49" s="1027"/>
      <c r="C49" s="1027"/>
      <c r="D49" s="1027"/>
      <c r="E49" s="1027"/>
      <c r="F49" s="191">
        <f t="shared" ref="F49:I49" si="9">SUM(F50:F55)</f>
        <v>1571</v>
      </c>
      <c r="G49" s="191">
        <f t="shared" ref="G49" si="10">SUM(G50:G55)</f>
        <v>1571</v>
      </c>
      <c r="H49" s="191">
        <f t="shared" si="9"/>
        <v>2475.3999999999996</v>
      </c>
      <c r="I49" s="191">
        <f t="shared" si="9"/>
        <v>1605.4</v>
      </c>
      <c r="J49" s="612"/>
      <c r="K49" s="401"/>
      <c r="L49" s="401"/>
      <c r="M49" s="401"/>
    </row>
    <row r="50" spans="1:13" ht="12.75" customHeight="1" x14ac:dyDescent="0.2">
      <c r="A50" s="972" t="s">
        <v>205</v>
      </c>
      <c r="B50" s="972"/>
      <c r="C50" s="972"/>
      <c r="D50" s="972"/>
      <c r="E50" s="972"/>
      <c r="F50" s="116">
        <f t="shared" ref="F50:I50" si="11">+F44+F43+F42+F41+F40+F39+F34+F32+F30+F26+F19</f>
        <v>354.3</v>
      </c>
      <c r="G50" s="610">
        <f t="shared" ref="G50" si="12">+G44+G43+G42+G41+G40+G39+G34+G32+G30+G26+G19</f>
        <v>354.3</v>
      </c>
      <c r="H50" s="116">
        <f t="shared" si="11"/>
        <v>1030.6999999999998</v>
      </c>
      <c r="I50" s="116">
        <f t="shared" si="11"/>
        <v>769.5</v>
      </c>
      <c r="J50" s="612"/>
      <c r="K50" s="401"/>
      <c r="L50" s="401"/>
      <c r="M50" s="401"/>
    </row>
    <row r="51" spans="1:13" ht="12.75" customHeight="1" x14ac:dyDescent="0.2">
      <c r="A51" s="972" t="s">
        <v>206</v>
      </c>
      <c r="B51" s="972"/>
      <c r="C51" s="972"/>
      <c r="D51" s="972"/>
      <c r="E51" s="972"/>
      <c r="F51" s="116">
        <f t="shared" ref="F51:I51" si="13">+F37+F29+F25+F12+F31+F33</f>
        <v>1216.7</v>
      </c>
      <c r="G51" s="610">
        <f t="shared" ref="G51" si="14">+G37+G29+G25+G12+G31+G33</f>
        <v>1216.7</v>
      </c>
      <c r="H51" s="116">
        <f t="shared" si="13"/>
        <v>1238.7</v>
      </c>
      <c r="I51" s="116">
        <f t="shared" si="13"/>
        <v>676.90000000000009</v>
      </c>
      <c r="J51" s="612"/>
      <c r="K51" s="401"/>
      <c r="L51" s="401"/>
      <c r="M51" s="401"/>
    </row>
    <row r="52" spans="1:13" ht="12.75" customHeight="1" x14ac:dyDescent="0.2">
      <c r="A52" s="972" t="s">
        <v>207</v>
      </c>
      <c r="B52" s="972"/>
      <c r="C52" s="972"/>
      <c r="D52" s="972"/>
      <c r="E52" s="972"/>
      <c r="F52" s="117"/>
      <c r="G52" s="610"/>
      <c r="H52" s="117"/>
      <c r="I52" s="117"/>
      <c r="J52" s="612"/>
      <c r="K52" s="401"/>
      <c r="L52" s="401"/>
      <c r="M52" s="401"/>
    </row>
    <row r="53" spans="1:13" ht="12.75" customHeight="1" x14ac:dyDescent="0.2">
      <c r="A53" s="972" t="s">
        <v>208</v>
      </c>
      <c r="B53" s="972"/>
      <c r="C53" s="972"/>
      <c r="D53" s="972"/>
      <c r="E53" s="972"/>
      <c r="F53" s="117"/>
      <c r="G53" s="610"/>
      <c r="H53" s="117"/>
      <c r="I53" s="117"/>
      <c r="J53" s="612"/>
      <c r="K53" s="401"/>
      <c r="L53" s="401"/>
      <c r="M53" s="401"/>
    </row>
    <row r="54" spans="1:13" ht="12.75" customHeight="1" x14ac:dyDescent="0.2">
      <c r="A54" s="972" t="s">
        <v>209</v>
      </c>
      <c r="B54" s="972"/>
      <c r="C54" s="972"/>
      <c r="D54" s="972"/>
      <c r="E54" s="972"/>
      <c r="F54" s="116">
        <f t="shared" ref="F54:I54" si="15">+F38</f>
        <v>0</v>
      </c>
      <c r="G54" s="610">
        <f t="shared" ref="G54" si="16">+G38</f>
        <v>0</v>
      </c>
      <c r="H54" s="116">
        <f t="shared" si="15"/>
        <v>206</v>
      </c>
      <c r="I54" s="116">
        <f t="shared" si="15"/>
        <v>159</v>
      </c>
      <c r="J54" s="612"/>
      <c r="K54" s="401"/>
      <c r="L54" s="401"/>
      <c r="M54" s="401"/>
    </row>
    <row r="55" spans="1:13" ht="15" customHeight="1" x14ac:dyDescent="0.2">
      <c r="A55" s="972" t="s">
        <v>210</v>
      </c>
      <c r="B55" s="972"/>
      <c r="C55" s="972"/>
      <c r="D55" s="972"/>
      <c r="E55" s="972"/>
      <c r="F55" s="192"/>
      <c r="G55" s="613"/>
      <c r="H55" s="192"/>
      <c r="I55" s="192"/>
      <c r="J55" s="612"/>
      <c r="K55" s="401"/>
      <c r="L55" s="401"/>
      <c r="M55" s="401"/>
    </row>
    <row r="56" spans="1:13" ht="17.25" customHeight="1" x14ac:dyDescent="0.2">
      <c r="A56" s="997" t="s">
        <v>18</v>
      </c>
      <c r="B56" s="997"/>
      <c r="C56" s="997"/>
      <c r="D56" s="997"/>
      <c r="E56" s="997"/>
      <c r="F56" s="193">
        <f>SUM(F57:F60)</f>
        <v>90</v>
      </c>
      <c r="G56" s="193">
        <f t="shared" ref="G56:I56" si="17">SUM(G57:G60)</f>
        <v>90</v>
      </c>
      <c r="H56" s="193">
        <f t="shared" si="17"/>
        <v>147</v>
      </c>
      <c r="I56" s="193">
        <f t="shared" si="17"/>
        <v>0</v>
      </c>
      <c r="J56" s="612"/>
      <c r="K56" s="401"/>
      <c r="L56" s="401"/>
      <c r="M56" s="401"/>
    </row>
    <row r="57" spans="1:13" ht="12.75" customHeight="1" x14ac:dyDescent="0.2">
      <c r="A57" s="972" t="s">
        <v>211</v>
      </c>
      <c r="B57" s="972"/>
      <c r="C57" s="972"/>
      <c r="D57" s="972"/>
      <c r="E57" s="972"/>
      <c r="F57" s="116">
        <f t="shared" ref="F57:I57" si="18">+F35</f>
        <v>76</v>
      </c>
      <c r="G57" s="610">
        <f t="shared" ref="G57" si="19">+G35</f>
        <v>76</v>
      </c>
      <c r="H57" s="116">
        <f t="shared" si="18"/>
        <v>125</v>
      </c>
      <c r="I57" s="116">
        <f t="shared" si="18"/>
        <v>0</v>
      </c>
      <c r="J57" s="612"/>
      <c r="K57" s="401"/>
      <c r="L57" s="401"/>
      <c r="M57" s="401"/>
    </row>
    <row r="58" spans="1:13" ht="12.75" customHeight="1" x14ac:dyDescent="0.2">
      <c r="A58" s="972" t="s">
        <v>212</v>
      </c>
      <c r="B58" s="972"/>
      <c r="C58" s="972"/>
      <c r="D58" s="972"/>
      <c r="E58" s="972"/>
      <c r="F58" s="116">
        <f t="shared" ref="F58:I58" si="20">+F36</f>
        <v>14</v>
      </c>
      <c r="G58" s="610">
        <f t="shared" ref="G58" si="21">+G36</f>
        <v>14</v>
      </c>
      <c r="H58" s="116">
        <f t="shared" si="20"/>
        <v>22</v>
      </c>
      <c r="I58" s="116">
        <f t="shared" si="20"/>
        <v>0</v>
      </c>
      <c r="J58" s="612"/>
      <c r="K58" s="401"/>
      <c r="L58" s="401"/>
      <c r="M58" s="401"/>
    </row>
    <row r="59" spans="1:13" ht="12.75" customHeight="1" x14ac:dyDescent="0.2">
      <c r="A59" s="972" t="s">
        <v>213</v>
      </c>
      <c r="B59" s="972"/>
      <c r="C59" s="972"/>
      <c r="D59" s="972"/>
      <c r="E59" s="972"/>
      <c r="F59" s="117"/>
      <c r="G59" s="610"/>
      <c r="H59" s="117"/>
      <c r="I59" s="117"/>
      <c r="J59" s="612"/>
      <c r="K59" s="401"/>
      <c r="L59" s="401"/>
      <c r="M59" s="401"/>
    </row>
    <row r="60" spans="1:13" ht="12.75" customHeight="1" x14ac:dyDescent="0.2">
      <c r="A60" s="972" t="s">
        <v>214</v>
      </c>
      <c r="B60" s="972"/>
      <c r="C60" s="972"/>
      <c r="D60" s="972"/>
      <c r="E60" s="972"/>
      <c r="F60" s="117"/>
      <c r="G60" s="610"/>
      <c r="H60" s="117"/>
      <c r="I60" s="117"/>
      <c r="J60" s="612"/>
      <c r="K60" s="401"/>
      <c r="L60" s="401"/>
      <c r="M60" s="401"/>
    </row>
    <row r="61" spans="1:13" s="13" customFormat="1" ht="12.75" x14ac:dyDescent="0.2">
      <c r="A61" s="709" t="s">
        <v>1074</v>
      </c>
      <c r="B61" s="709"/>
      <c r="C61" s="709"/>
      <c r="D61" s="709"/>
      <c r="E61" s="709"/>
      <c r="F61" s="709"/>
      <c r="G61" s="709"/>
      <c r="H61" s="709"/>
      <c r="I61" s="155"/>
      <c r="J61" s="44"/>
      <c r="K61" s="64"/>
      <c r="L61" s="64"/>
      <c r="M61" s="64"/>
    </row>
    <row r="62" spans="1:13" s="112" customFormat="1" ht="12.75" x14ac:dyDescent="0.2">
      <c r="A62" s="111"/>
      <c r="B62" s="111"/>
      <c r="C62" s="111"/>
      <c r="E62" s="411"/>
      <c r="G62" s="203"/>
      <c r="J62" s="83"/>
      <c r="K62" s="402"/>
      <c r="L62" s="402"/>
      <c r="M62" s="402"/>
    </row>
    <row r="63" spans="1:13" s="112" customFormat="1" ht="12.75" x14ac:dyDescent="0.2">
      <c r="A63" s="111"/>
      <c r="B63" s="111"/>
      <c r="C63" s="111"/>
      <c r="E63" s="411"/>
      <c r="G63" s="203"/>
      <c r="J63" s="83"/>
      <c r="K63" s="402"/>
      <c r="L63" s="402"/>
      <c r="M63" s="402"/>
    </row>
    <row r="64" spans="1:13" s="112" customFormat="1" ht="12.75" x14ac:dyDescent="0.2">
      <c r="A64" s="111"/>
      <c r="B64" s="111"/>
      <c r="C64" s="111"/>
      <c r="E64" s="411"/>
      <c r="G64" s="203"/>
      <c r="J64" s="83"/>
      <c r="K64" s="402"/>
      <c r="L64" s="402"/>
      <c r="M64" s="402"/>
    </row>
    <row r="65" spans="1:13" s="112" customFormat="1" ht="12.75" x14ac:dyDescent="0.2">
      <c r="A65" s="111"/>
      <c r="B65" s="111"/>
      <c r="C65" s="111"/>
      <c r="E65" s="411"/>
      <c r="G65" s="203"/>
      <c r="J65" s="83"/>
      <c r="K65" s="402"/>
      <c r="L65" s="402"/>
      <c r="M65" s="402"/>
    </row>
    <row r="66" spans="1:13" s="112" customFormat="1" ht="12.75" x14ac:dyDescent="0.2">
      <c r="A66" s="111"/>
      <c r="B66" s="111"/>
      <c r="C66" s="111"/>
      <c r="E66" s="411"/>
      <c r="G66" s="203"/>
      <c r="J66" s="83"/>
      <c r="K66" s="402"/>
      <c r="L66" s="402"/>
      <c r="M66" s="402"/>
    </row>
    <row r="67" spans="1:13" s="112" customFormat="1" ht="12.75" x14ac:dyDescent="0.2">
      <c r="A67" s="111"/>
      <c r="B67" s="111"/>
      <c r="C67" s="111"/>
      <c r="E67" s="411"/>
      <c r="G67" s="203"/>
      <c r="J67" s="83"/>
      <c r="K67" s="402"/>
      <c r="L67" s="402"/>
      <c r="M67" s="402"/>
    </row>
    <row r="68" spans="1:13" s="112" customFormat="1" ht="12.75" x14ac:dyDescent="0.2">
      <c r="A68" s="111"/>
      <c r="B68" s="111"/>
      <c r="C68" s="111"/>
      <c r="E68" s="411"/>
      <c r="G68" s="203"/>
      <c r="J68" s="83"/>
      <c r="K68" s="402"/>
      <c r="L68" s="402"/>
      <c r="M68" s="402"/>
    </row>
    <row r="69" spans="1:13" s="112" customFormat="1" ht="12.75" x14ac:dyDescent="0.2">
      <c r="A69" s="111"/>
      <c r="B69" s="111"/>
      <c r="C69" s="111"/>
      <c r="E69" s="411"/>
      <c r="G69" s="203"/>
      <c r="J69" s="83"/>
      <c r="K69" s="402"/>
      <c r="L69" s="402"/>
      <c r="M69" s="402"/>
    </row>
  </sheetData>
  <mergeCells count="62">
    <mergeCell ref="A61:H61"/>
    <mergeCell ref="C28:M28"/>
    <mergeCell ref="K34:K36"/>
    <mergeCell ref="M34:M36"/>
    <mergeCell ref="L34:L36"/>
    <mergeCell ref="B46:E46"/>
    <mergeCell ref="A55:E55"/>
    <mergeCell ref="A47:E47"/>
    <mergeCell ref="A53:E53"/>
    <mergeCell ref="A49:E49"/>
    <mergeCell ref="A52:E52"/>
    <mergeCell ref="A48:E48"/>
    <mergeCell ref="A34:A36"/>
    <mergeCell ref="J34:J36"/>
    <mergeCell ref="B34:B36"/>
    <mergeCell ref="C34:C36"/>
    <mergeCell ref="C4:C8"/>
    <mergeCell ref="D4:D8"/>
    <mergeCell ref="E19:E24"/>
    <mergeCell ref="M14:M17"/>
    <mergeCell ref="L6:L8"/>
    <mergeCell ref="L14:L17"/>
    <mergeCell ref="K14:K17"/>
    <mergeCell ref="H12:H18"/>
    <mergeCell ref="I12:I18"/>
    <mergeCell ref="J5:J8"/>
    <mergeCell ref="F12:F18"/>
    <mergeCell ref="M6:M8"/>
    <mergeCell ref="K1:M1"/>
    <mergeCell ref="C27:E27"/>
    <mergeCell ref="A2:M2"/>
    <mergeCell ref="C11:M11"/>
    <mergeCell ref="A9:J9"/>
    <mergeCell ref="B10:M10"/>
    <mergeCell ref="D12:D24"/>
    <mergeCell ref="I4:I8"/>
    <mergeCell ref="J4:M4"/>
    <mergeCell ref="J14:J17"/>
    <mergeCell ref="J3:M3"/>
    <mergeCell ref="A4:A8"/>
    <mergeCell ref="B4:B8"/>
    <mergeCell ref="H4:H8"/>
    <mergeCell ref="K6:K8"/>
    <mergeCell ref="E12:E18"/>
    <mergeCell ref="D34:D36"/>
    <mergeCell ref="H19:H24"/>
    <mergeCell ref="I19:I24"/>
    <mergeCell ref="E4:E8"/>
    <mergeCell ref="F19:F24"/>
    <mergeCell ref="G4:G8"/>
    <mergeCell ref="G12:G18"/>
    <mergeCell ref="G19:G24"/>
    <mergeCell ref="F4:F8"/>
    <mergeCell ref="A54:E54"/>
    <mergeCell ref="A60:E60"/>
    <mergeCell ref="C45:E45"/>
    <mergeCell ref="A59:E59"/>
    <mergeCell ref="A51:E51"/>
    <mergeCell ref="A57:E57"/>
    <mergeCell ref="A58:E58"/>
    <mergeCell ref="A50:E50"/>
    <mergeCell ref="A56:E56"/>
  </mergeCells>
  <phoneticPr fontId="15" type="noConversion"/>
  <pageMargins left="0.19685039370078741" right="0.19685039370078741" top="0.59055118110236227" bottom="0.19685039370078741" header="0" footer="0"/>
  <pageSetup paperSize="9" scale="95"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39997558519241921"/>
    <pageSetUpPr fitToPage="1"/>
  </sheetPr>
  <dimension ref="A1:M43"/>
  <sheetViews>
    <sheetView zoomScale="85" zoomScaleNormal="85" workbookViewId="0">
      <pane ySplit="8" topLeftCell="A9" activePane="bottomLeft" state="frozen"/>
      <selection activeCell="F27" sqref="F27"/>
      <selection pane="bottomLeft" activeCell="J18" sqref="J18:J19"/>
    </sheetView>
  </sheetViews>
  <sheetFormatPr defaultColWidth="9.140625" defaultRowHeight="12.75" x14ac:dyDescent="0.2"/>
  <cols>
    <col min="1" max="1" width="3.85546875" style="149" customWidth="1"/>
    <col min="2" max="2" width="3.5703125" style="149" customWidth="1"/>
    <col min="3" max="3" width="5.140625" style="149" customWidth="1"/>
    <col min="4" max="4" width="39.7109375" style="149" customWidth="1"/>
    <col min="5" max="5" width="7.140625" style="149" customWidth="1"/>
    <col min="6" max="6" width="14.28515625" style="127" customWidth="1"/>
    <col min="7" max="7" width="15" style="127" customWidth="1"/>
    <col min="8" max="9" width="13.28515625" style="127" customWidth="1"/>
    <col min="10" max="10" width="30.140625" style="127" customWidth="1"/>
    <col min="11" max="13" width="5.5703125" style="144" customWidth="1"/>
    <col min="14" max="16384" width="9.140625" style="144"/>
  </cols>
  <sheetData>
    <row r="1" spans="1:13" ht="21" customHeight="1" x14ac:dyDescent="0.2">
      <c r="A1" s="126"/>
      <c r="B1" s="126"/>
      <c r="C1" s="126"/>
      <c r="D1" s="126"/>
      <c r="E1" s="126"/>
      <c r="K1" s="925" t="s">
        <v>875</v>
      </c>
      <c r="L1" s="925"/>
      <c r="M1" s="925"/>
    </row>
    <row r="2" spans="1:13" ht="36.75" customHeight="1" x14ac:dyDescent="0.2">
      <c r="A2" s="1043" t="s">
        <v>802</v>
      </c>
      <c r="B2" s="1043"/>
      <c r="C2" s="1043"/>
      <c r="D2" s="1043"/>
      <c r="E2" s="1043"/>
      <c r="F2" s="1043"/>
      <c r="G2" s="1043"/>
      <c r="H2" s="1043"/>
      <c r="I2" s="1043"/>
      <c r="J2" s="1043"/>
      <c r="K2" s="1043"/>
      <c r="L2" s="1043"/>
      <c r="M2" s="1043"/>
    </row>
    <row r="3" spans="1:13" ht="12.75" customHeight="1" x14ac:dyDescent="0.2">
      <c r="A3" s="128"/>
      <c r="B3" s="128"/>
      <c r="C3" s="128"/>
      <c r="D3" s="128"/>
      <c r="E3" s="129"/>
      <c r="F3" s="129"/>
      <c r="G3" s="129"/>
      <c r="H3" s="129"/>
      <c r="I3" s="129"/>
      <c r="J3" s="928" t="s">
        <v>235</v>
      </c>
      <c r="K3" s="928"/>
      <c r="L3" s="928"/>
      <c r="M3" s="928"/>
    </row>
    <row r="4" spans="1:13" s="145" customFormat="1" ht="27" customHeight="1" x14ac:dyDescent="0.2">
      <c r="A4" s="916" t="s">
        <v>133</v>
      </c>
      <c r="B4" s="916" t="s">
        <v>134</v>
      </c>
      <c r="C4" s="916" t="s">
        <v>135</v>
      </c>
      <c r="D4" s="929" t="s">
        <v>136</v>
      </c>
      <c r="E4" s="916" t="s">
        <v>132</v>
      </c>
      <c r="F4" s="782" t="s">
        <v>1079</v>
      </c>
      <c r="G4" s="783" t="s">
        <v>919</v>
      </c>
      <c r="H4" s="782" t="s">
        <v>551</v>
      </c>
      <c r="I4" s="782" t="s">
        <v>712</v>
      </c>
      <c r="J4" s="782" t="s">
        <v>137</v>
      </c>
      <c r="K4" s="782"/>
      <c r="L4" s="782"/>
      <c r="M4" s="782"/>
    </row>
    <row r="5" spans="1:13" s="145" customFormat="1" ht="16.5" customHeight="1" x14ac:dyDescent="0.2">
      <c r="A5" s="916"/>
      <c r="B5" s="916"/>
      <c r="C5" s="916"/>
      <c r="D5" s="929"/>
      <c r="E5" s="916"/>
      <c r="F5" s="782"/>
      <c r="G5" s="783"/>
      <c r="H5" s="782"/>
      <c r="I5" s="782"/>
      <c r="J5" s="782" t="s">
        <v>138</v>
      </c>
      <c r="K5" s="298"/>
      <c r="L5" s="298"/>
      <c r="M5" s="298"/>
    </row>
    <row r="6" spans="1:13" s="145" customFormat="1" ht="15" customHeight="1" x14ac:dyDescent="0.2">
      <c r="A6" s="916"/>
      <c r="B6" s="916"/>
      <c r="C6" s="916"/>
      <c r="D6" s="929"/>
      <c r="E6" s="916"/>
      <c r="F6" s="782"/>
      <c r="G6" s="783"/>
      <c r="H6" s="782"/>
      <c r="I6" s="782"/>
      <c r="J6" s="782"/>
      <c r="K6" s="926" t="s">
        <v>507</v>
      </c>
      <c r="L6" s="926" t="s">
        <v>552</v>
      </c>
      <c r="M6" s="926" t="s">
        <v>713</v>
      </c>
    </row>
    <row r="7" spans="1:13" s="145" customFormat="1" ht="12.75" customHeight="1" x14ac:dyDescent="0.2">
      <c r="A7" s="916"/>
      <c r="B7" s="916"/>
      <c r="C7" s="916"/>
      <c r="D7" s="929"/>
      <c r="E7" s="916"/>
      <c r="F7" s="782"/>
      <c r="G7" s="783"/>
      <c r="H7" s="782"/>
      <c r="I7" s="782"/>
      <c r="J7" s="782"/>
      <c r="K7" s="926"/>
      <c r="L7" s="926"/>
      <c r="M7" s="926"/>
    </row>
    <row r="8" spans="1:13" s="145" customFormat="1" ht="63" customHeight="1" x14ac:dyDescent="0.2">
      <c r="A8" s="916"/>
      <c r="B8" s="916"/>
      <c r="C8" s="916"/>
      <c r="D8" s="929"/>
      <c r="E8" s="916"/>
      <c r="F8" s="782"/>
      <c r="G8" s="783"/>
      <c r="H8" s="782"/>
      <c r="I8" s="782"/>
      <c r="J8" s="782"/>
      <c r="K8" s="926"/>
      <c r="L8" s="926"/>
      <c r="M8" s="926"/>
    </row>
    <row r="9" spans="1:13" s="145" customFormat="1" ht="26.25" customHeight="1" x14ac:dyDescent="0.2">
      <c r="A9" s="1011" t="s">
        <v>261</v>
      </c>
      <c r="B9" s="1012"/>
      <c r="C9" s="1012"/>
      <c r="D9" s="1012"/>
      <c r="E9" s="1012"/>
      <c r="F9" s="1012"/>
      <c r="G9" s="1012"/>
      <c r="H9" s="1012"/>
      <c r="I9" s="1012"/>
      <c r="J9" s="1012"/>
      <c r="K9" s="1012"/>
      <c r="L9" s="1012"/>
      <c r="M9" s="1013"/>
    </row>
    <row r="10" spans="1:13" ht="14.25" customHeight="1" x14ac:dyDescent="0.2">
      <c r="A10" s="130" t="s">
        <v>147</v>
      </c>
      <c r="B10" s="1044" t="s">
        <v>480</v>
      </c>
      <c r="C10" s="1044"/>
      <c r="D10" s="1044"/>
      <c r="E10" s="1044"/>
      <c r="F10" s="1044"/>
      <c r="G10" s="1044"/>
      <c r="H10" s="1044"/>
      <c r="I10" s="1044"/>
      <c r="J10" s="1044"/>
      <c r="K10" s="194"/>
      <c r="L10" s="194"/>
      <c r="M10" s="194"/>
    </row>
    <row r="11" spans="1:13" ht="14.25" customHeight="1" x14ac:dyDescent="0.2">
      <c r="A11" s="130" t="s">
        <v>147</v>
      </c>
      <c r="B11" s="131" t="s">
        <v>147</v>
      </c>
      <c r="C11" s="1044" t="s">
        <v>102</v>
      </c>
      <c r="D11" s="1044"/>
      <c r="E11" s="1044"/>
      <c r="F11" s="1044"/>
      <c r="G11" s="1044"/>
      <c r="H11" s="1044"/>
      <c r="I11" s="1044"/>
      <c r="J11" s="1044"/>
      <c r="K11" s="194"/>
      <c r="L11" s="194"/>
      <c r="M11" s="194"/>
    </row>
    <row r="12" spans="1:13" s="83" customFormat="1" ht="59.25" customHeight="1" x14ac:dyDescent="0.2">
      <c r="A12" s="248" t="s">
        <v>147</v>
      </c>
      <c r="B12" s="248" t="s">
        <v>147</v>
      </c>
      <c r="C12" s="245" t="s">
        <v>147</v>
      </c>
      <c r="D12" s="159" t="s">
        <v>421</v>
      </c>
      <c r="E12" s="742" t="s">
        <v>1</v>
      </c>
      <c r="F12" s="917">
        <v>36</v>
      </c>
      <c r="G12" s="930">
        <v>36</v>
      </c>
      <c r="H12" s="917">
        <v>38</v>
      </c>
      <c r="I12" s="917">
        <v>38</v>
      </c>
      <c r="J12" s="229" t="s">
        <v>702</v>
      </c>
      <c r="K12" s="225">
        <v>900</v>
      </c>
      <c r="L12" s="225">
        <v>1000</v>
      </c>
      <c r="M12" s="225">
        <v>1000</v>
      </c>
    </row>
    <row r="13" spans="1:13" s="146" customFormat="1" ht="53.25" customHeight="1" x14ac:dyDescent="0.2">
      <c r="A13" s="248" t="s">
        <v>147</v>
      </c>
      <c r="B13" s="248" t="s">
        <v>147</v>
      </c>
      <c r="C13" s="139" t="s">
        <v>232</v>
      </c>
      <c r="D13" s="132" t="s">
        <v>420</v>
      </c>
      <c r="E13" s="933"/>
      <c r="F13" s="918"/>
      <c r="G13" s="931"/>
      <c r="H13" s="918"/>
      <c r="I13" s="918"/>
      <c r="J13" s="109" t="s">
        <v>535</v>
      </c>
      <c r="K13" s="162">
        <v>300</v>
      </c>
      <c r="L13" s="162">
        <v>300</v>
      </c>
      <c r="M13" s="162">
        <v>300</v>
      </c>
    </row>
    <row r="14" spans="1:13" s="146" customFormat="1" ht="33.75" customHeight="1" x14ac:dyDescent="0.2">
      <c r="A14" s="248" t="s">
        <v>147</v>
      </c>
      <c r="B14" s="248" t="s">
        <v>147</v>
      </c>
      <c r="C14" s="139" t="s">
        <v>233</v>
      </c>
      <c r="D14" s="132" t="s">
        <v>536</v>
      </c>
      <c r="E14" s="743"/>
      <c r="F14" s="1036"/>
      <c r="G14" s="932"/>
      <c r="H14" s="1036"/>
      <c r="I14" s="1036"/>
      <c r="J14" s="147" t="s">
        <v>425</v>
      </c>
      <c r="K14" s="162">
        <v>110</v>
      </c>
      <c r="L14" s="162">
        <v>140</v>
      </c>
      <c r="M14" s="162">
        <v>140</v>
      </c>
    </row>
    <row r="15" spans="1:13" s="146" customFormat="1" ht="44.25" customHeight="1" x14ac:dyDescent="0.2">
      <c r="A15" s="248" t="s">
        <v>147</v>
      </c>
      <c r="B15" s="248" t="s">
        <v>147</v>
      </c>
      <c r="C15" s="139" t="s">
        <v>234</v>
      </c>
      <c r="D15" s="132" t="s">
        <v>422</v>
      </c>
      <c r="E15" s="742" t="s">
        <v>13</v>
      </c>
      <c r="F15" s="917">
        <v>95</v>
      </c>
      <c r="G15" s="930">
        <v>95</v>
      </c>
      <c r="H15" s="917">
        <v>95</v>
      </c>
      <c r="I15" s="917">
        <v>95</v>
      </c>
      <c r="J15" s="109" t="s">
        <v>537</v>
      </c>
      <c r="K15" s="162">
        <v>20</v>
      </c>
      <c r="L15" s="162">
        <v>20</v>
      </c>
      <c r="M15" s="162">
        <v>20</v>
      </c>
    </row>
    <row r="16" spans="1:13" s="146" customFormat="1" ht="33.75" customHeight="1" x14ac:dyDescent="0.2">
      <c r="A16" s="248" t="s">
        <v>147</v>
      </c>
      <c r="B16" s="248" t="s">
        <v>147</v>
      </c>
      <c r="C16" s="139" t="s">
        <v>242</v>
      </c>
      <c r="D16" s="132" t="s">
        <v>423</v>
      </c>
      <c r="E16" s="933"/>
      <c r="F16" s="918"/>
      <c r="G16" s="931"/>
      <c r="H16" s="918"/>
      <c r="I16" s="918"/>
      <c r="J16" s="1045" t="s">
        <v>426</v>
      </c>
      <c r="K16" s="1034">
        <v>2</v>
      </c>
      <c r="L16" s="1034">
        <v>2</v>
      </c>
      <c r="M16" s="1034">
        <v>2</v>
      </c>
    </row>
    <row r="17" spans="1:13" s="146" customFormat="1" ht="45" customHeight="1" x14ac:dyDescent="0.2">
      <c r="A17" s="248" t="s">
        <v>147</v>
      </c>
      <c r="B17" s="248" t="s">
        <v>147</v>
      </c>
      <c r="C17" s="139" t="s">
        <v>297</v>
      </c>
      <c r="D17" s="132" t="s">
        <v>538</v>
      </c>
      <c r="E17" s="743"/>
      <c r="F17" s="1036"/>
      <c r="G17" s="932"/>
      <c r="H17" s="1036"/>
      <c r="I17" s="1036"/>
      <c r="J17" s="1046"/>
      <c r="K17" s="1035"/>
      <c r="L17" s="1035"/>
      <c r="M17" s="1035"/>
    </row>
    <row r="18" spans="1:13" s="83" customFormat="1" ht="27" customHeight="1" x14ac:dyDescent="0.2">
      <c r="A18" s="738" t="s">
        <v>147</v>
      </c>
      <c r="B18" s="738" t="s">
        <v>147</v>
      </c>
      <c r="C18" s="978" t="s">
        <v>148</v>
      </c>
      <c r="D18" s="750" t="s">
        <v>424</v>
      </c>
      <c r="E18" s="251" t="s">
        <v>70</v>
      </c>
      <c r="F18" s="85">
        <v>26.15</v>
      </c>
      <c r="G18" s="524">
        <v>26.15</v>
      </c>
      <c r="H18" s="85">
        <v>0</v>
      </c>
      <c r="I18" s="85">
        <v>0</v>
      </c>
      <c r="J18" s="744" t="s">
        <v>703</v>
      </c>
      <c r="K18" s="900">
        <v>37</v>
      </c>
      <c r="L18" s="900">
        <v>40</v>
      </c>
      <c r="M18" s="900">
        <v>40</v>
      </c>
    </row>
    <row r="19" spans="1:13" s="83" customFormat="1" ht="28.5" customHeight="1" x14ac:dyDescent="0.2">
      <c r="A19" s="739"/>
      <c r="B19" s="739"/>
      <c r="C19" s="979"/>
      <c r="D19" s="751"/>
      <c r="E19" s="251" t="s">
        <v>1</v>
      </c>
      <c r="F19" s="85">
        <v>50</v>
      </c>
      <c r="G19" s="524">
        <v>50</v>
      </c>
      <c r="H19" s="85">
        <v>100</v>
      </c>
      <c r="I19" s="85">
        <v>100</v>
      </c>
      <c r="J19" s="745"/>
      <c r="K19" s="902"/>
      <c r="L19" s="902"/>
      <c r="M19" s="902"/>
    </row>
    <row r="20" spans="1:13" s="83" customFormat="1" ht="66" customHeight="1" x14ac:dyDescent="0.2">
      <c r="A20" s="251" t="s">
        <v>147</v>
      </c>
      <c r="B20" s="246" t="s">
        <v>147</v>
      </c>
      <c r="C20" s="245" t="s">
        <v>149</v>
      </c>
      <c r="D20" s="233" t="s">
        <v>419</v>
      </c>
      <c r="E20" s="251" t="s">
        <v>1</v>
      </c>
      <c r="F20" s="63">
        <v>3</v>
      </c>
      <c r="G20" s="527">
        <v>3</v>
      </c>
      <c r="H20" s="63">
        <v>3</v>
      </c>
      <c r="I20" s="63">
        <v>3</v>
      </c>
      <c r="J20" s="176" t="s">
        <v>704</v>
      </c>
      <c r="K20" s="225">
        <v>1</v>
      </c>
      <c r="L20" s="225">
        <v>1</v>
      </c>
      <c r="M20" s="225">
        <v>1</v>
      </c>
    </row>
    <row r="21" spans="1:13" ht="17.25" customHeight="1" x14ac:dyDescent="0.2">
      <c r="A21" s="625" t="s">
        <v>147</v>
      </c>
      <c r="B21" s="626" t="s">
        <v>147</v>
      </c>
      <c r="C21" s="1050" t="s">
        <v>139</v>
      </c>
      <c r="D21" s="1050"/>
      <c r="E21" s="1050"/>
      <c r="F21" s="133">
        <f t="shared" ref="F21:I21" si="0">SUM(F12:F20)</f>
        <v>210.15</v>
      </c>
      <c r="G21" s="133">
        <f t="shared" ref="G21" si="1">SUM(G12:G20)</f>
        <v>210.15</v>
      </c>
      <c r="H21" s="133">
        <f t="shared" ref="H21" si="2">SUM(H12:H20)</f>
        <v>236</v>
      </c>
      <c r="I21" s="133">
        <f t="shared" si="0"/>
        <v>236</v>
      </c>
      <c r="J21" s="627"/>
      <c r="K21" s="622"/>
      <c r="L21" s="622"/>
      <c r="M21" s="622"/>
    </row>
    <row r="22" spans="1:13" ht="15.75" customHeight="1" x14ac:dyDescent="0.2">
      <c r="A22" s="625" t="s">
        <v>147</v>
      </c>
      <c r="B22" s="1051" t="s">
        <v>140</v>
      </c>
      <c r="C22" s="1051"/>
      <c r="D22" s="1051"/>
      <c r="E22" s="1051"/>
      <c r="F22" s="134">
        <f t="shared" ref="F22:I22" si="3">+F21</f>
        <v>210.15</v>
      </c>
      <c r="G22" s="134">
        <f t="shared" ref="G22" si="4">+G21</f>
        <v>210.15</v>
      </c>
      <c r="H22" s="134">
        <f t="shared" ref="H22" si="5">+H21</f>
        <v>236</v>
      </c>
      <c r="I22" s="134">
        <f t="shared" si="3"/>
        <v>236</v>
      </c>
      <c r="J22" s="627"/>
      <c r="K22" s="622"/>
      <c r="L22" s="622"/>
      <c r="M22" s="622"/>
    </row>
    <row r="23" spans="1:13" s="83" customFormat="1" ht="18.75" customHeight="1" x14ac:dyDescent="0.2">
      <c r="A23" s="84" t="s">
        <v>148</v>
      </c>
      <c r="B23" s="977" t="s">
        <v>428</v>
      </c>
      <c r="C23" s="977"/>
      <c r="D23" s="977"/>
      <c r="E23" s="977"/>
      <c r="F23" s="977"/>
      <c r="G23" s="977"/>
      <c r="H23" s="977"/>
      <c r="I23" s="977"/>
      <c r="J23" s="977"/>
      <c r="K23" s="251"/>
      <c r="L23" s="251"/>
      <c r="M23" s="251"/>
    </row>
    <row r="24" spans="1:13" s="83" customFormat="1" ht="21" customHeight="1" x14ac:dyDescent="0.2">
      <c r="A24" s="84" t="s">
        <v>148</v>
      </c>
      <c r="B24" s="84" t="s">
        <v>147</v>
      </c>
      <c r="C24" s="977" t="s">
        <v>427</v>
      </c>
      <c r="D24" s="977"/>
      <c r="E24" s="977"/>
      <c r="F24" s="977"/>
      <c r="G24" s="977"/>
      <c r="H24" s="977"/>
      <c r="I24" s="977"/>
      <c r="J24" s="977"/>
      <c r="K24" s="251"/>
      <c r="L24" s="251"/>
      <c r="M24" s="251"/>
    </row>
    <row r="25" spans="1:13" s="83" customFormat="1" ht="60.75" customHeight="1" x14ac:dyDescent="0.2">
      <c r="A25" s="163" t="s">
        <v>148</v>
      </c>
      <c r="B25" s="163" t="s">
        <v>147</v>
      </c>
      <c r="C25" s="245" t="s">
        <v>147</v>
      </c>
      <c r="D25" s="163" t="s">
        <v>54</v>
      </c>
      <c r="E25" s="163" t="s">
        <v>13</v>
      </c>
      <c r="F25" s="86">
        <v>20</v>
      </c>
      <c r="G25" s="529">
        <v>20</v>
      </c>
      <c r="H25" s="86">
        <v>20</v>
      </c>
      <c r="I25" s="86">
        <v>20</v>
      </c>
      <c r="J25" s="229" t="s">
        <v>315</v>
      </c>
      <c r="K25" s="226" t="s">
        <v>316</v>
      </c>
      <c r="L25" s="226" t="s">
        <v>317</v>
      </c>
      <c r="M25" s="226" t="s">
        <v>317</v>
      </c>
    </row>
    <row r="26" spans="1:13" ht="69" customHeight="1" x14ac:dyDescent="0.2">
      <c r="A26" s="249" t="s">
        <v>148</v>
      </c>
      <c r="B26" s="249" t="s">
        <v>147</v>
      </c>
      <c r="C26" s="249" t="s">
        <v>148</v>
      </c>
      <c r="D26" s="331" t="s">
        <v>539</v>
      </c>
      <c r="E26" s="163" t="s">
        <v>17</v>
      </c>
      <c r="F26" s="63">
        <v>1000</v>
      </c>
      <c r="G26" s="527">
        <v>3978.9</v>
      </c>
      <c r="H26" s="63">
        <v>0</v>
      </c>
      <c r="I26" s="63">
        <v>0</v>
      </c>
      <c r="J26" s="231" t="s">
        <v>492</v>
      </c>
      <c r="K26" s="230" t="s">
        <v>493</v>
      </c>
      <c r="L26" s="230"/>
      <c r="M26" s="230"/>
    </row>
    <row r="27" spans="1:13" ht="21" customHeight="1" x14ac:dyDescent="0.2">
      <c r="A27" s="619" t="s">
        <v>149</v>
      </c>
      <c r="B27" s="619" t="s">
        <v>147</v>
      </c>
      <c r="C27" s="1053" t="s">
        <v>139</v>
      </c>
      <c r="D27" s="1053"/>
      <c r="E27" s="1053"/>
      <c r="F27" s="103">
        <f>SUM(F25:F26)</f>
        <v>1020</v>
      </c>
      <c r="G27" s="103">
        <f>SUM(G25:G26)</f>
        <v>3998.9</v>
      </c>
      <c r="H27" s="103">
        <f>SUM(H25:H26)</f>
        <v>20</v>
      </c>
      <c r="I27" s="103">
        <f>SUM(I25:I26)</f>
        <v>20</v>
      </c>
      <c r="J27" s="621"/>
      <c r="K27" s="622"/>
      <c r="L27" s="622"/>
      <c r="M27" s="622"/>
    </row>
    <row r="28" spans="1:13" s="148" customFormat="1" ht="22.5" customHeight="1" x14ac:dyDescent="0.2">
      <c r="A28" s="620" t="s">
        <v>149</v>
      </c>
      <c r="B28" s="1052" t="s">
        <v>140</v>
      </c>
      <c r="C28" s="1052"/>
      <c r="D28" s="1052"/>
      <c r="E28" s="1052"/>
      <c r="F28" s="195">
        <f t="shared" ref="F28:I28" si="6">+F27</f>
        <v>1020</v>
      </c>
      <c r="G28" s="195">
        <f t="shared" ref="G28" si="7">+G27</f>
        <v>3998.9</v>
      </c>
      <c r="H28" s="195">
        <f t="shared" ref="H28" si="8">+H27</f>
        <v>20</v>
      </c>
      <c r="I28" s="195">
        <f t="shared" si="6"/>
        <v>20</v>
      </c>
      <c r="J28" s="623"/>
      <c r="K28" s="624"/>
      <c r="L28" s="624"/>
      <c r="M28" s="624"/>
    </row>
    <row r="29" spans="1:13" ht="18" customHeight="1" x14ac:dyDescent="0.2">
      <c r="A29" s="1026" t="s">
        <v>141</v>
      </c>
      <c r="B29" s="1026"/>
      <c r="C29" s="1026"/>
      <c r="D29" s="1026"/>
      <c r="E29" s="1026"/>
      <c r="F29" s="283">
        <f t="shared" ref="F29:I29" si="9">+F28+F22</f>
        <v>1230.1500000000001</v>
      </c>
      <c r="G29" s="283">
        <f t="shared" si="9"/>
        <v>4209.05</v>
      </c>
      <c r="H29" s="283">
        <f t="shared" si="9"/>
        <v>256</v>
      </c>
      <c r="I29" s="283">
        <f t="shared" si="9"/>
        <v>256</v>
      </c>
      <c r="J29" s="618"/>
    </row>
    <row r="30" spans="1:13" ht="17.25" customHeight="1" x14ac:dyDescent="0.2">
      <c r="A30" s="938" t="s">
        <v>162</v>
      </c>
      <c r="B30" s="939"/>
      <c r="C30" s="939"/>
      <c r="D30" s="939"/>
      <c r="E30" s="940"/>
      <c r="F30" s="460"/>
      <c r="G30" s="460"/>
      <c r="H30" s="460"/>
      <c r="I30" s="460"/>
      <c r="J30" s="618"/>
    </row>
    <row r="31" spans="1:13" ht="16.5" customHeight="1" x14ac:dyDescent="0.2">
      <c r="A31" s="1047" t="s">
        <v>19</v>
      </c>
      <c r="B31" s="1048"/>
      <c r="C31" s="1048"/>
      <c r="D31" s="1048"/>
      <c r="E31" s="1049"/>
      <c r="F31" s="284">
        <f t="shared" ref="F31:I31" si="10">SUM(F32:F37)</f>
        <v>1089</v>
      </c>
      <c r="G31" s="284">
        <f t="shared" si="10"/>
        <v>4067.9</v>
      </c>
      <c r="H31" s="284">
        <f t="shared" si="10"/>
        <v>141</v>
      </c>
      <c r="I31" s="284">
        <f t="shared" si="10"/>
        <v>141</v>
      </c>
      <c r="J31" s="618"/>
    </row>
    <row r="32" spans="1:13" x14ac:dyDescent="0.2">
      <c r="A32" s="1037" t="s">
        <v>205</v>
      </c>
      <c r="B32" s="1038"/>
      <c r="C32" s="1038"/>
      <c r="D32" s="1038"/>
      <c r="E32" s="1039"/>
      <c r="F32" s="115">
        <f>+F20+F12+F19</f>
        <v>89</v>
      </c>
      <c r="G32" s="609">
        <f>+G20+G12+G19</f>
        <v>89</v>
      </c>
      <c r="H32" s="115">
        <f>+H20+H12+H19</f>
        <v>141</v>
      </c>
      <c r="I32" s="115">
        <f>+I20+I12+I19</f>
        <v>141</v>
      </c>
      <c r="J32" s="618"/>
    </row>
    <row r="33" spans="1:13" x14ac:dyDescent="0.2">
      <c r="A33" s="1037" t="s">
        <v>206</v>
      </c>
      <c r="B33" s="1038"/>
      <c r="C33" s="1038"/>
      <c r="D33" s="1038"/>
      <c r="E33" s="1039"/>
      <c r="F33" s="116">
        <f t="shared" ref="F33:I33" si="11">+F26</f>
        <v>1000</v>
      </c>
      <c r="G33" s="610">
        <f t="shared" ref="G33" si="12">+G26</f>
        <v>3978.9</v>
      </c>
      <c r="H33" s="116">
        <f t="shared" si="11"/>
        <v>0</v>
      </c>
      <c r="I33" s="116">
        <f t="shared" si="11"/>
        <v>0</v>
      </c>
      <c r="J33" s="618"/>
    </row>
    <row r="34" spans="1:13" x14ac:dyDescent="0.2">
      <c r="A34" s="1037" t="s">
        <v>207</v>
      </c>
      <c r="B34" s="1038"/>
      <c r="C34" s="1038"/>
      <c r="D34" s="1038"/>
      <c r="E34" s="1039"/>
      <c r="F34" s="196"/>
      <c r="G34" s="628"/>
      <c r="H34" s="196"/>
      <c r="I34" s="196"/>
      <c r="J34" s="618"/>
    </row>
    <row r="35" spans="1:13" x14ac:dyDescent="0.2">
      <c r="A35" s="1037" t="s">
        <v>208</v>
      </c>
      <c r="B35" s="1038"/>
      <c r="C35" s="1038"/>
      <c r="D35" s="1038"/>
      <c r="E35" s="1039"/>
      <c r="F35" s="196"/>
      <c r="G35" s="628"/>
      <c r="H35" s="196"/>
      <c r="I35" s="196"/>
      <c r="J35" s="618"/>
    </row>
    <row r="36" spans="1:13" x14ac:dyDescent="0.2">
      <c r="A36" s="1037" t="s">
        <v>209</v>
      </c>
      <c r="B36" s="1038"/>
      <c r="C36" s="1038"/>
      <c r="D36" s="1038"/>
      <c r="E36" s="1039"/>
      <c r="F36" s="196"/>
      <c r="G36" s="628"/>
      <c r="H36" s="196"/>
      <c r="I36" s="196"/>
      <c r="J36" s="618"/>
    </row>
    <row r="37" spans="1:13" x14ac:dyDescent="0.2">
      <c r="A37" s="1037" t="s">
        <v>210</v>
      </c>
      <c r="B37" s="1038"/>
      <c r="C37" s="1038"/>
      <c r="D37" s="1038"/>
      <c r="E37" s="1039"/>
      <c r="F37" s="196"/>
      <c r="G37" s="628"/>
      <c r="H37" s="196"/>
      <c r="I37" s="196"/>
      <c r="J37" s="618"/>
    </row>
    <row r="38" spans="1:13" ht="16.5" customHeight="1" x14ac:dyDescent="0.2">
      <c r="A38" s="1040" t="s">
        <v>18</v>
      </c>
      <c r="B38" s="1041"/>
      <c r="C38" s="1041"/>
      <c r="D38" s="1041"/>
      <c r="E38" s="1042"/>
      <c r="F38" s="284">
        <f t="shared" ref="F38:I38" si="13">SUM(F39:F42)</f>
        <v>141.15</v>
      </c>
      <c r="G38" s="284">
        <f t="shared" si="13"/>
        <v>141.15</v>
      </c>
      <c r="H38" s="284">
        <f t="shared" si="13"/>
        <v>115</v>
      </c>
      <c r="I38" s="284">
        <f t="shared" si="13"/>
        <v>115</v>
      </c>
      <c r="J38" s="618"/>
    </row>
    <row r="39" spans="1:13" x14ac:dyDescent="0.2">
      <c r="A39" s="1037" t="s">
        <v>211</v>
      </c>
      <c r="B39" s="1038"/>
      <c r="C39" s="1038"/>
      <c r="D39" s="1038"/>
      <c r="E39" s="1039"/>
      <c r="F39" s="116"/>
      <c r="G39" s="610"/>
      <c r="H39" s="116"/>
      <c r="I39" s="116"/>
      <c r="J39" s="618"/>
    </row>
    <row r="40" spans="1:13" x14ac:dyDescent="0.2">
      <c r="A40" s="1037" t="s">
        <v>212</v>
      </c>
      <c r="B40" s="1038"/>
      <c r="C40" s="1038"/>
      <c r="D40" s="1038"/>
      <c r="E40" s="1039"/>
      <c r="F40" s="196"/>
      <c r="G40" s="628"/>
      <c r="H40" s="196"/>
      <c r="I40" s="196"/>
      <c r="J40" s="618"/>
    </row>
    <row r="41" spans="1:13" x14ac:dyDescent="0.2">
      <c r="A41" s="1037" t="s">
        <v>213</v>
      </c>
      <c r="B41" s="1038"/>
      <c r="C41" s="1038"/>
      <c r="D41" s="1038"/>
      <c r="E41" s="1039"/>
      <c r="F41" s="116">
        <f t="shared" ref="F41:I41" si="14">+F25+F15</f>
        <v>115</v>
      </c>
      <c r="G41" s="610">
        <f t="shared" ref="G41" si="15">+G25+G15</f>
        <v>115</v>
      </c>
      <c r="H41" s="116">
        <f t="shared" ref="H41" si="16">+H25+H15</f>
        <v>115</v>
      </c>
      <c r="I41" s="116">
        <f t="shared" si="14"/>
        <v>115</v>
      </c>
      <c r="J41" s="618"/>
    </row>
    <row r="42" spans="1:13" ht="15" customHeight="1" x14ac:dyDescent="0.2">
      <c r="A42" s="1037" t="s">
        <v>214</v>
      </c>
      <c r="B42" s="1038"/>
      <c r="C42" s="1038"/>
      <c r="D42" s="1038"/>
      <c r="E42" s="1039"/>
      <c r="F42" s="196">
        <f>+F18</f>
        <v>26.15</v>
      </c>
      <c r="G42" s="628">
        <f>+G18</f>
        <v>26.15</v>
      </c>
      <c r="H42" s="196">
        <f>+H18</f>
        <v>0</v>
      </c>
      <c r="I42" s="196">
        <f>+I18</f>
        <v>0</v>
      </c>
      <c r="J42" s="618"/>
    </row>
    <row r="43" spans="1:13" s="13" customFormat="1" x14ac:dyDescent="0.2">
      <c r="A43" s="709" t="s">
        <v>1074</v>
      </c>
      <c r="B43" s="709"/>
      <c r="C43" s="709"/>
      <c r="D43" s="709"/>
      <c r="E43" s="709"/>
      <c r="F43" s="709"/>
      <c r="G43" s="709"/>
      <c r="H43" s="709"/>
      <c r="I43" s="155"/>
      <c r="J43" s="44"/>
      <c r="K43" s="64"/>
      <c r="L43" s="64"/>
      <c r="M43" s="64"/>
    </row>
  </sheetData>
  <mergeCells count="63">
    <mergeCell ref="A43:H43"/>
    <mergeCell ref="A32:E32"/>
    <mergeCell ref="A29:E29"/>
    <mergeCell ref="B28:E28"/>
    <mergeCell ref="C27:E27"/>
    <mergeCell ref="A18:A19"/>
    <mergeCell ref="A31:E31"/>
    <mergeCell ref="A30:E30"/>
    <mergeCell ref="C24:J24"/>
    <mergeCell ref="C21:E21"/>
    <mergeCell ref="B22:E22"/>
    <mergeCell ref="B23:J23"/>
    <mergeCell ref="B18:B19"/>
    <mergeCell ref="C18:C19"/>
    <mergeCell ref="C11:J11"/>
    <mergeCell ref="G4:G8"/>
    <mergeCell ref="G12:G14"/>
    <mergeCell ref="G15:G17"/>
    <mergeCell ref="H12:H14"/>
    <mergeCell ref="F12:F14"/>
    <mergeCell ref="I12:I14"/>
    <mergeCell ref="E12:E14"/>
    <mergeCell ref="E15:E17"/>
    <mergeCell ref="J16:J17"/>
    <mergeCell ref="F15:F17"/>
    <mergeCell ref="H15:H17"/>
    <mergeCell ref="I4:I8"/>
    <mergeCell ref="B10:J10"/>
    <mergeCell ref="H4:H8"/>
    <mergeCell ref="C4:C8"/>
    <mergeCell ref="K1:M1"/>
    <mergeCell ref="A9:M9"/>
    <mergeCell ref="J4:M4"/>
    <mergeCell ref="A2:M2"/>
    <mergeCell ref="B4:B8"/>
    <mergeCell ref="J5:J8"/>
    <mergeCell ref="A4:A8"/>
    <mergeCell ref="M6:M8"/>
    <mergeCell ref="E4:E8"/>
    <mergeCell ref="J3:M3"/>
    <mergeCell ref="D4:D8"/>
    <mergeCell ref="K6:K8"/>
    <mergeCell ref="F4:F8"/>
    <mergeCell ref="L6:L8"/>
    <mergeCell ref="A42:E42"/>
    <mergeCell ref="A40:E40"/>
    <mergeCell ref="A41:E41"/>
    <mergeCell ref="A33:E33"/>
    <mergeCell ref="A38:E38"/>
    <mergeCell ref="A39:E39"/>
    <mergeCell ref="A37:E37"/>
    <mergeCell ref="A35:E35"/>
    <mergeCell ref="A36:E36"/>
    <mergeCell ref="A34:E34"/>
    <mergeCell ref="M18:M19"/>
    <mergeCell ref="D18:D19"/>
    <mergeCell ref="M16:M17"/>
    <mergeCell ref="J18:J19"/>
    <mergeCell ref="K16:K17"/>
    <mergeCell ref="I15:I17"/>
    <mergeCell ref="L16:L17"/>
    <mergeCell ref="L18:L19"/>
    <mergeCell ref="K18:K19"/>
  </mergeCells>
  <phoneticPr fontId="15" type="noConversion"/>
  <pageMargins left="0.19685039370078741" right="0.19685039370078741" top="0.59055118110236227" bottom="0.19685039370078741" header="0" footer="0"/>
  <pageSetup paperSize="9" scale="9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tint="0.59999389629810485"/>
    <pageSetUpPr fitToPage="1"/>
  </sheetPr>
  <dimension ref="A1:M92"/>
  <sheetViews>
    <sheetView zoomScale="85" zoomScaleNormal="85" workbookViewId="0">
      <pane ySplit="8" topLeftCell="A9" activePane="bottomLeft" state="frozen"/>
      <selection activeCell="F27" sqref="F27"/>
      <selection pane="bottomLeft" activeCell="J18" sqref="J18:J19"/>
    </sheetView>
  </sheetViews>
  <sheetFormatPr defaultColWidth="9.140625" defaultRowHeight="12.75" x14ac:dyDescent="0.2"/>
  <cols>
    <col min="1" max="1" width="3.140625" style="29" customWidth="1"/>
    <col min="2" max="2" width="4.140625" style="29" customWidth="1"/>
    <col min="3" max="3" width="3.42578125" style="29" customWidth="1"/>
    <col min="4" max="4" width="32.42578125" style="3" customWidth="1"/>
    <col min="5" max="5" width="7.140625" style="16" customWidth="1"/>
    <col min="6" max="6" width="13.7109375" style="158" customWidth="1"/>
    <col min="7" max="9" width="12.5703125" style="158" customWidth="1"/>
    <col min="10" max="10" width="28.7109375" style="16" customWidth="1"/>
    <col min="11" max="13" width="5.42578125" style="29" customWidth="1"/>
    <col min="14" max="16384" width="9.140625" style="3"/>
  </cols>
  <sheetData>
    <row r="1" spans="1:13" ht="18" customHeight="1" x14ac:dyDescent="0.2">
      <c r="A1" s="64"/>
      <c r="B1" s="64"/>
      <c r="C1" s="64"/>
      <c r="D1" s="44"/>
      <c r="E1" s="102"/>
      <c r="F1" s="44"/>
      <c r="G1" s="44"/>
      <c r="H1" s="44"/>
      <c r="I1" s="44"/>
      <c r="J1" s="102"/>
      <c r="K1" s="713" t="s">
        <v>876</v>
      </c>
      <c r="L1" s="713"/>
      <c r="M1" s="713"/>
    </row>
    <row r="2" spans="1:13" ht="26.25" customHeight="1" x14ac:dyDescent="0.2">
      <c r="A2" s="1071" t="s">
        <v>723</v>
      </c>
      <c r="B2" s="1071"/>
      <c r="C2" s="1071"/>
      <c r="D2" s="1071"/>
      <c r="E2" s="1071"/>
      <c r="F2" s="1071"/>
      <c r="G2" s="1071"/>
      <c r="H2" s="1071"/>
      <c r="I2" s="1071"/>
      <c r="J2" s="1071"/>
      <c r="K2" s="1071"/>
      <c r="L2" s="1071"/>
      <c r="M2" s="1071"/>
    </row>
    <row r="3" spans="1:13" x14ac:dyDescent="0.2">
      <c r="A3" s="105"/>
      <c r="B3" s="105"/>
      <c r="C3" s="105"/>
      <c r="D3" s="106"/>
      <c r="E3" s="107"/>
      <c r="F3" s="69"/>
      <c r="G3" s="69"/>
      <c r="H3" s="69"/>
      <c r="I3" s="69"/>
      <c r="J3" s="781" t="s">
        <v>235</v>
      </c>
      <c r="K3" s="781"/>
      <c r="L3" s="781"/>
      <c r="M3" s="781"/>
    </row>
    <row r="4" spans="1:13" ht="17.25" customHeight="1" x14ac:dyDescent="0.2">
      <c r="A4" s="681" t="s">
        <v>133</v>
      </c>
      <c r="B4" s="681" t="s">
        <v>134</v>
      </c>
      <c r="C4" s="681" t="s">
        <v>135</v>
      </c>
      <c r="D4" s="697" t="s">
        <v>136</v>
      </c>
      <c r="E4" s="681" t="s">
        <v>132</v>
      </c>
      <c r="F4" s="692" t="s">
        <v>1079</v>
      </c>
      <c r="G4" s="682" t="s">
        <v>919</v>
      </c>
      <c r="H4" s="692" t="s">
        <v>551</v>
      </c>
      <c r="I4" s="692" t="s">
        <v>712</v>
      </c>
      <c r="J4" s="692" t="s">
        <v>137</v>
      </c>
      <c r="K4" s="692"/>
      <c r="L4" s="692"/>
      <c r="M4" s="692"/>
    </row>
    <row r="5" spans="1:13" ht="12.75" customHeight="1" x14ac:dyDescent="0.2">
      <c r="A5" s="681"/>
      <c r="B5" s="681"/>
      <c r="C5" s="681"/>
      <c r="D5" s="697"/>
      <c r="E5" s="681"/>
      <c r="F5" s="692"/>
      <c r="G5" s="682"/>
      <c r="H5" s="692"/>
      <c r="I5" s="692"/>
      <c r="J5" s="692" t="s">
        <v>138</v>
      </c>
      <c r="K5" s="135"/>
      <c r="L5" s="135"/>
      <c r="M5" s="135"/>
    </row>
    <row r="6" spans="1:13" ht="12.75" customHeight="1" x14ac:dyDescent="0.2">
      <c r="A6" s="681"/>
      <c r="B6" s="681"/>
      <c r="C6" s="681"/>
      <c r="D6" s="697"/>
      <c r="E6" s="681"/>
      <c r="F6" s="692"/>
      <c r="G6" s="682"/>
      <c r="H6" s="692"/>
      <c r="I6" s="692"/>
      <c r="J6" s="692"/>
      <c r="K6" s="693" t="s">
        <v>507</v>
      </c>
      <c r="L6" s="693" t="s">
        <v>552</v>
      </c>
      <c r="M6" s="693" t="s">
        <v>713</v>
      </c>
    </row>
    <row r="7" spans="1:13" ht="30" customHeight="1" x14ac:dyDescent="0.2">
      <c r="A7" s="681"/>
      <c r="B7" s="681"/>
      <c r="C7" s="681"/>
      <c r="D7" s="697"/>
      <c r="E7" s="681"/>
      <c r="F7" s="692"/>
      <c r="G7" s="682"/>
      <c r="H7" s="692"/>
      <c r="I7" s="692"/>
      <c r="J7" s="692"/>
      <c r="K7" s="693"/>
      <c r="L7" s="693"/>
      <c r="M7" s="693"/>
    </row>
    <row r="8" spans="1:13" ht="36" customHeight="1" x14ac:dyDescent="0.2">
      <c r="A8" s="681"/>
      <c r="B8" s="681"/>
      <c r="C8" s="681"/>
      <c r="D8" s="697"/>
      <c r="E8" s="681"/>
      <c r="F8" s="692"/>
      <c r="G8" s="682"/>
      <c r="H8" s="692"/>
      <c r="I8" s="692"/>
      <c r="J8" s="692"/>
      <c r="K8" s="693"/>
      <c r="L8" s="693"/>
      <c r="M8" s="693"/>
    </row>
    <row r="9" spans="1:13" ht="27" customHeight="1" x14ac:dyDescent="0.2">
      <c r="A9" s="688" t="s">
        <v>262</v>
      </c>
      <c r="B9" s="688"/>
      <c r="C9" s="688"/>
      <c r="D9" s="688"/>
      <c r="E9" s="688"/>
      <c r="F9" s="688"/>
      <c r="G9" s="688"/>
      <c r="H9" s="688"/>
      <c r="I9" s="688"/>
      <c r="J9" s="688"/>
      <c r="K9" s="216"/>
      <c r="L9" s="216"/>
      <c r="M9" s="216"/>
    </row>
    <row r="10" spans="1:13" ht="18" customHeight="1" x14ac:dyDescent="0.2">
      <c r="A10" s="77" t="s">
        <v>147</v>
      </c>
      <c r="B10" s="1085" t="s">
        <v>352</v>
      </c>
      <c r="C10" s="1085"/>
      <c r="D10" s="1085"/>
      <c r="E10" s="1085"/>
      <c r="F10" s="1085"/>
      <c r="G10" s="1085"/>
      <c r="H10" s="1085"/>
      <c r="I10" s="1085"/>
      <c r="J10" s="1085"/>
      <c r="K10" s="257"/>
      <c r="L10" s="257"/>
      <c r="M10" s="257"/>
    </row>
    <row r="11" spans="1:13" ht="30.75" customHeight="1" x14ac:dyDescent="0.2">
      <c r="A11" s="77" t="s">
        <v>147</v>
      </c>
      <c r="B11" s="77" t="s">
        <v>147</v>
      </c>
      <c r="C11" s="1086" t="s">
        <v>353</v>
      </c>
      <c r="D11" s="1087"/>
      <c r="E11" s="1087"/>
      <c r="F11" s="1087"/>
      <c r="G11" s="1087"/>
      <c r="H11" s="1087"/>
      <c r="I11" s="1087"/>
      <c r="J11" s="1087"/>
      <c r="K11" s="1087"/>
      <c r="L11" s="1087"/>
      <c r="M11" s="1088"/>
    </row>
    <row r="12" spans="1:13" ht="32.25" customHeight="1" x14ac:dyDescent="0.2">
      <c r="A12" s="1081" t="s">
        <v>147</v>
      </c>
      <c r="B12" s="1081" t="s">
        <v>147</v>
      </c>
      <c r="C12" s="1081" t="s">
        <v>147</v>
      </c>
      <c r="D12" s="1078" t="s">
        <v>357</v>
      </c>
      <c r="E12" s="1084" t="s">
        <v>1</v>
      </c>
      <c r="F12" s="1089">
        <v>4681.3999999999996</v>
      </c>
      <c r="G12" s="1095">
        <v>5071</v>
      </c>
      <c r="H12" s="1089">
        <v>5175</v>
      </c>
      <c r="I12" s="1089">
        <v>5300</v>
      </c>
      <c r="J12" s="630" t="s">
        <v>86</v>
      </c>
      <c r="K12" s="631">
        <v>300</v>
      </c>
      <c r="L12" s="631">
        <v>300</v>
      </c>
      <c r="M12" s="631">
        <v>300</v>
      </c>
    </row>
    <row r="13" spans="1:13" ht="59.25" customHeight="1" x14ac:dyDescent="0.2">
      <c r="A13" s="1082"/>
      <c r="B13" s="1082"/>
      <c r="C13" s="1082"/>
      <c r="D13" s="1079"/>
      <c r="E13" s="1084"/>
      <c r="F13" s="1090"/>
      <c r="G13" s="1096"/>
      <c r="H13" s="1090"/>
      <c r="I13" s="1090"/>
      <c r="J13" s="630" t="s">
        <v>705</v>
      </c>
      <c r="K13" s="631">
        <v>100</v>
      </c>
      <c r="L13" s="631">
        <v>100</v>
      </c>
      <c r="M13" s="631">
        <v>100</v>
      </c>
    </row>
    <row r="14" spans="1:13" ht="50.25" customHeight="1" x14ac:dyDescent="0.2">
      <c r="A14" s="1082"/>
      <c r="B14" s="1082"/>
      <c r="C14" s="1082"/>
      <c r="D14" s="1079"/>
      <c r="E14" s="1084"/>
      <c r="F14" s="1090"/>
      <c r="G14" s="1096"/>
      <c r="H14" s="1090"/>
      <c r="I14" s="1090"/>
      <c r="J14" s="630" t="s">
        <v>354</v>
      </c>
      <c r="K14" s="631">
        <v>15</v>
      </c>
      <c r="L14" s="631">
        <v>15</v>
      </c>
      <c r="M14" s="631">
        <v>15</v>
      </c>
    </row>
    <row r="15" spans="1:13" ht="49.5" customHeight="1" x14ac:dyDescent="0.2">
      <c r="A15" s="1082"/>
      <c r="B15" s="1082"/>
      <c r="C15" s="1082"/>
      <c r="D15" s="1079"/>
      <c r="E15" s="1063" t="s">
        <v>21</v>
      </c>
      <c r="F15" s="1056">
        <v>24.3</v>
      </c>
      <c r="G15" s="1097">
        <v>24.3</v>
      </c>
      <c r="H15" s="1056">
        <v>24.3</v>
      </c>
      <c r="I15" s="1056">
        <v>24.3</v>
      </c>
      <c r="J15" s="630" t="s">
        <v>706</v>
      </c>
      <c r="K15" s="632">
        <v>12</v>
      </c>
      <c r="L15" s="632">
        <v>12</v>
      </c>
      <c r="M15" s="632">
        <v>12</v>
      </c>
    </row>
    <row r="16" spans="1:13" ht="34.5" customHeight="1" x14ac:dyDescent="0.2">
      <c r="A16" s="1083"/>
      <c r="B16" s="1083"/>
      <c r="C16" s="1083"/>
      <c r="D16" s="1080"/>
      <c r="E16" s="1064"/>
      <c r="F16" s="1057"/>
      <c r="G16" s="1098"/>
      <c r="H16" s="1057"/>
      <c r="I16" s="1057"/>
      <c r="J16" s="630" t="s">
        <v>355</v>
      </c>
      <c r="K16" s="632">
        <v>7</v>
      </c>
      <c r="L16" s="632">
        <v>7</v>
      </c>
      <c r="M16" s="632">
        <v>7</v>
      </c>
    </row>
    <row r="17" spans="1:13" ht="42.75" customHeight="1" x14ac:dyDescent="0.2">
      <c r="A17" s="633" t="s">
        <v>147</v>
      </c>
      <c r="B17" s="633" t="s">
        <v>147</v>
      </c>
      <c r="C17" s="633" t="s">
        <v>148</v>
      </c>
      <c r="D17" s="175" t="s">
        <v>71</v>
      </c>
      <c r="E17" s="630" t="s">
        <v>1</v>
      </c>
      <c r="F17" s="99">
        <v>171.1</v>
      </c>
      <c r="G17" s="543">
        <v>185.7</v>
      </c>
      <c r="H17" s="99">
        <v>198</v>
      </c>
      <c r="I17" s="99">
        <v>212</v>
      </c>
      <c r="J17" s="634" t="s">
        <v>356</v>
      </c>
      <c r="K17" s="632">
        <v>100</v>
      </c>
      <c r="L17" s="632">
        <v>100</v>
      </c>
      <c r="M17" s="632">
        <v>100</v>
      </c>
    </row>
    <row r="18" spans="1:13" ht="24" customHeight="1" x14ac:dyDescent="0.2">
      <c r="A18" s="1060" t="s">
        <v>147</v>
      </c>
      <c r="B18" s="1060" t="s">
        <v>147</v>
      </c>
      <c r="C18" s="1060" t="s">
        <v>149</v>
      </c>
      <c r="D18" s="1091" t="s">
        <v>359</v>
      </c>
      <c r="E18" s="475" t="s">
        <v>1</v>
      </c>
      <c r="F18" s="168">
        <v>1401</v>
      </c>
      <c r="G18" s="520">
        <v>1497.9</v>
      </c>
      <c r="H18" s="168">
        <v>1600</v>
      </c>
      <c r="I18" s="168">
        <v>1750</v>
      </c>
      <c r="J18" s="1067" t="s">
        <v>358</v>
      </c>
      <c r="K18" s="1065">
        <v>11</v>
      </c>
      <c r="L18" s="1065">
        <v>11</v>
      </c>
      <c r="M18" s="1065">
        <v>11</v>
      </c>
    </row>
    <row r="19" spans="1:13" ht="22.5" customHeight="1" x14ac:dyDescent="0.2">
      <c r="A19" s="1060"/>
      <c r="B19" s="1060"/>
      <c r="C19" s="1060"/>
      <c r="D19" s="1091"/>
      <c r="E19" s="475" t="s">
        <v>21</v>
      </c>
      <c r="F19" s="168">
        <v>58.2</v>
      </c>
      <c r="G19" s="520">
        <v>58.2</v>
      </c>
      <c r="H19" s="168">
        <v>58.2</v>
      </c>
      <c r="I19" s="168">
        <v>58.2</v>
      </c>
      <c r="J19" s="1068"/>
      <c r="K19" s="1066"/>
      <c r="L19" s="1066"/>
      <c r="M19" s="1066"/>
    </row>
    <row r="20" spans="1:13" ht="50.25" customHeight="1" x14ac:dyDescent="0.2">
      <c r="A20" s="633" t="s">
        <v>147</v>
      </c>
      <c r="B20" s="633" t="s">
        <v>147</v>
      </c>
      <c r="C20" s="633" t="s">
        <v>150</v>
      </c>
      <c r="D20" s="475" t="s">
        <v>544</v>
      </c>
      <c r="E20" s="475" t="s">
        <v>1</v>
      </c>
      <c r="F20" s="168">
        <v>40</v>
      </c>
      <c r="G20" s="520">
        <v>40</v>
      </c>
      <c r="H20" s="168">
        <v>140</v>
      </c>
      <c r="I20" s="168">
        <v>140</v>
      </c>
      <c r="J20" s="636" t="s">
        <v>827</v>
      </c>
      <c r="K20" s="637">
        <v>2</v>
      </c>
      <c r="L20" s="637">
        <v>3</v>
      </c>
      <c r="M20" s="637">
        <v>3</v>
      </c>
    </row>
    <row r="21" spans="1:13" ht="24" customHeight="1" x14ac:dyDescent="0.2">
      <c r="A21" s="659" t="s">
        <v>147</v>
      </c>
      <c r="B21" s="659" t="s">
        <v>147</v>
      </c>
      <c r="C21" s="1061" t="s">
        <v>139</v>
      </c>
      <c r="D21" s="1061"/>
      <c r="E21" s="1061"/>
      <c r="F21" s="91">
        <f t="shared" ref="F21:I21" si="0">SUM(F12:F20)</f>
        <v>6376</v>
      </c>
      <c r="G21" s="91">
        <f t="shared" si="0"/>
        <v>6877.0999999999995</v>
      </c>
      <c r="H21" s="91">
        <f t="shared" si="0"/>
        <v>7195.5</v>
      </c>
      <c r="I21" s="91">
        <f t="shared" si="0"/>
        <v>7484.5</v>
      </c>
      <c r="J21" s="660"/>
      <c r="K21" s="661"/>
      <c r="L21" s="661"/>
      <c r="M21" s="661"/>
    </row>
    <row r="22" spans="1:13" ht="22.5" customHeight="1" x14ac:dyDescent="0.2">
      <c r="A22" s="256" t="s">
        <v>147</v>
      </c>
      <c r="B22" s="256" t="s">
        <v>148</v>
      </c>
      <c r="C22" s="1069" t="s">
        <v>360</v>
      </c>
      <c r="D22" s="1069"/>
      <c r="E22" s="1069"/>
      <c r="F22" s="1069"/>
      <c r="G22" s="1069"/>
      <c r="H22" s="1069"/>
      <c r="I22" s="1069"/>
      <c r="J22" s="1069"/>
      <c r="K22" s="46"/>
      <c r="L22" s="46"/>
      <c r="M22" s="46"/>
    </row>
    <row r="23" spans="1:13" ht="42.75" customHeight="1" x14ac:dyDescent="0.2">
      <c r="A23" s="633" t="s">
        <v>147</v>
      </c>
      <c r="B23" s="633" t="s">
        <v>148</v>
      </c>
      <c r="C23" s="633" t="s">
        <v>147</v>
      </c>
      <c r="D23" s="635" t="s">
        <v>72</v>
      </c>
      <c r="E23" s="635" t="s">
        <v>17</v>
      </c>
      <c r="F23" s="99">
        <v>0.8</v>
      </c>
      <c r="G23" s="543">
        <v>0.8</v>
      </c>
      <c r="H23" s="99">
        <v>0.8</v>
      </c>
      <c r="I23" s="99">
        <v>0.8</v>
      </c>
      <c r="J23" s="630" t="s">
        <v>87</v>
      </c>
      <c r="K23" s="638">
        <v>2000</v>
      </c>
      <c r="L23" s="638">
        <v>2000</v>
      </c>
      <c r="M23" s="638">
        <v>2000</v>
      </c>
    </row>
    <row r="24" spans="1:13" ht="27" customHeight="1" x14ac:dyDescent="0.2">
      <c r="A24" s="633" t="s">
        <v>147</v>
      </c>
      <c r="B24" s="633" t="s">
        <v>148</v>
      </c>
      <c r="C24" s="633" t="s">
        <v>148</v>
      </c>
      <c r="D24" s="635" t="s">
        <v>73</v>
      </c>
      <c r="E24" s="635" t="s">
        <v>17</v>
      </c>
      <c r="F24" s="99">
        <v>47.9</v>
      </c>
      <c r="G24" s="543">
        <v>47.9</v>
      </c>
      <c r="H24" s="99">
        <v>47.9</v>
      </c>
      <c r="I24" s="99">
        <v>47.9</v>
      </c>
      <c r="J24" s="630" t="s">
        <v>88</v>
      </c>
      <c r="K24" s="638">
        <v>700</v>
      </c>
      <c r="L24" s="638">
        <v>700</v>
      </c>
      <c r="M24" s="638">
        <v>700</v>
      </c>
    </row>
    <row r="25" spans="1:13" ht="29.25" customHeight="1" x14ac:dyDescent="0.2">
      <c r="A25" s="633" t="s">
        <v>147</v>
      </c>
      <c r="B25" s="633" t="s">
        <v>148</v>
      </c>
      <c r="C25" s="633" t="s">
        <v>149</v>
      </c>
      <c r="D25" s="635" t="s">
        <v>74</v>
      </c>
      <c r="E25" s="635" t="s">
        <v>17</v>
      </c>
      <c r="F25" s="99">
        <v>35.5</v>
      </c>
      <c r="G25" s="543">
        <v>35.5</v>
      </c>
      <c r="H25" s="99">
        <v>35.5</v>
      </c>
      <c r="I25" s="99">
        <v>35.5</v>
      </c>
      <c r="J25" s="630" t="s">
        <v>707</v>
      </c>
      <c r="K25" s="638">
        <v>1600</v>
      </c>
      <c r="L25" s="638">
        <v>1600</v>
      </c>
      <c r="M25" s="638">
        <v>1600</v>
      </c>
    </row>
    <row r="26" spans="1:13" ht="37.5" customHeight="1" x14ac:dyDescent="0.2">
      <c r="A26" s="633" t="s">
        <v>147</v>
      </c>
      <c r="B26" s="633" t="s">
        <v>148</v>
      </c>
      <c r="C26" s="633" t="s">
        <v>150</v>
      </c>
      <c r="D26" s="635" t="s">
        <v>76</v>
      </c>
      <c r="E26" s="635" t="s">
        <v>17</v>
      </c>
      <c r="F26" s="99">
        <v>9</v>
      </c>
      <c r="G26" s="543">
        <v>9</v>
      </c>
      <c r="H26" s="99">
        <v>9</v>
      </c>
      <c r="I26" s="99">
        <v>9</v>
      </c>
      <c r="J26" s="630" t="s">
        <v>89</v>
      </c>
      <c r="K26" s="638">
        <v>20</v>
      </c>
      <c r="L26" s="638">
        <v>20</v>
      </c>
      <c r="M26" s="638">
        <v>20</v>
      </c>
    </row>
    <row r="27" spans="1:13" ht="40.5" customHeight="1" x14ac:dyDescent="0.2">
      <c r="A27" s="633" t="s">
        <v>147</v>
      </c>
      <c r="B27" s="633" t="s">
        <v>148</v>
      </c>
      <c r="C27" s="633" t="s">
        <v>151</v>
      </c>
      <c r="D27" s="213" t="s">
        <v>607</v>
      </c>
      <c r="E27" s="635" t="s">
        <v>17</v>
      </c>
      <c r="F27" s="99">
        <v>20.2</v>
      </c>
      <c r="G27" s="543">
        <v>20.2</v>
      </c>
      <c r="H27" s="99">
        <v>20.2</v>
      </c>
      <c r="I27" s="99">
        <v>20.2</v>
      </c>
      <c r="J27" s="630" t="s">
        <v>351</v>
      </c>
      <c r="K27" s="638">
        <v>5</v>
      </c>
      <c r="L27" s="638">
        <v>5</v>
      </c>
      <c r="M27" s="638">
        <v>5</v>
      </c>
    </row>
    <row r="28" spans="1:13" ht="34.5" customHeight="1" x14ac:dyDescent="0.2">
      <c r="A28" s="633" t="s">
        <v>147</v>
      </c>
      <c r="B28" s="633" t="s">
        <v>148</v>
      </c>
      <c r="C28" s="633" t="s">
        <v>152</v>
      </c>
      <c r="D28" s="635" t="s">
        <v>91</v>
      </c>
      <c r="E28" s="635" t="s">
        <v>17</v>
      </c>
      <c r="F28" s="639">
        <v>19.5</v>
      </c>
      <c r="G28" s="651">
        <v>19.5</v>
      </c>
      <c r="H28" s="639">
        <v>19.5</v>
      </c>
      <c r="I28" s="639">
        <v>19.5</v>
      </c>
      <c r="J28" s="630" t="s">
        <v>92</v>
      </c>
      <c r="K28" s="638">
        <v>10</v>
      </c>
      <c r="L28" s="638">
        <v>10</v>
      </c>
      <c r="M28" s="638">
        <v>10</v>
      </c>
    </row>
    <row r="29" spans="1:13" ht="31.5" customHeight="1" x14ac:dyDescent="0.2">
      <c r="A29" s="633" t="s">
        <v>147</v>
      </c>
      <c r="B29" s="633" t="s">
        <v>148</v>
      </c>
      <c r="C29" s="633" t="s">
        <v>153</v>
      </c>
      <c r="D29" s="635" t="s">
        <v>77</v>
      </c>
      <c r="E29" s="635" t="s">
        <v>17</v>
      </c>
      <c r="F29" s="99">
        <v>12.2</v>
      </c>
      <c r="G29" s="543">
        <v>12.2</v>
      </c>
      <c r="H29" s="99">
        <v>12.2</v>
      </c>
      <c r="I29" s="99">
        <v>12.2</v>
      </c>
      <c r="J29" s="630" t="s">
        <v>93</v>
      </c>
      <c r="K29" s="638">
        <v>800</v>
      </c>
      <c r="L29" s="638">
        <v>800</v>
      </c>
      <c r="M29" s="638">
        <v>800</v>
      </c>
    </row>
    <row r="30" spans="1:13" ht="30" customHeight="1" x14ac:dyDescent="0.2">
      <c r="A30" s="633" t="s">
        <v>147</v>
      </c>
      <c r="B30" s="633" t="s">
        <v>148</v>
      </c>
      <c r="C30" s="633" t="s">
        <v>154</v>
      </c>
      <c r="D30" s="635" t="s">
        <v>78</v>
      </c>
      <c r="E30" s="635" t="s">
        <v>17</v>
      </c>
      <c r="F30" s="99">
        <v>1.2</v>
      </c>
      <c r="G30" s="543">
        <v>1.2</v>
      </c>
      <c r="H30" s="99">
        <v>1.2</v>
      </c>
      <c r="I30" s="99">
        <v>1.2</v>
      </c>
      <c r="J30" s="630" t="s">
        <v>87</v>
      </c>
      <c r="K30" s="638">
        <v>12</v>
      </c>
      <c r="L30" s="638">
        <v>12</v>
      </c>
      <c r="M30" s="638">
        <v>12</v>
      </c>
    </row>
    <row r="31" spans="1:13" ht="45.75" customHeight="1" x14ac:dyDescent="0.2">
      <c r="A31" s="633" t="s">
        <v>147</v>
      </c>
      <c r="B31" s="633" t="s">
        <v>148</v>
      </c>
      <c r="C31" s="633" t="s">
        <v>155</v>
      </c>
      <c r="D31" s="635" t="s">
        <v>79</v>
      </c>
      <c r="E31" s="175" t="s">
        <v>17</v>
      </c>
      <c r="F31" s="99">
        <v>0</v>
      </c>
      <c r="G31" s="543">
        <v>0</v>
      </c>
      <c r="H31" s="99">
        <v>0</v>
      </c>
      <c r="I31" s="99">
        <v>0</v>
      </c>
      <c r="J31" s="634" t="s">
        <v>217</v>
      </c>
      <c r="K31" s="477">
        <v>1</v>
      </c>
      <c r="L31" s="477">
        <v>1</v>
      </c>
      <c r="M31" s="477">
        <v>1</v>
      </c>
    </row>
    <row r="32" spans="1:13" ht="58.5" customHeight="1" x14ac:dyDescent="0.2">
      <c r="A32" s="640" t="s">
        <v>147</v>
      </c>
      <c r="B32" s="640" t="s">
        <v>148</v>
      </c>
      <c r="C32" s="640" t="s">
        <v>156</v>
      </c>
      <c r="D32" s="635" t="s">
        <v>346</v>
      </c>
      <c r="E32" s="635" t="s">
        <v>17</v>
      </c>
      <c r="F32" s="99">
        <v>5</v>
      </c>
      <c r="G32" s="543">
        <v>5</v>
      </c>
      <c r="H32" s="99">
        <v>5</v>
      </c>
      <c r="I32" s="99">
        <v>5</v>
      </c>
      <c r="J32" s="630" t="s">
        <v>94</v>
      </c>
      <c r="K32" s="477">
        <v>11</v>
      </c>
      <c r="L32" s="477">
        <v>11</v>
      </c>
      <c r="M32" s="477">
        <v>11</v>
      </c>
    </row>
    <row r="33" spans="1:13" ht="58.5" customHeight="1" x14ac:dyDescent="0.2">
      <c r="A33" s="640" t="s">
        <v>147</v>
      </c>
      <c r="B33" s="640" t="s">
        <v>148</v>
      </c>
      <c r="C33" s="640" t="s">
        <v>157</v>
      </c>
      <c r="D33" s="635" t="s">
        <v>1072</v>
      </c>
      <c r="E33" s="635" t="s">
        <v>17</v>
      </c>
      <c r="F33" s="99">
        <v>0</v>
      </c>
      <c r="G33" s="543">
        <v>6.3</v>
      </c>
      <c r="H33" s="99">
        <v>0</v>
      </c>
      <c r="I33" s="99">
        <v>0</v>
      </c>
      <c r="J33" s="630"/>
      <c r="K33" s="477"/>
      <c r="L33" s="477"/>
      <c r="M33" s="477"/>
    </row>
    <row r="34" spans="1:13" ht="18" customHeight="1" x14ac:dyDescent="0.2">
      <c r="A34" s="633" t="s">
        <v>147</v>
      </c>
      <c r="B34" s="633" t="s">
        <v>148</v>
      </c>
      <c r="C34" s="1058" t="s">
        <v>139</v>
      </c>
      <c r="D34" s="1058"/>
      <c r="E34" s="1058"/>
      <c r="F34" s="92">
        <f>SUM(F23:F33)</f>
        <v>151.29999999999995</v>
      </c>
      <c r="G34" s="92">
        <f>SUM(G23:G33)</f>
        <v>157.59999999999997</v>
      </c>
      <c r="H34" s="92">
        <f>SUM(H23:H33)</f>
        <v>151.29999999999995</v>
      </c>
      <c r="I34" s="92">
        <f>SUM(I23:I33)</f>
        <v>151.29999999999995</v>
      </c>
      <c r="J34" s="630"/>
      <c r="K34" s="638"/>
      <c r="L34" s="638"/>
      <c r="M34" s="638"/>
    </row>
    <row r="35" spans="1:13" ht="20.25" customHeight="1" x14ac:dyDescent="0.2">
      <c r="A35" s="256" t="s">
        <v>147</v>
      </c>
      <c r="B35" s="256" t="s">
        <v>149</v>
      </c>
      <c r="C35" s="1069" t="s">
        <v>95</v>
      </c>
      <c r="D35" s="1069"/>
      <c r="E35" s="1069"/>
      <c r="F35" s="1069"/>
      <c r="G35" s="1069"/>
      <c r="H35" s="1069"/>
      <c r="I35" s="1069"/>
      <c r="J35" s="1069"/>
      <c r="K35" s="254"/>
      <c r="L35" s="254"/>
      <c r="M35" s="254"/>
    </row>
    <row r="36" spans="1:13" ht="42.75" customHeight="1" x14ac:dyDescent="0.2">
      <c r="A36" s="633" t="s">
        <v>147</v>
      </c>
      <c r="B36" s="641" t="s">
        <v>149</v>
      </c>
      <c r="C36" s="641" t="s">
        <v>147</v>
      </c>
      <c r="D36" s="475" t="s">
        <v>923</v>
      </c>
      <c r="E36" s="475" t="s">
        <v>1</v>
      </c>
      <c r="F36" s="99">
        <v>120</v>
      </c>
      <c r="G36" s="543">
        <v>120</v>
      </c>
      <c r="H36" s="99">
        <v>120</v>
      </c>
      <c r="I36" s="99">
        <v>120</v>
      </c>
      <c r="J36" s="634" t="s">
        <v>96</v>
      </c>
      <c r="K36" s="638">
        <v>100</v>
      </c>
      <c r="L36" s="638">
        <v>100</v>
      </c>
      <c r="M36" s="638">
        <v>100</v>
      </c>
    </row>
    <row r="37" spans="1:13" ht="30" customHeight="1" x14ac:dyDescent="0.2">
      <c r="A37" s="633" t="s">
        <v>147</v>
      </c>
      <c r="B37" s="641" t="s">
        <v>149</v>
      </c>
      <c r="C37" s="641" t="s">
        <v>148</v>
      </c>
      <c r="D37" s="475" t="s">
        <v>1073</v>
      </c>
      <c r="E37" s="475" t="s">
        <v>1</v>
      </c>
      <c r="F37" s="99">
        <v>21.6</v>
      </c>
      <c r="G37" s="543">
        <v>21.6</v>
      </c>
      <c r="H37" s="99">
        <v>21.6</v>
      </c>
      <c r="I37" s="99">
        <v>21.6</v>
      </c>
      <c r="J37" s="634" t="s">
        <v>97</v>
      </c>
      <c r="K37" s="638">
        <v>100</v>
      </c>
      <c r="L37" s="638">
        <v>100</v>
      </c>
      <c r="M37" s="638">
        <v>100</v>
      </c>
    </row>
    <row r="38" spans="1:13" ht="29.25" customHeight="1" x14ac:dyDescent="0.2">
      <c r="A38" s="1094" t="s">
        <v>147</v>
      </c>
      <c r="B38" s="1059" t="s">
        <v>149</v>
      </c>
      <c r="C38" s="1059" t="s">
        <v>149</v>
      </c>
      <c r="D38" s="698" t="s">
        <v>881</v>
      </c>
      <c r="E38" s="475" t="s">
        <v>1</v>
      </c>
      <c r="F38" s="99">
        <v>110</v>
      </c>
      <c r="G38" s="652">
        <v>230</v>
      </c>
      <c r="H38" s="99">
        <v>400</v>
      </c>
      <c r="I38" s="99">
        <v>400</v>
      </c>
      <c r="J38" s="1070" t="s">
        <v>319</v>
      </c>
      <c r="K38" s="1062">
        <v>100</v>
      </c>
      <c r="L38" s="1062">
        <v>100</v>
      </c>
      <c r="M38" s="1062">
        <v>100</v>
      </c>
    </row>
    <row r="39" spans="1:13" ht="19.5" customHeight="1" x14ac:dyDescent="0.2">
      <c r="A39" s="1094"/>
      <c r="B39" s="1059"/>
      <c r="C39" s="1059"/>
      <c r="D39" s="698"/>
      <c r="E39" s="475" t="s">
        <v>1</v>
      </c>
      <c r="F39" s="99">
        <v>48.1</v>
      </c>
      <c r="G39" s="543">
        <v>48.1</v>
      </c>
      <c r="H39" s="99">
        <v>48.1</v>
      </c>
      <c r="I39" s="99">
        <v>48.3</v>
      </c>
      <c r="J39" s="1070"/>
      <c r="K39" s="1062"/>
      <c r="L39" s="1062"/>
      <c r="M39" s="1062"/>
    </row>
    <row r="40" spans="1:13" ht="18" customHeight="1" x14ac:dyDescent="0.2">
      <c r="A40" s="1094"/>
      <c r="B40" s="1059"/>
      <c r="C40" s="1059"/>
      <c r="D40" s="698"/>
      <c r="E40" s="475" t="s">
        <v>1</v>
      </c>
      <c r="F40" s="99">
        <v>0</v>
      </c>
      <c r="G40" s="543">
        <v>0</v>
      </c>
      <c r="H40" s="99">
        <v>0</v>
      </c>
      <c r="I40" s="99">
        <v>0</v>
      </c>
      <c r="J40" s="1070"/>
      <c r="K40" s="1062"/>
      <c r="L40" s="1062"/>
      <c r="M40" s="1062"/>
    </row>
    <row r="41" spans="1:13" ht="21.75" customHeight="1" x14ac:dyDescent="0.2">
      <c r="A41" s="1094"/>
      <c r="B41" s="1059"/>
      <c r="C41" s="1059"/>
      <c r="D41" s="698"/>
      <c r="E41" s="475" t="s">
        <v>14</v>
      </c>
      <c r="F41" s="349">
        <v>1836.7</v>
      </c>
      <c r="G41" s="543">
        <v>1836.7</v>
      </c>
      <c r="H41" s="349">
        <v>1523.2</v>
      </c>
      <c r="I41" s="349">
        <v>1293.7</v>
      </c>
      <c r="J41" s="1070"/>
      <c r="K41" s="1062"/>
      <c r="L41" s="1062"/>
      <c r="M41" s="1062"/>
    </row>
    <row r="42" spans="1:13" ht="26.25" customHeight="1" x14ac:dyDescent="0.2">
      <c r="A42" s="629" t="s">
        <v>147</v>
      </c>
      <c r="B42" s="643" t="s">
        <v>149</v>
      </c>
      <c r="C42" s="643" t="s">
        <v>150</v>
      </c>
      <c r="D42" s="644" t="s">
        <v>98</v>
      </c>
      <c r="E42" s="475" t="s">
        <v>1</v>
      </c>
      <c r="F42" s="349">
        <v>1050</v>
      </c>
      <c r="G42" s="543">
        <v>1050</v>
      </c>
      <c r="H42" s="349">
        <v>1150</v>
      </c>
      <c r="I42" s="349">
        <v>1150</v>
      </c>
      <c r="J42" s="476" t="s">
        <v>99</v>
      </c>
      <c r="K42" s="645">
        <v>100</v>
      </c>
      <c r="L42" s="645">
        <v>100</v>
      </c>
      <c r="M42" s="645">
        <v>100</v>
      </c>
    </row>
    <row r="43" spans="1:13" ht="67.5" customHeight="1" x14ac:dyDescent="0.2">
      <c r="A43" s="633" t="s">
        <v>147</v>
      </c>
      <c r="B43" s="641" t="s">
        <v>149</v>
      </c>
      <c r="C43" s="641" t="s">
        <v>151</v>
      </c>
      <c r="D43" s="475" t="s">
        <v>494</v>
      </c>
      <c r="E43" s="475" t="s">
        <v>17</v>
      </c>
      <c r="F43" s="99">
        <v>0</v>
      </c>
      <c r="G43" s="543">
        <v>0</v>
      </c>
      <c r="H43" s="99">
        <v>0</v>
      </c>
      <c r="I43" s="99">
        <v>0</v>
      </c>
      <c r="J43" s="632" t="s">
        <v>648</v>
      </c>
      <c r="K43" s="638"/>
      <c r="L43" s="638"/>
      <c r="M43" s="638"/>
    </row>
    <row r="44" spans="1:13" ht="67.5" customHeight="1" x14ac:dyDescent="0.2">
      <c r="A44" s="633" t="s">
        <v>147</v>
      </c>
      <c r="B44" s="641" t="s">
        <v>149</v>
      </c>
      <c r="C44" s="641" t="s">
        <v>152</v>
      </c>
      <c r="D44" s="475" t="s">
        <v>708</v>
      </c>
      <c r="E44" s="475" t="s">
        <v>17</v>
      </c>
      <c r="F44" s="99">
        <v>0</v>
      </c>
      <c r="G44" s="543">
        <v>19.100000000000001</v>
      </c>
      <c r="H44" s="99">
        <v>0</v>
      </c>
      <c r="I44" s="99">
        <v>0</v>
      </c>
      <c r="J44" s="632" t="s">
        <v>709</v>
      </c>
      <c r="K44" s="642" t="s">
        <v>924</v>
      </c>
      <c r="L44" s="638"/>
      <c r="M44" s="638"/>
    </row>
    <row r="45" spans="1:13" ht="20.25" customHeight="1" x14ac:dyDescent="0.2">
      <c r="A45" s="655" t="s">
        <v>147</v>
      </c>
      <c r="B45" s="655" t="s">
        <v>149</v>
      </c>
      <c r="C45" s="1072" t="s">
        <v>139</v>
      </c>
      <c r="D45" s="1072"/>
      <c r="E45" s="1072"/>
      <c r="F45" s="92">
        <f>SUM(F36:F44)</f>
        <v>3186.4</v>
      </c>
      <c r="G45" s="92">
        <f>SUM(G36:G44)</f>
        <v>3325.5</v>
      </c>
      <c r="H45" s="92">
        <f>SUM(H36:H44)</f>
        <v>3262.9</v>
      </c>
      <c r="I45" s="92">
        <f>SUM(I36:I44)</f>
        <v>3033.6</v>
      </c>
      <c r="J45" s="657"/>
      <c r="K45" s="658"/>
      <c r="L45" s="658"/>
      <c r="M45" s="658"/>
    </row>
    <row r="46" spans="1:13" ht="18.75" customHeight="1" x14ac:dyDescent="0.2">
      <c r="A46" s="655" t="s">
        <v>147</v>
      </c>
      <c r="B46" s="1061" t="s">
        <v>140</v>
      </c>
      <c r="C46" s="1061"/>
      <c r="D46" s="1061"/>
      <c r="E46" s="1061"/>
      <c r="F46" s="93">
        <f>+F45+F34+F21</f>
        <v>9713.7000000000007</v>
      </c>
      <c r="G46" s="93">
        <f>+G45+G34+G21</f>
        <v>10360.199999999999</v>
      </c>
      <c r="H46" s="93">
        <f>+H45+H34+H21</f>
        <v>10609.7</v>
      </c>
      <c r="I46" s="93">
        <f>+I45+I34+I21</f>
        <v>10669.4</v>
      </c>
      <c r="J46" s="657"/>
      <c r="K46" s="658"/>
      <c r="L46" s="658"/>
      <c r="M46" s="658"/>
    </row>
    <row r="47" spans="1:13" ht="18.75" customHeight="1" x14ac:dyDescent="0.2">
      <c r="A47" s="256" t="s">
        <v>148</v>
      </c>
      <c r="B47" s="1077" t="s">
        <v>481</v>
      </c>
      <c r="C47" s="1077"/>
      <c r="D47" s="1077"/>
      <c r="E47" s="1077"/>
      <c r="F47" s="1077"/>
      <c r="G47" s="1077"/>
      <c r="H47" s="1077"/>
      <c r="I47" s="1077"/>
      <c r="J47" s="1077"/>
      <c r="K47" s="254"/>
      <c r="L47" s="254"/>
      <c r="M47" s="254"/>
    </row>
    <row r="48" spans="1:13" ht="21" customHeight="1" x14ac:dyDescent="0.2">
      <c r="A48" s="256" t="s">
        <v>148</v>
      </c>
      <c r="B48" s="330" t="s">
        <v>147</v>
      </c>
      <c r="C48" s="1077" t="s">
        <v>460</v>
      </c>
      <c r="D48" s="1077"/>
      <c r="E48" s="1077"/>
      <c r="F48" s="1077"/>
      <c r="G48" s="1077"/>
      <c r="H48" s="1077"/>
      <c r="I48" s="1077"/>
      <c r="J48" s="1077"/>
      <c r="K48" s="254"/>
      <c r="L48" s="254"/>
      <c r="M48" s="254"/>
    </row>
    <row r="49" spans="1:13" ht="93.75" customHeight="1" x14ac:dyDescent="0.2">
      <c r="A49" s="633" t="s">
        <v>148</v>
      </c>
      <c r="B49" s="641" t="s">
        <v>147</v>
      </c>
      <c r="C49" s="641" t="s">
        <v>147</v>
      </c>
      <c r="D49" s="475" t="s">
        <v>482</v>
      </c>
      <c r="E49" s="475" t="s">
        <v>1</v>
      </c>
      <c r="F49" s="99">
        <v>29</v>
      </c>
      <c r="G49" s="543">
        <v>29</v>
      </c>
      <c r="H49" s="99">
        <v>29</v>
      </c>
      <c r="I49" s="99">
        <v>29</v>
      </c>
      <c r="J49" s="634" t="s">
        <v>568</v>
      </c>
      <c r="K49" s="33">
        <v>100</v>
      </c>
      <c r="L49" s="33">
        <v>100</v>
      </c>
      <c r="M49" s="33">
        <v>100</v>
      </c>
    </row>
    <row r="50" spans="1:13" ht="19.5" customHeight="1" x14ac:dyDescent="0.2">
      <c r="A50" s="633" t="s">
        <v>148</v>
      </c>
      <c r="B50" s="655" t="s">
        <v>147</v>
      </c>
      <c r="C50" s="1072" t="s">
        <v>139</v>
      </c>
      <c r="D50" s="1072"/>
      <c r="E50" s="1072"/>
      <c r="F50" s="92">
        <f t="shared" ref="F50:I50" si="1">+F49</f>
        <v>29</v>
      </c>
      <c r="G50" s="92">
        <f t="shared" ref="G50" si="2">+G49</f>
        <v>29</v>
      </c>
      <c r="H50" s="92">
        <f t="shared" ref="H50" si="3">+H49</f>
        <v>29</v>
      </c>
      <c r="I50" s="92">
        <f t="shared" si="1"/>
        <v>29</v>
      </c>
      <c r="J50" s="657"/>
      <c r="K50" s="658"/>
      <c r="L50" s="658"/>
      <c r="M50" s="658"/>
    </row>
    <row r="51" spans="1:13" ht="17.25" customHeight="1" x14ac:dyDescent="0.2">
      <c r="A51" s="256" t="s">
        <v>148</v>
      </c>
      <c r="B51" s="256" t="s">
        <v>148</v>
      </c>
      <c r="C51" s="1069" t="s">
        <v>100</v>
      </c>
      <c r="D51" s="1069"/>
      <c r="E51" s="1069"/>
      <c r="F51" s="1069"/>
      <c r="G51" s="1069"/>
      <c r="H51" s="1069"/>
      <c r="I51" s="1069"/>
      <c r="J51" s="1069"/>
      <c r="K51" s="254"/>
      <c r="L51" s="254"/>
      <c r="M51" s="254"/>
    </row>
    <row r="52" spans="1:13" ht="29.25" customHeight="1" x14ac:dyDescent="0.2">
      <c r="A52" s="633" t="s">
        <v>148</v>
      </c>
      <c r="B52" s="633" t="s">
        <v>148</v>
      </c>
      <c r="C52" s="633" t="s">
        <v>147</v>
      </c>
      <c r="D52" s="635" t="s">
        <v>80</v>
      </c>
      <c r="E52" s="635" t="s">
        <v>1</v>
      </c>
      <c r="F52" s="99">
        <v>20</v>
      </c>
      <c r="G52" s="543">
        <v>20</v>
      </c>
      <c r="H52" s="99">
        <v>20</v>
      </c>
      <c r="I52" s="99">
        <v>20</v>
      </c>
      <c r="J52" s="630" t="s">
        <v>485</v>
      </c>
      <c r="K52" s="477">
        <v>59</v>
      </c>
      <c r="L52" s="477">
        <v>59</v>
      </c>
      <c r="M52" s="477">
        <v>59</v>
      </c>
    </row>
    <row r="53" spans="1:13" ht="28.5" customHeight="1" x14ac:dyDescent="0.2">
      <c r="A53" s="633" t="s">
        <v>148</v>
      </c>
      <c r="B53" s="633" t="s">
        <v>148</v>
      </c>
      <c r="C53" s="633" t="s">
        <v>148</v>
      </c>
      <c r="D53" s="646" t="s">
        <v>81</v>
      </c>
      <c r="E53" s="635" t="s">
        <v>1</v>
      </c>
      <c r="F53" s="99">
        <v>15</v>
      </c>
      <c r="G53" s="543">
        <v>15</v>
      </c>
      <c r="H53" s="99">
        <v>15</v>
      </c>
      <c r="I53" s="99">
        <v>15</v>
      </c>
      <c r="J53" s="634" t="s">
        <v>710</v>
      </c>
      <c r="K53" s="477">
        <v>4</v>
      </c>
      <c r="L53" s="477">
        <v>4</v>
      </c>
      <c r="M53" s="477">
        <v>4</v>
      </c>
    </row>
    <row r="54" spans="1:13" ht="15.75" customHeight="1" x14ac:dyDescent="0.2">
      <c r="A54" s="656" t="s">
        <v>148</v>
      </c>
      <c r="B54" s="656" t="s">
        <v>148</v>
      </c>
      <c r="C54" s="1072" t="s">
        <v>139</v>
      </c>
      <c r="D54" s="1072"/>
      <c r="E54" s="1072"/>
      <c r="F54" s="94">
        <f t="shared" ref="F54:I54" si="4">SUM(F52:F53)</f>
        <v>35</v>
      </c>
      <c r="G54" s="94">
        <f t="shared" ref="G54" si="5">SUM(G52:G53)</f>
        <v>35</v>
      </c>
      <c r="H54" s="94">
        <f t="shared" si="4"/>
        <v>35</v>
      </c>
      <c r="I54" s="94">
        <f t="shared" si="4"/>
        <v>35</v>
      </c>
      <c r="J54" s="657"/>
      <c r="K54" s="658"/>
      <c r="L54" s="658"/>
      <c r="M54" s="658"/>
    </row>
    <row r="55" spans="1:13" ht="14.25" x14ac:dyDescent="0.2">
      <c r="A55" s="656" t="s">
        <v>148</v>
      </c>
      <c r="B55" s="1061" t="s">
        <v>140</v>
      </c>
      <c r="C55" s="1061"/>
      <c r="D55" s="1061"/>
      <c r="E55" s="1061"/>
      <c r="F55" s="91">
        <f t="shared" ref="F55:I55" si="6">+F54+F50</f>
        <v>64</v>
      </c>
      <c r="G55" s="91">
        <f t="shared" ref="G55" si="7">+G54+G50</f>
        <v>64</v>
      </c>
      <c r="H55" s="91">
        <f t="shared" ref="H55" si="8">+H54+H50</f>
        <v>64</v>
      </c>
      <c r="I55" s="91">
        <f t="shared" si="6"/>
        <v>64</v>
      </c>
      <c r="J55" s="657"/>
      <c r="K55" s="658"/>
      <c r="L55" s="658"/>
      <c r="M55" s="658"/>
    </row>
    <row r="56" spans="1:13" ht="34.5" customHeight="1" x14ac:dyDescent="0.2">
      <c r="A56" s="256" t="s">
        <v>149</v>
      </c>
      <c r="B56" s="1086" t="s">
        <v>543</v>
      </c>
      <c r="C56" s="1087"/>
      <c r="D56" s="1087"/>
      <c r="E56" s="1087"/>
      <c r="F56" s="1087"/>
      <c r="G56" s="1087"/>
      <c r="H56" s="1087"/>
      <c r="I56" s="1087"/>
      <c r="J56" s="1087"/>
      <c r="K56" s="1087"/>
      <c r="L56" s="1087"/>
      <c r="M56" s="1088"/>
    </row>
    <row r="57" spans="1:13" ht="18" customHeight="1" x14ac:dyDescent="0.2">
      <c r="A57" s="256" t="s">
        <v>149</v>
      </c>
      <c r="B57" s="255" t="s">
        <v>147</v>
      </c>
      <c r="C57" s="1074" t="s">
        <v>198</v>
      </c>
      <c r="D57" s="1075"/>
      <c r="E57" s="1075"/>
      <c r="F57" s="1075"/>
      <c r="G57" s="1075"/>
      <c r="H57" s="1075"/>
      <c r="I57" s="1075"/>
      <c r="J57" s="1075"/>
      <c r="K57" s="1075"/>
      <c r="L57" s="1075"/>
      <c r="M57" s="1076"/>
    </row>
    <row r="58" spans="1:13" ht="63" customHeight="1" x14ac:dyDescent="0.2">
      <c r="A58" s="633" t="s">
        <v>149</v>
      </c>
      <c r="B58" s="633" t="s">
        <v>147</v>
      </c>
      <c r="C58" s="633" t="s">
        <v>147</v>
      </c>
      <c r="D58" s="475" t="s">
        <v>253</v>
      </c>
      <c r="E58" s="635" t="s">
        <v>1</v>
      </c>
      <c r="F58" s="647">
        <v>161.5</v>
      </c>
      <c r="G58" s="653">
        <v>161.5</v>
      </c>
      <c r="H58" s="647">
        <v>200</v>
      </c>
      <c r="I58" s="647">
        <v>230</v>
      </c>
      <c r="J58" s="634" t="s">
        <v>318</v>
      </c>
      <c r="K58" s="477">
        <v>50</v>
      </c>
      <c r="L58" s="477">
        <v>50</v>
      </c>
      <c r="M58" s="477">
        <v>50</v>
      </c>
    </row>
    <row r="59" spans="1:13" x14ac:dyDescent="0.2">
      <c r="A59" s="656" t="s">
        <v>149</v>
      </c>
      <c r="B59" s="656" t="s">
        <v>147</v>
      </c>
      <c r="C59" s="1072" t="s">
        <v>139</v>
      </c>
      <c r="D59" s="1072"/>
      <c r="E59" s="1072"/>
      <c r="F59" s="92">
        <f>SUM(F58:F58)</f>
        <v>161.5</v>
      </c>
      <c r="G59" s="92">
        <f>SUM(G58:G58)</f>
        <v>161.5</v>
      </c>
      <c r="H59" s="92">
        <f>SUM(H58:H58)</f>
        <v>200</v>
      </c>
      <c r="I59" s="92">
        <f>SUM(I58:I58)</f>
        <v>230</v>
      </c>
      <c r="J59" s="657"/>
      <c r="K59" s="658"/>
      <c r="L59" s="658"/>
      <c r="M59" s="658"/>
    </row>
    <row r="60" spans="1:13" ht="14.25" x14ac:dyDescent="0.2">
      <c r="A60" s="656" t="s">
        <v>149</v>
      </c>
      <c r="B60" s="1061" t="s">
        <v>140</v>
      </c>
      <c r="C60" s="1061"/>
      <c r="D60" s="1061"/>
      <c r="E60" s="1061"/>
      <c r="F60" s="93">
        <f t="shared" ref="F60:I60" si="9">+F59</f>
        <v>161.5</v>
      </c>
      <c r="G60" s="93">
        <f t="shared" ref="G60" si="10">+G59</f>
        <v>161.5</v>
      </c>
      <c r="H60" s="93">
        <f t="shared" ref="H60" si="11">+H59</f>
        <v>200</v>
      </c>
      <c r="I60" s="93">
        <f t="shared" si="9"/>
        <v>230</v>
      </c>
      <c r="J60" s="657"/>
      <c r="K60" s="658"/>
      <c r="L60" s="658"/>
      <c r="M60" s="658"/>
    </row>
    <row r="61" spans="1:13" ht="16.5" customHeight="1" x14ac:dyDescent="0.2">
      <c r="A61" s="256" t="s">
        <v>150</v>
      </c>
      <c r="B61" s="1069" t="s">
        <v>347</v>
      </c>
      <c r="C61" s="1069"/>
      <c r="D61" s="1069"/>
      <c r="E61" s="1069"/>
      <c r="F61" s="1069"/>
      <c r="G61" s="1069"/>
      <c r="H61" s="1069"/>
      <c r="I61" s="1069"/>
      <c r="J61" s="1069"/>
      <c r="K61" s="254"/>
      <c r="L61" s="254"/>
      <c r="M61" s="254"/>
    </row>
    <row r="62" spans="1:13" ht="18" customHeight="1" x14ac:dyDescent="0.2">
      <c r="A62" s="256" t="s">
        <v>150</v>
      </c>
      <c r="B62" s="255" t="s">
        <v>147</v>
      </c>
      <c r="C62" s="1069" t="s">
        <v>348</v>
      </c>
      <c r="D62" s="1069"/>
      <c r="E62" s="1069"/>
      <c r="F62" s="1069"/>
      <c r="G62" s="1069"/>
      <c r="H62" s="1069"/>
      <c r="I62" s="1069"/>
      <c r="J62" s="1069"/>
      <c r="K62" s="254"/>
      <c r="L62" s="254"/>
      <c r="M62" s="254"/>
    </row>
    <row r="63" spans="1:13" ht="44.25" customHeight="1" x14ac:dyDescent="0.2">
      <c r="A63" s="633" t="s">
        <v>150</v>
      </c>
      <c r="B63" s="633" t="s">
        <v>147</v>
      </c>
      <c r="C63" s="633" t="s">
        <v>147</v>
      </c>
      <c r="D63" s="213" t="s">
        <v>143</v>
      </c>
      <c r="E63" s="635" t="s">
        <v>1</v>
      </c>
      <c r="F63" s="639">
        <v>12</v>
      </c>
      <c r="G63" s="651">
        <v>12</v>
      </c>
      <c r="H63" s="639">
        <v>12</v>
      </c>
      <c r="I63" s="639">
        <v>12</v>
      </c>
      <c r="J63" s="630" t="s">
        <v>38</v>
      </c>
      <c r="K63" s="638">
        <v>20</v>
      </c>
      <c r="L63" s="638">
        <v>20</v>
      </c>
      <c r="M63" s="638">
        <v>20</v>
      </c>
    </row>
    <row r="64" spans="1:13" ht="47.25" customHeight="1" x14ac:dyDescent="0.2">
      <c r="A64" s="1060" t="s">
        <v>150</v>
      </c>
      <c r="B64" s="1060" t="s">
        <v>147</v>
      </c>
      <c r="C64" s="1060" t="s">
        <v>148</v>
      </c>
      <c r="D64" s="833" t="s">
        <v>349</v>
      </c>
      <c r="E64" s="630" t="s">
        <v>1</v>
      </c>
      <c r="F64" s="639">
        <v>92</v>
      </c>
      <c r="G64" s="651">
        <v>93.4</v>
      </c>
      <c r="H64" s="639">
        <v>100</v>
      </c>
      <c r="I64" s="639">
        <v>100</v>
      </c>
      <c r="J64" s="1070" t="s">
        <v>237</v>
      </c>
      <c r="K64" s="836">
        <v>27</v>
      </c>
      <c r="L64" s="836">
        <v>27</v>
      </c>
      <c r="M64" s="836">
        <v>27</v>
      </c>
    </row>
    <row r="65" spans="1:13" ht="30" customHeight="1" x14ac:dyDescent="0.2">
      <c r="A65" s="1060"/>
      <c r="B65" s="1060"/>
      <c r="C65" s="1060"/>
      <c r="D65" s="833"/>
      <c r="E65" s="630" t="s">
        <v>17</v>
      </c>
      <c r="F65" s="639">
        <v>1234.5999999999999</v>
      </c>
      <c r="G65" s="651">
        <v>1234.5999999999999</v>
      </c>
      <c r="H65" s="639">
        <v>1285</v>
      </c>
      <c r="I65" s="639">
        <v>1330</v>
      </c>
      <c r="J65" s="1070"/>
      <c r="K65" s="1055"/>
      <c r="L65" s="1055"/>
      <c r="M65" s="1055"/>
    </row>
    <row r="66" spans="1:13" ht="26.25" customHeight="1" x14ac:dyDescent="0.2">
      <c r="A66" s="1060"/>
      <c r="B66" s="1060"/>
      <c r="C66" s="1060"/>
      <c r="D66" s="833"/>
      <c r="E66" s="630" t="s">
        <v>21</v>
      </c>
      <c r="F66" s="639">
        <v>1.1000000000000001</v>
      </c>
      <c r="G66" s="651">
        <v>1.1000000000000001</v>
      </c>
      <c r="H66" s="639">
        <v>1.1000000000000001</v>
      </c>
      <c r="I66" s="639">
        <v>1.1000000000000001</v>
      </c>
      <c r="J66" s="1070"/>
      <c r="K66" s="837"/>
      <c r="L66" s="837"/>
      <c r="M66" s="837"/>
    </row>
    <row r="67" spans="1:13" ht="44.25" customHeight="1" x14ac:dyDescent="0.2">
      <c r="A67" s="633" t="s">
        <v>150</v>
      </c>
      <c r="B67" s="633" t="s">
        <v>147</v>
      </c>
      <c r="C67" s="633" t="s">
        <v>149</v>
      </c>
      <c r="D67" s="635" t="s">
        <v>75</v>
      </c>
      <c r="E67" s="635" t="s">
        <v>17</v>
      </c>
      <c r="F67" s="99">
        <v>57.8</v>
      </c>
      <c r="G67" s="543">
        <v>57.8</v>
      </c>
      <c r="H67" s="99">
        <v>57.8</v>
      </c>
      <c r="I67" s="99">
        <v>57.8</v>
      </c>
      <c r="J67" s="634" t="s">
        <v>711</v>
      </c>
      <c r="K67" s="638">
        <v>100</v>
      </c>
      <c r="L67" s="638">
        <v>100</v>
      </c>
      <c r="M67" s="638">
        <v>100</v>
      </c>
    </row>
    <row r="68" spans="1:13" ht="36.75" customHeight="1" x14ac:dyDescent="0.2">
      <c r="A68" s="633" t="s">
        <v>150</v>
      </c>
      <c r="B68" s="633" t="s">
        <v>147</v>
      </c>
      <c r="C68" s="633" t="s">
        <v>150</v>
      </c>
      <c r="D68" s="635" t="s">
        <v>32</v>
      </c>
      <c r="E68" s="635" t="s">
        <v>17</v>
      </c>
      <c r="F68" s="99">
        <v>32.299999999999997</v>
      </c>
      <c r="G68" s="543">
        <v>32.6</v>
      </c>
      <c r="H68" s="99">
        <v>32.299999999999997</v>
      </c>
      <c r="I68" s="99">
        <v>32.299999999999997</v>
      </c>
      <c r="J68" s="630" t="s">
        <v>90</v>
      </c>
      <c r="K68" s="638">
        <v>1</v>
      </c>
      <c r="L68" s="638">
        <v>1</v>
      </c>
      <c r="M68" s="638">
        <v>1</v>
      </c>
    </row>
    <row r="69" spans="1:13" ht="57" customHeight="1" x14ac:dyDescent="0.2">
      <c r="A69" s="633" t="s">
        <v>150</v>
      </c>
      <c r="B69" s="633" t="s">
        <v>147</v>
      </c>
      <c r="C69" s="633" t="s">
        <v>151</v>
      </c>
      <c r="D69" s="635" t="s">
        <v>483</v>
      </c>
      <c r="E69" s="635" t="s">
        <v>1</v>
      </c>
      <c r="F69" s="99">
        <v>18</v>
      </c>
      <c r="G69" s="543">
        <v>18</v>
      </c>
      <c r="H69" s="99">
        <v>0</v>
      </c>
      <c r="I69" s="99">
        <v>0</v>
      </c>
      <c r="J69" s="634" t="s">
        <v>665</v>
      </c>
      <c r="K69" s="477" t="s">
        <v>666</v>
      </c>
      <c r="L69" s="638"/>
      <c r="M69" s="638"/>
    </row>
    <row r="70" spans="1:13" ht="41.25" customHeight="1" x14ac:dyDescent="0.2">
      <c r="A70" s="633" t="s">
        <v>150</v>
      </c>
      <c r="B70" s="633" t="s">
        <v>147</v>
      </c>
      <c r="C70" s="633" t="s">
        <v>152</v>
      </c>
      <c r="D70" s="475" t="s">
        <v>542</v>
      </c>
      <c r="E70" s="635" t="s">
        <v>1</v>
      </c>
      <c r="F70" s="639">
        <v>141.9</v>
      </c>
      <c r="G70" s="651">
        <v>141.9</v>
      </c>
      <c r="H70" s="639">
        <v>170</v>
      </c>
      <c r="I70" s="639">
        <v>170</v>
      </c>
      <c r="J70" s="630" t="s">
        <v>350</v>
      </c>
      <c r="K70" s="477">
        <v>67</v>
      </c>
      <c r="L70" s="477">
        <v>77</v>
      </c>
      <c r="M70" s="477">
        <v>77</v>
      </c>
    </row>
    <row r="71" spans="1:13" ht="39.75" customHeight="1" x14ac:dyDescent="0.2">
      <c r="A71" s="633" t="s">
        <v>150</v>
      </c>
      <c r="B71" s="633" t="s">
        <v>147</v>
      </c>
      <c r="C71" s="633" t="s">
        <v>153</v>
      </c>
      <c r="D71" s="475" t="s">
        <v>541</v>
      </c>
      <c r="E71" s="635" t="s">
        <v>1</v>
      </c>
      <c r="F71" s="639">
        <v>10</v>
      </c>
      <c r="G71" s="651">
        <v>10</v>
      </c>
      <c r="H71" s="639">
        <v>10</v>
      </c>
      <c r="I71" s="639">
        <v>10</v>
      </c>
      <c r="J71" s="630" t="s">
        <v>350</v>
      </c>
      <c r="K71" s="477">
        <v>64</v>
      </c>
      <c r="L71" s="477">
        <v>74</v>
      </c>
      <c r="M71" s="477">
        <v>84</v>
      </c>
    </row>
    <row r="72" spans="1:13" ht="17.25" customHeight="1" x14ac:dyDescent="0.2">
      <c r="A72" s="656" t="s">
        <v>150</v>
      </c>
      <c r="B72" s="656" t="s">
        <v>148</v>
      </c>
      <c r="C72" s="1072" t="s">
        <v>139</v>
      </c>
      <c r="D72" s="1072"/>
      <c r="E72" s="1072"/>
      <c r="F72" s="94">
        <f>SUM(F63:F71)</f>
        <v>1599.6999999999998</v>
      </c>
      <c r="G72" s="94">
        <f>SUM(G63:G71)</f>
        <v>1601.3999999999999</v>
      </c>
      <c r="H72" s="94">
        <f>SUM(H63:H71)</f>
        <v>1668.1999999999998</v>
      </c>
      <c r="I72" s="94">
        <f>SUM(I63:I71)</f>
        <v>1713.1999999999998</v>
      </c>
      <c r="J72" s="657"/>
      <c r="K72" s="658"/>
      <c r="L72" s="658"/>
      <c r="M72" s="658"/>
    </row>
    <row r="73" spans="1:13" ht="15.75" customHeight="1" x14ac:dyDescent="0.2">
      <c r="A73" s="656" t="s">
        <v>150</v>
      </c>
      <c r="B73" s="1061" t="s">
        <v>140</v>
      </c>
      <c r="C73" s="1061"/>
      <c r="D73" s="1061"/>
      <c r="E73" s="1061"/>
      <c r="F73" s="91">
        <f t="shared" ref="F73:I73" si="12">+F72</f>
        <v>1599.6999999999998</v>
      </c>
      <c r="G73" s="91">
        <f t="shared" ref="G73" si="13">+G72</f>
        <v>1601.3999999999999</v>
      </c>
      <c r="H73" s="91">
        <f t="shared" ref="H73" si="14">+H72</f>
        <v>1668.1999999999998</v>
      </c>
      <c r="I73" s="91">
        <f t="shared" si="12"/>
        <v>1713.1999999999998</v>
      </c>
      <c r="J73" s="657"/>
      <c r="K73" s="658"/>
      <c r="L73" s="658"/>
      <c r="M73" s="658"/>
    </row>
    <row r="74" spans="1:13" ht="21.75" customHeight="1" x14ac:dyDescent="0.2">
      <c r="A74" s="1054" t="s">
        <v>141</v>
      </c>
      <c r="B74" s="1054"/>
      <c r="C74" s="1054"/>
      <c r="D74" s="1054"/>
      <c r="E74" s="1054"/>
      <c r="F74" s="41">
        <f>+F73+F60+F55+F46</f>
        <v>11538.900000000001</v>
      </c>
      <c r="G74" s="41">
        <f>+G73+G60+G55+G46</f>
        <v>12187.099999999999</v>
      </c>
      <c r="H74" s="41">
        <f>+H73+H60+H55+H46</f>
        <v>12541.900000000001</v>
      </c>
      <c r="I74" s="41">
        <f>+I73+I60+I55+I46</f>
        <v>12676.599999999999</v>
      </c>
      <c r="J74" s="648"/>
      <c r="K74" s="649"/>
      <c r="L74" s="649"/>
      <c r="M74" s="649"/>
    </row>
    <row r="75" spans="1:13" ht="18" customHeight="1" x14ac:dyDescent="0.2">
      <c r="A75" s="1093" t="s">
        <v>142</v>
      </c>
      <c r="B75" s="1093"/>
      <c r="C75" s="1093"/>
      <c r="D75" s="1093"/>
      <c r="E75" s="1093"/>
      <c r="F75" s="639"/>
      <c r="G75" s="639"/>
      <c r="H75" s="639"/>
      <c r="I75" s="639"/>
      <c r="J75" s="648"/>
      <c r="K75" s="649"/>
      <c r="L75" s="649"/>
      <c r="M75" s="649"/>
    </row>
    <row r="76" spans="1:13" ht="19.5" customHeight="1" x14ac:dyDescent="0.2">
      <c r="A76" s="707" t="s">
        <v>19</v>
      </c>
      <c r="B76" s="707"/>
      <c r="C76" s="707"/>
      <c r="D76" s="707"/>
      <c r="E76" s="707"/>
      <c r="F76" s="42">
        <f t="shared" ref="F76:I76" si="15">SUM(F77:F82)</f>
        <v>11538.900000000001</v>
      </c>
      <c r="G76" s="42">
        <f t="shared" si="15"/>
        <v>12187.100000000002</v>
      </c>
      <c r="H76" s="42">
        <f t="shared" si="15"/>
        <v>12541.900000000001</v>
      </c>
      <c r="I76" s="42">
        <f t="shared" si="15"/>
        <v>12676.6</v>
      </c>
      <c r="J76" s="648"/>
      <c r="K76" s="649"/>
      <c r="L76" s="649"/>
      <c r="M76" s="649"/>
    </row>
    <row r="77" spans="1:13" ht="15" customHeight="1" x14ac:dyDescent="0.2">
      <c r="A77" s="1073" t="s">
        <v>205</v>
      </c>
      <c r="B77" s="1073"/>
      <c r="C77" s="1073"/>
      <c r="D77" s="1073"/>
      <c r="E77" s="1073"/>
      <c r="F77" s="639">
        <f>+F70+F64+F63+F58+F53+F52+F49+F42+F38+F37+F36+F18+F17+F12+F69+F71+F39+F20+F40</f>
        <v>8142.6</v>
      </c>
      <c r="G77" s="651">
        <f>+G70+G64+G63+G58+G53+G52+G49+G42+G38+G37+G36+G18+G17+G12+G69+G71+G39+G20+G40</f>
        <v>8765.1</v>
      </c>
      <c r="H77" s="639">
        <f>+H70+H64+H63+H58+H53+H52+H49+H42+H38+H37+H36+H18+H17+H12+H69+H71+H39+H20+H40</f>
        <v>9408.7000000000007</v>
      </c>
      <c r="I77" s="639">
        <f>+I70+I64+I63+I58+I53+I52+I49+I42+I38+I37+I36+I18+I17+I12+I69+I71+I39+I20+I40</f>
        <v>9727.9</v>
      </c>
      <c r="J77" s="648"/>
      <c r="K77" s="649"/>
      <c r="L77" s="649"/>
      <c r="M77" s="649"/>
    </row>
    <row r="78" spans="1:13" ht="12.75" customHeight="1" x14ac:dyDescent="0.2">
      <c r="A78" s="1073" t="s">
        <v>206</v>
      </c>
      <c r="B78" s="1073"/>
      <c r="C78" s="1073"/>
      <c r="D78" s="1073"/>
      <c r="E78" s="1073"/>
      <c r="F78" s="639">
        <f t="shared" ref="F78:I78" si="16">+F68+F67+F65+F32+F31+F30+F29+F28+F27+F26+F25+F24+F23+F43+F44+F33</f>
        <v>1476</v>
      </c>
      <c r="G78" s="651">
        <f t="shared" si="16"/>
        <v>1501.7</v>
      </c>
      <c r="H78" s="639">
        <f t="shared" si="16"/>
        <v>1526.4</v>
      </c>
      <c r="I78" s="639">
        <f t="shared" si="16"/>
        <v>1571.4</v>
      </c>
      <c r="J78" s="648"/>
      <c r="K78" s="648"/>
      <c r="L78" s="648"/>
      <c r="M78" s="648"/>
    </row>
    <row r="79" spans="1:13" ht="12.75" customHeight="1" x14ac:dyDescent="0.2">
      <c r="A79" s="1073" t="s">
        <v>207</v>
      </c>
      <c r="B79" s="1073"/>
      <c r="C79" s="1073"/>
      <c r="D79" s="1073"/>
      <c r="E79" s="1073"/>
      <c r="F79" s="639"/>
      <c r="G79" s="651"/>
      <c r="H79" s="639"/>
      <c r="I79" s="639"/>
      <c r="J79" s="648"/>
      <c r="K79" s="649"/>
      <c r="L79" s="649"/>
      <c r="M79" s="649"/>
    </row>
    <row r="80" spans="1:13" ht="12.75" customHeight="1" x14ac:dyDescent="0.2">
      <c r="A80" s="1073" t="s">
        <v>208</v>
      </c>
      <c r="B80" s="1073"/>
      <c r="C80" s="1073"/>
      <c r="D80" s="1073"/>
      <c r="E80" s="1073"/>
      <c r="F80" s="639">
        <f>+F15+F19+F66</f>
        <v>83.6</v>
      </c>
      <c r="G80" s="651">
        <f>+G15+G19+G66</f>
        <v>83.6</v>
      </c>
      <c r="H80" s="639">
        <f>+H15+H19+H66</f>
        <v>83.6</v>
      </c>
      <c r="I80" s="639">
        <f>+I15+I19+I66</f>
        <v>83.6</v>
      </c>
      <c r="J80" s="648"/>
      <c r="K80" s="649"/>
      <c r="L80" s="649"/>
      <c r="M80" s="649"/>
    </row>
    <row r="81" spans="1:13" ht="14.25" customHeight="1" x14ac:dyDescent="0.2">
      <c r="A81" s="1073" t="s">
        <v>209</v>
      </c>
      <c r="B81" s="1073"/>
      <c r="C81" s="1073"/>
      <c r="D81" s="1073"/>
      <c r="E81" s="1073"/>
      <c r="F81" s="639">
        <f>+F41</f>
        <v>1836.7</v>
      </c>
      <c r="G81" s="651">
        <f>+G41</f>
        <v>1836.7</v>
      </c>
      <c r="H81" s="639">
        <f>+H41</f>
        <v>1523.2</v>
      </c>
      <c r="I81" s="639">
        <f>+I41</f>
        <v>1293.7</v>
      </c>
      <c r="J81" s="648"/>
      <c r="K81" s="649"/>
      <c r="L81" s="649"/>
      <c r="M81" s="649"/>
    </row>
    <row r="82" spans="1:13" ht="12.75" customHeight="1" x14ac:dyDescent="0.2">
      <c r="A82" s="1073" t="s">
        <v>210</v>
      </c>
      <c r="B82" s="1073"/>
      <c r="C82" s="1073"/>
      <c r="D82" s="1073"/>
      <c r="E82" s="1073"/>
      <c r="F82" s="639"/>
      <c r="G82" s="651"/>
      <c r="H82" s="639"/>
      <c r="I82" s="639"/>
      <c r="J82" s="648"/>
      <c r="K82" s="649"/>
      <c r="L82" s="649"/>
      <c r="M82" s="649"/>
    </row>
    <row r="83" spans="1:13" ht="15" customHeight="1" x14ac:dyDescent="0.2">
      <c r="A83" s="1092" t="s">
        <v>18</v>
      </c>
      <c r="B83" s="1092"/>
      <c r="C83" s="1092"/>
      <c r="D83" s="1092"/>
      <c r="E83" s="1092"/>
      <c r="F83" s="43">
        <f t="shared" ref="F83:I83" si="17">SUM(F84:F87)</f>
        <v>0</v>
      </c>
      <c r="G83" s="43">
        <f t="shared" si="17"/>
        <v>0</v>
      </c>
      <c r="H83" s="43">
        <f t="shared" si="17"/>
        <v>0</v>
      </c>
      <c r="I83" s="43">
        <f t="shared" si="17"/>
        <v>0</v>
      </c>
      <c r="J83" s="648"/>
      <c r="K83" s="649"/>
      <c r="L83" s="649"/>
      <c r="M83" s="649"/>
    </row>
    <row r="84" spans="1:13" ht="14.25" customHeight="1" x14ac:dyDescent="0.2">
      <c r="A84" s="1073" t="s">
        <v>211</v>
      </c>
      <c r="B84" s="1073"/>
      <c r="C84" s="1073"/>
      <c r="D84" s="1073"/>
      <c r="E84" s="1073"/>
      <c r="F84" s="639"/>
      <c r="G84" s="651"/>
      <c r="H84" s="639"/>
      <c r="I84" s="639"/>
      <c r="J84" s="648"/>
      <c r="K84" s="649"/>
      <c r="L84" s="649"/>
      <c r="M84" s="649"/>
    </row>
    <row r="85" spans="1:13" ht="12.75" customHeight="1" x14ac:dyDescent="0.2">
      <c r="A85" s="1073" t="s">
        <v>212</v>
      </c>
      <c r="B85" s="1073"/>
      <c r="C85" s="1073"/>
      <c r="D85" s="1073"/>
      <c r="E85" s="1073"/>
      <c r="F85" s="639"/>
      <c r="G85" s="651"/>
      <c r="H85" s="639"/>
      <c r="I85" s="639"/>
      <c r="J85" s="648"/>
      <c r="K85" s="649"/>
      <c r="L85" s="649"/>
      <c r="M85" s="649"/>
    </row>
    <row r="86" spans="1:13" ht="12.75" customHeight="1" x14ac:dyDescent="0.2">
      <c r="A86" s="1073" t="s">
        <v>213</v>
      </c>
      <c r="B86" s="1073"/>
      <c r="C86" s="1073"/>
      <c r="D86" s="1073"/>
      <c r="E86" s="1073"/>
      <c r="F86" s="639"/>
      <c r="G86" s="651"/>
      <c r="H86" s="639"/>
      <c r="I86" s="639"/>
      <c r="J86" s="648"/>
      <c r="K86" s="649"/>
      <c r="L86" s="649"/>
      <c r="M86" s="649"/>
    </row>
    <row r="87" spans="1:13" ht="12.75" customHeight="1" x14ac:dyDescent="0.2">
      <c r="A87" s="1073" t="s">
        <v>214</v>
      </c>
      <c r="B87" s="1073"/>
      <c r="C87" s="1073"/>
      <c r="D87" s="1073"/>
      <c r="E87" s="1073"/>
      <c r="F87" s="650"/>
      <c r="G87" s="654"/>
      <c r="H87" s="650"/>
      <c r="I87" s="650"/>
      <c r="J87" s="648"/>
      <c r="K87" s="649"/>
      <c r="L87" s="649"/>
      <c r="M87" s="649"/>
    </row>
    <row r="88" spans="1:13" s="13" customFormat="1" ht="15.75" customHeight="1" x14ac:dyDescent="0.2">
      <c r="A88" s="709" t="s">
        <v>1074</v>
      </c>
      <c r="B88" s="709"/>
      <c r="C88" s="709"/>
      <c r="D88" s="709"/>
      <c r="E88" s="709"/>
      <c r="F88" s="709"/>
      <c r="G88" s="709"/>
      <c r="H88" s="709"/>
      <c r="I88" s="155"/>
      <c r="J88" s="44"/>
      <c r="K88" s="64"/>
      <c r="L88" s="64"/>
      <c r="M88" s="64"/>
    </row>
    <row r="89" spans="1:13" x14ac:dyDescent="0.2">
      <c r="F89" s="13"/>
      <c r="H89" s="13"/>
      <c r="I89" s="13"/>
    </row>
    <row r="90" spans="1:13" x14ac:dyDescent="0.2">
      <c r="F90" s="13"/>
      <c r="H90" s="13"/>
      <c r="I90" s="13"/>
    </row>
    <row r="91" spans="1:13" x14ac:dyDescent="0.2">
      <c r="F91" s="13"/>
      <c r="H91" s="13"/>
      <c r="I91" s="13"/>
    </row>
    <row r="92" spans="1:13" x14ac:dyDescent="0.2">
      <c r="F92" s="13"/>
      <c r="H92" s="13"/>
      <c r="I92" s="13"/>
    </row>
  </sheetData>
  <mergeCells count="93">
    <mergeCell ref="L64:L66"/>
    <mergeCell ref="K18:K19"/>
    <mergeCell ref="G4:G8"/>
    <mergeCell ref="G12:G14"/>
    <mergeCell ref="G15:G16"/>
    <mergeCell ref="I12:I14"/>
    <mergeCell ref="I15:I16"/>
    <mergeCell ref="A9:J9"/>
    <mergeCell ref="A18:A19"/>
    <mergeCell ref="J4:M4"/>
    <mergeCell ref="C4:C8"/>
    <mergeCell ref="K6:K8"/>
    <mergeCell ref="E4:E8"/>
    <mergeCell ref="A12:A16"/>
    <mergeCell ref="A38:A41"/>
    <mergeCell ref="C62:J62"/>
    <mergeCell ref="C50:E50"/>
    <mergeCell ref="C51:J51"/>
    <mergeCell ref="A88:H88"/>
    <mergeCell ref="A87:E87"/>
    <mergeCell ref="B73:E73"/>
    <mergeCell ref="A75:E75"/>
    <mergeCell ref="A80:E80"/>
    <mergeCell ref="A77:E77"/>
    <mergeCell ref="C54:E54"/>
    <mergeCell ref="A85:E85"/>
    <mergeCell ref="A83:E83"/>
    <mergeCell ref="A79:E79"/>
    <mergeCell ref="A76:E76"/>
    <mergeCell ref="A78:E78"/>
    <mergeCell ref="L6:L8"/>
    <mergeCell ref="L18:L19"/>
    <mergeCell ref="D4:D8"/>
    <mergeCell ref="H4:H8"/>
    <mergeCell ref="F12:F14"/>
    <mergeCell ref="J5:J8"/>
    <mergeCell ref="F4:F8"/>
    <mergeCell ref="D18:D19"/>
    <mergeCell ref="E12:E14"/>
    <mergeCell ref="B10:J10"/>
    <mergeCell ref="C12:C16"/>
    <mergeCell ref="B56:M56"/>
    <mergeCell ref="C11:M11"/>
    <mergeCell ref="H12:H14"/>
    <mergeCell ref="B47:J47"/>
    <mergeCell ref="B4:B8"/>
    <mergeCell ref="J64:J66"/>
    <mergeCell ref="B64:B66"/>
    <mergeCell ref="C45:E45"/>
    <mergeCell ref="A86:E86"/>
    <mergeCell ref="A82:E82"/>
    <mergeCell ref="A84:E84"/>
    <mergeCell ref="A81:E81"/>
    <mergeCell ref="A64:A66"/>
    <mergeCell ref="C59:E59"/>
    <mergeCell ref="C64:C66"/>
    <mergeCell ref="C57:M57"/>
    <mergeCell ref="C48:J48"/>
    <mergeCell ref="B61:J61"/>
    <mergeCell ref="B55:E55"/>
    <mergeCell ref="C72:E72"/>
    <mergeCell ref="K1:M1"/>
    <mergeCell ref="M38:M41"/>
    <mergeCell ref="E15:E16"/>
    <mergeCell ref="I4:I8"/>
    <mergeCell ref="M6:M8"/>
    <mergeCell ref="M18:M19"/>
    <mergeCell ref="J18:J19"/>
    <mergeCell ref="C22:J22"/>
    <mergeCell ref="C21:E21"/>
    <mergeCell ref="C35:J35"/>
    <mergeCell ref="J38:J41"/>
    <mergeCell ref="D38:D41"/>
    <mergeCell ref="J3:M3"/>
    <mergeCell ref="A2:M2"/>
    <mergeCell ref="A4:A8"/>
    <mergeCell ref="K38:K41"/>
    <mergeCell ref="A74:E74"/>
    <mergeCell ref="M64:M66"/>
    <mergeCell ref="D64:D66"/>
    <mergeCell ref="H15:H16"/>
    <mergeCell ref="F15:F16"/>
    <mergeCell ref="C34:E34"/>
    <mergeCell ref="B38:B41"/>
    <mergeCell ref="B18:B19"/>
    <mergeCell ref="C18:C19"/>
    <mergeCell ref="B46:E46"/>
    <mergeCell ref="L38:L41"/>
    <mergeCell ref="K64:K66"/>
    <mergeCell ref="C38:C41"/>
    <mergeCell ref="B60:E60"/>
    <mergeCell ref="D12:D16"/>
    <mergeCell ref="B12:B16"/>
  </mergeCells>
  <phoneticPr fontId="15" type="noConversion"/>
  <pageMargins left="0.19685039370078741" right="0.19685039370078741" top="0.19685039370078741" bottom="0.19685039370078741" header="0" footer="0"/>
  <pageSetup paperSize="9"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tint="0.59999389629810485"/>
    <pageSetUpPr fitToPage="1"/>
  </sheetPr>
  <dimension ref="A1:M29"/>
  <sheetViews>
    <sheetView zoomScale="85" zoomScaleNormal="85" workbookViewId="0">
      <selection activeCell="O21" sqref="O21"/>
    </sheetView>
  </sheetViews>
  <sheetFormatPr defaultColWidth="9.140625" defaultRowHeight="15.75" x14ac:dyDescent="0.25"/>
  <cols>
    <col min="1" max="3" width="9.140625" style="197"/>
    <col min="4" max="4" width="13" style="197" customWidth="1"/>
    <col min="5" max="5" width="24" style="197" customWidth="1"/>
    <col min="6" max="6" width="15.140625" style="197" customWidth="1"/>
    <col min="7" max="7" width="15.140625" style="289" customWidth="1"/>
    <col min="8" max="9" width="15.42578125" style="197" customWidth="1"/>
    <col min="10" max="16384" width="9.140625" style="4"/>
  </cols>
  <sheetData>
    <row r="1" spans="1:9" ht="19.5" customHeight="1" x14ac:dyDescent="0.25">
      <c r="F1" s="198"/>
      <c r="G1" s="287"/>
      <c r="H1" s="305"/>
      <c r="I1" s="385" t="s">
        <v>531</v>
      </c>
    </row>
    <row r="2" spans="1:9" ht="21" customHeight="1" x14ac:dyDescent="0.2">
      <c r="A2" s="1108" t="s">
        <v>832</v>
      </c>
      <c r="B2" s="1108"/>
      <c r="C2" s="1108"/>
      <c r="D2" s="1108"/>
      <c r="E2" s="1108"/>
      <c r="F2" s="1108"/>
      <c r="G2" s="1108"/>
      <c r="H2" s="1108"/>
      <c r="I2" s="1108"/>
    </row>
    <row r="3" spans="1:9" x14ac:dyDescent="0.2">
      <c r="A3" s="258"/>
      <c r="B3" s="258"/>
      <c r="C3" s="258"/>
      <c r="D3" s="258"/>
      <c r="E3" s="258"/>
      <c r="F3" s="258"/>
      <c r="G3" s="288"/>
      <c r="H3" s="297"/>
      <c r="I3" s="297" t="s">
        <v>235</v>
      </c>
    </row>
    <row r="4" spans="1:9" ht="12.75" customHeight="1" x14ac:dyDescent="0.2">
      <c r="A4" s="1110" t="s">
        <v>132</v>
      </c>
      <c r="B4" s="1110"/>
      <c r="C4" s="1110"/>
      <c r="D4" s="1110"/>
      <c r="E4" s="1110"/>
      <c r="F4" s="1109" t="s">
        <v>506</v>
      </c>
      <c r="G4" s="1114" t="s">
        <v>919</v>
      </c>
      <c r="H4" s="1109" t="s">
        <v>551</v>
      </c>
      <c r="I4" s="1109" t="s">
        <v>712</v>
      </c>
    </row>
    <row r="5" spans="1:9" ht="12.75" customHeight="1" x14ac:dyDescent="0.2">
      <c r="A5" s="1110"/>
      <c r="B5" s="1110"/>
      <c r="C5" s="1110"/>
      <c r="D5" s="1110"/>
      <c r="E5" s="1110"/>
      <c r="F5" s="1109"/>
      <c r="G5" s="1114"/>
      <c r="H5" s="1109"/>
      <c r="I5" s="1109"/>
    </row>
    <row r="6" spans="1:9" ht="12.75" customHeight="1" x14ac:dyDescent="0.2">
      <c r="A6" s="1110"/>
      <c r="B6" s="1110"/>
      <c r="C6" s="1110"/>
      <c r="D6" s="1110"/>
      <c r="E6" s="1110"/>
      <c r="F6" s="1109"/>
      <c r="G6" s="1114"/>
      <c r="H6" s="1109"/>
      <c r="I6" s="1109"/>
    </row>
    <row r="7" spans="1:9" ht="12.75" customHeight="1" x14ac:dyDescent="0.2">
      <c r="A7" s="1110"/>
      <c r="B7" s="1110"/>
      <c r="C7" s="1110"/>
      <c r="D7" s="1110"/>
      <c r="E7" s="1110"/>
      <c r="F7" s="1109"/>
      <c r="G7" s="1114"/>
      <c r="H7" s="1109"/>
      <c r="I7" s="1109"/>
    </row>
    <row r="8" spans="1:9" ht="69.75" customHeight="1" x14ac:dyDescent="0.2">
      <c r="A8" s="1110"/>
      <c r="B8" s="1110"/>
      <c r="C8" s="1110"/>
      <c r="D8" s="1110"/>
      <c r="E8" s="1110"/>
      <c r="F8" s="1109"/>
      <c r="G8" s="1114"/>
      <c r="H8" s="1109"/>
      <c r="I8" s="1109"/>
    </row>
    <row r="9" spans="1:9" ht="20.25" customHeight="1" x14ac:dyDescent="0.2">
      <c r="A9" s="1115" t="s">
        <v>265</v>
      </c>
      <c r="B9" s="1116"/>
      <c r="C9" s="1116"/>
      <c r="D9" s="1116"/>
      <c r="E9" s="1117"/>
      <c r="F9" s="41">
        <f>+'01šviet.'!F91+'02sveikat.'!F67+'03social.'!F97+'04sport.'!F55+'05kultura'!F91+'06turizm_paveld'!F49+'07Infrastr.'!F137+'08aplinkosauga'!F54+'09ž.ū.'!F47+'10verslas'!F29+'11valdym.'!F74</f>
        <v>110533.85</v>
      </c>
      <c r="G9" s="41">
        <f>+'01šviet.'!G91+'02sveikat.'!G67+'03social.'!G97+'04sport.'!G55+'05kultura'!G91+'06turizm_paveld'!G49+'07Infrastr.'!G137+'08aplinkosauga'!G54+'09ž.ū.'!G47+'10verslas'!G29+'11valdym.'!G74</f>
        <v>119634.75</v>
      </c>
      <c r="H9" s="41">
        <f>+'01šviet.'!H91+'02sveikat.'!H67+'03social.'!H97+'04sport.'!H55+'05kultura'!H91+'06turizm_paveld'!H49+'07Infrastr.'!H137+'08aplinkosauga'!H54+'09ž.ū.'!H47+'10verslas'!H29+'11valdym.'!H74</f>
        <v>116914.69999999998</v>
      </c>
      <c r="I9" s="41">
        <f>+'01šviet.'!I91+'02sveikat.'!I67+'03social.'!I97+'04sport.'!I55+'05kultura'!I91+'06turizm_paveld'!I49+'07Infrastr.'!I137+'08aplinkosauga'!I54+'09ž.ū.'!I47+'10verslas'!I29+'11valdym.'!I74</f>
        <v>119385.4</v>
      </c>
    </row>
    <row r="10" spans="1:9" ht="20.25" customHeight="1" x14ac:dyDescent="0.2">
      <c r="A10" s="1111" t="s">
        <v>142</v>
      </c>
      <c r="B10" s="1112"/>
      <c r="C10" s="1112"/>
      <c r="D10" s="1112"/>
      <c r="E10" s="1113"/>
      <c r="F10" s="663">
        <f>+'01šviet.'!F92+'02sveikat.'!F68+'03social.'!F98+'04sport.'!F56+'05kultura'!F92+'06turizm_paveld'!F50+'07Infrastr.'!F138+'08aplinkosauga'!F55+'09ž.ū.'!F48+'10verslas'!F30+'11valdym.'!F75</f>
        <v>0</v>
      </c>
      <c r="G10" s="663">
        <f>+'01šviet.'!G92+'02sveikat.'!G68+'03social.'!G98+'04sport.'!G56+'05kultura'!G92+'06turizm_paveld'!G50+'07Infrastr.'!G138+'08aplinkosauga'!G55+'09ž.ū.'!G48+'10verslas'!G30+'11valdym.'!G75</f>
        <v>0</v>
      </c>
      <c r="H10" s="663">
        <f>+'01šviet.'!H92+'02sveikat.'!H68+'03social.'!H98+'04sport.'!H56+'05kultura'!H92+'06turizm_paveld'!H50+'07Infrastr.'!H138+'08aplinkosauga'!H55+'09ž.ū.'!H48+'10verslas'!H30+'11valdym.'!H75</f>
        <v>0</v>
      </c>
      <c r="I10" s="663">
        <f>+'01šviet.'!I92+'02sveikat.'!I68+'03social.'!I98+'04sport.'!I56+'05kultura'!I92+'06turizm_paveld'!I50+'07Infrastr.'!I138+'08aplinkosauga'!I55+'09ž.ū.'!I48+'10verslas'!I30+'11valdym.'!I75</f>
        <v>0</v>
      </c>
    </row>
    <row r="11" spans="1:9" ht="20.25" customHeight="1" x14ac:dyDescent="0.2">
      <c r="A11" s="1105" t="s">
        <v>19</v>
      </c>
      <c r="B11" s="1106"/>
      <c r="C11" s="1106"/>
      <c r="D11" s="1106"/>
      <c r="E11" s="1107"/>
      <c r="F11" s="41">
        <f>+'01šviet.'!F93+'02sveikat.'!F69+'03social.'!F99+'04sport.'!F57+'05kultura'!F93+'06turizm_paveld'!F51+'07Infrastr.'!F139+'08aplinkosauga'!F56+'09ž.ū.'!F49+'10verslas'!F31+'11valdym.'!F76</f>
        <v>90307.799999999988</v>
      </c>
      <c r="G11" s="41">
        <f>+'01šviet.'!G93+'02sveikat.'!G69+'03social.'!G99+'04sport.'!G57+'05kultura'!G93+'06turizm_paveld'!G51+'07Infrastr.'!G139+'08aplinkosauga'!G56+'09ž.ū.'!G49+'10verslas'!G31+'11valdym.'!G76</f>
        <v>98137.799999999974</v>
      </c>
      <c r="H11" s="41">
        <f>+'01šviet.'!H93+'02sveikat.'!H69+'03social.'!H99+'04sport.'!H57+'05kultura'!H93+'06turizm_paveld'!H51+'07Infrastr.'!H139+'08aplinkosauga'!H56+'09ž.ū.'!H49+'10verslas'!H31+'11valdym.'!H76</f>
        <v>97209.699999999983</v>
      </c>
      <c r="I11" s="41">
        <f>+'01šviet.'!I93+'02sveikat.'!I69+'03social.'!I99+'04sport.'!I57+'05kultura'!I93+'06turizm_paveld'!I51+'07Infrastr.'!I139+'08aplinkosauga'!I56+'09ž.ū.'!I49+'10verslas'!I31+'11valdym.'!I76</f>
        <v>97935.299999999988</v>
      </c>
    </row>
    <row r="12" spans="1:9" ht="20.25" customHeight="1" x14ac:dyDescent="0.2">
      <c r="A12" s="1099" t="s">
        <v>608</v>
      </c>
      <c r="B12" s="1100"/>
      <c r="C12" s="1100"/>
      <c r="D12" s="1100"/>
      <c r="E12" s="1101"/>
      <c r="F12" s="151">
        <f>+'01šviet.'!F94+'02sveikat.'!F70+'03social.'!F100+'04sport.'!F58+'05kultura'!F94+'06turizm_paveld'!F52+'07Infrastr.'!F140+'08aplinkosauga'!F57+'09ž.ū.'!F50+'10verslas'!F32+'11valdym.'!F77</f>
        <v>51241.4</v>
      </c>
      <c r="G12" s="662">
        <f>+'01šviet.'!G94+'02sveikat.'!G70+'03social.'!G100+'04sport.'!G58+'05kultura'!G94+'06turizm_paveld'!G52+'07Infrastr.'!G140+'08aplinkosauga'!G57+'09ž.ū.'!G50+'10verslas'!G32+'11valdym.'!G77</f>
        <v>54072.700000000004</v>
      </c>
      <c r="H12" s="151">
        <f>+'01šviet.'!H94+'02sveikat.'!H70+'03social.'!H100+'04sport.'!H58+'05kultura'!H94+'06turizm_paveld'!H52+'07Infrastr.'!H140+'08aplinkosauga'!H57+'09ž.ū.'!H50+'10verslas'!H32+'11valdym.'!H77</f>
        <v>60320.799999999988</v>
      </c>
      <c r="I12" s="151">
        <f>+'01šviet.'!I94+'02sveikat.'!I70+'03social.'!I100+'04sport.'!I58+'05kultura'!I94+'06turizm_paveld'!I52+'07Infrastr.'!I140+'08aplinkosauga'!I57+'09ž.ū.'!I50+'10verslas'!I32+'11valdym.'!I77</f>
        <v>61201.200000000004</v>
      </c>
    </row>
    <row r="13" spans="1:9" ht="20.25" customHeight="1" x14ac:dyDescent="0.2">
      <c r="A13" s="1099" t="s">
        <v>609</v>
      </c>
      <c r="B13" s="1100"/>
      <c r="C13" s="1100"/>
      <c r="D13" s="1100"/>
      <c r="E13" s="1101"/>
      <c r="F13" s="151">
        <f>+'01šviet.'!F95+'02sveikat.'!F71+'03social.'!F101+'04sport.'!F59+'05kultura'!F95+'06turizm_paveld'!F53+'07Infrastr.'!F141+'08aplinkosauga'!F58+'09ž.ū.'!F51+'10verslas'!F33+'11valdym.'!F78</f>
        <v>29058.899999999998</v>
      </c>
      <c r="G13" s="662">
        <f>+'01šviet.'!G95+'02sveikat.'!G71+'03social.'!G101+'04sport.'!G59+'05kultura'!G95+'06turizm_paveld'!G53+'07Infrastr.'!G141+'08aplinkosauga'!G58+'09ž.ū.'!G51+'10verslas'!G33+'11valdym.'!G78</f>
        <v>34029.19999999999</v>
      </c>
      <c r="H13" s="151">
        <f>+'01šviet.'!H95+'02sveikat.'!H71+'03social.'!H101+'04sport.'!H59+'05kultura'!H95+'06turizm_paveld'!H53+'07Infrastr.'!H141+'08aplinkosauga'!H58+'09ž.ū.'!H51+'10verslas'!H33+'11valdym.'!H78</f>
        <v>28819.3</v>
      </c>
      <c r="I13" s="151">
        <f>+'01šviet.'!I95+'02sveikat.'!I71+'03social.'!I101+'04sport.'!I59+'05kultura'!I95+'06turizm_paveld'!I53+'07Infrastr.'!I141+'08aplinkosauga'!I58+'09ž.ū.'!I51+'10verslas'!I33+'11valdym.'!I78</f>
        <v>28717.7</v>
      </c>
    </row>
    <row r="14" spans="1:9" ht="20.25" customHeight="1" x14ac:dyDescent="0.2">
      <c r="A14" s="1099" t="s">
        <v>610</v>
      </c>
      <c r="B14" s="1100"/>
      <c r="C14" s="1100"/>
      <c r="D14" s="1100"/>
      <c r="E14" s="1101"/>
      <c r="F14" s="151">
        <f>+'01šviet.'!F96+'02sveikat.'!F72+'03social.'!F102+'04sport.'!F60+'05kultura'!F96+'06turizm_paveld'!F54+'07Infrastr.'!F142+'08aplinkosauga'!F59+'09ž.ū.'!F52+'10verslas'!F34+'11valdym.'!F79</f>
        <v>681.19999999999993</v>
      </c>
      <c r="G14" s="662">
        <f>+'01šviet.'!G96+'02sveikat.'!G72+'03social.'!G102+'04sport.'!G60+'05kultura'!G96+'06turizm_paveld'!G54+'07Infrastr.'!G142+'08aplinkosauga'!G59+'09ž.ū.'!G52+'10verslas'!G34+'11valdym.'!G79</f>
        <v>764</v>
      </c>
      <c r="H14" s="151">
        <f>+'01šviet.'!H96+'02sveikat.'!H72+'03social.'!H102+'04sport.'!H60+'05kultura'!H96+'06turizm_paveld'!H54+'07Infrastr.'!H142+'08aplinkosauga'!H59+'09ž.ū.'!H52+'10verslas'!H34+'11valdym.'!H79</f>
        <v>639.70000000000005</v>
      </c>
      <c r="I14" s="151">
        <f>+'01šviet.'!I96+'02sveikat.'!I72+'03social.'!I102+'04sport.'!I60+'05kultura'!I96+'06turizm_paveld'!I54+'07Infrastr.'!I142+'08aplinkosauga'!I59+'09ž.ū.'!I52+'10verslas'!I34+'11valdym.'!I79</f>
        <v>633</v>
      </c>
    </row>
    <row r="15" spans="1:9" ht="20.25" customHeight="1" x14ac:dyDescent="0.2">
      <c r="A15" s="1099" t="s">
        <v>611</v>
      </c>
      <c r="B15" s="1100"/>
      <c r="C15" s="1100"/>
      <c r="D15" s="1100"/>
      <c r="E15" s="1101"/>
      <c r="F15" s="151">
        <f>+'01šviet.'!F97+'02sveikat.'!F73+'03social.'!F103+'04sport.'!F61+'05kultura'!F97+'06turizm_paveld'!F55+'07Infrastr.'!F143+'08aplinkosauga'!F60+'09ž.ū.'!F53+'10verslas'!F35+'11valdym.'!F80</f>
        <v>2435.6</v>
      </c>
      <c r="G15" s="662">
        <f>+'01šviet.'!G97+'02sveikat.'!G73+'03social.'!G103+'04sport.'!G61+'05kultura'!G97+'06turizm_paveld'!G55+'07Infrastr.'!G143+'08aplinkosauga'!G60+'09ž.ū.'!G53+'10verslas'!G35+'11valdym.'!G80</f>
        <v>2435.6</v>
      </c>
      <c r="H15" s="151">
        <f>+'01šviet.'!H97+'02sveikat.'!H73+'03social.'!H103+'04sport.'!H61+'05kultura'!H97+'06turizm_paveld'!H55+'07Infrastr.'!H143+'08aplinkosauga'!H60+'09ž.ū.'!H53+'10verslas'!H35+'11valdym.'!H80</f>
        <v>2450.6999999999994</v>
      </c>
      <c r="I15" s="151">
        <f>+'01šviet.'!I97+'02sveikat.'!I73+'03social.'!I103+'04sport.'!I61+'05kultura'!I97+'06turizm_paveld'!I55+'07Infrastr.'!I143+'08aplinkosauga'!I60+'09ž.ū.'!I53+'10verslas'!I35+'11valdym.'!I80</f>
        <v>2480.6999999999994</v>
      </c>
    </row>
    <row r="16" spans="1:9" ht="20.25" customHeight="1" x14ac:dyDescent="0.2">
      <c r="A16" s="1099" t="s">
        <v>612</v>
      </c>
      <c r="B16" s="1100"/>
      <c r="C16" s="1100"/>
      <c r="D16" s="1100"/>
      <c r="E16" s="1101"/>
      <c r="F16" s="151">
        <f>+'01šviet.'!F98+'02sveikat.'!F74+'03social.'!F104+'04sport.'!F62+'05kultura'!F98+'06turizm_paveld'!F56+'07Infrastr.'!F144+'08aplinkosauga'!F61+'09ž.ū.'!F54+'10verslas'!F36+'11valdym.'!F81</f>
        <v>3840.7</v>
      </c>
      <c r="G16" s="662">
        <f>+'01šviet.'!G98+'02sveikat.'!G74+'03social.'!G104+'04sport.'!G62+'05kultura'!G98+'06turizm_paveld'!G56+'07Infrastr.'!G144+'08aplinkosauga'!G61+'09ž.ū.'!G54+'10verslas'!G36+'11valdym.'!G81</f>
        <v>3840.7</v>
      </c>
      <c r="H16" s="151">
        <f>+'01šviet.'!H98+'02sveikat.'!H74+'03social.'!H104+'04sport.'!H62+'05kultura'!H98+'06turizm_paveld'!H56+'07Infrastr.'!H144+'08aplinkosauga'!H61+'09ž.ū.'!H54+'10verslas'!H36+'11valdym.'!H81</f>
        <v>1729.2</v>
      </c>
      <c r="I16" s="151">
        <f>+'01šviet.'!I98+'02sveikat.'!I74+'03social.'!I104+'04sport.'!I62+'05kultura'!I98+'06turizm_paveld'!I56+'07Infrastr.'!I144+'08aplinkosauga'!I61+'09ž.ū.'!I54+'10verslas'!I36+'11valdym.'!I81</f>
        <v>1452.7</v>
      </c>
    </row>
    <row r="17" spans="1:13" ht="20.25" customHeight="1" x14ac:dyDescent="0.2">
      <c r="A17" s="1099" t="s">
        <v>613</v>
      </c>
      <c r="B17" s="1100"/>
      <c r="C17" s="1100"/>
      <c r="D17" s="1100"/>
      <c r="E17" s="1101"/>
      <c r="F17" s="151">
        <f>+'01šviet.'!F99+'02sveikat.'!F75+'03social.'!F105+'04sport.'!F63+'05kultura'!F99+'06turizm_paveld'!F57+'07Infrastr.'!F145+'08aplinkosauga'!F62+'09ž.ū.'!F55+'10verslas'!F37+'11valdym.'!F82</f>
        <v>3050</v>
      </c>
      <c r="G17" s="662">
        <f>+'01šviet.'!G99+'02sveikat.'!G75+'03social.'!G105+'04sport.'!G63+'05kultura'!G99+'06turizm_paveld'!G57+'07Infrastr.'!G145+'08aplinkosauga'!G62+'09ž.ū.'!G55+'10verslas'!G37+'11valdym.'!G82</f>
        <v>2995.6</v>
      </c>
      <c r="H17" s="151">
        <f>+'01šviet.'!H99+'02sveikat.'!H75+'03social.'!H105+'04sport.'!H63+'05kultura'!H99+'06turizm_paveld'!H57+'07Infrastr.'!H145+'08aplinkosauga'!H62+'09ž.ū.'!H55+'10verslas'!H37+'11valdym.'!H82</f>
        <v>3250</v>
      </c>
      <c r="I17" s="151">
        <f>+'01šviet.'!I99+'02sveikat.'!I75+'03social.'!I105+'04sport.'!I63+'05kultura'!I99+'06turizm_paveld'!I57+'07Infrastr.'!I145+'08aplinkosauga'!I62+'09ž.ū.'!I55+'10verslas'!I37+'11valdym.'!I82</f>
        <v>3450</v>
      </c>
    </row>
    <row r="18" spans="1:13" ht="20.25" customHeight="1" x14ac:dyDescent="0.2">
      <c r="A18" s="1102" t="s">
        <v>18</v>
      </c>
      <c r="B18" s="1103"/>
      <c r="C18" s="1103"/>
      <c r="D18" s="1103"/>
      <c r="E18" s="1104"/>
      <c r="F18" s="41">
        <f>+'01šviet.'!F100+'02sveikat.'!F76+'03social.'!F106+'04sport.'!F64+'05kultura'!F100+'06turizm_paveld'!F58+'07Infrastr.'!F146+'08aplinkosauga'!F63+'09ž.ū.'!F56+'10verslas'!F38+'11valdym.'!F83</f>
        <v>20226.05</v>
      </c>
      <c r="G18" s="41">
        <f>+'01šviet.'!G100+'02sveikat.'!G76+'03social.'!G106+'04sport.'!G64+'05kultura'!G100+'06turizm_paveld'!G58+'07Infrastr.'!G146+'08aplinkosauga'!G63+'09ž.ū.'!G56+'10verslas'!G38+'11valdym.'!G83</f>
        <v>21496.950000000004</v>
      </c>
      <c r="H18" s="41">
        <f>+'01šviet.'!H100+'02sveikat.'!H76+'03social.'!H106+'04sport.'!H64+'05kultura'!H100+'06turizm_paveld'!H58+'07Infrastr.'!H146+'08aplinkosauga'!H63+'09ž.ū.'!H56+'10verslas'!H38+'11valdym.'!H83</f>
        <v>19705</v>
      </c>
      <c r="I18" s="41">
        <f>+'01šviet.'!I100+'02sveikat.'!I76+'03social.'!I106+'04sport.'!I64+'05kultura'!I100+'06turizm_paveld'!I58+'07Infrastr.'!I146+'08aplinkosauga'!I63+'09ž.ū.'!I56+'10verslas'!I38+'11valdym.'!I83</f>
        <v>21450.100000000002</v>
      </c>
    </row>
    <row r="19" spans="1:13" ht="20.25" customHeight="1" x14ac:dyDescent="0.2">
      <c r="A19" s="1099" t="s">
        <v>614</v>
      </c>
      <c r="B19" s="1100"/>
      <c r="C19" s="1100"/>
      <c r="D19" s="1100"/>
      <c r="E19" s="1101"/>
      <c r="F19" s="151">
        <f>+'01šviet.'!F101+'02sveikat.'!F77+'03social.'!F107+'04sport.'!F65+'05kultura'!F101+'06turizm_paveld'!F59+'07Infrastr.'!F147+'08aplinkosauga'!F64+'09ž.ū.'!F57+'10verslas'!F39+'11valdym.'!F84</f>
        <v>4400.1000000000004</v>
      </c>
      <c r="G19" s="662">
        <f>+'01šviet.'!G101+'02sveikat.'!G77+'03social.'!G107+'04sport.'!G65+'05kultura'!G101+'06turizm_paveld'!G59+'07Infrastr.'!G147+'08aplinkosauga'!G64+'09ž.ū.'!G57+'10verslas'!G39+'11valdym.'!G84</f>
        <v>5107.0999999999995</v>
      </c>
      <c r="H19" s="151">
        <f>+'01šviet.'!H101+'02sveikat.'!H77+'03social.'!H107+'04sport.'!H65+'05kultura'!H101+'06turizm_paveld'!H59+'07Infrastr.'!H147+'08aplinkosauga'!H64+'09ž.ū.'!H57+'10verslas'!H39+'11valdym.'!H84</f>
        <v>3991.9</v>
      </c>
      <c r="I19" s="151">
        <f>+'01šviet.'!I101+'02sveikat.'!I77+'03social.'!I107+'04sport.'!I65+'05kultura'!I101+'06turizm_paveld'!I59+'07Infrastr.'!I147+'08aplinkosauga'!I64+'09ž.ū.'!I57+'10verslas'!I39+'11valdym.'!I84</f>
        <v>5119</v>
      </c>
    </row>
    <row r="20" spans="1:13" ht="20.25" customHeight="1" x14ac:dyDescent="0.2">
      <c r="A20" s="1099" t="s">
        <v>615</v>
      </c>
      <c r="B20" s="1100"/>
      <c r="C20" s="1100"/>
      <c r="D20" s="1100"/>
      <c r="E20" s="1101"/>
      <c r="F20" s="151">
        <f>+'01šviet.'!F102+'02sveikat.'!F78+'03social.'!F108+'04sport.'!F66+'05kultura'!F102+'06turizm_paveld'!F60+'07Infrastr.'!F148+'08aplinkosauga'!F65+'09ž.ū.'!F58+'10verslas'!F40+'11valdym.'!F85</f>
        <v>14800.9</v>
      </c>
      <c r="G20" s="662">
        <f>+'01šviet.'!G102+'02sveikat.'!G78+'03social.'!G108+'04sport.'!G66+'05kultura'!G102+'06turizm_paveld'!G60+'07Infrastr.'!G148+'08aplinkosauga'!G65+'09ž.ū.'!G58+'10verslas'!G40+'11valdym.'!G85</f>
        <v>14897.699999999999</v>
      </c>
      <c r="H20" s="151">
        <f>+'01šviet.'!H102+'02sveikat.'!H78+'03social.'!H108+'04sport.'!H66+'05kultura'!H102+'06turizm_paveld'!H60+'07Infrastr.'!H148+'08aplinkosauga'!H65+'09ž.ū.'!H58+'10verslas'!H40+'11valdym.'!H85</f>
        <v>15197.800000000001</v>
      </c>
      <c r="I20" s="151">
        <f>+'01šviet.'!I102+'02sveikat.'!I78+'03social.'!I108+'04sport.'!I66+'05kultura'!I102+'06turizm_paveld'!I60+'07Infrastr.'!I148+'08aplinkosauga'!I65+'09ž.ū.'!I58+'10verslas'!I40+'11valdym.'!I85</f>
        <v>15163.300000000001</v>
      </c>
    </row>
    <row r="21" spans="1:13" ht="20.25" customHeight="1" x14ac:dyDescent="0.2">
      <c r="A21" s="1099" t="s">
        <v>616</v>
      </c>
      <c r="B21" s="1100"/>
      <c r="C21" s="1100"/>
      <c r="D21" s="1100"/>
      <c r="E21" s="1101"/>
      <c r="F21" s="151">
        <f>+'01šviet.'!F103+'02sveikat.'!F79+'03social.'!F109+'04sport.'!F67+'05kultura'!F103+'06turizm_paveld'!F61+'07Infrastr.'!F149+'08aplinkosauga'!F66+'09ž.ū.'!F59+'10verslas'!F41+'11valdym.'!F86</f>
        <v>998.89999999999986</v>
      </c>
      <c r="G21" s="662">
        <f>+'01šviet.'!G103+'02sveikat.'!G79+'03social.'!G109+'04sport.'!G67+'05kultura'!G103+'06turizm_paveld'!G61+'07Infrastr.'!G149+'08aplinkosauga'!G66+'09ž.ū.'!G59+'10verslas'!G41+'11valdym.'!G86</f>
        <v>1466.0000000000002</v>
      </c>
      <c r="H21" s="151">
        <f>+'01šviet.'!H103+'02sveikat.'!H79+'03social.'!H109+'04sport.'!H67+'05kultura'!H103+'06turizm_paveld'!H61+'07Infrastr.'!H149+'08aplinkosauga'!H66+'09ž.ū.'!H59+'10verslas'!H41+'11valdym.'!H86</f>
        <v>515.29999999999995</v>
      </c>
      <c r="I21" s="151">
        <f>+'01šviet.'!I103+'02sveikat.'!I79+'03social.'!I109+'04sport.'!I67+'05kultura'!I103+'06turizm_paveld'!I61+'07Infrastr.'!I149+'08aplinkosauga'!I66+'09ž.ū.'!I59+'10verslas'!I41+'11valdym.'!I86</f>
        <v>1167.8</v>
      </c>
    </row>
    <row r="22" spans="1:13" ht="20.25" customHeight="1" x14ac:dyDescent="0.2">
      <c r="A22" s="1099" t="s">
        <v>617</v>
      </c>
      <c r="B22" s="1100"/>
      <c r="C22" s="1100"/>
      <c r="D22" s="1100"/>
      <c r="E22" s="1101"/>
      <c r="F22" s="151">
        <f>+'01šviet.'!F104+'02sveikat.'!F80+'03social.'!F110+'04sport.'!F68+'05kultura'!F104+'06turizm_paveld'!F62+'07Infrastr.'!F150+'08aplinkosauga'!F67+'09ž.ū.'!F60+'10verslas'!F42+'11valdym.'!F87</f>
        <v>26.15</v>
      </c>
      <c r="G22" s="662">
        <f>+'01šviet.'!G104+'02sveikat.'!G80+'03social.'!G110+'04sport.'!G68+'05kultura'!G104+'06turizm_paveld'!G62+'07Infrastr.'!G150+'08aplinkosauga'!G67+'09ž.ū.'!G60+'10verslas'!G42+'11valdym.'!G87</f>
        <v>26.15</v>
      </c>
      <c r="H22" s="151">
        <f>+'01šviet.'!H104+'02sveikat.'!H80+'03social.'!H110+'04sport.'!H68+'05kultura'!H104+'06turizm_paveld'!H62+'07Infrastr.'!H150+'08aplinkosauga'!H67+'09ž.ū.'!H60+'10verslas'!H42+'11valdym.'!H87</f>
        <v>0</v>
      </c>
      <c r="I22" s="151">
        <f>+'01šviet.'!I104+'02sveikat.'!I80+'03social.'!I110+'04sport.'!I68+'05kultura'!I104+'06turizm_paveld'!I62+'07Infrastr.'!I150+'08aplinkosauga'!I67+'09ž.ū.'!I60+'10verslas'!I42+'11valdym.'!I87</f>
        <v>0</v>
      </c>
    </row>
    <row r="23" spans="1:13" s="13" customFormat="1" ht="15.75" customHeight="1" x14ac:dyDescent="0.2">
      <c r="A23" s="709" t="s">
        <v>1074</v>
      </c>
      <c r="B23" s="709"/>
      <c r="C23" s="709"/>
      <c r="D23" s="709"/>
      <c r="E23" s="709"/>
      <c r="F23" s="709"/>
      <c r="G23" s="709"/>
      <c r="H23" s="709"/>
      <c r="I23" s="155"/>
      <c r="J23" s="44"/>
      <c r="K23" s="64"/>
      <c r="L23" s="64"/>
      <c r="M23" s="64"/>
    </row>
    <row r="24" spans="1:13" x14ac:dyDescent="0.25">
      <c r="F24" s="412"/>
      <c r="G24" s="412"/>
    </row>
    <row r="25" spans="1:13" x14ac:dyDescent="0.25">
      <c r="F25" s="386"/>
      <c r="G25" s="412"/>
    </row>
    <row r="26" spans="1:13" x14ac:dyDescent="0.25">
      <c r="E26" s="386"/>
      <c r="F26" s="386"/>
    </row>
    <row r="27" spans="1:13" x14ac:dyDescent="0.25">
      <c r="E27" s="386"/>
      <c r="F27" s="386"/>
    </row>
    <row r="29" spans="1:13" x14ac:dyDescent="0.25">
      <c r="G29" s="412"/>
    </row>
  </sheetData>
  <mergeCells count="21">
    <mergeCell ref="A11:E11"/>
    <mergeCell ref="A14:E14"/>
    <mergeCell ref="A2:I2"/>
    <mergeCell ref="I4:I8"/>
    <mergeCell ref="A4:E8"/>
    <mergeCell ref="A10:E10"/>
    <mergeCell ref="F4:F8"/>
    <mergeCell ref="H4:H8"/>
    <mergeCell ref="G4:G8"/>
    <mergeCell ref="A9:E9"/>
    <mergeCell ref="A12:E12"/>
    <mergeCell ref="A23:H23"/>
    <mergeCell ref="A22:E22"/>
    <mergeCell ref="A13:E13"/>
    <mergeCell ref="A19:E19"/>
    <mergeCell ref="A17:E17"/>
    <mergeCell ref="A20:E20"/>
    <mergeCell ref="A16:E16"/>
    <mergeCell ref="A18:E18"/>
    <mergeCell ref="A15:E15"/>
    <mergeCell ref="A21:E21"/>
  </mergeCells>
  <pageMargins left="0.78740157480314965" right="0.19685039370078741" top="0.19685039370078741" bottom="0.19685039370078741" header="0" footer="0"/>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13</vt:i4>
      </vt:variant>
      <vt:variant>
        <vt:lpstr>Įvardytieji diapazonai</vt:lpstr>
      </vt:variant>
      <vt:variant>
        <vt:i4>14</vt:i4>
      </vt:variant>
    </vt:vector>
  </HeadingPairs>
  <TitlesOfParts>
    <vt:vector size="27" baseType="lpstr">
      <vt:lpstr>01šviet.</vt:lpstr>
      <vt:lpstr>01 prgr 01 01 07 priemone</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 prgr 01 01 07 priemone'!Print_Area</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2023-09-20T11:32:10Z</cp:lastPrinted>
  <dcterms:created xsi:type="dcterms:W3CDTF">2008-01-09T09:46:52Z</dcterms:created>
  <dcterms:modified xsi:type="dcterms:W3CDTF">2023-10-06T07:31:56Z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