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dkuprijanovas\Desktop\"/>
    </mc:Choice>
  </mc:AlternateContent>
  <xr:revisionPtr revIDLastSave="0" documentId="8_{6F8EC526-28AF-4B17-BE76-1C4235422B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 priedas" sheetId="2" r:id="rId1"/>
    <sheet name="2 priedas" sheetId="3" r:id="rId2"/>
    <sheet name="3 priedas" sheetId="1" r:id="rId3"/>
    <sheet name="4 priedas" sheetId="4" r:id="rId4"/>
  </sheets>
  <definedNames>
    <definedName name="_xlnm.Print_Area" localSheetId="1">'2 priedas'!$A$1:$F$66</definedName>
    <definedName name="_xlnm.Print_Area" localSheetId="2">'3 priedas'!$A$1:$K$168</definedName>
    <definedName name="_xlnm.Print_Titles" localSheetId="1">'2 priedas'!$9:$9</definedName>
    <definedName name="_xlnm.Print_Titles" localSheetId="2">'3 priedas'!$9:$9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3" i="1" l="1"/>
  <c r="F100" i="1"/>
  <c r="G100" i="1" l="1"/>
  <c r="F102" i="1" l="1"/>
  <c r="F101" i="1"/>
  <c r="F131" i="1"/>
  <c r="F141" i="1"/>
  <c r="C42" i="2"/>
  <c r="G88" i="1"/>
  <c r="G85" i="1"/>
  <c r="G83" i="1"/>
  <c r="G93" i="1"/>
  <c r="C45" i="2" l="1"/>
  <c r="C40" i="2"/>
  <c r="C37" i="2" s="1"/>
  <c r="C36" i="2" s="1"/>
  <c r="C33" i="2"/>
  <c r="C28" i="2"/>
  <c r="C24" i="2"/>
  <c r="C18" i="2" s="1"/>
  <c r="C19" i="2"/>
  <c r="C16" i="2"/>
  <c r="C12" i="2"/>
  <c r="C8" i="2" s="1"/>
  <c r="C9" i="2"/>
  <c r="K52" i="1"/>
  <c r="K153" i="1"/>
  <c r="K107" i="1"/>
  <c r="D102" i="1"/>
  <c r="D93" i="1"/>
  <c r="C35" i="2" l="1"/>
  <c r="C44" i="2" s="1"/>
  <c r="C47" i="2" s="1"/>
  <c r="E34" i="1"/>
  <c r="D78" i="4" l="1"/>
  <c r="D77" i="4" s="1"/>
  <c r="D73" i="4"/>
  <c r="D66" i="4"/>
  <c r="D63" i="4"/>
  <c r="D60" i="4"/>
  <c r="D46" i="4"/>
  <c r="D45" i="4"/>
  <c r="D33" i="4"/>
  <c r="D36" i="4" s="1"/>
  <c r="D30" i="4"/>
  <c r="D25" i="4"/>
  <c r="D19" i="4"/>
  <c r="D16" i="4"/>
  <c r="D20" i="4" s="1"/>
  <c r="F64" i="3"/>
  <c r="E64" i="3"/>
  <c r="D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D94" i="4" l="1"/>
  <c r="C64" i="3"/>
  <c r="C95" i="1" l="1"/>
  <c r="C94" i="1" s="1"/>
  <c r="C83" i="1"/>
  <c r="C79" i="1"/>
  <c r="I162" i="1"/>
  <c r="I94" i="1"/>
  <c r="I82" i="1"/>
  <c r="I78" i="1"/>
  <c r="I10" i="1"/>
  <c r="K166" i="1" l="1"/>
  <c r="C100" i="1" l="1"/>
  <c r="C158" i="1"/>
  <c r="C157" i="1"/>
  <c r="C156" i="1"/>
  <c r="C155" i="1"/>
  <c r="K154" i="1"/>
  <c r="J154" i="1"/>
  <c r="I154" i="1"/>
  <c r="H154" i="1"/>
  <c r="G154" i="1"/>
  <c r="F154" i="1"/>
  <c r="E154" i="1"/>
  <c r="D154" i="1"/>
  <c r="C153" i="1"/>
  <c r="C152" i="1"/>
  <c r="C151" i="1"/>
  <c r="C150" i="1"/>
  <c r="K149" i="1"/>
  <c r="J149" i="1"/>
  <c r="I149" i="1"/>
  <c r="H149" i="1"/>
  <c r="G149" i="1"/>
  <c r="F149" i="1"/>
  <c r="E149" i="1"/>
  <c r="D149" i="1"/>
  <c r="C148" i="1"/>
  <c r="C147" i="1"/>
  <c r="C146" i="1"/>
  <c r="C145" i="1"/>
  <c r="K144" i="1"/>
  <c r="J144" i="1"/>
  <c r="I144" i="1"/>
  <c r="H144" i="1"/>
  <c r="G144" i="1"/>
  <c r="F144" i="1"/>
  <c r="E144" i="1"/>
  <c r="D144" i="1"/>
  <c r="C143" i="1"/>
  <c r="C142" i="1"/>
  <c r="C141" i="1"/>
  <c r="C140" i="1"/>
  <c r="K139" i="1"/>
  <c r="J139" i="1"/>
  <c r="I139" i="1"/>
  <c r="H139" i="1"/>
  <c r="G139" i="1"/>
  <c r="F139" i="1"/>
  <c r="E139" i="1"/>
  <c r="D139" i="1"/>
  <c r="C138" i="1"/>
  <c r="C137" i="1"/>
  <c r="C136" i="1"/>
  <c r="C135" i="1"/>
  <c r="K134" i="1"/>
  <c r="J134" i="1"/>
  <c r="I134" i="1"/>
  <c r="H134" i="1"/>
  <c r="G134" i="1"/>
  <c r="F134" i="1"/>
  <c r="E134" i="1"/>
  <c r="D134" i="1"/>
  <c r="C133" i="1"/>
  <c r="C132" i="1"/>
  <c r="C131" i="1"/>
  <c r="C130" i="1"/>
  <c r="K129" i="1"/>
  <c r="J129" i="1"/>
  <c r="I129" i="1"/>
  <c r="H129" i="1"/>
  <c r="G129" i="1"/>
  <c r="F129" i="1"/>
  <c r="E129" i="1"/>
  <c r="D129" i="1"/>
  <c r="C128" i="1"/>
  <c r="C127" i="1"/>
  <c r="C126" i="1"/>
  <c r="C125" i="1"/>
  <c r="C124" i="1"/>
  <c r="K123" i="1"/>
  <c r="J123" i="1"/>
  <c r="I123" i="1"/>
  <c r="H123" i="1"/>
  <c r="G123" i="1"/>
  <c r="F123" i="1"/>
  <c r="E123" i="1"/>
  <c r="D123" i="1"/>
  <c r="C122" i="1"/>
  <c r="C121" i="1"/>
  <c r="C120" i="1"/>
  <c r="C119" i="1"/>
  <c r="K118" i="1"/>
  <c r="J118" i="1"/>
  <c r="I118" i="1"/>
  <c r="H118" i="1"/>
  <c r="G118" i="1"/>
  <c r="F118" i="1"/>
  <c r="E118" i="1"/>
  <c r="D118" i="1"/>
  <c r="C117" i="1"/>
  <c r="C116" i="1"/>
  <c r="C115" i="1"/>
  <c r="C114" i="1"/>
  <c r="K113" i="1"/>
  <c r="J113" i="1"/>
  <c r="I113" i="1"/>
  <c r="H113" i="1"/>
  <c r="G113" i="1"/>
  <c r="F113" i="1"/>
  <c r="E113" i="1"/>
  <c r="D113" i="1"/>
  <c r="C112" i="1"/>
  <c r="C111" i="1"/>
  <c r="C110" i="1"/>
  <c r="C109" i="1"/>
  <c r="K108" i="1"/>
  <c r="J108" i="1"/>
  <c r="I108" i="1"/>
  <c r="H108" i="1"/>
  <c r="G108" i="1"/>
  <c r="F108" i="1"/>
  <c r="E108" i="1"/>
  <c r="D108" i="1"/>
  <c r="C107" i="1"/>
  <c r="C106" i="1"/>
  <c r="C105" i="1"/>
  <c r="K104" i="1"/>
  <c r="J104" i="1"/>
  <c r="I104" i="1"/>
  <c r="H104" i="1"/>
  <c r="G104" i="1"/>
  <c r="F104" i="1"/>
  <c r="E104" i="1"/>
  <c r="D104" i="1"/>
  <c r="C103" i="1"/>
  <c r="C102" i="1"/>
  <c r="C101" i="1"/>
  <c r="H98" i="1"/>
  <c r="F98" i="1"/>
  <c r="C99" i="1"/>
  <c r="K98" i="1"/>
  <c r="J98" i="1"/>
  <c r="I98" i="1"/>
  <c r="E98" i="1"/>
  <c r="C97" i="1"/>
  <c r="C96" i="1" s="1"/>
  <c r="K96" i="1"/>
  <c r="J96" i="1"/>
  <c r="H96" i="1"/>
  <c r="G96" i="1"/>
  <c r="F96" i="1"/>
  <c r="E96" i="1"/>
  <c r="D96" i="1"/>
  <c r="K94" i="1"/>
  <c r="J94" i="1"/>
  <c r="H94" i="1"/>
  <c r="G94" i="1"/>
  <c r="F94" i="1"/>
  <c r="E94" i="1"/>
  <c r="D94" i="1"/>
  <c r="C93" i="1"/>
  <c r="C92" i="1" s="1"/>
  <c r="K92" i="1"/>
  <c r="J92" i="1"/>
  <c r="H92" i="1"/>
  <c r="G92" i="1"/>
  <c r="F92" i="1"/>
  <c r="E92" i="1"/>
  <c r="D92" i="1"/>
  <c r="C91" i="1"/>
  <c r="C90" i="1"/>
  <c r="K89" i="1"/>
  <c r="J89" i="1"/>
  <c r="H89" i="1"/>
  <c r="G89" i="1"/>
  <c r="F89" i="1"/>
  <c r="E89" i="1"/>
  <c r="D89" i="1"/>
  <c r="C88" i="1"/>
  <c r="C87" i="1"/>
  <c r="K86" i="1"/>
  <c r="J86" i="1"/>
  <c r="H86" i="1"/>
  <c r="G86" i="1"/>
  <c r="F86" i="1"/>
  <c r="E86" i="1"/>
  <c r="D86" i="1"/>
  <c r="C85" i="1"/>
  <c r="C84" i="1" s="1"/>
  <c r="K84" i="1"/>
  <c r="J84" i="1"/>
  <c r="H84" i="1"/>
  <c r="G84" i="1"/>
  <c r="F84" i="1"/>
  <c r="E84" i="1"/>
  <c r="D84" i="1"/>
  <c r="C82" i="1"/>
  <c r="K82" i="1"/>
  <c r="J82" i="1"/>
  <c r="H82" i="1"/>
  <c r="G82" i="1"/>
  <c r="F82" i="1"/>
  <c r="E82" i="1"/>
  <c r="D82" i="1"/>
  <c r="C81" i="1"/>
  <c r="C80" i="1" s="1"/>
  <c r="K80" i="1"/>
  <c r="J80" i="1"/>
  <c r="H80" i="1"/>
  <c r="G80" i="1"/>
  <c r="F80" i="1"/>
  <c r="E80" i="1"/>
  <c r="D80" i="1"/>
  <c r="C78" i="1"/>
  <c r="K78" i="1"/>
  <c r="J78" i="1"/>
  <c r="H78" i="1"/>
  <c r="G78" i="1"/>
  <c r="F78" i="1"/>
  <c r="E78" i="1"/>
  <c r="D78" i="1"/>
  <c r="C77" i="1"/>
  <c r="C76" i="1" s="1"/>
  <c r="K76" i="1"/>
  <c r="J76" i="1"/>
  <c r="H76" i="1"/>
  <c r="G76" i="1"/>
  <c r="F76" i="1"/>
  <c r="E76" i="1"/>
  <c r="D76" i="1"/>
  <c r="C75" i="1"/>
  <c r="C74" i="1" s="1"/>
  <c r="K74" i="1"/>
  <c r="J74" i="1"/>
  <c r="H74" i="1"/>
  <c r="G74" i="1"/>
  <c r="F74" i="1"/>
  <c r="E74" i="1"/>
  <c r="D74" i="1"/>
  <c r="C73" i="1"/>
  <c r="C72" i="1" s="1"/>
  <c r="K72" i="1"/>
  <c r="J72" i="1"/>
  <c r="H72" i="1"/>
  <c r="G72" i="1"/>
  <c r="F72" i="1"/>
  <c r="E72" i="1"/>
  <c r="D72" i="1"/>
  <c r="C71" i="1"/>
  <c r="C70" i="1" s="1"/>
  <c r="K70" i="1"/>
  <c r="J70" i="1"/>
  <c r="H70" i="1"/>
  <c r="G70" i="1"/>
  <c r="F70" i="1"/>
  <c r="E70" i="1"/>
  <c r="D70" i="1"/>
  <c r="C69" i="1"/>
  <c r="C68" i="1" s="1"/>
  <c r="K68" i="1"/>
  <c r="J68" i="1"/>
  <c r="H68" i="1"/>
  <c r="G68" i="1"/>
  <c r="F68" i="1"/>
  <c r="E68" i="1"/>
  <c r="D68" i="1"/>
  <c r="C67" i="1"/>
  <c r="C66" i="1" s="1"/>
  <c r="J66" i="1"/>
  <c r="H66" i="1"/>
  <c r="G66" i="1"/>
  <c r="F66" i="1"/>
  <c r="E66" i="1"/>
  <c r="D66" i="1"/>
  <c r="C65" i="1"/>
  <c r="C64" i="1" s="1"/>
  <c r="K64" i="1"/>
  <c r="J64" i="1"/>
  <c r="H64" i="1"/>
  <c r="G64" i="1"/>
  <c r="F64" i="1"/>
  <c r="E64" i="1"/>
  <c r="D64" i="1"/>
  <c r="C63" i="1"/>
  <c r="C62" i="1" s="1"/>
  <c r="K62" i="1"/>
  <c r="J62" i="1"/>
  <c r="H62" i="1"/>
  <c r="G62" i="1"/>
  <c r="F62" i="1"/>
  <c r="E62" i="1"/>
  <c r="D62" i="1"/>
  <c r="C61" i="1"/>
  <c r="C60" i="1" s="1"/>
  <c r="K60" i="1"/>
  <c r="J60" i="1"/>
  <c r="H60" i="1"/>
  <c r="G60" i="1"/>
  <c r="F60" i="1"/>
  <c r="E60" i="1"/>
  <c r="D60" i="1"/>
  <c r="C59" i="1"/>
  <c r="C58" i="1" s="1"/>
  <c r="K58" i="1"/>
  <c r="J58" i="1"/>
  <c r="H58" i="1"/>
  <c r="G58" i="1"/>
  <c r="F58" i="1"/>
  <c r="E58" i="1"/>
  <c r="D58" i="1"/>
  <c r="C57" i="1"/>
  <c r="C56" i="1" s="1"/>
  <c r="K56" i="1"/>
  <c r="J56" i="1"/>
  <c r="H56" i="1"/>
  <c r="G56" i="1"/>
  <c r="F56" i="1"/>
  <c r="E56" i="1"/>
  <c r="D56" i="1"/>
  <c r="C55" i="1"/>
  <c r="C54" i="1" s="1"/>
  <c r="K54" i="1"/>
  <c r="J54" i="1"/>
  <c r="H54" i="1"/>
  <c r="G54" i="1"/>
  <c r="F54" i="1"/>
  <c r="E54" i="1"/>
  <c r="D54" i="1"/>
  <c r="C53" i="1"/>
  <c r="C52" i="1" s="1"/>
  <c r="J52" i="1"/>
  <c r="H52" i="1"/>
  <c r="G52" i="1"/>
  <c r="F52" i="1"/>
  <c r="E52" i="1"/>
  <c r="D52" i="1"/>
  <c r="C51" i="1"/>
  <c r="C50" i="1" s="1"/>
  <c r="K50" i="1"/>
  <c r="J50" i="1"/>
  <c r="H50" i="1"/>
  <c r="G50" i="1"/>
  <c r="F50" i="1"/>
  <c r="E50" i="1"/>
  <c r="D50" i="1"/>
  <c r="C49" i="1"/>
  <c r="C48" i="1" s="1"/>
  <c r="K48" i="1"/>
  <c r="J48" i="1"/>
  <c r="H48" i="1"/>
  <c r="G48" i="1"/>
  <c r="F48" i="1"/>
  <c r="E48" i="1"/>
  <c r="D48" i="1"/>
  <c r="C47" i="1"/>
  <c r="C46" i="1" s="1"/>
  <c r="K46" i="1"/>
  <c r="J46" i="1"/>
  <c r="H46" i="1"/>
  <c r="G46" i="1"/>
  <c r="F46" i="1"/>
  <c r="E46" i="1"/>
  <c r="D46" i="1"/>
  <c r="C45" i="1"/>
  <c r="C44" i="1" s="1"/>
  <c r="K44" i="1"/>
  <c r="J44" i="1"/>
  <c r="H44" i="1"/>
  <c r="G44" i="1"/>
  <c r="F44" i="1"/>
  <c r="E44" i="1"/>
  <c r="D44" i="1"/>
  <c r="C43" i="1"/>
  <c r="C42" i="1" s="1"/>
  <c r="K42" i="1"/>
  <c r="J42" i="1"/>
  <c r="H42" i="1"/>
  <c r="G42" i="1"/>
  <c r="F42" i="1"/>
  <c r="E42" i="1"/>
  <c r="D42" i="1"/>
  <c r="C41" i="1"/>
  <c r="C40" i="1" s="1"/>
  <c r="K40" i="1"/>
  <c r="J40" i="1"/>
  <c r="H40" i="1"/>
  <c r="G40" i="1"/>
  <c r="F40" i="1"/>
  <c r="E40" i="1"/>
  <c r="D40" i="1"/>
  <c r="C39" i="1"/>
  <c r="C38" i="1" s="1"/>
  <c r="K38" i="1"/>
  <c r="J38" i="1"/>
  <c r="H38" i="1"/>
  <c r="G38" i="1"/>
  <c r="F38" i="1"/>
  <c r="E38" i="1"/>
  <c r="D38" i="1"/>
  <c r="C37" i="1"/>
  <c r="C36" i="1" s="1"/>
  <c r="K36" i="1"/>
  <c r="J36" i="1"/>
  <c r="H36" i="1"/>
  <c r="G36" i="1"/>
  <c r="F36" i="1"/>
  <c r="E36" i="1"/>
  <c r="D36" i="1"/>
  <c r="C35" i="1"/>
  <c r="C34" i="1" s="1"/>
  <c r="K34" i="1"/>
  <c r="J34" i="1"/>
  <c r="H34" i="1"/>
  <c r="G34" i="1"/>
  <c r="F34" i="1"/>
  <c r="D34" i="1"/>
  <c r="C33" i="1"/>
  <c r="C32" i="1" s="1"/>
  <c r="K32" i="1"/>
  <c r="J32" i="1"/>
  <c r="H32" i="1"/>
  <c r="G32" i="1"/>
  <c r="F32" i="1"/>
  <c r="E32" i="1"/>
  <c r="D32" i="1"/>
  <c r="C31" i="1"/>
  <c r="C30" i="1" s="1"/>
  <c r="K30" i="1"/>
  <c r="J30" i="1"/>
  <c r="H30" i="1"/>
  <c r="G30" i="1"/>
  <c r="F30" i="1"/>
  <c r="E30" i="1"/>
  <c r="D30" i="1"/>
  <c r="C29" i="1"/>
  <c r="C28" i="1" s="1"/>
  <c r="K28" i="1"/>
  <c r="J28" i="1"/>
  <c r="H28" i="1"/>
  <c r="G28" i="1"/>
  <c r="F28" i="1"/>
  <c r="E28" i="1"/>
  <c r="D28" i="1"/>
  <c r="C27" i="1"/>
  <c r="C26" i="1" s="1"/>
  <c r="K26" i="1"/>
  <c r="J26" i="1"/>
  <c r="H26" i="1"/>
  <c r="G26" i="1"/>
  <c r="F26" i="1"/>
  <c r="E26" i="1"/>
  <c r="D26" i="1"/>
  <c r="G24" i="1"/>
  <c r="K24" i="1"/>
  <c r="J24" i="1"/>
  <c r="H24" i="1"/>
  <c r="F24" i="1"/>
  <c r="E24" i="1"/>
  <c r="D24" i="1"/>
  <c r="C23" i="1"/>
  <c r="C22" i="1" s="1"/>
  <c r="K22" i="1"/>
  <c r="J22" i="1"/>
  <c r="H22" i="1"/>
  <c r="G22" i="1"/>
  <c r="F22" i="1"/>
  <c r="E22" i="1"/>
  <c r="D22" i="1"/>
  <c r="C21" i="1"/>
  <c r="C20" i="1" s="1"/>
  <c r="K20" i="1"/>
  <c r="J20" i="1"/>
  <c r="H20" i="1"/>
  <c r="F20" i="1"/>
  <c r="E20" i="1"/>
  <c r="D20" i="1"/>
  <c r="C19" i="1"/>
  <c r="C18" i="1" s="1"/>
  <c r="K18" i="1"/>
  <c r="J18" i="1"/>
  <c r="H18" i="1"/>
  <c r="G18" i="1"/>
  <c r="F18" i="1"/>
  <c r="E18" i="1"/>
  <c r="D18" i="1"/>
  <c r="C17" i="1"/>
  <c r="C16" i="1" s="1"/>
  <c r="K16" i="1"/>
  <c r="J16" i="1"/>
  <c r="H16" i="1"/>
  <c r="G16" i="1"/>
  <c r="F16" i="1"/>
  <c r="E16" i="1"/>
  <c r="D16" i="1"/>
  <c r="C15" i="1"/>
  <c r="C14" i="1" s="1"/>
  <c r="K14" i="1"/>
  <c r="J14" i="1"/>
  <c r="H14" i="1"/>
  <c r="G14" i="1"/>
  <c r="F14" i="1"/>
  <c r="E14" i="1"/>
  <c r="D14" i="1"/>
  <c r="C13" i="1"/>
  <c r="C12" i="1" s="1"/>
  <c r="K12" i="1"/>
  <c r="J12" i="1"/>
  <c r="H12" i="1"/>
  <c r="G12" i="1"/>
  <c r="F12" i="1"/>
  <c r="E12" i="1"/>
  <c r="D12" i="1"/>
  <c r="C11" i="1"/>
  <c r="C10" i="1" s="1"/>
  <c r="K10" i="1"/>
  <c r="J10" i="1"/>
  <c r="H10" i="1"/>
  <c r="F10" i="1"/>
  <c r="E10" i="1"/>
  <c r="D10" i="1"/>
  <c r="C104" i="1" l="1"/>
  <c r="G10" i="1"/>
  <c r="C134" i="1"/>
  <c r="C113" i="1"/>
  <c r="C154" i="1"/>
  <c r="C89" i="1"/>
  <c r="C139" i="1"/>
  <c r="C149" i="1"/>
  <c r="C129" i="1"/>
  <c r="D98" i="1"/>
  <c r="C144" i="1"/>
  <c r="C123" i="1"/>
  <c r="G98" i="1"/>
  <c r="C86" i="1"/>
  <c r="C108" i="1"/>
  <c r="C118" i="1"/>
  <c r="G20" i="1"/>
  <c r="C25" i="1"/>
  <c r="C24" i="1" s="1"/>
  <c r="C98" i="1"/>
  <c r="K66" i="1"/>
  <c r="C159" i="1" l="1"/>
  <c r="G163" i="1"/>
  <c r="K163" i="1"/>
  <c r="C163" i="1"/>
  <c r="D163" i="1" l="1"/>
  <c r="E163" i="1"/>
  <c r="F163" i="1"/>
  <c r="H163" i="1"/>
  <c r="I163" i="1"/>
  <c r="J163" i="1"/>
  <c r="E166" i="1"/>
  <c r="F166" i="1"/>
  <c r="G166" i="1"/>
  <c r="H166" i="1"/>
  <c r="I166" i="1"/>
  <c r="J166" i="1"/>
  <c r="D166" i="1"/>
  <c r="D165" i="1" l="1"/>
  <c r="E165" i="1"/>
  <c r="F165" i="1"/>
  <c r="G165" i="1"/>
  <c r="H165" i="1"/>
  <c r="I165" i="1"/>
  <c r="J165" i="1"/>
  <c r="K165" i="1"/>
  <c r="D164" i="1"/>
  <c r="E164" i="1"/>
  <c r="F164" i="1"/>
  <c r="G164" i="1"/>
  <c r="H164" i="1"/>
  <c r="I164" i="1"/>
  <c r="J164" i="1"/>
  <c r="K164" i="1"/>
  <c r="D162" i="1"/>
  <c r="E162" i="1"/>
  <c r="F162" i="1"/>
  <c r="G162" i="1"/>
  <c r="H162" i="1"/>
  <c r="J162" i="1"/>
  <c r="K162" i="1"/>
  <c r="C166" i="1" l="1"/>
  <c r="H159" i="1"/>
  <c r="C164" i="1"/>
  <c r="G159" i="1"/>
  <c r="F159" i="1"/>
  <c r="F167" i="1"/>
  <c r="I167" i="1"/>
  <c r="E159" i="1"/>
  <c r="K167" i="1"/>
  <c r="E167" i="1"/>
  <c r="K159" i="1"/>
  <c r="D159" i="1"/>
  <c r="J159" i="1"/>
  <c r="I159" i="1"/>
  <c r="J167" i="1"/>
  <c r="C165" i="1"/>
  <c r="H167" i="1"/>
  <c r="C162" i="1"/>
  <c r="G167" i="1"/>
  <c r="D167" i="1"/>
  <c r="C167" i="1" l="1"/>
</calcChain>
</file>

<file path=xl/sharedStrings.xml><?xml version="1.0" encoding="utf-8"?>
<sst xmlns="http://schemas.openxmlformats.org/spreadsheetml/2006/main" count="560" uniqueCount="383">
  <si>
    <t>Iš jų:</t>
  </si>
  <si>
    <t>Kėdainių lopšelis-darželis  „Aviliukas“</t>
  </si>
  <si>
    <t>Kėdainių lopšelis-darželis „Pasaka“</t>
  </si>
  <si>
    <t>Kėdainių lopšelis-darželis „Puriena“</t>
  </si>
  <si>
    <t>Kėdainių lopšelis-darželis „Vaikystė“</t>
  </si>
  <si>
    <t>Kėdainių lopšelis-darželis „Varpelis“</t>
  </si>
  <si>
    <t>Kėdainių lopšelis-darželis „Vyturėlis“</t>
  </si>
  <si>
    <t>Kėdainių lopšelis-darželis „Žilvitis“</t>
  </si>
  <si>
    <t>Kėdainių r. Vilainių mokykla-darželis „Obelėlė“</t>
  </si>
  <si>
    <t>Kėdainių „Atžalyno“ gimnazija</t>
  </si>
  <si>
    <t>Kėdainių šviesioji gimnazija</t>
  </si>
  <si>
    <t>Kėdainių r. Akademijos gimnazija</t>
  </si>
  <si>
    <t>Kėdainių r. Josvainių gimnazija</t>
  </si>
  <si>
    <t>Kėdainių r. Krakių Mikalojaus Katkaus gimnazija</t>
  </si>
  <si>
    <t>Kėdainių r. Šėtos gimnazija</t>
  </si>
  <si>
    <t>Lietuvos sporto universiteto Kėdainių „Aušros“ progimnazija</t>
  </si>
  <si>
    <t>Kėdainių „Ryto“ progimnazija</t>
  </si>
  <si>
    <t>Kėdainių Senamiesčio progimnazija</t>
  </si>
  <si>
    <t>Kėdainių r. Dotnuvos pagrindinė mokykla</t>
  </si>
  <si>
    <t>Kėdainių r. Labūnavos pagrindinė mokykla</t>
  </si>
  <si>
    <t>Kėdainių r. Surviliškio Vinco Svirskio pagrindinė mokykla</t>
  </si>
  <si>
    <t>Kėdainių suaugusiųjų ir jaunimo mokymo centras</t>
  </si>
  <si>
    <t>Kėdainių „Spindulio“ mokykla</t>
  </si>
  <si>
    <t>Kėdainių dailės mokykla</t>
  </si>
  <si>
    <t>Kėdainių kalbų mokykla</t>
  </si>
  <si>
    <t>Kėdainių muzikos  mokykla</t>
  </si>
  <si>
    <t>Kėdainių švietimo pagalbos tarnyba</t>
  </si>
  <si>
    <t>Kėdainių sporto centras</t>
  </si>
  <si>
    <t>Kėdainių kultūros centras</t>
  </si>
  <si>
    <t>Akademijos kultūros centras</t>
  </si>
  <si>
    <t>Josvainių kultūros centras</t>
  </si>
  <si>
    <t>Krakių kultūros centras</t>
  </si>
  <si>
    <t>Šėtos kultūros centras</t>
  </si>
  <si>
    <t>Truskavos kultūros centras</t>
  </si>
  <si>
    <t>Kėdainių rajono savivaldybės Mikalojaus Daukšos viešoji biblioteka</t>
  </si>
  <si>
    <t>Kėdainių krašto muziejus</t>
  </si>
  <si>
    <t>Kėdainių rajono savivaldybės priešgaisrinė tarnyba</t>
  </si>
  <si>
    <t>Kėdainių bendruomenės socialinis centras</t>
  </si>
  <si>
    <t>Dotnuvos slaugos namai</t>
  </si>
  <si>
    <t>Josvainių socialinis ir ugdymo centras</t>
  </si>
  <si>
    <t xml:space="preserve">Šėtos socialinis ir ugdymo centras </t>
  </si>
  <si>
    <t>Kėdainių pagalbos šeimai centras</t>
  </si>
  <si>
    <t>Kėdainių rajono savivaldybės visuomenės sveikatos biuras</t>
  </si>
  <si>
    <t xml:space="preserve">Kėdainių rajono savivaldybės administracija </t>
  </si>
  <si>
    <t>Kėdainių rajono savivaldybės administracijos Kėdainių miesto seniūnija</t>
  </si>
  <si>
    <t>Kėdainių rajono savivaldybės administracijos Dotnuvos seniūnija</t>
  </si>
  <si>
    <t>Kėdainių rajono savivaldybės administracijos Gudžiūnų seniūnija</t>
  </si>
  <si>
    <t>Kėdainių rajono savivaldybės administracijos Josvainių seniūnija</t>
  </si>
  <si>
    <t>Kėdainių rajono savivaldybės administracijos Krakių seniūnija</t>
  </si>
  <si>
    <t>Kėdainių rajono savivaldybės administracijos Pelėdnagių seniūnija</t>
  </si>
  <si>
    <t>Kėdainių rajono savivaldybės administracijos Pernaravos seniūnija</t>
  </si>
  <si>
    <t>Kėdainių rajono savivaldybės administracijos Surviliškio seniūnija</t>
  </si>
  <si>
    <t>Kėdainių rajono savivaldybės administracijos Šėtos seniūnija</t>
  </si>
  <si>
    <t>Kėdainių rajono savivaldybės administracijos Truskavos seniūnija</t>
  </si>
  <si>
    <t>Kėdainių rajono savivaldybės administracijos Vilainių seniūnija</t>
  </si>
  <si>
    <t>Kėdainių rajono savivaldybės kontrolės ir audito tarnyba</t>
  </si>
  <si>
    <t>Aisgnavimų valdytojas, programa</t>
  </si>
  <si>
    <t>01 Aktyvios visuomenės ugdymas</t>
  </si>
  <si>
    <t>02 Socialinės gerovės užtikrinimas</t>
  </si>
  <si>
    <t>03 Darnios aplinkos ir infrastruktūros plėtra</t>
  </si>
  <si>
    <t>04 Ekonomikos plėtra</t>
  </si>
  <si>
    <t>05 Savivaldybės valdymo tobulinimas</t>
  </si>
  <si>
    <t>savivaldybės biudžeto (SB)</t>
  </si>
  <si>
    <t>valstybės biudžeto (VB)</t>
  </si>
  <si>
    <t>Europos Sąjungos  (ES)</t>
  </si>
  <si>
    <t>kitos tarptautinės finansinės paramos ir bendrojo finansavimo lėšos (VB)</t>
  </si>
  <si>
    <t>skolintos lėšos (SL)</t>
  </si>
  <si>
    <t>biudžetinių įstaigų pajamos už prekes ir paslaugas (S)</t>
  </si>
  <si>
    <t>Valstybinėms (valstybės perduotoms savivaldybėms) funkcijoms atlikti  (SBVB)</t>
  </si>
  <si>
    <t>Ugdymo reikmėms finansuoti (ML)</t>
  </si>
  <si>
    <t>Iš viso asignavimų</t>
  </si>
  <si>
    <t>Savivaldybės savarankiškoms funkcijoms vykdyti:</t>
  </si>
  <si>
    <t>1</t>
  </si>
  <si>
    <t>(tūkst. Eur)</t>
  </si>
  <si>
    <t>3 priedas</t>
  </si>
  <si>
    <t>2.1</t>
  </si>
  <si>
    <t>1.1</t>
  </si>
  <si>
    <t>7.1</t>
  </si>
  <si>
    <t>9.1</t>
  </si>
  <si>
    <t>3.1</t>
  </si>
  <si>
    <t>5.1</t>
  </si>
  <si>
    <t>4.1</t>
  </si>
  <si>
    <t>6.1</t>
  </si>
  <si>
    <t>8.1</t>
  </si>
  <si>
    <t>10.1</t>
  </si>
  <si>
    <t>11.1</t>
  </si>
  <si>
    <t>12.1</t>
  </si>
  <si>
    <t>13.1</t>
  </si>
  <si>
    <t>14.1</t>
  </si>
  <si>
    <t>15.1</t>
  </si>
  <si>
    <t>16.1</t>
  </si>
  <si>
    <t>17.1</t>
  </si>
  <si>
    <t>18.1</t>
  </si>
  <si>
    <t>19.1</t>
  </si>
  <si>
    <t>20.1</t>
  </si>
  <si>
    <t>21.1</t>
  </si>
  <si>
    <t>22.1</t>
  </si>
  <si>
    <t>23.1</t>
  </si>
  <si>
    <t>24.1</t>
  </si>
  <si>
    <t>25.1</t>
  </si>
  <si>
    <t>26.1</t>
  </si>
  <si>
    <t>27.1</t>
  </si>
  <si>
    <t>41.1</t>
  </si>
  <si>
    <t>28.1</t>
  </si>
  <si>
    <t>29.1</t>
  </si>
  <si>
    <t>30.1</t>
  </si>
  <si>
    <t>31.1</t>
  </si>
  <si>
    <t>32.1</t>
  </si>
  <si>
    <t>33.1</t>
  </si>
  <si>
    <t>34.1</t>
  </si>
  <si>
    <t>35.1</t>
  </si>
  <si>
    <t>36.1</t>
  </si>
  <si>
    <t>37.1</t>
  </si>
  <si>
    <t>38.1</t>
  </si>
  <si>
    <t>49.1</t>
  </si>
  <si>
    <t>39.1</t>
  </si>
  <si>
    <t>39.2</t>
  </si>
  <si>
    <t>40.1</t>
  </si>
  <si>
    <t>40.2</t>
  </si>
  <si>
    <t>42.1</t>
  </si>
  <si>
    <t>43.1</t>
  </si>
  <si>
    <t>44.1</t>
  </si>
  <si>
    <t>44.3</t>
  </si>
  <si>
    <t>44.2</t>
  </si>
  <si>
    <t>44.4</t>
  </si>
  <si>
    <t>44.5</t>
  </si>
  <si>
    <t>45.1</t>
  </si>
  <si>
    <t>45.2</t>
  </si>
  <si>
    <t>45.3</t>
  </si>
  <si>
    <t>46.1</t>
  </si>
  <si>
    <t>46.2</t>
  </si>
  <si>
    <t>46.3</t>
  </si>
  <si>
    <t>46.4</t>
  </si>
  <si>
    <t>47.1</t>
  </si>
  <si>
    <t>47.2</t>
  </si>
  <si>
    <t>47.3</t>
  </si>
  <si>
    <t>47.4</t>
  </si>
  <si>
    <t>48.1</t>
  </si>
  <si>
    <t>48.2</t>
  </si>
  <si>
    <t>48.3</t>
  </si>
  <si>
    <t>48.4</t>
  </si>
  <si>
    <t>49.2</t>
  </si>
  <si>
    <t>49.3</t>
  </si>
  <si>
    <t>49.4</t>
  </si>
  <si>
    <t>49.5</t>
  </si>
  <si>
    <t>50.1</t>
  </si>
  <si>
    <t>50.2</t>
  </si>
  <si>
    <t>50.3</t>
  </si>
  <si>
    <t>50.4</t>
  </si>
  <si>
    <t>51.1</t>
  </si>
  <si>
    <t>51.2</t>
  </si>
  <si>
    <t>51.3</t>
  </si>
  <si>
    <t>51.4</t>
  </si>
  <si>
    <t>52.1</t>
  </si>
  <si>
    <t>52.2</t>
  </si>
  <si>
    <t>52.3</t>
  </si>
  <si>
    <t>52.4</t>
  </si>
  <si>
    <t>53.1</t>
  </si>
  <si>
    <t>53.2</t>
  </si>
  <si>
    <t>53.3</t>
  </si>
  <si>
    <t>53.4</t>
  </si>
  <si>
    <t>54.1</t>
  </si>
  <si>
    <t>54.3</t>
  </si>
  <si>
    <t>54.2</t>
  </si>
  <si>
    <t>54.4</t>
  </si>
  <si>
    <t>55.1</t>
  </si>
  <si>
    <t>55.3</t>
  </si>
  <si>
    <t>55.2</t>
  </si>
  <si>
    <t>55.4</t>
  </si>
  <si>
    <t>Eil. Nr.</t>
  </si>
  <si>
    <t>Infrastruktūros plėtros įmokos</t>
  </si>
  <si>
    <t>Mokesčiai už valstybinius gamtos išteklius</t>
  </si>
  <si>
    <t xml:space="preserve">                                                 1 priedas</t>
  </si>
  <si>
    <t xml:space="preserve"> (tūkst. Eur)</t>
  </si>
  <si>
    <t xml:space="preserve">             Pajamų pavadinimas</t>
  </si>
  <si>
    <t>Suma</t>
  </si>
  <si>
    <t xml:space="preserve"> MOKESČIAI (2+5+9)</t>
  </si>
  <si>
    <t>Pajamų ir pelno mokesčiai (3+4)</t>
  </si>
  <si>
    <t>Gyventojų pajamų mokestis pagal Lietuvos Respublikos 2025-2027 metų biudžeto patvirtinimo įstatymą</t>
  </si>
  <si>
    <t>Gyventojų pajamų mokestis iš veiklos, kuria verčiamasi turint verslo liudijimą</t>
  </si>
  <si>
    <t>Turto mokesčiai (6+7+8)</t>
  </si>
  <si>
    <t>Žemės mokestis</t>
  </si>
  <si>
    <t>Paveldimo turto mokestis</t>
  </si>
  <si>
    <t>Nekilnojamojo turto mokestis</t>
  </si>
  <si>
    <t>Prekių ir paslaugų mokesčiai (10)</t>
  </si>
  <si>
    <t>Mokestis už aplinkos teršimą</t>
  </si>
  <si>
    <t>Turto pajamos (13+14+15+16)</t>
  </si>
  <si>
    <t>Dividendai</t>
  </si>
  <si>
    <t xml:space="preserve">Nuomos mokestis už valstybinę žemę ir valstybinio vidaus  vandenų fondo vandens telkinius  </t>
  </si>
  <si>
    <t>Mokesčiai už medžiojamųjų gyvūnų išteklius</t>
  </si>
  <si>
    <t>Pajamos už prekes ir paslaugas</t>
  </si>
  <si>
    <t>Pajamos už ilgalaikio ir trumpalaikio materialiojo turto nuomą</t>
  </si>
  <si>
    <t xml:space="preserve">Įmokos už išlaikymą švietimo, socialinės apsaugos ir kitose  įstaigose </t>
  </si>
  <si>
    <t>Rinkliavos (23+24 )</t>
  </si>
  <si>
    <t>Valstybės rinkliava</t>
  </si>
  <si>
    <t>Vietinė rinkliava</t>
  </si>
  <si>
    <t>Pajamos iš baudų ir konfiskacijos</t>
  </si>
  <si>
    <t>Kitos neišvardytos pajamos</t>
  </si>
  <si>
    <t xml:space="preserve">MATERIALIOJO IR NEMATERIALIOJO TURTO REALIZAVIMO PAJAMOS </t>
  </si>
  <si>
    <t>DOTACIJOS IŠ KITŲ VALDŽIOS SEKTORIAUS  SUBJEKTŲ (30+34+35)</t>
  </si>
  <si>
    <t>Valstybinėms (perduotoms savivaldybėms) funkcijoms atlikti</t>
  </si>
  <si>
    <t>Ugdymo reikmėms finansuoti</t>
  </si>
  <si>
    <t>Kita tikslinė dotacija, iš jos:</t>
  </si>
  <si>
    <t>mokyklos specialiųjų ugdymosi poreikių turintiems mokiniams</t>
  </si>
  <si>
    <t xml:space="preserve">Valstybės biudžeto kitos dotacijos </t>
  </si>
  <si>
    <t>35</t>
  </si>
  <si>
    <t>Europos Sąjungos ir kitos tarptautinės finansinės paramos lėšos</t>
  </si>
  <si>
    <t>36</t>
  </si>
  <si>
    <t>37</t>
  </si>
  <si>
    <t>38</t>
  </si>
  <si>
    <t>Metų pradžios lėšų likutis</t>
  </si>
  <si>
    <t>39</t>
  </si>
  <si>
    <t>________________________________________________</t>
  </si>
  <si>
    <t>Kėdainių rajono savivaldybės 2025 m. biudžeto išlaidų planas pagal programas ir finansavimo šaltinius</t>
  </si>
  <si>
    <t xml:space="preserve">                                                                                 Kėdainių rajono savivaldybės tarybos</t>
  </si>
  <si>
    <t>2 priedas</t>
  </si>
  <si>
    <t>Aisgnavimų valdytojas</t>
  </si>
  <si>
    <t>Iš viso</t>
  </si>
  <si>
    <t xml:space="preserve">Iš jų: </t>
  </si>
  <si>
    <t>prekės ir paslaugos</t>
  </si>
  <si>
    <t xml:space="preserve"> ilgalaikio ir trumpalaikio materialiojo turto nuoma</t>
  </si>
  <si>
    <t>už išlaikymą švietimo, socialinės apsaugos ir kitose įstaigose</t>
  </si>
  <si>
    <t>Iš viso pajamų</t>
  </si>
  <si>
    <t xml:space="preserve">                                                                   _____________________________________                                                                                       </t>
  </si>
  <si>
    <t xml:space="preserve">                 KĖDAINIŲ RAJONO SAVIVALDYBĖS APLINKOS APSAUGOS RĖMIMO</t>
  </si>
  <si>
    <t xml:space="preserve">1. Informacija apie Savivaldybės aplinkos apsaugos rėmimo specialiosios </t>
  </si>
  <si>
    <t>programos (toliau - Programa) lėšas</t>
  </si>
  <si>
    <t>(1) Programos finansavimo šaltiniai</t>
  </si>
  <si>
    <t>Pajamos,      tūkst. Eur</t>
  </si>
  <si>
    <t>1.1.</t>
  </si>
  <si>
    <t>Mokesčiai už teršalų išmetimą į aplinką</t>
  </si>
  <si>
    <t>1.2.</t>
  </si>
  <si>
    <t>1.3.</t>
  </si>
  <si>
    <t>Lėšos, gautos kaip želdinių atkuriamosios vertės kompensacija</t>
  </si>
  <si>
    <t>1.4.</t>
  </si>
  <si>
    <t>Savanoriškos juridinių ir fizinių asmenų įmokos ir kitos teisėtai gautos lėšos</t>
  </si>
  <si>
    <t>Iš viso (1.1 + 1.2):</t>
  </si>
  <si>
    <t>Mokesčiai, sumokėti už medžiojamųjų gyvūnų išteklių naudojimą</t>
  </si>
  <si>
    <t>1.5.</t>
  </si>
  <si>
    <t xml:space="preserve">Ankstesnio ataskaitinio laikotarpio ataskaitos atitinkamų lėšų likutis </t>
  </si>
  <si>
    <t>1.6.</t>
  </si>
  <si>
    <t>Iš viso (1.4 + 1.5):</t>
  </si>
  <si>
    <t>1.7.</t>
  </si>
  <si>
    <t>Faktinės Programos lėšos (1.3 + 1.6)</t>
  </si>
  <si>
    <t>(2) Savivaldybės visuomenės sveikatos rėmimo specialiajai programai skirtinos lėšos</t>
  </si>
  <si>
    <t>Lėšos,                 tūkst. Eur</t>
  </si>
  <si>
    <t>1.8.</t>
  </si>
  <si>
    <t>20 procentų Savivaldybės aplinkos apsaugos rėmimo specialiosios programos lėšų, neįskaitant įplaukų už medžioklės plotų naudotojų mokesčius, mokamus įstatymų nustatytomis proporcijomis ir tvarka už medžiojamųjų gyvūnų išteklių naudojimą</t>
  </si>
  <si>
    <t>1.9</t>
  </si>
  <si>
    <t>1.10.</t>
  </si>
  <si>
    <t>Iš viso (1.8+1.9):</t>
  </si>
  <si>
    <t>(3) Kitoms Programos priemonėms skirtinos lėšos</t>
  </si>
  <si>
    <t>1.11.</t>
  </si>
  <si>
    <t>80 procentų Savivaldybės aplinkos apsaugos rėmimo specialiosios programos lėšų, neįskaitant įplaukų už medžioklės plotų naudotojų mokesčius, mokamus įstatymų nustatytomis proporcijomis ir tvarka už medžiojamųjų gyvūnų išteklių naudojimą</t>
  </si>
  <si>
    <t>1.12.</t>
  </si>
  <si>
    <t>1.13.</t>
  </si>
  <si>
    <t>Iš viso (1.11 + 1.12):</t>
  </si>
  <si>
    <t>Priemonės pavadinimas</t>
  </si>
  <si>
    <t>2.1.</t>
  </si>
  <si>
    <t>Žemės sklypų, kuriuose medžioklė nėra uždrausta, savininkų, valdytojų ir naudotojų, įgyvendinamos žalos prevencijos priemonės, kuriomis jie siekia išvengti medžiojamųjų gyvūnų daromos žalos</t>
  </si>
  <si>
    <t>2.1.1.</t>
  </si>
  <si>
    <t>Miškų savininkams, naudotojams, valdytojams želdinių apdorojimui repelentais, aptvėrimui tvoromis, želdinių, gerinančių laukinių gyvūnų mitybos sąlygas, ir kt. priemonėms</t>
  </si>
  <si>
    <t>2.2.</t>
  </si>
  <si>
    <t>Kartografinės ir kitos medžiagos, reikalingos pagal Medžioklės įstatymo reikalavimus rengiamiems medžioklės plotų vienetų sudarymo ar jų ribų pakeitimo projektų parengimo priemonės</t>
  </si>
  <si>
    <t>Iš viso (2.1 + 2.2):</t>
  </si>
  <si>
    <t>3. Programos lėšos, skirtos savivaldybės visuomenės sveikatos rėmimo specialiajai programai</t>
  </si>
  <si>
    <t>Programos pavadinimas</t>
  </si>
  <si>
    <t>Savivaldybės visuomenės sveikatos rėmimo specialioji programa</t>
  </si>
  <si>
    <t>4. Kitos aplinkosaugos priemonės, kurioms įgyvendinti panaudotos programos lėšos</t>
  </si>
  <si>
    <t>Lėšos,  tūkst. Eur</t>
  </si>
  <si>
    <t>4.1.</t>
  </si>
  <si>
    <t>Aplinkos kokybės gerinimo ir apsaugos priemonės</t>
  </si>
  <si>
    <t>4.1.1.</t>
  </si>
  <si>
    <t>Sosnovskio barščio naikinimui Kėdainių rajone:</t>
  </si>
  <si>
    <t>4.1.1.1.</t>
  </si>
  <si>
    <t xml:space="preserve">Dotnuvos seniūnijai </t>
  </si>
  <si>
    <t>4.1.1.2.</t>
  </si>
  <si>
    <t>Krakių seniūnijai</t>
  </si>
  <si>
    <t>4.1.1.3.</t>
  </si>
  <si>
    <t>Pelėdnagių seniūnijai</t>
  </si>
  <si>
    <t>4.1.1.4.</t>
  </si>
  <si>
    <t>Šėtos seniūnijai</t>
  </si>
  <si>
    <t>4.1.1.5.</t>
  </si>
  <si>
    <t xml:space="preserve">Vilainių seniūnijai </t>
  </si>
  <si>
    <t>4.1.1.6.</t>
  </si>
  <si>
    <t xml:space="preserve">Kėdainių miesto seniūnijai </t>
  </si>
  <si>
    <t>4.1.1.7.</t>
  </si>
  <si>
    <t>Surviliškio seniūnijai</t>
  </si>
  <si>
    <t>4.1.1.8.</t>
  </si>
  <si>
    <t xml:space="preserve">Pernaravos seniūnijai </t>
  </si>
  <si>
    <t>4.1.2.</t>
  </si>
  <si>
    <t>4.1.3.</t>
  </si>
  <si>
    <t>Individualių nuotekų valymo įrenginių kompensavimui Kėdainių r. sav.</t>
  </si>
  <si>
    <t>4.1.4.</t>
  </si>
  <si>
    <t>Kėdainių r. sav. teritorijoje esančių saugomų teritorijų apsaugos ir tvarkymo darbai (šienavimas, menkaverčių krūmų iškirtimas)</t>
  </si>
  <si>
    <t>4.2.</t>
  </si>
  <si>
    <t>Atliekų tvarkymo infrastruktūros plėtros priemonėms</t>
  </si>
  <si>
    <t>4.2.1.</t>
  </si>
  <si>
    <t>4.3.</t>
  </si>
  <si>
    <t>Atliekų, kurių turėtojo nustatyti neįmanoma arba kuris nebeegzistuoja, tvarkymo priemonėms</t>
  </si>
  <si>
    <t>4.3.1.</t>
  </si>
  <si>
    <t>Atliekų, kuriomis užteršta teritorija, nustatymo ir atliekomis užterštos teritorijos išvalymo ir sutvarkymo darbams</t>
  </si>
  <si>
    <t>4.3.2.</t>
  </si>
  <si>
    <t>Bešeimininkių padangų sutvarkymo darbams</t>
  </si>
  <si>
    <t>4.4.</t>
  </si>
  <si>
    <t>Aplinkos monitoringo, prevencinės, aplinkos atkūrimo priemonėms</t>
  </si>
  <si>
    <t>4.4.1.</t>
  </si>
  <si>
    <t>Gelbėjimo ir cheminių avarijų padariniams likviduoti ir priemonėms finansuoti</t>
  </si>
  <si>
    <t>4.4.2.</t>
  </si>
  <si>
    <t>4.4.3.</t>
  </si>
  <si>
    <t>4.4.4.</t>
  </si>
  <si>
    <t>4.4.5.</t>
  </si>
  <si>
    <t>Nevėžio upės pakrančių valymui, tvarkymui Kėdainių m.</t>
  </si>
  <si>
    <t>4.4.6.</t>
  </si>
  <si>
    <t>Dotnuvėlės upelio pakrančių valymui, tvarkymui Kėdainių m.</t>
  </si>
  <si>
    <t>Vandens telkinių pakrančių valymui ir tvarkymui Kėdainių r. sav.</t>
  </si>
  <si>
    <t>Jūrinių erelių perimviečių stebėjimui Kėdainių rajone</t>
  </si>
  <si>
    <t>4.5.</t>
  </si>
  <si>
    <t>Visuomenės švietimo ir mokymo aplinkosaugos klausimais priemonėms</t>
  </si>
  <si>
    <t>4.5.1.</t>
  </si>
  <si>
    <t>Kėdainių r. sav. aplinkosauginio švietimo  įgyvendinimui</t>
  </si>
  <si>
    <t>4.5.2.</t>
  </si>
  <si>
    <t>Spaudos leidinių prenumerata aplinkosaugine tema ugdymo įstaigoms</t>
  </si>
  <si>
    <t>4.5.3.</t>
  </si>
  <si>
    <t>Konkursui „Gražiausiai tvarkoma aplinka“ rengti</t>
  </si>
  <si>
    <t>4.6.</t>
  </si>
  <si>
    <t>Želdynų ir želdinių apsaugos, tvarkymo, būklės stebėsenos, želdynų kūrimo, želdinių veisimo ir inventorizavimo priemonėms</t>
  </si>
  <si>
    <t>4.6.1.</t>
  </si>
  <si>
    <t>Medeliams ir želdiniams sodinti ir prižiūrėti:</t>
  </si>
  <si>
    <t>4.6.1.1.</t>
  </si>
  <si>
    <t>4.6.1.2.</t>
  </si>
  <si>
    <t xml:space="preserve">Gudžiūnų seniūnijai </t>
  </si>
  <si>
    <t>4.6.1.3.</t>
  </si>
  <si>
    <t xml:space="preserve">Josvainių seniūnijai </t>
  </si>
  <si>
    <t>4.6.1.4.</t>
  </si>
  <si>
    <t>4.6.1.5.</t>
  </si>
  <si>
    <t>4.6.1.6.</t>
  </si>
  <si>
    <t>4.6.1.7.</t>
  </si>
  <si>
    <t>4.6.1.8.</t>
  </si>
  <si>
    <t>4.6.1.9.</t>
  </si>
  <si>
    <t>4.6.1.10.</t>
  </si>
  <si>
    <t>Truskavos seniūnijai</t>
  </si>
  <si>
    <t>4.6.1.11.</t>
  </si>
  <si>
    <t>4.6.2.</t>
  </si>
  <si>
    <t>4.6.3.</t>
  </si>
  <si>
    <t xml:space="preserve">Želdynų ir želdinių apsaugos, tvarkymo ir priežiūros dokumentacijos parengimui  </t>
  </si>
  <si>
    <t>4.6.4.</t>
  </si>
  <si>
    <t>4.7.</t>
  </si>
  <si>
    <t>Kitoms išlaidoms</t>
  </si>
  <si>
    <t>Iš viso:</t>
  </si>
  <si>
    <t xml:space="preserve">                                                __________________________</t>
  </si>
  <si>
    <t>Kėdainių r. sav. aplinkos monitoringo programos paslaugų įgyvendinimui</t>
  </si>
  <si>
    <t xml:space="preserve">                                                              Kėdainių rajono savivaldybės tarybos</t>
  </si>
  <si>
    <t>13 priedas</t>
  </si>
  <si>
    <t>Namų ūkiuose susidariusio asbesto atliekų tvarkymo paslaugos</t>
  </si>
  <si>
    <t>4.2.2</t>
  </si>
  <si>
    <t xml:space="preserve">                                                                                   Kėdainių rajono savivaldybės tarybos  </t>
  </si>
  <si>
    <t xml:space="preserve">                                                                                    2026 m. vasario 20 d. sprendimo Nr. TS-</t>
  </si>
  <si>
    <t xml:space="preserve">IŠ BIUDŽETO IŠLAIKOMŲ ĮSTAIGŲ 2026 METŲ PAJAMOS UŽ PREKES IR  PASLAUGAS, UŽ ILGALAIKIO IR TRUMPALAIKIO MATERIALIOJO TURTO NUOMĄ IR UŽ IŠLAIKYMĄ ŠVIETIMO, SOCIALINĖS APSAUGOS IR KITOSE ĮSTAIGOSE </t>
  </si>
  <si>
    <t xml:space="preserve"> </t>
  </si>
  <si>
    <t xml:space="preserve">                 SPECIALIOSIOS PROGRAMOS 2026 METŲ PRIEMONIŲ SĄMATA                                                                                                                 </t>
  </si>
  <si>
    <t>4.1.1.9.</t>
  </si>
  <si>
    <t>4.1.5.</t>
  </si>
  <si>
    <t>Varninių paukščių gausos reguliavimui</t>
  </si>
  <si>
    <t>Komunalinių atliekų surinkimo konteinerių aikštelių įrengimui</t>
  </si>
  <si>
    <t>Komunalinių atliekų surinkimo konteinerių įsigijimui ir įrengimui</t>
  </si>
  <si>
    <t>Kaštoninio karšelio gaudyklėms įsigyti Kėdainių m.</t>
  </si>
  <si>
    <t>Viešųjų erdvių apželdinimas ir tvarkymas Kėdainių m.</t>
  </si>
  <si>
    <t>Lėšos,     tūkst. Eur</t>
  </si>
  <si>
    <t xml:space="preserve">                                                                                 2026 m. vasario 20 d. sprendimo Nr. TS-</t>
  </si>
  <si>
    <t xml:space="preserve">          KĖDAINIŲ RAJONO SAVIVALDYBĖS 2026 METŲ BIUDŽETO PAJAMOS</t>
  </si>
  <si>
    <t>KITOS PAJAMOS (12+17+22+25+26+27)</t>
  </si>
  <si>
    <t>Pajamos už prekes ir paslaugas (18+19+20)</t>
  </si>
  <si>
    <t>Iš viso (1+11+28)</t>
  </si>
  <si>
    <t>Valstybės biudžeto specialioji tikslinė dotacija (32+33+34)</t>
  </si>
  <si>
    <t xml:space="preserve">                                       IŠ VISO PAJAMŲ IR DOTACIJŲ (29+30)</t>
  </si>
  <si>
    <t xml:space="preserve">Finansinių įsipareigojimų prisiėmimas (skolinimasis) </t>
  </si>
  <si>
    <t>40</t>
  </si>
  <si>
    <t xml:space="preserve">     IŠ VISO (37+38+39)</t>
  </si>
  <si>
    <t xml:space="preserve">            2026 m. vasario 20 d. sprendimo Nr. TS-</t>
  </si>
  <si>
    <t xml:space="preserve">            Kėdainių rajono savivaldybės tarybos</t>
  </si>
  <si>
    <t>KĖDAINIŲ RAJONO  SAVIVALDYBĖS 2026 METŲ  BIUDŽETO ASIGNAVIMAI</t>
  </si>
  <si>
    <t xml:space="preserve">                                                 2026 m. vasario 20 d. sprendimo Nr. TS-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</si>
</sst>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;\-0.0;;"/>
    <numFmt numFmtId="166" formatCode="#,##0.0_ ;\-#,##0.0\ "/>
    <numFmt numFmtId="167" formatCode="#,##0.0"/>
  </numFmts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color rgb="FF00B05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</font>
    <font>
      <sz val="9"/>
      <name val="Times New Roman"/>
      <family val="1"/>
    </font>
    <font>
      <sz val="10"/>
      <color rgb="FFFF0000"/>
      <name val="Times New Roman"/>
      <family val="1"/>
      <charset val="186"/>
    </font>
    <font>
      <b/>
      <sz val="12"/>
      <name val="Times New Roman"/>
      <family val="1"/>
    </font>
    <font>
      <sz val="10"/>
      <color rgb="FFFF000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161">
    <xf numFmtId="0" fontId="0" fillId="0" borderId="0" xfId="0"/>
    <xf numFmtId="0" fontId="1" fillId="0" borderId="0" xfId="0" applyFont="1"/>
    <xf numFmtId="167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167" fontId="1" fillId="0" borderId="0" xfId="0" applyNumberFormat="1" applyFont="1" applyAlignment="1">
      <alignment vertical="center"/>
    </xf>
    <xf numFmtId="167" fontId="1" fillId="0" borderId="0" xfId="0" applyNumberFormat="1" applyFont="1"/>
    <xf numFmtId="167" fontId="2" fillId="0" borderId="0" xfId="0" applyNumberFormat="1" applyFont="1"/>
    <xf numFmtId="167" fontId="1" fillId="0" borderId="1" xfId="0" applyNumberFormat="1" applyFont="1" applyBorder="1" applyAlignment="1">
      <alignment horizontal="right" vertical="center" wrapText="1"/>
    </xf>
    <xf numFmtId="164" fontId="1" fillId="0" borderId="0" xfId="0" applyNumberFormat="1" applyFont="1"/>
    <xf numFmtId="164" fontId="1" fillId="0" borderId="1" xfId="0" applyNumberFormat="1" applyFont="1" applyBorder="1" applyAlignment="1">
      <alignment vertical="center"/>
    </xf>
    <xf numFmtId="0" fontId="6" fillId="0" borderId="0" xfId="0" applyFont="1"/>
    <xf numFmtId="0" fontId="9" fillId="0" borderId="0" xfId="0" applyFont="1"/>
    <xf numFmtId="164" fontId="1" fillId="0" borderId="0" xfId="0" applyNumberFormat="1" applyFont="1" applyAlignment="1">
      <alignment vertical="center"/>
    </xf>
    <xf numFmtId="0" fontId="2" fillId="0" borderId="0" xfId="0" applyFont="1"/>
    <xf numFmtId="164" fontId="10" fillId="0" borderId="0" xfId="0" applyNumberFormat="1" applyFont="1"/>
    <xf numFmtId="0" fontId="10" fillId="0" borderId="0" xfId="0" applyFont="1"/>
    <xf numFmtId="167" fontId="10" fillId="0" borderId="0" xfId="0" applyNumberFormat="1" applyFont="1"/>
    <xf numFmtId="167" fontId="1" fillId="0" borderId="0" xfId="0" applyNumberFormat="1" applyFont="1" applyAlignment="1">
      <alignment horizontal="right" vertical="center" wrapText="1"/>
    </xf>
    <xf numFmtId="0" fontId="12" fillId="0" borderId="0" xfId="0" applyFont="1"/>
    <xf numFmtId="164" fontId="12" fillId="0" borderId="0" xfId="0" applyNumberFormat="1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vertical="distributed"/>
    </xf>
    <xf numFmtId="0" fontId="14" fillId="0" borderId="0" xfId="0" applyFont="1"/>
    <xf numFmtId="0" fontId="11" fillId="0" borderId="0" xfId="0" applyFont="1"/>
    <xf numFmtId="167" fontId="12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left" vertical="top"/>
    </xf>
    <xf numFmtId="0" fontId="1" fillId="0" borderId="0" xfId="0" applyFont="1" applyAlignment="1">
      <alignment vertical="distributed"/>
    </xf>
    <xf numFmtId="0" fontId="13" fillId="0" borderId="0" xfId="0" applyFont="1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Font="1" applyAlignment="1">
      <alignment horizontal="right"/>
    </xf>
    <xf numFmtId="0" fontId="1" fillId="0" borderId="0" xfId="2" applyFont="1" applyAlignment="1">
      <alignment vertical="center"/>
    </xf>
    <xf numFmtId="0" fontId="1" fillId="0" borderId="0" xfId="2" applyFont="1"/>
    <xf numFmtId="0" fontId="2" fillId="0" borderId="1" xfId="2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1" fillId="0" borderId="1" xfId="2" applyFont="1" applyBorder="1" applyAlignment="1">
      <alignment horizontal="right" vertical="center"/>
    </xf>
    <xf numFmtId="167" fontId="2" fillId="0" borderId="1" xfId="0" applyNumberFormat="1" applyFont="1" applyBorder="1"/>
    <xf numFmtId="0" fontId="1" fillId="0" borderId="1" xfId="2" applyFont="1" applyBorder="1" applyAlignment="1">
      <alignment vertical="center" wrapText="1"/>
    </xf>
    <xf numFmtId="167" fontId="2" fillId="0" borderId="1" xfId="0" applyNumberFormat="1" applyFont="1" applyBorder="1" applyAlignment="1">
      <alignment vertical="center"/>
    </xf>
    <xf numFmtId="0" fontId="1" fillId="0" borderId="1" xfId="2" applyFont="1" applyBorder="1" applyAlignme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2" applyFont="1" applyBorder="1" applyAlignment="1">
      <alignment horizontal="justify" vertical="center" wrapText="1"/>
    </xf>
    <xf numFmtId="0" fontId="2" fillId="0" borderId="1" xfId="0" applyFont="1" applyBorder="1" applyAlignment="1">
      <alignment wrapText="1"/>
    </xf>
    <xf numFmtId="0" fontId="2" fillId="0" borderId="1" xfId="2" applyFont="1" applyBorder="1" applyAlignment="1">
      <alignment horizontal="right" vertical="center"/>
    </xf>
    <xf numFmtId="0" fontId="2" fillId="0" borderId="1" xfId="0" applyFont="1" applyBorder="1"/>
    <xf numFmtId="0" fontId="8" fillId="0" borderId="0" xfId="0" applyFont="1"/>
    <xf numFmtId="167" fontId="1" fillId="0" borderId="1" xfId="0" applyNumberFormat="1" applyFont="1" applyBorder="1"/>
    <xf numFmtId="49" fontId="1" fillId="0" borderId="1" xfId="2" applyNumberFormat="1" applyFont="1" applyBorder="1" applyAlignment="1">
      <alignment horizontal="right" vertical="center"/>
    </xf>
    <xf numFmtId="0" fontId="1" fillId="0" borderId="1" xfId="0" applyFont="1" applyBorder="1"/>
    <xf numFmtId="0" fontId="2" fillId="0" borderId="1" xfId="0" applyFont="1" applyBorder="1" applyAlignment="1">
      <alignment horizontal="right"/>
    </xf>
    <xf numFmtId="167" fontId="2" fillId="0" borderId="0" xfId="2" applyNumberFormat="1" applyFont="1"/>
    <xf numFmtId="0" fontId="1" fillId="0" borderId="0" xfId="0" applyFont="1" applyAlignment="1">
      <alignment horizontal="right"/>
    </xf>
    <xf numFmtId="1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164" fontId="1" fillId="0" borderId="2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 wrapText="1"/>
    </xf>
    <xf numFmtId="164" fontId="1" fillId="0" borderId="2" xfId="0" applyNumberFormat="1" applyFont="1" applyBorder="1" applyAlignment="1">
      <alignment vertical="center" wrapText="1"/>
    </xf>
    <xf numFmtId="164" fontId="1" fillId="0" borderId="3" xfId="0" applyNumberFormat="1" applyFont="1" applyBorder="1" applyAlignment="1">
      <alignment vertical="center" wrapText="1"/>
    </xf>
    <xf numFmtId="164" fontId="1" fillId="0" borderId="3" xfId="0" applyNumberFormat="1" applyFont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0" borderId="3" xfId="0" applyNumberFormat="1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right" vertical="center"/>
    </xf>
    <xf numFmtId="167" fontId="2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right"/>
    </xf>
    <xf numFmtId="167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167" fontId="1" fillId="0" borderId="0" xfId="0" applyNumberFormat="1" applyFont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 vertical="center"/>
    </xf>
    <xf numFmtId="0" fontId="13" fillId="0" borderId="0" xfId="0" applyFont="1"/>
    <xf numFmtId="0" fontId="15" fillId="0" borderId="0" xfId="0" applyFont="1" applyAlignment="1">
      <alignment vertical="center"/>
    </xf>
    <xf numFmtId="164" fontId="15" fillId="0" borderId="0" xfId="0" applyNumberFormat="1" applyFont="1" applyAlignment="1">
      <alignment vertical="center"/>
    </xf>
    <xf numFmtId="0" fontId="13" fillId="0" borderId="0" xfId="0" applyFont="1" applyAlignment="1">
      <alignment horizontal="justify" vertical="center"/>
    </xf>
    <xf numFmtId="164" fontId="13" fillId="0" borderId="1" xfId="0" applyNumberFormat="1" applyFont="1" applyBorder="1" applyAlignment="1">
      <alignment horizontal="left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left" vertical="center" wrapText="1"/>
    </xf>
    <xf numFmtId="167" fontId="15" fillId="0" borderId="1" xfId="0" applyNumberFormat="1" applyFont="1" applyBorder="1" applyAlignment="1">
      <alignment horizontal="right" vertical="center" wrapText="1"/>
    </xf>
    <xf numFmtId="167" fontId="13" fillId="0" borderId="1" xfId="0" applyNumberFormat="1" applyFont="1" applyBorder="1" applyAlignment="1">
      <alignment horizontal="right" vertical="center" wrapText="1"/>
    </xf>
    <xf numFmtId="164" fontId="15" fillId="0" borderId="8" xfId="0" applyNumberFormat="1" applyFont="1" applyBorder="1" applyAlignment="1">
      <alignment horizontal="left" vertical="center" wrapText="1"/>
    </xf>
    <xf numFmtId="164" fontId="15" fillId="0" borderId="0" xfId="0" applyNumberFormat="1" applyFont="1" applyAlignment="1">
      <alignment horizontal="left" vertical="center" wrapText="1"/>
    </xf>
    <xf numFmtId="164" fontId="15" fillId="0" borderId="9" xfId="0" applyNumberFormat="1" applyFont="1" applyBorder="1" applyAlignment="1">
      <alignment horizontal="center" vertical="center" wrapText="1"/>
    </xf>
    <xf numFmtId="164" fontId="15" fillId="0" borderId="10" xfId="0" applyNumberFormat="1" applyFont="1" applyBorder="1" applyAlignment="1">
      <alignment horizontal="left" vertical="center" wrapText="1"/>
    </xf>
    <xf numFmtId="164" fontId="15" fillId="0" borderId="11" xfId="0" applyNumberFormat="1" applyFont="1" applyBorder="1" applyAlignment="1">
      <alignment horizontal="left" vertical="center" wrapText="1"/>
    </xf>
    <xf numFmtId="164" fontId="15" fillId="0" borderId="12" xfId="0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right" vertical="center" wrapText="1"/>
    </xf>
    <xf numFmtId="164" fontId="13" fillId="0" borderId="0" xfId="0" applyNumberFormat="1" applyFont="1" applyAlignment="1">
      <alignment horizontal="left" vertical="center" wrapText="1"/>
    </xf>
    <xf numFmtId="164" fontId="13" fillId="0" borderId="0" xfId="0" applyNumberFormat="1" applyFont="1" applyAlignment="1">
      <alignment horizontal="right" vertical="center" wrapText="1"/>
    </xf>
    <xf numFmtId="164" fontId="15" fillId="0" borderId="0" xfId="0" applyNumberFormat="1" applyFont="1" applyAlignment="1">
      <alignment horizontal="right" vertical="center" wrapText="1"/>
    </xf>
    <xf numFmtId="164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wrapText="1"/>
    </xf>
    <xf numFmtId="167" fontId="15" fillId="0" borderId="1" xfId="0" applyNumberFormat="1" applyFont="1" applyBorder="1" applyAlignment="1">
      <alignment vertical="center"/>
    </xf>
    <xf numFmtId="164" fontId="16" fillId="0" borderId="1" xfId="0" applyNumberFormat="1" applyFont="1" applyBorder="1" applyAlignment="1">
      <alignment wrapText="1"/>
    </xf>
    <xf numFmtId="0" fontId="16" fillId="0" borderId="1" xfId="0" applyFont="1" applyBorder="1"/>
    <xf numFmtId="0" fontId="16" fillId="0" borderId="1" xfId="0" applyFont="1" applyBorder="1" applyAlignment="1">
      <alignment wrapText="1"/>
    </xf>
    <xf numFmtId="164" fontId="17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right"/>
    </xf>
    <xf numFmtId="164" fontId="2" fillId="0" borderId="2" xfId="0" applyNumberFormat="1" applyFont="1" applyBorder="1" applyAlignment="1">
      <alignment vertical="center"/>
    </xf>
    <xf numFmtId="166" fontId="3" fillId="0" borderId="1" xfId="0" applyNumberFormat="1" applyFont="1" applyBorder="1"/>
    <xf numFmtId="165" fontId="3" fillId="0" borderId="1" xfId="0" applyNumberFormat="1" applyFont="1" applyBorder="1"/>
    <xf numFmtId="164" fontId="3" fillId="0" borderId="0" xfId="0" applyNumberFormat="1" applyFont="1"/>
    <xf numFmtId="49" fontId="1" fillId="0" borderId="1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left" vertical="center"/>
    </xf>
    <xf numFmtId="164" fontId="2" fillId="0" borderId="2" xfId="0" applyNumberFormat="1" applyFont="1" applyBorder="1" applyAlignment="1">
      <alignment vertical="center" wrapText="1"/>
    </xf>
    <xf numFmtId="164" fontId="2" fillId="0" borderId="2" xfId="1" applyNumberFormat="1" applyFont="1" applyBorder="1" applyAlignment="1">
      <alignment vertical="center"/>
    </xf>
    <xf numFmtId="164" fontId="2" fillId="0" borderId="2" xfId="0" applyNumberFormat="1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left" vertical="center"/>
    </xf>
    <xf numFmtId="164" fontId="1" fillId="0" borderId="6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vertical="center" wrapText="1"/>
    </xf>
    <xf numFmtId="166" fontId="3" fillId="0" borderId="4" xfId="0" applyNumberFormat="1" applyFont="1" applyBorder="1"/>
    <xf numFmtId="165" fontId="3" fillId="0" borderId="4" xfId="0" applyNumberFormat="1" applyFont="1" applyBorder="1"/>
    <xf numFmtId="164" fontId="2" fillId="0" borderId="1" xfId="0" applyNumberFormat="1" applyFont="1" applyBorder="1" applyAlignment="1">
      <alignment horizontal="right" vertical="center" wrapText="1"/>
    </xf>
    <xf numFmtId="166" fontId="5" fillId="0" borderId="1" xfId="0" applyNumberFormat="1" applyFont="1" applyBorder="1"/>
    <xf numFmtId="166" fontId="3" fillId="0" borderId="1" xfId="0" applyNumberFormat="1" applyFont="1" applyBorder="1" applyAlignment="1">
      <alignment horizontal="right"/>
    </xf>
    <xf numFmtId="0" fontId="15" fillId="0" borderId="1" xfId="0" applyFont="1" applyBorder="1"/>
    <xf numFmtId="164" fontId="13" fillId="0" borderId="1" xfId="0" applyNumberFormat="1" applyFont="1" applyBorder="1"/>
    <xf numFmtId="0" fontId="6" fillId="0" borderId="0" xfId="2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2" applyFont="1" applyAlignment="1">
      <alignment horizontal="right"/>
    </xf>
    <xf numFmtId="0" fontId="2" fillId="0" borderId="0" xfId="2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right" vertical="center" wrapText="1"/>
    </xf>
    <xf numFmtId="164" fontId="2" fillId="0" borderId="6" xfId="0" applyNumberFormat="1" applyFont="1" applyBorder="1" applyAlignment="1">
      <alignment horizontal="right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1" fillId="0" borderId="0" xfId="2" applyFont="1" applyAlignment="1">
      <alignment horizontal="center"/>
    </xf>
    <xf numFmtId="164" fontId="1" fillId="0" borderId="3" xfId="0" applyNumberFormat="1" applyFont="1" applyBorder="1" applyAlignment="1">
      <alignment horizontal="left" vertical="center"/>
    </xf>
    <xf numFmtId="164" fontId="1" fillId="0" borderId="6" xfId="0" applyNumberFormat="1" applyFont="1" applyBorder="1" applyAlignment="1">
      <alignment horizontal="left" vertical="center"/>
    </xf>
    <xf numFmtId="164" fontId="1" fillId="0" borderId="3" xfId="0" applyNumberFormat="1" applyFont="1" applyBorder="1" applyAlignment="1">
      <alignment horizontal="left" vertical="center" wrapText="1"/>
    </xf>
    <xf numFmtId="164" fontId="1" fillId="0" borderId="6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3" fillId="0" borderId="0" xfId="0" applyNumberFormat="1" applyFont="1" applyAlignment="1">
      <alignment horizontal="left" vertical="center" wrapText="1"/>
    </xf>
    <xf numFmtId="0" fontId="15" fillId="0" borderId="0" xfId="2" applyFont="1"/>
    <xf numFmtId="0" fontId="15" fillId="0" borderId="0" xfId="2" applyFont="1" applyAlignment="1">
      <alignment horizontal="center"/>
    </xf>
    <xf numFmtId="0" fontId="13" fillId="0" borderId="0" xfId="0" applyFont="1" applyAlignment="1">
      <alignment horizontal="center" wrapText="1"/>
    </xf>
    <xf numFmtId="164" fontId="13" fillId="0" borderId="1" xfId="0" applyNumberFormat="1" applyFont="1" applyBorder="1" applyAlignment="1">
      <alignment horizontal="left" vertical="center" wrapText="1"/>
    </xf>
    <xf numFmtId="0" fontId="15" fillId="0" borderId="0" xfId="0" applyFont="1" applyAlignment="1">
      <alignment horizontal="right"/>
    </xf>
    <xf numFmtId="0" fontId="13" fillId="0" borderId="0" xfId="0" applyFont="1" applyAlignment="1">
      <alignment horizontal="center" vertical="top" wrapText="1"/>
    </xf>
    <xf numFmtId="164" fontId="15" fillId="0" borderId="1" xfId="0" applyNumberFormat="1" applyFont="1" applyBorder="1" applyAlignment="1">
      <alignment horizontal="left" vertical="center" wrapText="1"/>
    </xf>
  </cellXfs>
  <cellStyles count="3">
    <cellStyle name="Įprastas 2" xfId="2" xr:uid="{46124B1D-7FDB-4EB7-978A-89F804BEE668}"/>
    <cellStyle name="Normal" xfId="0" builtinId="0"/>
    <cellStyle name="Normal_Sheet1_2009 m 02 men biudzetas." xfId="1" xr:uid="{9158BFCC-BFF5-4C67-8660-176A426C54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51A60-3605-4563-9DB1-FE312A15C8DC}">
  <dimension ref="A1:G82"/>
  <sheetViews>
    <sheetView tabSelected="1" zoomScaleNormal="100" workbookViewId="0">
      <selection activeCell="A4" sqref="A4"/>
    </sheetView>
  </sheetViews>
  <sheetFormatPr defaultColWidth="9.140625" defaultRowHeight="12.75" x14ac:dyDescent="0.2"/>
  <cols>
    <col min="1" max="1" width="6.28515625" style="3" customWidth="1"/>
    <col min="2" max="2" width="69.28515625" style="1" customWidth="1"/>
    <col min="3" max="3" width="14.5703125" style="1" bestFit="1" customWidth="1"/>
    <col min="4" max="16384" width="9.140625" style="1"/>
  </cols>
  <sheetData>
    <row r="1" spans="1:3" ht="15.75" x14ac:dyDescent="0.25">
      <c r="A1" s="28"/>
      <c r="B1" s="124" t="s">
        <v>214</v>
      </c>
      <c r="C1" s="124"/>
    </row>
    <row r="2" spans="1:3" ht="15.75" x14ac:dyDescent="0.25">
      <c r="A2" s="28"/>
      <c r="B2" s="125" t="s">
        <v>369</v>
      </c>
      <c r="C2" s="125"/>
    </row>
    <row r="3" spans="1:3" ht="15.75" x14ac:dyDescent="0.25">
      <c r="A3" s="126" t="s">
        <v>172</v>
      </c>
      <c r="B3" s="126"/>
      <c r="C3" s="126"/>
    </row>
    <row r="4" spans="1:3" x14ac:dyDescent="0.2">
      <c r="A4" s="28"/>
      <c r="B4" s="29"/>
      <c r="C4" s="29"/>
    </row>
    <row r="5" spans="1:3" ht="15" customHeight="1" x14ac:dyDescent="0.2">
      <c r="A5" s="127" t="s">
        <v>370</v>
      </c>
      <c r="B5" s="127"/>
      <c r="C5" s="127"/>
    </row>
    <row r="6" spans="1:3" x14ac:dyDescent="0.2">
      <c r="A6" s="30"/>
      <c r="B6" s="31"/>
      <c r="C6" s="29" t="s">
        <v>173</v>
      </c>
    </row>
    <row r="7" spans="1:3" x14ac:dyDescent="0.2">
      <c r="A7" s="32" t="s">
        <v>169</v>
      </c>
      <c r="B7" s="33" t="s">
        <v>174</v>
      </c>
      <c r="C7" s="33" t="s">
        <v>175</v>
      </c>
    </row>
    <row r="8" spans="1:3" x14ac:dyDescent="0.2">
      <c r="A8" s="34">
        <v>1</v>
      </c>
      <c r="B8" s="32" t="s">
        <v>176</v>
      </c>
      <c r="C8" s="35">
        <f>+C9+C12+C16</f>
        <v>61798</v>
      </c>
    </row>
    <row r="9" spans="1:3" x14ac:dyDescent="0.2">
      <c r="A9" s="34">
        <v>2</v>
      </c>
      <c r="B9" s="32" t="s">
        <v>177</v>
      </c>
      <c r="C9" s="35">
        <f>+C10+C11</f>
        <v>58178</v>
      </c>
    </row>
    <row r="10" spans="1:3" ht="25.5" x14ac:dyDescent="0.2">
      <c r="A10" s="34">
        <v>3</v>
      </c>
      <c r="B10" s="36" t="s">
        <v>178</v>
      </c>
      <c r="C10" s="2">
        <v>58128</v>
      </c>
    </row>
    <row r="11" spans="1:3" x14ac:dyDescent="0.2">
      <c r="A11" s="34">
        <v>4</v>
      </c>
      <c r="B11" s="36" t="s">
        <v>179</v>
      </c>
      <c r="C11" s="2">
        <v>50</v>
      </c>
    </row>
    <row r="12" spans="1:3" x14ac:dyDescent="0.2">
      <c r="A12" s="34">
        <v>5</v>
      </c>
      <c r="B12" s="32" t="s">
        <v>180</v>
      </c>
      <c r="C12" s="37">
        <f>+C13+C15+C14</f>
        <v>3220</v>
      </c>
    </row>
    <row r="13" spans="1:3" x14ac:dyDescent="0.2">
      <c r="A13" s="34">
        <v>6</v>
      </c>
      <c r="B13" s="38" t="s">
        <v>181</v>
      </c>
      <c r="C13" s="2">
        <v>1400</v>
      </c>
    </row>
    <row r="14" spans="1:3" x14ac:dyDescent="0.2">
      <c r="A14" s="34">
        <v>7</v>
      </c>
      <c r="B14" s="38" t="s">
        <v>182</v>
      </c>
      <c r="C14" s="2">
        <v>20</v>
      </c>
    </row>
    <row r="15" spans="1:3" x14ac:dyDescent="0.2">
      <c r="A15" s="34">
        <v>8</v>
      </c>
      <c r="B15" s="38" t="s">
        <v>183</v>
      </c>
      <c r="C15" s="2">
        <v>1800</v>
      </c>
    </row>
    <row r="16" spans="1:3" x14ac:dyDescent="0.2">
      <c r="A16" s="34">
        <v>9</v>
      </c>
      <c r="B16" s="32" t="s">
        <v>184</v>
      </c>
      <c r="C16" s="35">
        <f>+C17</f>
        <v>400</v>
      </c>
    </row>
    <row r="17" spans="1:6" s="3" customFormat="1" ht="15.75" customHeight="1" x14ac:dyDescent="0.25">
      <c r="A17" s="34">
        <v>10</v>
      </c>
      <c r="B17" s="38" t="s">
        <v>185</v>
      </c>
      <c r="C17" s="2">
        <v>400</v>
      </c>
      <c r="F17" s="4"/>
    </row>
    <row r="18" spans="1:6" x14ac:dyDescent="0.2">
      <c r="A18" s="34">
        <v>11</v>
      </c>
      <c r="B18" s="32" t="s">
        <v>371</v>
      </c>
      <c r="C18" s="37">
        <f>C19+C24+C28+C31+C32+C33</f>
        <v>6730.6</v>
      </c>
    </row>
    <row r="19" spans="1:6" x14ac:dyDescent="0.2">
      <c r="A19" s="34">
        <v>12</v>
      </c>
      <c r="B19" s="32" t="s">
        <v>186</v>
      </c>
      <c r="C19" s="37">
        <f>C21+C22+C23+C20</f>
        <v>800</v>
      </c>
    </row>
    <row r="20" spans="1:6" x14ac:dyDescent="0.2">
      <c r="A20" s="34">
        <v>13</v>
      </c>
      <c r="B20" s="39" t="s">
        <v>187</v>
      </c>
      <c r="C20" s="2">
        <v>30</v>
      </c>
    </row>
    <row r="21" spans="1:6" ht="25.5" x14ac:dyDescent="0.2">
      <c r="A21" s="34">
        <v>14</v>
      </c>
      <c r="B21" s="36" t="s">
        <v>188</v>
      </c>
      <c r="C21" s="2">
        <v>650</v>
      </c>
    </row>
    <row r="22" spans="1:6" x14ac:dyDescent="0.2">
      <c r="A22" s="34">
        <v>15</v>
      </c>
      <c r="B22" s="38" t="s">
        <v>189</v>
      </c>
      <c r="C22" s="2">
        <v>55</v>
      </c>
    </row>
    <row r="23" spans="1:6" x14ac:dyDescent="0.2">
      <c r="A23" s="34">
        <v>16</v>
      </c>
      <c r="B23" s="40" t="s">
        <v>171</v>
      </c>
      <c r="C23" s="2">
        <v>65</v>
      </c>
    </row>
    <row r="24" spans="1:6" x14ac:dyDescent="0.2">
      <c r="A24" s="34">
        <v>17</v>
      </c>
      <c r="B24" s="32" t="s">
        <v>372</v>
      </c>
      <c r="C24" s="37">
        <f>+C26+C25+C27</f>
        <v>3293.6</v>
      </c>
    </row>
    <row r="25" spans="1:6" x14ac:dyDescent="0.2">
      <c r="A25" s="34">
        <v>18</v>
      </c>
      <c r="B25" s="38" t="s">
        <v>190</v>
      </c>
      <c r="C25" s="2">
        <v>412</v>
      </c>
    </row>
    <row r="26" spans="1:6" x14ac:dyDescent="0.2">
      <c r="A26" s="34">
        <v>19</v>
      </c>
      <c r="B26" s="38" t="s">
        <v>191</v>
      </c>
      <c r="C26" s="2">
        <v>321.5</v>
      </c>
    </row>
    <row r="27" spans="1:6" x14ac:dyDescent="0.2">
      <c r="A27" s="34">
        <v>20</v>
      </c>
      <c r="B27" s="38" t="s">
        <v>192</v>
      </c>
      <c r="C27" s="2">
        <v>2560.1</v>
      </c>
    </row>
    <row r="28" spans="1:6" x14ac:dyDescent="0.2">
      <c r="A28" s="34">
        <v>22</v>
      </c>
      <c r="B28" s="32" t="s">
        <v>193</v>
      </c>
      <c r="C28" s="35">
        <f>+C29+C30</f>
        <v>2450</v>
      </c>
    </row>
    <row r="29" spans="1:6" x14ac:dyDescent="0.2">
      <c r="A29" s="34">
        <v>23</v>
      </c>
      <c r="B29" s="38" t="s">
        <v>194</v>
      </c>
      <c r="C29" s="2">
        <v>50</v>
      </c>
    </row>
    <row r="30" spans="1:6" x14ac:dyDescent="0.2">
      <c r="A30" s="34">
        <v>24</v>
      </c>
      <c r="B30" s="38" t="s">
        <v>195</v>
      </c>
      <c r="C30" s="2">
        <v>2400</v>
      </c>
    </row>
    <row r="31" spans="1:6" x14ac:dyDescent="0.2">
      <c r="A31" s="34">
        <v>25</v>
      </c>
      <c r="B31" s="32" t="s">
        <v>170</v>
      </c>
      <c r="C31" s="37">
        <v>55</v>
      </c>
    </row>
    <row r="32" spans="1:6" x14ac:dyDescent="0.2">
      <c r="A32" s="34">
        <v>26</v>
      </c>
      <c r="B32" s="32" t="s">
        <v>196</v>
      </c>
      <c r="C32" s="37">
        <v>50</v>
      </c>
    </row>
    <row r="33" spans="1:6" x14ac:dyDescent="0.2">
      <c r="A33" s="34">
        <v>27</v>
      </c>
      <c r="B33" s="32" t="s">
        <v>197</v>
      </c>
      <c r="C33" s="37">
        <f>62+20</f>
        <v>82</v>
      </c>
    </row>
    <row r="34" spans="1:6" x14ac:dyDescent="0.2">
      <c r="A34" s="34">
        <v>28</v>
      </c>
      <c r="B34" s="41" t="s">
        <v>198</v>
      </c>
      <c r="C34" s="37">
        <v>314</v>
      </c>
      <c r="D34" s="5"/>
      <c r="E34" s="5"/>
    </row>
    <row r="35" spans="1:6" s="3" customFormat="1" x14ac:dyDescent="0.25">
      <c r="A35" s="34">
        <v>29</v>
      </c>
      <c r="B35" s="42" t="s">
        <v>373</v>
      </c>
      <c r="C35" s="37">
        <f>+C8+C18+C34</f>
        <v>68842.600000000006</v>
      </c>
      <c r="F35" s="4"/>
    </row>
    <row r="36" spans="1:6" s="3" customFormat="1" ht="12.75" customHeight="1" x14ac:dyDescent="0.25">
      <c r="A36" s="34">
        <v>30</v>
      </c>
      <c r="B36" s="32" t="s">
        <v>199</v>
      </c>
      <c r="C36" s="37">
        <f>+C37+C42+C43</f>
        <v>48686.599999999991</v>
      </c>
      <c r="F36" s="4"/>
    </row>
    <row r="37" spans="1:6" s="3" customFormat="1" ht="15" customHeight="1" x14ac:dyDescent="0.2">
      <c r="A37" s="34">
        <v>31</v>
      </c>
      <c r="B37" s="43" t="s">
        <v>374</v>
      </c>
      <c r="C37" s="37">
        <f>+C38+C39+C40</f>
        <v>37566.999999999993</v>
      </c>
      <c r="F37" s="4"/>
    </row>
    <row r="38" spans="1:6" ht="12.6" customHeight="1" x14ac:dyDescent="0.2">
      <c r="A38" s="34">
        <v>32</v>
      </c>
      <c r="B38" s="38" t="s">
        <v>200</v>
      </c>
      <c r="C38" s="2">
        <v>8000.7</v>
      </c>
      <c r="E38" s="44"/>
    </row>
    <row r="39" spans="1:6" ht="12.6" customHeight="1" x14ac:dyDescent="0.2">
      <c r="A39" s="34">
        <v>33</v>
      </c>
      <c r="B39" s="38" t="s">
        <v>201</v>
      </c>
      <c r="C39" s="2">
        <v>28783.1</v>
      </c>
    </row>
    <row r="40" spans="1:6" ht="12.6" customHeight="1" x14ac:dyDescent="0.2">
      <c r="A40" s="34">
        <v>34</v>
      </c>
      <c r="B40" s="38" t="s">
        <v>202</v>
      </c>
      <c r="C40" s="45">
        <f>+C41</f>
        <v>783.2</v>
      </c>
    </row>
    <row r="41" spans="1:6" ht="12.6" customHeight="1" x14ac:dyDescent="0.2">
      <c r="A41" s="46" t="s">
        <v>109</v>
      </c>
      <c r="B41" s="36" t="s">
        <v>203</v>
      </c>
      <c r="C41" s="2">
        <v>783.2</v>
      </c>
    </row>
    <row r="42" spans="1:6" x14ac:dyDescent="0.2">
      <c r="A42" s="46" t="s">
        <v>205</v>
      </c>
      <c r="B42" s="43" t="s">
        <v>204</v>
      </c>
      <c r="C42" s="37">
        <f>4247.2+56</f>
        <v>4303.2</v>
      </c>
    </row>
    <row r="43" spans="1:6" x14ac:dyDescent="0.2">
      <c r="A43" s="46" t="s">
        <v>207</v>
      </c>
      <c r="B43" s="41" t="s">
        <v>206</v>
      </c>
      <c r="C43" s="35">
        <v>6816.4</v>
      </c>
    </row>
    <row r="44" spans="1:6" ht="16.5" customHeight="1" x14ac:dyDescent="0.2">
      <c r="A44" s="46" t="s">
        <v>208</v>
      </c>
      <c r="B44" s="42" t="s">
        <v>375</v>
      </c>
      <c r="C44" s="37">
        <f>+C35+C36</f>
        <v>117529.2</v>
      </c>
    </row>
    <row r="45" spans="1:6" ht="12.6" customHeight="1" x14ac:dyDescent="0.2">
      <c r="A45" s="46" t="s">
        <v>209</v>
      </c>
      <c r="B45" s="47" t="s">
        <v>376</v>
      </c>
      <c r="C45" s="45">
        <f>2233+992.2+1150</f>
        <v>4375.2</v>
      </c>
    </row>
    <row r="46" spans="1:6" ht="12.6" customHeight="1" x14ac:dyDescent="0.2">
      <c r="A46" s="46" t="s">
        <v>211</v>
      </c>
      <c r="B46" s="47" t="s">
        <v>210</v>
      </c>
      <c r="C46" s="2">
        <v>7448</v>
      </c>
    </row>
    <row r="47" spans="1:6" x14ac:dyDescent="0.2">
      <c r="A47" s="46" t="s">
        <v>377</v>
      </c>
      <c r="B47" s="48" t="s">
        <v>378</v>
      </c>
      <c r="C47" s="35">
        <f>+C44+C45+C46</f>
        <v>129352.4</v>
      </c>
    </row>
    <row r="48" spans="1:6" ht="12.6" customHeight="1" x14ac:dyDescent="0.2">
      <c r="A48" s="30"/>
      <c r="B48" s="29" t="s">
        <v>212</v>
      </c>
      <c r="C48" s="49"/>
    </row>
    <row r="49" spans="1:7" ht="12.6" customHeight="1" x14ac:dyDescent="0.2">
      <c r="A49" s="30"/>
      <c r="B49" s="29"/>
      <c r="C49" s="6"/>
    </row>
    <row r="50" spans="1:7" ht="12.6" customHeight="1" x14ac:dyDescent="0.2">
      <c r="A50" s="30"/>
      <c r="B50" s="29"/>
      <c r="C50" s="6"/>
    </row>
    <row r="51" spans="1:7" ht="12.6" customHeight="1" x14ac:dyDescent="0.2">
      <c r="B51" s="50"/>
    </row>
    <row r="52" spans="1:7" ht="12.6" customHeight="1" x14ac:dyDescent="0.2">
      <c r="B52" s="50"/>
      <c r="C52" s="6"/>
      <c r="G52" s="5"/>
    </row>
    <row r="53" spans="1:7" ht="12.6" customHeight="1" x14ac:dyDescent="0.2">
      <c r="B53" s="50"/>
      <c r="C53" s="6"/>
    </row>
    <row r="54" spans="1:7" ht="12.6" customHeight="1" x14ac:dyDescent="0.2">
      <c r="B54" s="50"/>
      <c r="C54" s="6"/>
    </row>
    <row r="55" spans="1:7" ht="12.6" customHeight="1" x14ac:dyDescent="0.2">
      <c r="B55" s="50"/>
      <c r="C55" s="5"/>
    </row>
    <row r="56" spans="1:7" ht="12.6" customHeight="1" x14ac:dyDescent="0.2">
      <c r="B56" s="50"/>
      <c r="C56" s="5"/>
    </row>
    <row r="57" spans="1:7" ht="12.6" customHeight="1" x14ac:dyDescent="0.2">
      <c r="B57" s="50"/>
      <c r="C57" s="6"/>
    </row>
    <row r="58" spans="1:7" ht="12.6" customHeight="1" x14ac:dyDescent="0.2">
      <c r="B58" s="50"/>
      <c r="C58" s="6"/>
    </row>
    <row r="59" spans="1:7" x14ac:dyDescent="0.2">
      <c r="B59" s="50"/>
      <c r="C59" s="6"/>
    </row>
    <row r="60" spans="1:7" x14ac:dyDescent="0.2">
      <c r="C60" s="6"/>
    </row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</sheetData>
  <mergeCells count="4">
    <mergeCell ref="B1:C1"/>
    <mergeCell ref="B2:C2"/>
    <mergeCell ref="A3:C3"/>
    <mergeCell ref="A5:C5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9FCE7-52E2-436A-BB7A-972824474978}">
  <dimension ref="A1:N74"/>
  <sheetViews>
    <sheetView zoomScaleNormal="100" workbookViewId="0">
      <selection activeCell="N17" sqref="N17"/>
    </sheetView>
  </sheetViews>
  <sheetFormatPr defaultColWidth="9.140625" defaultRowHeight="12.75" x14ac:dyDescent="0.2"/>
  <cols>
    <col min="1" max="1" width="4.140625" style="1" customWidth="1"/>
    <col min="2" max="2" width="47.5703125" style="1" customWidth="1"/>
    <col min="3" max="3" width="8.5703125" style="1" customWidth="1"/>
    <col min="4" max="4" width="8.85546875" style="1" customWidth="1"/>
    <col min="5" max="5" width="11.7109375" style="50" customWidth="1"/>
    <col min="6" max="6" width="12.42578125" style="1" customWidth="1"/>
    <col min="7" max="7" width="6.5703125" style="51" customWidth="1"/>
    <col min="8" max="8" width="6.42578125" style="1" customWidth="1"/>
    <col min="9" max="9" width="5.5703125" style="1" customWidth="1"/>
    <col min="10" max="10" width="6.140625" style="1" customWidth="1"/>
    <col min="11" max="11" width="4.42578125" style="1" customWidth="1"/>
    <col min="12" max="12" width="9.140625" style="1" customWidth="1"/>
    <col min="13" max="16384" width="9.140625" style="1"/>
  </cols>
  <sheetData>
    <row r="1" spans="1:14" ht="15.75" customHeight="1" x14ac:dyDescent="0.25">
      <c r="B1" s="131" t="s">
        <v>356</v>
      </c>
      <c r="C1" s="131"/>
      <c r="D1" s="131"/>
      <c r="E1" s="131"/>
      <c r="F1" s="131"/>
    </row>
    <row r="2" spans="1:14" ht="15.75" customHeight="1" x14ac:dyDescent="0.25">
      <c r="B2" s="131" t="s">
        <v>357</v>
      </c>
      <c r="C2" s="131"/>
      <c r="D2" s="131"/>
      <c r="E2" s="131"/>
      <c r="F2" s="131"/>
    </row>
    <row r="3" spans="1:14" ht="15.75" x14ac:dyDescent="0.25">
      <c r="B3" s="10"/>
      <c r="C3" s="10"/>
      <c r="D3" s="10"/>
      <c r="E3" s="132" t="s">
        <v>215</v>
      </c>
      <c r="F3" s="132"/>
    </row>
    <row r="5" spans="1:14" ht="42" customHeight="1" x14ac:dyDescent="0.2">
      <c r="A5" s="133" t="s">
        <v>358</v>
      </c>
      <c r="B5" s="133"/>
      <c r="C5" s="133"/>
      <c r="D5" s="133"/>
      <c r="E5" s="133"/>
      <c r="F5" s="133"/>
    </row>
    <row r="6" spans="1:14" x14ac:dyDescent="0.2">
      <c r="F6" s="50" t="s">
        <v>73</v>
      </c>
    </row>
    <row r="7" spans="1:14" ht="12.6" customHeight="1" x14ac:dyDescent="0.2">
      <c r="A7" s="129" t="s">
        <v>169</v>
      </c>
      <c r="B7" s="129" t="s">
        <v>216</v>
      </c>
      <c r="C7" s="129" t="s">
        <v>217</v>
      </c>
      <c r="D7" s="134" t="s">
        <v>218</v>
      </c>
      <c r="E7" s="135"/>
      <c r="F7" s="136"/>
    </row>
    <row r="8" spans="1:14" ht="76.5" x14ac:dyDescent="0.2">
      <c r="A8" s="130"/>
      <c r="B8" s="130"/>
      <c r="C8" s="130"/>
      <c r="D8" s="52" t="s">
        <v>219</v>
      </c>
      <c r="E8" s="52" t="s">
        <v>220</v>
      </c>
      <c r="F8" s="52" t="s">
        <v>221</v>
      </c>
    </row>
    <row r="9" spans="1:14" x14ac:dyDescent="0.2">
      <c r="A9" s="52">
        <v>1</v>
      </c>
      <c r="B9" s="53">
        <v>2</v>
      </c>
      <c r="C9" s="52">
        <v>3</v>
      </c>
      <c r="D9" s="52">
        <v>4</v>
      </c>
      <c r="E9" s="52">
        <v>5</v>
      </c>
      <c r="F9" s="52">
        <v>6</v>
      </c>
    </row>
    <row r="10" spans="1:14" ht="12.6" customHeight="1" x14ac:dyDescent="0.2">
      <c r="A10" s="54">
        <v>1</v>
      </c>
      <c r="B10" s="55" t="s">
        <v>1</v>
      </c>
      <c r="C10" s="2">
        <f>+E10+D10+F10</f>
        <v>58.9</v>
      </c>
      <c r="D10" s="2"/>
      <c r="E10" s="7">
        <v>1</v>
      </c>
      <c r="F10" s="2">
        <v>57.9</v>
      </c>
      <c r="G10" s="8"/>
      <c r="H10" s="8"/>
      <c r="I10" s="8"/>
      <c r="J10" s="8"/>
      <c r="K10" s="8"/>
      <c r="L10" s="8"/>
      <c r="M10" s="8"/>
      <c r="N10" s="8"/>
    </row>
    <row r="11" spans="1:14" ht="12.6" customHeight="1" x14ac:dyDescent="0.2">
      <c r="A11" s="54">
        <v>2</v>
      </c>
      <c r="B11" s="55" t="s">
        <v>2</v>
      </c>
      <c r="C11" s="2">
        <f t="shared" ref="C11:C63" si="0">+E11+D11+F11</f>
        <v>75</v>
      </c>
      <c r="D11" s="2"/>
      <c r="E11" s="7">
        <v>2</v>
      </c>
      <c r="F11" s="2">
        <v>73</v>
      </c>
      <c r="G11" s="8"/>
      <c r="H11" s="8"/>
      <c r="I11" s="8"/>
      <c r="J11" s="8"/>
      <c r="K11" s="8"/>
      <c r="L11" s="8"/>
      <c r="M11" s="8"/>
      <c r="N11" s="8"/>
    </row>
    <row r="12" spans="1:14" ht="12.6" customHeight="1" x14ac:dyDescent="0.2">
      <c r="A12" s="54">
        <v>3</v>
      </c>
      <c r="B12" s="55" t="s">
        <v>3</v>
      </c>
      <c r="C12" s="2">
        <f t="shared" si="0"/>
        <v>62.5</v>
      </c>
      <c r="D12" s="2"/>
      <c r="E12" s="7">
        <v>2.5</v>
      </c>
      <c r="F12" s="2">
        <v>60</v>
      </c>
      <c r="G12" s="8"/>
      <c r="H12" s="8"/>
      <c r="I12" s="51"/>
      <c r="J12" s="8"/>
      <c r="K12" s="8" t="s">
        <v>359</v>
      </c>
      <c r="L12" s="8"/>
      <c r="M12" s="8"/>
      <c r="N12" s="8"/>
    </row>
    <row r="13" spans="1:14" ht="12.6" customHeight="1" x14ac:dyDescent="0.2">
      <c r="A13" s="54">
        <v>4</v>
      </c>
      <c r="B13" s="55" t="s">
        <v>4</v>
      </c>
      <c r="C13" s="2">
        <f t="shared" si="0"/>
        <v>91</v>
      </c>
      <c r="D13" s="2"/>
      <c r="E13" s="7">
        <v>2</v>
      </c>
      <c r="F13" s="2">
        <v>89</v>
      </c>
      <c r="G13" s="8"/>
      <c r="H13" s="8"/>
      <c r="I13" s="8"/>
      <c r="J13" s="8"/>
      <c r="K13" s="8"/>
      <c r="L13" s="8"/>
      <c r="M13" s="8"/>
      <c r="N13" s="8"/>
    </row>
    <row r="14" spans="1:14" ht="12.6" customHeight="1" x14ac:dyDescent="0.2">
      <c r="A14" s="54">
        <v>5</v>
      </c>
      <c r="B14" s="55" t="s">
        <v>5</v>
      </c>
      <c r="C14" s="2">
        <f t="shared" si="0"/>
        <v>92</v>
      </c>
      <c r="D14" s="2"/>
      <c r="E14" s="7">
        <v>4</v>
      </c>
      <c r="F14" s="2">
        <v>88</v>
      </c>
      <c r="G14" s="8"/>
      <c r="H14" s="8"/>
      <c r="I14" s="8"/>
      <c r="J14" s="8"/>
      <c r="K14" s="8"/>
      <c r="L14" s="8"/>
      <c r="M14" s="8"/>
      <c r="N14" s="8"/>
    </row>
    <row r="15" spans="1:14" ht="12.6" customHeight="1" x14ac:dyDescent="0.2">
      <c r="A15" s="54">
        <v>6</v>
      </c>
      <c r="B15" s="55" t="s">
        <v>6</v>
      </c>
      <c r="C15" s="2">
        <f t="shared" si="0"/>
        <v>57</v>
      </c>
      <c r="D15" s="2"/>
      <c r="E15" s="7">
        <v>1.5</v>
      </c>
      <c r="F15" s="2">
        <v>55.5</v>
      </c>
      <c r="G15" s="8"/>
      <c r="H15" s="8"/>
      <c r="I15" s="51"/>
      <c r="J15" s="8"/>
      <c r="K15" s="8"/>
      <c r="L15" s="8"/>
      <c r="M15" s="8"/>
      <c r="N15" s="8"/>
    </row>
    <row r="16" spans="1:14" ht="12.6" customHeight="1" x14ac:dyDescent="0.2">
      <c r="A16" s="54">
        <v>7</v>
      </c>
      <c r="B16" s="55" t="s">
        <v>7</v>
      </c>
      <c r="C16" s="2">
        <f t="shared" si="0"/>
        <v>91.6</v>
      </c>
      <c r="D16" s="2"/>
      <c r="E16" s="7">
        <v>1.6</v>
      </c>
      <c r="F16" s="2">
        <v>90</v>
      </c>
      <c r="G16" s="8"/>
      <c r="H16" s="8"/>
      <c r="I16" s="8"/>
      <c r="J16" s="8"/>
      <c r="K16" s="8"/>
      <c r="L16" s="8"/>
      <c r="M16" s="8"/>
      <c r="N16" s="8"/>
    </row>
    <row r="17" spans="1:14" ht="12.6" customHeight="1" x14ac:dyDescent="0.2">
      <c r="A17" s="54">
        <v>8</v>
      </c>
      <c r="B17" s="56" t="s">
        <v>8</v>
      </c>
      <c r="C17" s="2">
        <f t="shared" si="0"/>
        <v>61.300000000000004</v>
      </c>
      <c r="D17" s="2"/>
      <c r="E17" s="7">
        <v>0.2</v>
      </c>
      <c r="F17" s="2">
        <v>61.1</v>
      </c>
      <c r="G17" s="8"/>
      <c r="H17" s="8"/>
      <c r="I17" s="8"/>
      <c r="J17" s="8"/>
      <c r="K17" s="8"/>
      <c r="L17" s="8"/>
      <c r="M17" s="8"/>
      <c r="N17" s="8"/>
    </row>
    <row r="18" spans="1:14" ht="12.6" customHeight="1" x14ac:dyDescent="0.2">
      <c r="A18" s="54">
        <v>9</v>
      </c>
      <c r="B18" s="55" t="s">
        <v>9</v>
      </c>
      <c r="C18" s="2">
        <f t="shared" si="0"/>
        <v>24</v>
      </c>
      <c r="D18" s="2">
        <v>8</v>
      </c>
      <c r="E18" s="7">
        <v>16</v>
      </c>
      <c r="F18" s="2"/>
      <c r="G18" s="8"/>
      <c r="H18" s="8"/>
      <c r="I18" s="8"/>
      <c r="J18" s="8"/>
      <c r="K18" s="8"/>
      <c r="L18" s="8"/>
      <c r="M18" s="8"/>
      <c r="N18" s="8"/>
    </row>
    <row r="19" spans="1:14" ht="12.6" customHeight="1" x14ac:dyDescent="0.2">
      <c r="A19" s="54">
        <v>10</v>
      </c>
      <c r="B19" s="55" t="s">
        <v>10</v>
      </c>
      <c r="C19" s="2">
        <f t="shared" si="0"/>
        <v>11.5</v>
      </c>
      <c r="D19" s="2">
        <v>1</v>
      </c>
      <c r="E19" s="7">
        <v>1.2</v>
      </c>
      <c r="F19" s="2">
        <v>9.3000000000000007</v>
      </c>
      <c r="G19" s="8"/>
      <c r="H19" s="8"/>
      <c r="I19" s="8"/>
      <c r="J19" s="8"/>
      <c r="K19" s="8"/>
      <c r="L19" s="8"/>
      <c r="M19" s="8"/>
      <c r="N19" s="8"/>
    </row>
    <row r="20" spans="1:14" ht="12.6" customHeight="1" x14ac:dyDescent="0.2">
      <c r="A20" s="54">
        <v>11</v>
      </c>
      <c r="B20" s="57" t="s">
        <v>11</v>
      </c>
      <c r="C20" s="2">
        <f t="shared" si="0"/>
        <v>40.9</v>
      </c>
      <c r="D20" s="2">
        <v>1.9</v>
      </c>
      <c r="E20" s="7">
        <v>2</v>
      </c>
      <c r="F20" s="2">
        <v>37</v>
      </c>
      <c r="G20" s="8"/>
      <c r="H20" s="8"/>
      <c r="I20" s="8"/>
      <c r="J20" s="8"/>
      <c r="K20" s="8"/>
      <c r="L20" s="8"/>
      <c r="M20" s="8"/>
      <c r="N20" s="8"/>
    </row>
    <row r="21" spans="1:14" ht="12.6" customHeight="1" x14ac:dyDescent="0.2">
      <c r="A21" s="54">
        <v>12</v>
      </c>
      <c r="B21" s="57" t="s">
        <v>12</v>
      </c>
      <c r="C21" s="2">
        <f t="shared" si="0"/>
        <v>5.6</v>
      </c>
      <c r="D21" s="2">
        <v>2.5</v>
      </c>
      <c r="E21" s="7">
        <v>0.1</v>
      </c>
      <c r="F21" s="2">
        <v>3</v>
      </c>
      <c r="G21" s="8"/>
      <c r="H21" s="8"/>
      <c r="I21" s="8"/>
      <c r="J21" s="8"/>
      <c r="K21" s="8"/>
      <c r="L21" s="8"/>
      <c r="M21" s="8"/>
      <c r="N21" s="8"/>
    </row>
    <row r="22" spans="1:14" ht="12.6" customHeight="1" x14ac:dyDescent="0.2">
      <c r="A22" s="54">
        <v>13</v>
      </c>
      <c r="B22" s="57" t="s">
        <v>13</v>
      </c>
      <c r="C22" s="2">
        <f t="shared" si="0"/>
        <v>18.899999999999999</v>
      </c>
      <c r="D22" s="2">
        <v>3.8</v>
      </c>
      <c r="E22" s="7">
        <v>0.1</v>
      </c>
      <c r="F22" s="2">
        <v>15</v>
      </c>
      <c r="G22" s="8"/>
      <c r="H22" s="8"/>
      <c r="I22" s="8"/>
      <c r="J22" s="8"/>
      <c r="K22" s="8"/>
      <c r="L22" s="8"/>
      <c r="M22" s="8"/>
      <c r="N22" s="8"/>
    </row>
    <row r="23" spans="1:14" ht="12.6" customHeight="1" x14ac:dyDescent="0.2">
      <c r="A23" s="54">
        <v>14</v>
      </c>
      <c r="B23" s="55" t="s">
        <v>14</v>
      </c>
      <c r="C23" s="2">
        <f t="shared" si="0"/>
        <v>41.300000000000004</v>
      </c>
      <c r="D23" s="2">
        <v>2.2999999999999998</v>
      </c>
      <c r="E23" s="7">
        <v>1.3</v>
      </c>
      <c r="F23" s="2">
        <v>37.700000000000003</v>
      </c>
      <c r="G23" s="8"/>
      <c r="H23" s="8"/>
      <c r="I23" s="8"/>
      <c r="J23" s="8"/>
      <c r="K23" s="8"/>
      <c r="L23" s="8"/>
      <c r="M23" s="8"/>
      <c r="N23" s="8"/>
    </row>
    <row r="24" spans="1:14" ht="25.5" x14ac:dyDescent="0.2">
      <c r="A24" s="54">
        <v>15</v>
      </c>
      <c r="B24" s="57" t="s">
        <v>15</v>
      </c>
      <c r="C24" s="2">
        <f t="shared" si="0"/>
        <v>28</v>
      </c>
      <c r="D24" s="2">
        <v>18</v>
      </c>
      <c r="E24" s="7">
        <v>8</v>
      </c>
      <c r="F24" s="2">
        <v>2</v>
      </c>
      <c r="G24" s="8"/>
      <c r="H24" s="8"/>
      <c r="I24" s="8"/>
      <c r="J24" s="8"/>
      <c r="K24" s="8"/>
      <c r="L24" s="8"/>
      <c r="M24" s="8"/>
      <c r="N24" s="8"/>
    </row>
    <row r="25" spans="1:14" ht="15" customHeight="1" x14ac:dyDescent="0.2">
      <c r="A25" s="54">
        <v>16</v>
      </c>
      <c r="B25" s="55" t="s">
        <v>16</v>
      </c>
      <c r="C25" s="2">
        <f t="shared" si="0"/>
        <v>8.9</v>
      </c>
      <c r="D25" s="2">
        <v>4.4000000000000004</v>
      </c>
      <c r="E25" s="7">
        <v>1</v>
      </c>
      <c r="F25" s="2">
        <v>3.5</v>
      </c>
      <c r="G25" s="8"/>
      <c r="H25" s="8"/>
      <c r="I25" s="8"/>
      <c r="J25" s="8"/>
      <c r="K25" s="8"/>
      <c r="L25" s="8"/>
      <c r="M25" s="8"/>
      <c r="N25" s="8"/>
    </row>
    <row r="26" spans="1:14" ht="12.6" customHeight="1" x14ac:dyDescent="0.2">
      <c r="A26" s="54">
        <v>17</v>
      </c>
      <c r="B26" s="57" t="s">
        <v>17</v>
      </c>
      <c r="C26" s="2">
        <f t="shared" si="0"/>
        <v>11.2</v>
      </c>
      <c r="D26" s="2"/>
      <c r="E26" s="7">
        <v>4</v>
      </c>
      <c r="F26" s="2">
        <v>7.2</v>
      </c>
      <c r="G26" s="8"/>
      <c r="H26" s="8"/>
      <c r="I26" s="8"/>
      <c r="J26" s="8"/>
      <c r="K26" s="8"/>
      <c r="L26" s="8"/>
      <c r="M26" s="8"/>
      <c r="N26" s="8"/>
    </row>
    <row r="27" spans="1:14" ht="12.6" customHeight="1" x14ac:dyDescent="0.2">
      <c r="A27" s="54">
        <v>18</v>
      </c>
      <c r="B27" s="57" t="s">
        <v>18</v>
      </c>
      <c r="C27" s="2">
        <f t="shared" si="0"/>
        <v>1</v>
      </c>
      <c r="D27" s="2">
        <v>0.2</v>
      </c>
      <c r="E27" s="7">
        <v>0.1</v>
      </c>
      <c r="F27" s="2">
        <v>0.7</v>
      </c>
      <c r="G27" s="8"/>
      <c r="H27" s="8"/>
      <c r="I27" s="8"/>
      <c r="J27" s="8"/>
      <c r="K27" s="8"/>
      <c r="L27" s="8"/>
      <c r="M27" s="8"/>
      <c r="N27" s="8"/>
    </row>
    <row r="28" spans="1:14" ht="12.6" customHeight="1" x14ac:dyDescent="0.2">
      <c r="A28" s="54">
        <v>19</v>
      </c>
      <c r="B28" s="57" t="s">
        <v>19</v>
      </c>
      <c r="C28" s="2">
        <f t="shared" si="0"/>
        <v>63</v>
      </c>
      <c r="D28" s="2"/>
      <c r="E28" s="7">
        <v>3</v>
      </c>
      <c r="F28" s="2">
        <v>60</v>
      </c>
      <c r="G28" s="8"/>
      <c r="H28" s="8"/>
      <c r="I28" s="8"/>
      <c r="J28" s="8"/>
      <c r="K28" s="8"/>
      <c r="L28" s="8"/>
      <c r="M28" s="8"/>
      <c r="N28" s="8"/>
    </row>
    <row r="29" spans="1:14" ht="12.6" customHeight="1" x14ac:dyDescent="0.2">
      <c r="A29" s="54">
        <v>20</v>
      </c>
      <c r="B29" s="58" t="s">
        <v>20</v>
      </c>
      <c r="C29" s="2">
        <f t="shared" si="0"/>
        <v>3.9</v>
      </c>
      <c r="D29" s="2">
        <v>0.2</v>
      </c>
      <c r="E29" s="7">
        <v>0.2</v>
      </c>
      <c r="F29" s="2">
        <v>3.5</v>
      </c>
      <c r="G29" s="8"/>
      <c r="H29" s="8"/>
      <c r="I29" s="8"/>
      <c r="J29" s="8"/>
      <c r="K29" s="8"/>
      <c r="L29" s="8"/>
      <c r="M29" s="8"/>
      <c r="N29" s="8"/>
    </row>
    <row r="30" spans="1:14" ht="12.6" customHeight="1" x14ac:dyDescent="0.2">
      <c r="A30" s="54">
        <v>21</v>
      </c>
      <c r="B30" s="57" t="s">
        <v>21</v>
      </c>
      <c r="C30" s="2">
        <f t="shared" si="0"/>
        <v>70</v>
      </c>
      <c r="D30" s="2">
        <v>50</v>
      </c>
      <c r="E30" s="7"/>
      <c r="F30" s="2">
        <v>20</v>
      </c>
      <c r="G30" s="8"/>
      <c r="H30" s="8"/>
      <c r="I30" s="8"/>
      <c r="J30" s="8"/>
      <c r="K30" s="8"/>
      <c r="L30" s="8"/>
      <c r="M30" s="8"/>
      <c r="N30" s="8"/>
    </row>
    <row r="31" spans="1:14" ht="12.6" customHeight="1" x14ac:dyDescent="0.2">
      <c r="A31" s="54">
        <v>22</v>
      </c>
      <c r="B31" s="55" t="s">
        <v>22</v>
      </c>
      <c r="C31" s="2">
        <f t="shared" si="0"/>
        <v>18.8</v>
      </c>
      <c r="D31" s="2">
        <v>5</v>
      </c>
      <c r="E31" s="7">
        <v>3.8</v>
      </c>
      <c r="F31" s="2">
        <v>10</v>
      </c>
      <c r="G31" s="8"/>
      <c r="H31" s="8"/>
      <c r="I31" s="8"/>
      <c r="J31" s="8"/>
      <c r="K31" s="8"/>
      <c r="L31" s="8"/>
      <c r="M31" s="8"/>
      <c r="N31" s="8"/>
    </row>
    <row r="32" spans="1:14" ht="12.6" customHeight="1" x14ac:dyDescent="0.2">
      <c r="A32" s="54">
        <v>23</v>
      </c>
      <c r="B32" s="59" t="s">
        <v>23</v>
      </c>
      <c r="C32" s="2">
        <f t="shared" si="0"/>
        <v>103.9</v>
      </c>
      <c r="D32" s="2">
        <v>1.5</v>
      </c>
      <c r="E32" s="7"/>
      <c r="F32" s="2">
        <v>102.4</v>
      </c>
      <c r="G32" s="8"/>
      <c r="H32" s="8"/>
      <c r="I32" s="8"/>
      <c r="J32" s="8"/>
      <c r="K32" s="8"/>
      <c r="L32" s="8"/>
      <c r="M32" s="8"/>
      <c r="N32" s="8"/>
    </row>
    <row r="33" spans="1:14" ht="12.6" customHeight="1" x14ac:dyDescent="0.2">
      <c r="A33" s="54">
        <v>24</v>
      </c>
      <c r="B33" s="59" t="s">
        <v>24</v>
      </c>
      <c r="C33" s="2">
        <f t="shared" si="0"/>
        <v>62.1</v>
      </c>
      <c r="D33" s="2">
        <v>2</v>
      </c>
      <c r="E33" s="7">
        <v>0.1</v>
      </c>
      <c r="F33" s="2">
        <v>60</v>
      </c>
      <c r="G33" s="8"/>
      <c r="H33" s="8"/>
      <c r="I33" s="8"/>
      <c r="J33" s="8"/>
      <c r="K33" s="8"/>
      <c r="L33" s="8"/>
      <c r="M33" s="8"/>
      <c r="N33" s="8"/>
    </row>
    <row r="34" spans="1:14" ht="12.6" customHeight="1" x14ac:dyDescent="0.2">
      <c r="A34" s="54">
        <v>25</v>
      </c>
      <c r="B34" s="55" t="s">
        <v>25</v>
      </c>
      <c r="C34" s="2">
        <f t="shared" si="0"/>
        <v>93.5</v>
      </c>
      <c r="D34" s="2">
        <v>3.5</v>
      </c>
      <c r="E34" s="7">
        <v>5</v>
      </c>
      <c r="F34" s="2">
        <v>85</v>
      </c>
      <c r="G34" s="8"/>
      <c r="H34" s="8"/>
      <c r="I34" s="8"/>
      <c r="J34" s="8"/>
      <c r="K34" s="8"/>
      <c r="L34" s="8"/>
      <c r="M34" s="8"/>
      <c r="N34" s="8"/>
    </row>
    <row r="35" spans="1:14" ht="12.6" customHeight="1" x14ac:dyDescent="0.2">
      <c r="A35" s="54">
        <v>26</v>
      </c>
      <c r="B35" s="59" t="s">
        <v>26</v>
      </c>
      <c r="C35" s="2">
        <f t="shared" si="0"/>
        <v>15</v>
      </c>
      <c r="D35" s="2">
        <v>14</v>
      </c>
      <c r="E35" s="7">
        <v>1</v>
      </c>
      <c r="F35" s="2"/>
      <c r="G35" s="8"/>
      <c r="H35" s="8"/>
      <c r="I35" s="8"/>
      <c r="J35" s="8"/>
      <c r="K35" s="8"/>
      <c r="L35" s="8"/>
      <c r="M35" s="8"/>
      <c r="N35" s="8"/>
    </row>
    <row r="36" spans="1:14" ht="12.6" customHeight="1" x14ac:dyDescent="0.2">
      <c r="A36" s="54">
        <v>27</v>
      </c>
      <c r="B36" s="55" t="s">
        <v>27</v>
      </c>
      <c r="C36" s="2">
        <f t="shared" si="0"/>
        <v>164.8</v>
      </c>
      <c r="D36" s="2">
        <v>28.8</v>
      </c>
      <c r="E36" s="7">
        <v>101</v>
      </c>
      <c r="F36" s="2">
        <v>35</v>
      </c>
      <c r="G36" s="8"/>
      <c r="H36" s="8"/>
      <c r="I36" s="8"/>
      <c r="J36" s="8"/>
      <c r="K36" s="8"/>
      <c r="L36" s="8"/>
      <c r="M36" s="8"/>
      <c r="N36" s="8"/>
    </row>
    <row r="37" spans="1:14" ht="12.6" customHeight="1" x14ac:dyDescent="0.2">
      <c r="A37" s="54">
        <v>28</v>
      </c>
      <c r="B37" s="59" t="s">
        <v>28</v>
      </c>
      <c r="C37" s="2">
        <f t="shared" si="0"/>
        <v>80</v>
      </c>
      <c r="D37" s="2">
        <v>10</v>
      </c>
      <c r="E37" s="7">
        <v>70</v>
      </c>
      <c r="F37" s="2"/>
      <c r="G37" s="8"/>
      <c r="H37" s="8"/>
      <c r="I37" s="8"/>
      <c r="J37" s="8"/>
      <c r="K37" s="8"/>
      <c r="L37" s="8"/>
      <c r="M37" s="8"/>
      <c r="N37" s="8"/>
    </row>
    <row r="38" spans="1:14" ht="12.6" customHeight="1" x14ac:dyDescent="0.2">
      <c r="A38" s="54">
        <v>29</v>
      </c>
      <c r="B38" s="60" t="s">
        <v>29</v>
      </c>
      <c r="C38" s="2">
        <f t="shared" si="0"/>
        <v>6</v>
      </c>
      <c r="D38" s="2">
        <v>3</v>
      </c>
      <c r="E38" s="7">
        <v>3</v>
      </c>
      <c r="F38" s="2"/>
      <c r="G38" s="8"/>
      <c r="H38" s="8"/>
      <c r="I38" s="8"/>
      <c r="J38" s="8"/>
      <c r="K38" s="8"/>
      <c r="L38" s="8"/>
      <c r="M38" s="8"/>
      <c r="N38" s="8"/>
    </row>
    <row r="39" spans="1:14" ht="12.6" customHeight="1" x14ac:dyDescent="0.2">
      <c r="A39" s="54">
        <v>30</v>
      </c>
      <c r="B39" s="59" t="s">
        <v>30</v>
      </c>
      <c r="C39" s="2">
        <f t="shared" si="0"/>
        <v>2.5</v>
      </c>
      <c r="D39" s="2">
        <v>1</v>
      </c>
      <c r="E39" s="7">
        <v>1.5</v>
      </c>
      <c r="F39" s="2"/>
      <c r="G39" s="8"/>
      <c r="H39" s="8"/>
      <c r="I39" s="8"/>
      <c r="J39" s="8"/>
      <c r="K39" s="8"/>
      <c r="L39" s="8"/>
      <c r="M39" s="8"/>
      <c r="N39" s="8"/>
    </row>
    <row r="40" spans="1:14" ht="12.6" customHeight="1" x14ac:dyDescent="0.2">
      <c r="A40" s="54">
        <v>31</v>
      </c>
      <c r="B40" s="59" t="s">
        <v>31</v>
      </c>
      <c r="C40" s="2">
        <f t="shared" si="0"/>
        <v>2.5</v>
      </c>
      <c r="D40" s="2">
        <v>2</v>
      </c>
      <c r="E40" s="7">
        <v>0.5</v>
      </c>
      <c r="F40" s="2"/>
      <c r="G40" s="8"/>
      <c r="H40" s="8"/>
      <c r="I40" s="8"/>
      <c r="J40" s="8"/>
      <c r="K40" s="8"/>
      <c r="L40" s="8"/>
      <c r="M40" s="8"/>
      <c r="N40" s="8"/>
    </row>
    <row r="41" spans="1:14" ht="12.6" customHeight="1" x14ac:dyDescent="0.2">
      <c r="A41" s="54">
        <v>32</v>
      </c>
      <c r="B41" s="59" t="s">
        <v>32</v>
      </c>
      <c r="C41" s="2">
        <f t="shared" si="0"/>
        <v>0.7</v>
      </c>
      <c r="D41" s="2">
        <v>0.6</v>
      </c>
      <c r="E41" s="7">
        <v>0.1</v>
      </c>
      <c r="F41" s="2"/>
      <c r="G41" s="8"/>
      <c r="H41" s="8"/>
      <c r="I41" s="8"/>
      <c r="J41" s="8"/>
      <c r="K41" s="8"/>
      <c r="L41" s="8"/>
      <c r="M41" s="8"/>
      <c r="N41" s="8"/>
    </row>
    <row r="42" spans="1:14" x14ac:dyDescent="0.2">
      <c r="A42" s="54">
        <v>33</v>
      </c>
      <c r="B42" s="59" t="s">
        <v>33</v>
      </c>
      <c r="C42" s="2">
        <f t="shared" si="0"/>
        <v>0.5</v>
      </c>
      <c r="D42" s="2">
        <v>0.3</v>
      </c>
      <c r="E42" s="7">
        <v>0.2</v>
      </c>
      <c r="F42" s="2"/>
      <c r="G42" s="8"/>
      <c r="H42" s="8"/>
      <c r="I42" s="8"/>
      <c r="J42" s="8"/>
      <c r="K42" s="8"/>
      <c r="L42" s="8"/>
      <c r="M42" s="8"/>
      <c r="N42" s="8"/>
    </row>
    <row r="43" spans="1:14" ht="25.5" x14ac:dyDescent="0.2">
      <c r="A43" s="54">
        <v>34</v>
      </c>
      <c r="B43" s="58" t="s">
        <v>34</v>
      </c>
      <c r="C43" s="2">
        <f t="shared" si="0"/>
        <v>10.4</v>
      </c>
      <c r="D43" s="2">
        <v>0.9</v>
      </c>
      <c r="E43" s="7">
        <v>9.5</v>
      </c>
      <c r="F43" s="2"/>
      <c r="G43" s="8"/>
      <c r="H43" s="8"/>
      <c r="I43" s="8"/>
      <c r="J43" s="8"/>
      <c r="K43" s="8"/>
      <c r="L43" s="8"/>
      <c r="M43" s="8"/>
      <c r="N43" s="8"/>
    </row>
    <row r="44" spans="1:14" ht="12.6" customHeight="1" x14ac:dyDescent="0.2">
      <c r="A44" s="54">
        <v>35</v>
      </c>
      <c r="B44" s="59" t="s">
        <v>35</v>
      </c>
      <c r="C44" s="2">
        <f t="shared" si="0"/>
        <v>58</v>
      </c>
      <c r="D44" s="2">
        <v>57.5</v>
      </c>
      <c r="E44" s="7">
        <v>0.5</v>
      </c>
      <c r="F44" s="2"/>
      <c r="G44" s="8"/>
      <c r="H44" s="8"/>
      <c r="I44" s="8"/>
      <c r="J44" s="8"/>
      <c r="K44" s="8"/>
      <c r="L44" s="8"/>
      <c r="M44" s="8"/>
      <c r="N44" s="8"/>
    </row>
    <row r="45" spans="1:14" ht="12.6" customHeight="1" x14ac:dyDescent="0.2">
      <c r="A45" s="54">
        <v>36</v>
      </c>
      <c r="B45" s="57" t="s">
        <v>36</v>
      </c>
      <c r="C45" s="2">
        <f t="shared" si="0"/>
        <v>1</v>
      </c>
      <c r="D45" s="2">
        <v>1</v>
      </c>
      <c r="E45" s="7"/>
      <c r="F45" s="2"/>
      <c r="G45" s="8"/>
      <c r="H45" s="8"/>
      <c r="I45" s="8"/>
      <c r="J45" s="8"/>
      <c r="K45" s="8"/>
      <c r="L45" s="8"/>
      <c r="M45" s="8"/>
      <c r="N45" s="8"/>
    </row>
    <row r="46" spans="1:14" ht="12.6" customHeight="1" x14ac:dyDescent="0.2">
      <c r="A46" s="54">
        <v>37</v>
      </c>
      <c r="B46" s="61" t="s">
        <v>37</v>
      </c>
      <c r="C46" s="2">
        <f t="shared" si="0"/>
        <v>174.6</v>
      </c>
      <c r="D46" s="2">
        <v>174.6</v>
      </c>
      <c r="E46" s="7"/>
      <c r="F46" s="2"/>
      <c r="G46" s="8"/>
      <c r="H46" s="8"/>
      <c r="I46" s="8"/>
      <c r="J46" s="8"/>
      <c r="K46" s="8"/>
      <c r="L46" s="8"/>
      <c r="M46" s="8"/>
      <c r="N46" s="8"/>
    </row>
    <row r="47" spans="1:14" ht="12.6" customHeight="1" x14ac:dyDescent="0.2">
      <c r="A47" s="54">
        <v>38</v>
      </c>
      <c r="B47" s="59" t="s">
        <v>38</v>
      </c>
      <c r="C47" s="2">
        <f t="shared" si="0"/>
        <v>590</v>
      </c>
      <c r="D47" s="2"/>
      <c r="E47" s="7"/>
      <c r="F47" s="2">
        <v>590</v>
      </c>
      <c r="G47" s="8"/>
      <c r="H47" s="8"/>
      <c r="I47" s="8"/>
      <c r="J47" s="8"/>
      <c r="K47" s="8"/>
      <c r="L47" s="8"/>
      <c r="M47" s="8"/>
      <c r="N47" s="8"/>
    </row>
    <row r="48" spans="1:14" ht="12.6" customHeight="1" x14ac:dyDescent="0.2">
      <c r="A48" s="54">
        <v>39</v>
      </c>
      <c r="B48" s="59" t="s">
        <v>39</v>
      </c>
      <c r="C48" s="2">
        <f t="shared" si="0"/>
        <v>435.5</v>
      </c>
      <c r="D48" s="2"/>
      <c r="E48" s="7"/>
      <c r="F48" s="2">
        <v>435.5</v>
      </c>
      <c r="G48" s="8"/>
      <c r="H48" s="8"/>
      <c r="I48" s="8"/>
      <c r="J48" s="8"/>
      <c r="K48" s="8"/>
      <c r="L48" s="8"/>
      <c r="M48" s="8"/>
      <c r="N48" s="8"/>
    </row>
    <row r="49" spans="1:14" ht="12.6" customHeight="1" x14ac:dyDescent="0.2">
      <c r="A49" s="54">
        <v>40</v>
      </c>
      <c r="B49" s="59" t="s">
        <v>40</v>
      </c>
      <c r="C49" s="2">
        <f t="shared" si="0"/>
        <v>461</v>
      </c>
      <c r="D49" s="2"/>
      <c r="E49" s="7"/>
      <c r="F49" s="2">
        <v>461</v>
      </c>
      <c r="G49" s="8"/>
      <c r="H49" s="8"/>
      <c r="I49" s="8"/>
      <c r="J49" s="8"/>
      <c r="K49" s="8"/>
      <c r="L49" s="8"/>
      <c r="M49" s="8"/>
      <c r="N49" s="8"/>
    </row>
    <row r="50" spans="1:14" ht="12.6" customHeight="1" x14ac:dyDescent="0.2">
      <c r="A50" s="54">
        <v>41</v>
      </c>
      <c r="B50" s="9" t="s">
        <v>41</v>
      </c>
      <c r="C50" s="2">
        <f t="shared" si="0"/>
        <v>7.8</v>
      </c>
      <c r="D50" s="2"/>
      <c r="E50" s="7"/>
      <c r="F50" s="2">
        <v>7.8</v>
      </c>
      <c r="G50" s="8"/>
      <c r="H50" s="8"/>
      <c r="I50" s="8"/>
      <c r="J50" s="8"/>
      <c r="K50" s="8"/>
      <c r="L50" s="8"/>
      <c r="M50" s="8"/>
      <c r="N50" s="8"/>
    </row>
    <row r="51" spans="1:14" x14ac:dyDescent="0.2">
      <c r="A51" s="54">
        <v>42</v>
      </c>
      <c r="B51" s="58" t="s">
        <v>42</v>
      </c>
      <c r="C51" s="2">
        <f t="shared" si="0"/>
        <v>3.9</v>
      </c>
      <c r="D51" s="2">
        <v>3.9</v>
      </c>
      <c r="E51" s="7"/>
      <c r="F51" s="2"/>
      <c r="G51" s="8"/>
      <c r="H51" s="8"/>
      <c r="I51" s="8"/>
      <c r="J51" s="8"/>
      <c r="K51" s="8"/>
      <c r="L51" s="8"/>
      <c r="M51" s="8"/>
      <c r="N51" s="8"/>
    </row>
    <row r="52" spans="1:14" x14ac:dyDescent="0.2">
      <c r="A52" s="54">
        <v>43</v>
      </c>
      <c r="B52" s="62" t="s">
        <v>43</v>
      </c>
      <c r="C52" s="2">
        <f t="shared" si="0"/>
        <v>15.7</v>
      </c>
      <c r="D52" s="2"/>
      <c r="E52" s="7">
        <v>15.7</v>
      </c>
      <c r="F52" s="2"/>
      <c r="G52" s="8"/>
      <c r="H52" s="8"/>
      <c r="I52" s="8"/>
      <c r="J52" s="8"/>
      <c r="K52" s="8"/>
      <c r="L52" s="8"/>
      <c r="M52" s="8"/>
      <c r="N52" s="8"/>
    </row>
    <row r="53" spans="1:14" ht="25.5" x14ac:dyDescent="0.2">
      <c r="A53" s="54">
        <v>44</v>
      </c>
      <c r="B53" s="58" t="s">
        <v>44</v>
      </c>
      <c r="C53" s="2">
        <f t="shared" si="0"/>
        <v>27.3</v>
      </c>
      <c r="D53" s="2">
        <v>0.3</v>
      </c>
      <c r="E53" s="7">
        <v>27</v>
      </c>
      <c r="F53" s="2"/>
      <c r="G53" s="8"/>
      <c r="H53" s="8"/>
      <c r="I53" s="8"/>
      <c r="J53" s="8"/>
      <c r="K53" s="8"/>
      <c r="L53" s="8"/>
      <c r="M53" s="8"/>
      <c r="N53" s="8"/>
    </row>
    <row r="54" spans="1:14" ht="25.5" x14ac:dyDescent="0.2">
      <c r="A54" s="54">
        <v>45</v>
      </c>
      <c r="B54" s="58" t="s">
        <v>45</v>
      </c>
      <c r="C54" s="2">
        <f t="shared" si="0"/>
        <v>3.6</v>
      </c>
      <c r="D54" s="2"/>
      <c r="E54" s="7">
        <v>3.6</v>
      </c>
      <c r="F54" s="2"/>
      <c r="G54" s="8"/>
      <c r="H54" s="8"/>
      <c r="I54" s="8"/>
      <c r="J54" s="8"/>
      <c r="K54" s="8"/>
      <c r="L54" s="8"/>
      <c r="M54" s="8"/>
      <c r="N54" s="8"/>
    </row>
    <row r="55" spans="1:14" ht="25.5" x14ac:dyDescent="0.2">
      <c r="A55" s="54">
        <v>46</v>
      </c>
      <c r="B55" s="58" t="s">
        <v>46</v>
      </c>
      <c r="C55" s="2">
        <f t="shared" si="0"/>
        <v>5.2</v>
      </c>
      <c r="D55" s="2">
        <v>1.2</v>
      </c>
      <c r="E55" s="7">
        <v>4</v>
      </c>
      <c r="F55" s="2"/>
      <c r="G55" s="8"/>
      <c r="H55" s="8"/>
      <c r="I55" s="8"/>
      <c r="J55" s="8"/>
      <c r="K55" s="8"/>
      <c r="L55" s="8"/>
      <c r="M55" s="8"/>
      <c r="N55" s="8"/>
    </row>
    <row r="56" spans="1:14" ht="25.5" x14ac:dyDescent="0.2">
      <c r="A56" s="54">
        <v>47</v>
      </c>
      <c r="B56" s="58" t="s">
        <v>47</v>
      </c>
      <c r="C56" s="2">
        <f t="shared" si="0"/>
        <v>3.9</v>
      </c>
      <c r="D56" s="2">
        <v>3.4</v>
      </c>
      <c r="E56" s="7">
        <v>0.5</v>
      </c>
      <c r="F56" s="2"/>
      <c r="G56" s="8"/>
      <c r="H56" s="8"/>
      <c r="I56" s="8"/>
      <c r="J56" s="8"/>
      <c r="K56" s="8"/>
      <c r="L56" s="8"/>
      <c r="M56" s="8"/>
      <c r="N56" s="8"/>
    </row>
    <row r="57" spans="1:14" ht="25.5" x14ac:dyDescent="0.2">
      <c r="A57" s="54">
        <v>48</v>
      </c>
      <c r="B57" s="58" t="s">
        <v>48</v>
      </c>
      <c r="C57" s="2">
        <f t="shared" si="0"/>
        <v>1.2</v>
      </c>
      <c r="D57" s="2">
        <v>0.2</v>
      </c>
      <c r="E57" s="7">
        <v>1</v>
      </c>
      <c r="F57" s="2"/>
      <c r="G57" s="8"/>
      <c r="H57" s="8"/>
      <c r="I57" s="8"/>
      <c r="J57" s="8"/>
      <c r="K57" s="8"/>
      <c r="L57" s="8"/>
      <c r="M57" s="8"/>
      <c r="N57" s="8"/>
    </row>
    <row r="58" spans="1:14" ht="25.5" x14ac:dyDescent="0.2">
      <c r="A58" s="54">
        <v>49</v>
      </c>
      <c r="B58" s="58" t="s">
        <v>49</v>
      </c>
      <c r="C58" s="2">
        <f t="shared" si="0"/>
        <v>14</v>
      </c>
      <c r="D58" s="2"/>
      <c r="E58" s="7">
        <v>14</v>
      </c>
      <c r="F58" s="2"/>
      <c r="G58" s="8"/>
      <c r="H58" s="8"/>
      <c r="I58" s="8"/>
      <c r="J58" s="8"/>
      <c r="K58" s="8"/>
      <c r="L58" s="8"/>
      <c r="M58" s="8"/>
      <c r="N58" s="8"/>
    </row>
    <row r="59" spans="1:14" ht="25.5" x14ac:dyDescent="0.2">
      <c r="A59" s="54">
        <v>50</v>
      </c>
      <c r="B59" s="61" t="s">
        <v>50</v>
      </c>
      <c r="C59" s="2">
        <f t="shared" si="0"/>
        <v>2.7</v>
      </c>
      <c r="D59" s="2"/>
      <c r="E59" s="7">
        <v>2.7</v>
      </c>
      <c r="F59" s="2"/>
      <c r="G59" s="8"/>
      <c r="H59" s="8"/>
      <c r="I59" s="8"/>
      <c r="J59" s="8"/>
      <c r="K59" s="8"/>
      <c r="L59" s="8"/>
      <c r="M59" s="8"/>
      <c r="N59" s="8"/>
    </row>
    <row r="60" spans="1:14" ht="25.5" x14ac:dyDescent="0.2">
      <c r="A60" s="54">
        <v>51</v>
      </c>
      <c r="B60" s="58" t="s">
        <v>51</v>
      </c>
      <c r="C60" s="2">
        <f t="shared" si="0"/>
        <v>1.5</v>
      </c>
      <c r="D60" s="2"/>
      <c r="E60" s="7">
        <v>1.5</v>
      </c>
      <c r="F60" s="2"/>
      <c r="G60" s="8"/>
      <c r="H60" s="8"/>
      <c r="I60" s="8"/>
      <c r="J60" s="8"/>
      <c r="K60" s="8"/>
      <c r="L60" s="8"/>
      <c r="M60" s="8"/>
      <c r="N60" s="8"/>
    </row>
    <row r="61" spans="1:14" ht="25.5" x14ac:dyDescent="0.2">
      <c r="A61" s="54">
        <v>52</v>
      </c>
      <c r="B61" s="58" t="s">
        <v>52</v>
      </c>
      <c r="C61" s="2">
        <f t="shared" si="0"/>
        <v>4</v>
      </c>
      <c r="D61" s="2">
        <v>3</v>
      </c>
      <c r="E61" s="7">
        <v>1</v>
      </c>
      <c r="F61" s="2"/>
      <c r="G61" s="8"/>
      <c r="H61" s="8"/>
      <c r="I61" s="8"/>
      <c r="J61" s="8"/>
      <c r="K61" s="8"/>
      <c r="L61" s="8"/>
      <c r="M61" s="8"/>
      <c r="N61" s="8"/>
    </row>
    <row r="62" spans="1:14" ht="25.5" x14ac:dyDescent="0.2">
      <c r="A62" s="54">
        <v>53</v>
      </c>
      <c r="B62" s="58" t="s">
        <v>53</v>
      </c>
      <c r="C62" s="2">
        <f t="shared" si="0"/>
        <v>3</v>
      </c>
      <c r="D62" s="2">
        <v>2</v>
      </c>
      <c r="E62" s="7">
        <v>1</v>
      </c>
      <c r="F62" s="2"/>
      <c r="G62" s="8"/>
      <c r="H62" s="8"/>
      <c r="I62" s="8"/>
      <c r="J62" s="8"/>
      <c r="K62" s="8"/>
      <c r="L62" s="8"/>
      <c r="M62" s="8"/>
      <c r="N62" s="8"/>
    </row>
    <row r="63" spans="1:14" ht="25.5" x14ac:dyDescent="0.2">
      <c r="A63" s="54">
        <v>54</v>
      </c>
      <c r="B63" s="58" t="s">
        <v>54</v>
      </c>
      <c r="C63" s="2">
        <f t="shared" si="0"/>
        <v>1.5</v>
      </c>
      <c r="D63" s="2"/>
      <c r="E63" s="7">
        <v>1.5</v>
      </c>
      <c r="F63" s="2"/>
      <c r="G63" s="8"/>
      <c r="H63" s="8"/>
      <c r="I63" s="8"/>
      <c r="J63" s="8"/>
      <c r="K63" s="8"/>
      <c r="L63" s="8"/>
      <c r="M63" s="8"/>
      <c r="N63" s="8"/>
    </row>
    <row r="64" spans="1:14" x14ac:dyDescent="0.2">
      <c r="A64" s="54">
        <v>55</v>
      </c>
      <c r="B64" s="63" t="s">
        <v>222</v>
      </c>
      <c r="C64" s="64">
        <f>+E64+D64+F64</f>
        <v>3293.6000000000004</v>
      </c>
      <c r="D64" s="64">
        <f t="shared" ref="D64:F64" si="1">SUM(D10:D63)</f>
        <v>411.99999999999994</v>
      </c>
      <c r="E64" s="64">
        <f t="shared" si="1"/>
        <v>321.5</v>
      </c>
      <c r="F64" s="64">
        <f t="shared" si="1"/>
        <v>2560.1000000000004</v>
      </c>
      <c r="G64" s="8"/>
      <c r="H64" s="8"/>
      <c r="I64" s="8"/>
      <c r="J64" s="8"/>
      <c r="K64" s="8"/>
      <c r="L64" s="8"/>
      <c r="M64" s="8"/>
      <c r="N64" s="8"/>
    </row>
    <row r="65" spans="1:8" x14ac:dyDescent="0.2">
      <c r="E65" s="65"/>
      <c r="G65" s="66"/>
    </row>
    <row r="66" spans="1:8" x14ac:dyDescent="0.2">
      <c r="A66" s="128" t="s">
        <v>223</v>
      </c>
      <c r="B66" s="128"/>
      <c r="C66" s="128"/>
      <c r="D66" s="128"/>
      <c r="E66" s="128"/>
      <c r="F66" s="128"/>
    </row>
    <row r="67" spans="1:8" x14ac:dyDescent="0.2">
      <c r="C67" s="5"/>
      <c r="D67" s="5"/>
      <c r="E67" s="68"/>
      <c r="F67" s="5"/>
    </row>
    <row r="68" spans="1:8" x14ac:dyDescent="0.2">
      <c r="C68" s="5"/>
      <c r="D68" s="8"/>
      <c r="E68" s="8"/>
      <c r="F68" s="8"/>
    </row>
    <row r="69" spans="1:8" x14ac:dyDescent="0.2">
      <c r="C69" s="66"/>
      <c r="D69" s="8"/>
      <c r="E69" s="8"/>
      <c r="F69" s="8"/>
      <c r="G69" s="8"/>
      <c r="H69" s="8"/>
    </row>
    <row r="70" spans="1:8" x14ac:dyDescent="0.2">
      <c r="C70" s="8"/>
      <c r="D70" s="8"/>
      <c r="E70" s="8"/>
      <c r="F70" s="8"/>
      <c r="G70" s="8"/>
    </row>
    <row r="71" spans="1:8" x14ac:dyDescent="0.2">
      <c r="G71" s="8"/>
    </row>
    <row r="74" spans="1:8" x14ac:dyDescent="0.2">
      <c r="B74" s="67"/>
    </row>
  </sheetData>
  <mergeCells count="9">
    <mergeCell ref="A66:F66"/>
    <mergeCell ref="A7:A8"/>
    <mergeCell ref="B7:B8"/>
    <mergeCell ref="C7:C8"/>
    <mergeCell ref="B1:F1"/>
    <mergeCell ref="B2:F2"/>
    <mergeCell ref="E3:F3"/>
    <mergeCell ref="A5:F5"/>
    <mergeCell ref="D7:F7"/>
  </mergeCells>
  <pageMargins left="0.70866141732283472" right="0" top="0.74803149606299213" bottom="0.74803149606299213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0"/>
  <sheetViews>
    <sheetView zoomScaleNormal="100" workbookViewId="0">
      <pane xSplit="2" ySplit="9" topLeftCell="C58" activePane="bottomRight" state="frozen"/>
      <selection pane="topRight" activeCell="C1" sqref="C1"/>
      <selection pane="bottomLeft" activeCell="A10" sqref="A10"/>
      <selection pane="bottomRight" activeCell="T6" sqref="T6"/>
    </sheetView>
  </sheetViews>
  <sheetFormatPr defaultRowHeight="12.75" x14ac:dyDescent="0.2"/>
  <cols>
    <col min="1" max="1" width="4.42578125" style="97" customWidth="1"/>
    <col min="2" max="2" width="35.42578125" style="97" customWidth="1"/>
    <col min="3" max="3" width="10.7109375" style="97" customWidth="1"/>
    <col min="4" max="4" width="12.85546875" style="97" customWidth="1"/>
    <col min="5" max="5" width="10.5703125" style="97" customWidth="1"/>
    <col min="6" max="6" width="11" style="97" customWidth="1"/>
    <col min="7" max="9" width="10.5703125" style="97" customWidth="1"/>
    <col min="10" max="10" width="10.140625" style="97" customWidth="1"/>
    <col min="11" max="11" width="10.5703125" style="97" customWidth="1"/>
    <col min="12" max="12" width="9.140625" style="97" customWidth="1"/>
    <col min="13" max="14" width="6.7109375" style="97" customWidth="1"/>
    <col min="15" max="15" width="5.140625" style="97" customWidth="1"/>
    <col min="16" max="16" width="6" style="97" customWidth="1"/>
    <col min="17" max="17" width="9.140625" style="97" customWidth="1"/>
    <col min="18" max="18" width="6.28515625" style="97" bestFit="1" customWidth="1"/>
    <col min="19" max="19" width="9.140625" style="97" customWidth="1"/>
    <col min="20" max="20" width="7.7109375" style="97" bestFit="1" customWidth="1"/>
    <col min="21" max="21" width="8.42578125" style="97" customWidth="1"/>
    <col min="22" max="16384" width="9.140625" style="97"/>
  </cols>
  <sheetData>
    <row r="1" spans="1:13" ht="15.75" x14ac:dyDescent="0.2">
      <c r="G1" s="147" t="s">
        <v>380</v>
      </c>
      <c r="H1" s="147"/>
      <c r="I1" s="147"/>
      <c r="J1" s="147"/>
      <c r="K1" s="147"/>
    </row>
    <row r="2" spans="1:13" ht="15.75" x14ac:dyDescent="0.2">
      <c r="G2" s="147" t="s">
        <v>379</v>
      </c>
      <c r="H2" s="147"/>
      <c r="I2" s="147"/>
      <c r="J2" s="147"/>
      <c r="K2" s="147"/>
    </row>
    <row r="3" spans="1:13" ht="15.75" x14ac:dyDescent="0.2">
      <c r="H3" s="148" t="s">
        <v>74</v>
      </c>
      <c r="I3" s="148"/>
      <c r="J3" s="148"/>
      <c r="K3" s="148"/>
    </row>
    <row r="4" spans="1:13" ht="15.75" customHeight="1" x14ac:dyDescent="0.2">
      <c r="A4" s="149" t="s">
        <v>381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</row>
    <row r="5" spans="1:13" x14ac:dyDescent="0.2">
      <c r="K5" s="50" t="s">
        <v>73</v>
      </c>
    </row>
    <row r="6" spans="1:13" s="99" customFormat="1" ht="14.25" customHeight="1" x14ac:dyDescent="0.25">
      <c r="A6" s="150" t="s">
        <v>169</v>
      </c>
      <c r="B6" s="151" t="s">
        <v>56</v>
      </c>
      <c r="C6" s="151" t="s">
        <v>70</v>
      </c>
      <c r="D6" s="152" t="s">
        <v>0</v>
      </c>
      <c r="E6" s="152"/>
      <c r="F6" s="152"/>
      <c r="G6" s="152"/>
      <c r="H6" s="152"/>
      <c r="I6" s="152"/>
      <c r="J6" s="152"/>
      <c r="K6" s="152"/>
    </row>
    <row r="7" spans="1:13" s="99" customFormat="1" ht="17.25" customHeight="1" x14ac:dyDescent="0.25">
      <c r="A7" s="150"/>
      <c r="B7" s="151"/>
      <c r="C7" s="151"/>
      <c r="D7" s="151" t="s">
        <v>68</v>
      </c>
      <c r="E7" s="151" t="s">
        <v>69</v>
      </c>
      <c r="F7" s="152" t="s">
        <v>71</v>
      </c>
      <c r="G7" s="152"/>
      <c r="H7" s="152"/>
      <c r="I7" s="152"/>
      <c r="J7" s="152"/>
      <c r="K7" s="152"/>
    </row>
    <row r="8" spans="1:13" s="99" customFormat="1" ht="89.25" x14ac:dyDescent="0.25">
      <c r="A8" s="150"/>
      <c r="B8" s="151"/>
      <c r="C8" s="151"/>
      <c r="D8" s="151"/>
      <c r="E8" s="151"/>
      <c r="F8" s="98" t="s">
        <v>62</v>
      </c>
      <c r="G8" s="98" t="s">
        <v>63</v>
      </c>
      <c r="H8" s="98" t="s">
        <v>64</v>
      </c>
      <c r="I8" s="98" t="s">
        <v>65</v>
      </c>
      <c r="J8" s="98" t="s">
        <v>66</v>
      </c>
      <c r="K8" s="98" t="s">
        <v>67</v>
      </c>
      <c r="L8" s="100"/>
    </row>
    <row r="9" spans="1:13" s="99" customFormat="1" x14ac:dyDescent="0.25">
      <c r="A9" s="101" t="s">
        <v>72</v>
      </c>
      <c r="B9" s="102">
        <v>2</v>
      </c>
      <c r="C9" s="102">
        <v>3</v>
      </c>
      <c r="D9" s="102">
        <v>4</v>
      </c>
      <c r="E9" s="102">
        <v>5</v>
      </c>
      <c r="F9" s="102">
        <v>6</v>
      </c>
      <c r="G9" s="102">
        <v>7</v>
      </c>
      <c r="H9" s="102">
        <v>8</v>
      </c>
      <c r="I9" s="102">
        <v>9</v>
      </c>
      <c r="J9" s="102">
        <v>10</v>
      </c>
      <c r="K9" s="102">
        <v>11</v>
      </c>
      <c r="L9" s="103"/>
      <c r="M9" s="103"/>
    </row>
    <row r="10" spans="1:13" ht="13.5" customHeight="1" x14ac:dyDescent="0.2">
      <c r="A10" s="104">
        <v>1</v>
      </c>
      <c r="B10" s="105" t="s">
        <v>1</v>
      </c>
      <c r="C10" s="106">
        <f>+C11</f>
        <v>1188.5000000000002</v>
      </c>
      <c r="D10" s="107">
        <f t="shared" ref="D10:K10" si="0">+D11</f>
        <v>0</v>
      </c>
      <c r="E10" s="107">
        <f t="shared" si="0"/>
        <v>512.1</v>
      </c>
      <c r="F10" s="107">
        <f t="shared" si="0"/>
        <v>605.20000000000005</v>
      </c>
      <c r="G10" s="107">
        <f t="shared" si="0"/>
        <v>0</v>
      </c>
      <c r="H10" s="107">
        <f t="shared" si="0"/>
        <v>0</v>
      </c>
      <c r="I10" s="107">
        <f t="shared" si="0"/>
        <v>0</v>
      </c>
      <c r="J10" s="107">
        <f t="shared" si="0"/>
        <v>0</v>
      </c>
      <c r="K10" s="107">
        <f t="shared" si="0"/>
        <v>71.2</v>
      </c>
      <c r="L10" s="108"/>
      <c r="M10" s="108"/>
    </row>
    <row r="11" spans="1:13" ht="13.5" customHeight="1" x14ac:dyDescent="0.2">
      <c r="A11" s="109" t="s">
        <v>76</v>
      </c>
      <c r="B11" s="110" t="s">
        <v>57</v>
      </c>
      <c r="C11" s="106">
        <f>+D11+E11+F11+G11+H11+J11+K11+I11</f>
        <v>1188.5000000000002</v>
      </c>
      <c r="D11" s="107"/>
      <c r="E11" s="107">
        <v>512.1</v>
      </c>
      <c r="F11" s="107">
        <v>605.20000000000005</v>
      </c>
      <c r="G11" s="107"/>
      <c r="H11" s="107"/>
      <c r="I11" s="107"/>
      <c r="J11" s="107"/>
      <c r="K11" s="107">
        <v>71.2</v>
      </c>
      <c r="L11" s="108"/>
      <c r="M11" s="108"/>
    </row>
    <row r="12" spans="1:13" ht="13.5" customHeight="1" x14ac:dyDescent="0.2">
      <c r="A12" s="104">
        <v>2</v>
      </c>
      <c r="B12" s="105" t="s">
        <v>2</v>
      </c>
      <c r="C12" s="106">
        <f>+C13</f>
        <v>1265.2</v>
      </c>
      <c r="D12" s="107">
        <f t="shared" ref="D12:H12" si="1">+D13</f>
        <v>0</v>
      </c>
      <c r="E12" s="107">
        <f t="shared" si="1"/>
        <v>562.4</v>
      </c>
      <c r="F12" s="107">
        <f t="shared" si="1"/>
        <v>606.4</v>
      </c>
      <c r="G12" s="107">
        <f t="shared" si="1"/>
        <v>9.5</v>
      </c>
      <c r="H12" s="107">
        <f t="shared" si="1"/>
        <v>0</v>
      </c>
      <c r="I12" s="107"/>
      <c r="J12" s="107">
        <f t="shared" ref="J12:K12" si="2">+J13</f>
        <v>0</v>
      </c>
      <c r="K12" s="107">
        <f t="shared" si="2"/>
        <v>86.9</v>
      </c>
      <c r="L12" s="108"/>
      <c r="M12" s="108"/>
    </row>
    <row r="13" spans="1:13" ht="13.5" customHeight="1" x14ac:dyDescent="0.2">
      <c r="A13" s="109" t="s">
        <v>75</v>
      </c>
      <c r="B13" s="110" t="s">
        <v>57</v>
      </c>
      <c r="C13" s="106">
        <f t="shared" ref="C13:C73" si="3">+D13+E13+F13+G13+H13+J13+K13</f>
        <v>1265.2</v>
      </c>
      <c r="D13" s="107"/>
      <c r="E13" s="107">
        <v>562.4</v>
      </c>
      <c r="F13" s="107">
        <v>606.4</v>
      </c>
      <c r="G13" s="107">
        <v>9.5</v>
      </c>
      <c r="H13" s="107"/>
      <c r="I13" s="107"/>
      <c r="J13" s="107"/>
      <c r="K13" s="107">
        <v>86.9</v>
      </c>
      <c r="L13" s="108"/>
      <c r="M13" s="108"/>
    </row>
    <row r="14" spans="1:13" ht="13.5" customHeight="1" x14ac:dyDescent="0.2">
      <c r="A14" s="104">
        <v>3</v>
      </c>
      <c r="B14" s="105" t="s">
        <v>3</v>
      </c>
      <c r="C14" s="106">
        <f>+C15</f>
        <v>1136.4999999999998</v>
      </c>
      <c r="D14" s="107">
        <f t="shared" ref="D14:H14" si="4">+D15</f>
        <v>0</v>
      </c>
      <c r="E14" s="107">
        <f t="shared" si="4"/>
        <v>449.4</v>
      </c>
      <c r="F14" s="107">
        <f t="shared" si="4"/>
        <v>596.79999999999995</v>
      </c>
      <c r="G14" s="107">
        <f t="shared" si="4"/>
        <v>9.5</v>
      </c>
      <c r="H14" s="107">
        <f t="shared" si="4"/>
        <v>0</v>
      </c>
      <c r="I14" s="107"/>
      <c r="J14" s="107">
        <f t="shared" ref="J14:K14" si="5">+J15</f>
        <v>0</v>
      </c>
      <c r="K14" s="107">
        <f t="shared" si="5"/>
        <v>80.8</v>
      </c>
      <c r="L14" s="108"/>
      <c r="M14" s="108"/>
    </row>
    <row r="15" spans="1:13" ht="13.5" customHeight="1" x14ac:dyDescent="0.2">
      <c r="A15" s="109" t="s">
        <v>79</v>
      </c>
      <c r="B15" s="110" t="s">
        <v>57</v>
      </c>
      <c r="C15" s="106">
        <f t="shared" si="3"/>
        <v>1136.4999999999998</v>
      </c>
      <c r="D15" s="107"/>
      <c r="E15" s="107">
        <v>449.4</v>
      </c>
      <c r="F15" s="107">
        <v>596.79999999999995</v>
      </c>
      <c r="G15" s="107">
        <v>9.5</v>
      </c>
      <c r="H15" s="107"/>
      <c r="I15" s="107"/>
      <c r="J15" s="107"/>
      <c r="K15" s="107">
        <v>80.8</v>
      </c>
      <c r="L15" s="108"/>
      <c r="M15" s="108"/>
    </row>
    <row r="16" spans="1:13" ht="13.5" customHeight="1" x14ac:dyDescent="0.2">
      <c r="A16" s="104">
        <v>4</v>
      </c>
      <c r="B16" s="105" t="s">
        <v>4</v>
      </c>
      <c r="C16" s="106">
        <f>+C17</f>
        <v>1381.2000000000003</v>
      </c>
      <c r="D16" s="107">
        <f t="shared" ref="D16:H16" si="6">+D17</f>
        <v>0</v>
      </c>
      <c r="E16" s="107">
        <f t="shared" si="6"/>
        <v>672.1</v>
      </c>
      <c r="F16" s="107">
        <f t="shared" si="6"/>
        <v>604.70000000000005</v>
      </c>
      <c r="G16" s="107">
        <f t="shared" si="6"/>
        <v>0</v>
      </c>
      <c r="H16" s="107">
        <f t="shared" si="6"/>
        <v>0</v>
      </c>
      <c r="I16" s="107"/>
      <c r="J16" s="107">
        <f t="shared" ref="J16:K16" si="7">+J17</f>
        <v>0</v>
      </c>
      <c r="K16" s="107">
        <f t="shared" si="7"/>
        <v>104.4</v>
      </c>
      <c r="L16" s="108"/>
      <c r="M16" s="108"/>
    </row>
    <row r="17" spans="1:13" ht="13.5" customHeight="1" x14ac:dyDescent="0.2">
      <c r="A17" s="109" t="s">
        <v>81</v>
      </c>
      <c r="B17" s="110" t="s">
        <v>57</v>
      </c>
      <c r="C17" s="106">
        <f t="shared" si="3"/>
        <v>1381.2000000000003</v>
      </c>
      <c r="D17" s="107"/>
      <c r="E17" s="107">
        <v>672.1</v>
      </c>
      <c r="F17" s="107">
        <v>604.70000000000005</v>
      </c>
      <c r="G17" s="107"/>
      <c r="H17" s="107"/>
      <c r="I17" s="107"/>
      <c r="J17" s="107"/>
      <c r="K17" s="107">
        <v>104.4</v>
      </c>
      <c r="L17" s="108"/>
      <c r="M17" s="108"/>
    </row>
    <row r="18" spans="1:13" ht="13.5" customHeight="1" x14ac:dyDescent="0.2">
      <c r="A18" s="104">
        <v>5</v>
      </c>
      <c r="B18" s="105" t="s">
        <v>5</v>
      </c>
      <c r="C18" s="106">
        <f>+C19</f>
        <v>1371.6999999999998</v>
      </c>
      <c r="D18" s="107">
        <f t="shared" ref="D18:H18" si="8">+D19</f>
        <v>0</v>
      </c>
      <c r="E18" s="107">
        <f t="shared" si="8"/>
        <v>628</v>
      </c>
      <c r="F18" s="107">
        <f t="shared" si="8"/>
        <v>646.6</v>
      </c>
      <c r="G18" s="107">
        <f t="shared" si="8"/>
        <v>0</v>
      </c>
      <c r="H18" s="107">
        <f t="shared" si="8"/>
        <v>0</v>
      </c>
      <c r="I18" s="107"/>
      <c r="J18" s="107">
        <f t="shared" ref="J18:K18" si="9">+J19</f>
        <v>0</v>
      </c>
      <c r="K18" s="107">
        <f t="shared" si="9"/>
        <v>97.1</v>
      </c>
      <c r="L18" s="108"/>
      <c r="M18" s="108"/>
    </row>
    <row r="19" spans="1:13" ht="13.5" customHeight="1" x14ac:dyDescent="0.2">
      <c r="A19" s="109" t="s">
        <v>80</v>
      </c>
      <c r="B19" s="110" t="s">
        <v>57</v>
      </c>
      <c r="C19" s="106">
        <f t="shared" si="3"/>
        <v>1371.6999999999998</v>
      </c>
      <c r="D19" s="107"/>
      <c r="E19" s="107">
        <v>628</v>
      </c>
      <c r="F19" s="107">
        <v>646.6</v>
      </c>
      <c r="G19" s="107"/>
      <c r="H19" s="107"/>
      <c r="I19" s="107"/>
      <c r="J19" s="107"/>
      <c r="K19" s="107">
        <v>97.1</v>
      </c>
      <c r="L19" s="108"/>
      <c r="M19" s="108"/>
    </row>
    <row r="20" spans="1:13" ht="13.5" customHeight="1" x14ac:dyDescent="0.2">
      <c r="A20" s="104">
        <v>6</v>
      </c>
      <c r="B20" s="105" t="s">
        <v>6</v>
      </c>
      <c r="C20" s="106">
        <f>+C21</f>
        <v>1440.8999999999999</v>
      </c>
      <c r="D20" s="107">
        <f t="shared" ref="D20:H20" si="10">+D21</f>
        <v>0</v>
      </c>
      <c r="E20" s="107">
        <f t="shared" si="10"/>
        <v>639.5</v>
      </c>
      <c r="F20" s="107">
        <f t="shared" si="10"/>
        <v>724.3</v>
      </c>
      <c r="G20" s="107">
        <f t="shared" si="10"/>
        <v>14.3</v>
      </c>
      <c r="H20" s="107">
        <f t="shared" si="10"/>
        <v>0</v>
      </c>
      <c r="I20" s="107"/>
      <c r="J20" s="107">
        <f t="shared" ref="J20:K20" si="11">+J21</f>
        <v>0</v>
      </c>
      <c r="K20" s="107">
        <f t="shared" si="11"/>
        <v>62.8</v>
      </c>
      <c r="L20" s="108"/>
      <c r="M20" s="108"/>
    </row>
    <row r="21" spans="1:13" ht="13.5" customHeight="1" x14ac:dyDescent="0.2">
      <c r="A21" s="109" t="s">
        <v>82</v>
      </c>
      <c r="B21" s="110" t="s">
        <v>57</v>
      </c>
      <c r="C21" s="106">
        <f t="shared" si="3"/>
        <v>1440.8999999999999</v>
      </c>
      <c r="D21" s="107"/>
      <c r="E21" s="107">
        <v>639.5</v>
      </c>
      <c r="F21" s="107">
        <v>724.3</v>
      </c>
      <c r="G21" s="107">
        <v>14.3</v>
      </c>
      <c r="H21" s="107"/>
      <c r="I21" s="107"/>
      <c r="J21" s="107"/>
      <c r="K21" s="107">
        <v>62.8</v>
      </c>
      <c r="L21" s="108"/>
      <c r="M21" s="108"/>
    </row>
    <row r="22" spans="1:13" ht="13.5" customHeight="1" x14ac:dyDescent="0.2">
      <c r="A22" s="104">
        <v>7</v>
      </c>
      <c r="B22" s="105" t="s">
        <v>7</v>
      </c>
      <c r="C22" s="106">
        <f>+C23</f>
        <v>1461</v>
      </c>
      <c r="D22" s="107">
        <f t="shared" ref="D22:H22" si="12">+D23</f>
        <v>0</v>
      </c>
      <c r="E22" s="107">
        <f t="shared" si="12"/>
        <v>659.2</v>
      </c>
      <c r="F22" s="107">
        <f t="shared" si="12"/>
        <v>679.9</v>
      </c>
      <c r="G22" s="107">
        <f t="shared" si="12"/>
        <v>23.9</v>
      </c>
      <c r="H22" s="107">
        <f t="shared" si="12"/>
        <v>0</v>
      </c>
      <c r="I22" s="107"/>
      <c r="J22" s="107">
        <f t="shared" ref="J22:K22" si="13">+J23</f>
        <v>0</v>
      </c>
      <c r="K22" s="107">
        <f t="shared" si="13"/>
        <v>98</v>
      </c>
      <c r="L22" s="108"/>
      <c r="M22" s="108"/>
    </row>
    <row r="23" spans="1:13" ht="13.5" customHeight="1" x14ac:dyDescent="0.2">
      <c r="A23" s="109" t="s">
        <v>77</v>
      </c>
      <c r="B23" s="110" t="s">
        <v>57</v>
      </c>
      <c r="C23" s="106">
        <f t="shared" si="3"/>
        <v>1461</v>
      </c>
      <c r="D23" s="107"/>
      <c r="E23" s="107">
        <v>659.2</v>
      </c>
      <c r="F23" s="107">
        <v>679.9</v>
      </c>
      <c r="G23" s="107">
        <v>23.9</v>
      </c>
      <c r="H23" s="107"/>
      <c r="I23" s="107"/>
      <c r="J23" s="107"/>
      <c r="K23" s="107">
        <v>98</v>
      </c>
      <c r="L23" s="108"/>
      <c r="M23" s="108"/>
    </row>
    <row r="24" spans="1:13" ht="25.5" x14ac:dyDescent="0.2">
      <c r="A24" s="104">
        <v>8</v>
      </c>
      <c r="B24" s="111" t="s">
        <v>8</v>
      </c>
      <c r="C24" s="106">
        <f>+C25</f>
        <v>1383.1</v>
      </c>
      <c r="D24" s="107">
        <f t="shared" ref="D24:H24" si="14">+D25</f>
        <v>0</v>
      </c>
      <c r="E24" s="106">
        <f t="shared" si="14"/>
        <v>712.1</v>
      </c>
      <c r="F24" s="107">
        <f t="shared" si="14"/>
        <v>608.5</v>
      </c>
      <c r="G24" s="107">
        <f t="shared" si="14"/>
        <v>0</v>
      </c>
      <c r="H24" s="107">
        <f t="shared" si="14"/>
        <v>0</v>
      </c>
      <c r="I24" s="107"/>
      <c r="J24" s="107">
        <f t="shared" ref="J24:K24" si="15">+J25</f>
        <v>0</v>
      </c>
      <c r="K24" s="107">
        <f t="shared" si="15"/>
        <v>62.5</v>
      </c>
      <c r="L24" s="108"/>
      <c r="M24" s="108"/>
    </row>
    <row r="25" spans="1:13" ht="13.5" customHeight="1" x14ac:dyDescent="0.2">
      <c r="A25" s="109" t="s">
        <v>83</v>
      </c>
      <c r="B25" s="110" t="s">
        <v>57</v>
      </c>
      <c r="C25" s="106">
        <f t="shared" si="3"/>
        <v>1383.1</v>
      </c>
      <c r="D25" s="107"/>
      <c r="E25" s="106">
        <v>712.1</v>
      </c>
      <c r="F25" s="107">
        <v>608.5</v>
      </c>
      <c r="G25" s="107"/>
      <c r="H25" s="107"/>
      <c r="I25" s="107"/>
      <c r="J25" s="107"/>
      <c r="K25" s="107">
        <v>62.5</v>
      </c>
      <c r="L25" s="108"/>
      <c r="M25" s="108"/>
    </row>
    <row r="26" spans="1:13" ht="13.5" customHeight="1" x14ac:dyDescent="0.2">
      <c r="A26" s="104">
        <v>9</v>
      </c>
      <c r="B26" s="105" t="s">
        <v>9</v>
      </c>
      <c r="C26" s="106">
        <f>+C27</f>
        <v>2653.9000000000005</v>
      </c>
      <c r="D26" s="107">
        <f t="shared" ref="D26:H26" si="16">+D27</f>
        <v>0</v>
      </c>
      <c r="E26" s="106">
        <f t="shared" si="16"/>
        <v>2067.8000000000002</v>
      </c>
      <c r="F26" s="107">
        <f t="shared" si="16"/>
        <v>556.79999999999995</v>
      </c>
      <c r="G26" s="107">
        <f t="shared" si="16"/>
        <v>0</v>
      </c>
      <c r="H26" s="107">
        <f t="shared" si="16"/>
        <v>0</v>
      </c>
      <c r="I26" s="107"/>
      <c r="J26" s="107">
        <f t="shared" ref="J26:K26" si="17">+J27</f>
        <v>0</v>
      </c>
      <c r="K26" s="107">
        <f t="shared" si="17"/>
        <v>29.3</v>
      </c>
      <c r="L26" s="108"/>
      <c r="M26" s="108"/>
    </row>
    <row r="27" spans="1:13" ht="13.5" customHeight="1" x14ac:dyDescent="0.2">
      <c r="A27" s="109" t="s">
        <v>78</v>
      </c>
      <c r="B27" s="110" t="s">
        <v>57</v>
      </c>
      <c r="C27" s="106">
        <f t="shared" si="3"/>
        <v>2653.9000000000005</v>
      </c>
      <c r="D27" s="107"/>
      <c r="E27" s="106">
        <v>2067.8000000000002</v>
      </c>
      <c r="F27" s="107">
        <v>556.79999999999995</v>
      </c>
      <c r="G27" s="107"/>
      <c r="H27" s="107"/>
      <c r="I27" s="107"/>
      <c r="J27" s="107"/>
      <c r="K27" s="107">
        <v>29.3</v>
      </c>
      <c r="L27" s="108"/>
      <c r="M27" s="108"/>
    </row>
    <row r="28" spans="1:13" ht="13.5" customHeight="1" x14ac:dyDescent="0.2">
      <c r="A28" s="104">
        <v>10</v>
      </c>
      <c r="B28" s="105" t="s">
        <v>10</v>
      </c>
      <c r="C28" s="106">
        <f>+C29</f>
        <v>2680.7</v>
      </c>
      <c r="D28" s="107">
        <f t="shared" ref="D28:H28" si="18">+D29</f>
        <v>0</v>
      </c>
      <c r="E28" s="106">
        <f t="shared" si="18"/>
        <v>2016.8</v>
      </c>
      <c r="F28" s="107">
        <f t="shared" si="18"/>
        <v>634.70000000000005</v>
      </c>
      <c r="G28" s="107">
        <f t="shared" si="18"/>
        <v>0</v>
      </c>
      <c r="H28" s="107">
        <f t="shared" si="18"/>
        <v>0</v>
      </c>
      <c r="I28" s="107"/>
      <c r="J28" s="107">
        <f t="shared" ref="J28:K28" si="19">+J29</f>
        <v>0</v>
      </c>
      <c r="K28" s="107">
        <f t="shared" si="19"/>
        <v>29.2</v>
      </c>
      <c r="L28" s="108"/>
      <c r="M28" s="108"/>
    </row>
    <row r="29" spans="1:13" ht="13.5" customHeight="1" x14ac:dyDescent="0.2">
      <c r="A29" s="109" t="s">
        <v>84</v>
      </c>
      <c r="B29" s="110" t="s">
        <v>57</v>
      </c>
      <c r="C29" s="106">
        <f t="shared" si="3"/>
        <v>2680.7</v>
      </c>
      <c r="D29" s="107"/>
      <c r="E29" s="106">
        <v>2016.8</v>
      </c>
      <c r="F29" s="107">
        <v>634.70000000000005</v>
      </c>
      <c r="G29" s="107"/>
      <c r="H29" s="107"/>
      <c r="I29" s="107"/>
      <c r="J29" s="107"/>
      <c r="K29" s="107">
        <v>29.2</v>
      </c>
      <c r="L29" s="108"/>
      <c r="M29" s="108"/>
    </row>
    <row r="30" spans="1:13" ht="13.5" customHeight="1" x14ac:dyDescent="0.2">
      <c r="A30" s="104">
        <v>11</v>
      </c>
      <c r="B30" s="111" t="s">
        <v>11</v>
      </c>
      <c r="C30" s="106">
        <f>+C31</f>
        <v>3719.7000000000003</v>
      </c>
      <c r="D30" s="107">
        <f t="shared" ref="D30:H30" si="20">+D31</f>
        <v>0</v>
      </c>
      <c r="E30" s="106">
        <f t="shared" si="20"/>
        <v>2254.9</v>
      </c>
      <c r="F30" s="106">
        <f t="shared" si="20"/>
        <v>1423.7</v>
      </c>
      <c r="G30" s="107">
        <f t="shared" si="20"/>
        <v>0</v>
      </c>
      <c r="H30" s="107">
        <f t="shared" si="20"/>
        <v>0</v>
      </c>
      <c r="I30" s="107"/>
      <c r="J30" s="107">
        <f t="shared" ref="J30:K30" si="21">+J31</f>
        <v>0</v>
      </c>
      <c r="K30" s="107">
        <f t="shared" si="21"/>
        <v>41.1</v>
      </c>
      <c r="L30" s="108"/>
      <c r="M30" s="108"/>
    </row>
    <row r="31" spans="1:13" ht="13.5" customHeight="1" x14ac:dyDescent="0.2">
      <c r="A31" s="109" t="s">
        <v>85</v>
      </c>
      <c r="B31" s="110" t="s">
        <v>57</v>
      </c>
      <c r="C31" s="106">
        <f t="shared" si="3"/>
        <v>3719.7000000000003</v>
      </c>
      <c r="D31" s="107"/>
      <c r="E31" s="106">
        <v>2254.9</v>
      </c>
      <c r="F31" s="106">
        <v>1423.7</v>
      </c>
      <c r="G31" s="107"/>
      <c r="H31" s="107"/>
      <c r="I31" s="107"/>
      <c r="J31" s="107"/>
      <c r="K31" s="107">
        <v>41.1</v>
      </c>
      <c r="L31" s="108"/>
      <c r="M31" s="108"/>
    </row>
    <row r="32" spans="1:13" ht="13.5" customHeight="1" x14ac:dyDescent="0.2">
      <c r="A32" s="104">
        <v>12</v>
      </c>
      <c r="B32" s="111" t="s">
        <v>12</v>
      </c>
      <c r="C32" s="106">
        <f>+C33</f>
        <v>1780.2</v>
      </c>
      <c r="D32" s="107">
        <f t="shared" ref="D32:H32" si="22">+D33</f>
        <v>0</v>
      </c>
      <c r="E32" s="106">
        <f t="shared" si="22"/>
        <v>1248.7</v>
      </c>
      <c r="F32" s="107">
        <f t="shared" si="22"/>
        <v>520.70000000000005</v>
      </c>
      <c r="G32" s="107">
        <f t="shared" si="22"/>
        <v>0</v>
      </c>
      <c r="H32" s="107">
        <f t="shared" si="22"/>
        <v>0</v>
      </c>
      <c r="I32" s="107"/>
      <c r="J32" s="107">
        <f t="shared" ref="J32:K32" si="23">+J33</f>
        <v>0</v>
      </c>
      <c r="K32" s="107">
        <f t="shared" si="23"/>
        <v>10.8</v>
      </c>
      <c r="L32" s="108"/>
      <c r="M32" s="108"/>
    </row>
    <row r="33" spans="1:14" ht="13.5" customHeight="1" x14ac:dyDescent="0.2">
      <c r="A33" s="109" t="s">
        <v>86</v>
      </c>
      <c r="B33" s="110" t="s">
        <v>57</v>
      </c>
      <c r="C33" s="106">
        <f t="shared" si="3"/>
        <v>1780.2</v>
      </c>
      <c r="D33" s="107"/>
      <c r="E33" s="106">
        <v>1248.7</v>
      </c>
      <c r="F33" s="107">
        <v>520.70000000000005</v>
      </c>
      <c r="G33" s="107"/>
      <c r="H33" s="107"/>
      <c r="I33" s="107"/>
      <c r="J33" s="107"/>
      <c r="K33" s="107">
        <v>10.8</v>
      </c>
      <c r="L33" s="108"/>
      <c r="M33" s="108"/>
    </row>
    <row r="34" spans="1:14" ht="25.5" x14ac:dyDescent="0.2">
      <c r="A34" s="104">
        <v>13</v>
      </c>
      <c r="B34" s="111" t="s">
        <v>13</v>
      </c>
      <c r="C34" s="106">
        <f>+C35</f>
        <v>2570.2999999999997</v>
      </c>
      <c r="D34" s="107">
        <f t="shared" ref="D34:H34" si="24">+D35</f>
        <v>0</v>
      </c>
      <c r="E34" s="106">
        <f t="shared" si="24"/>
        <v>1373.3</v>
      </c>
      <c r="F34" s="106">
        <f t="shared" si="24"/>
        <v>1173.3</v>
      </c>
      <c r="G34" s="107">
        <f t="shared" si="24"/>
        <v>0</v>
      </c>
      <c r="H34" s="107">
        <f t="shared" si="24"/>
        <v>0</v>
      </c>
      <c r="I34" s="107"/>
      <c r="J34" s="107">
        <f t="shared" ref="J34:K34" si="25">+J35</f>
        <v>0</v>
      </c>
      <c r="K34" s="107">
        <f t="shared" si="25"/>
        <v>23.7</v>
      </c>
      <c r="L34" s="108"/>
      <c r="M34" s="108"/>
    </row>
    <row r="35" spans="1:14" ht="13.5" customHeight="1" x14ac:dyDescent="0.2">
      <c r="A35" s="109" t="s">
        <v>87</v>
      </c>
      <c r="B35" s="110" t="s">
        <v>57</v>
      </c>
      <c r="C35" s="106">
        <f t="shared" si="3"/>
        <v>2570.2999999999997</v>
      </c>
      <c r="D35" s="107"/>
      <c r="E35" s="106">
        <v>1373.3</v>
      </c>
      <c r="F35" s="106">
        <v>1173.3</v>
      </c>
      <c r="G35" s="107"/>
      <c r="H35" s="107"/>
      <c r="I35" s="107"/>
      <c r="J35" s="107"/>
      <c r="K35" s="107">
        <v>23.7</v>
      </c>
      <c r="L35" s="108"/>
      <c r="M35" s="108"/>
    </row>
    <row r="36" spans="1:14" ht="13.5" customHeight="1" x14ac:dyDescent="0.2">
      <c r="A36" s="104">
        <v>14</v>
      </c>
      <c r="B36" s="105" t="s">
        <v>14</v>
      </c>
      <c r="C36" s="106">
        <f>+C37</f>
        <v>2322.2000000000003</v>
      </c>
      <c r="D36" s="107">
        <f t="shared" ref="D36:H36" si="26">+D37</f>
        <v>0</v>
      </c>
      <c r="E36" s="106">
        <f t="shared" si="26"/>
        <v>1313.1</v>
      </c>
      <c r="F36" s="106">
        <f t="shared" si="26"/>
        <v>960.7</v>
      </c>
      <c r="G36" s="107">
        <f t="shared" si="26"/>
        <v>0</v>
      </c>
      <c r="H36" s="107">
        <f t="shared" si="26"/>
        <v>0</v>
      </c>
      <c r="I36" s="107"/>
      <c r="J36" s="107">
        <f t="shared" ref="J36:K36" si="27">+J37</f>
        <v>0</v>
      </c>
      <c r="K36" s="107">
        <f t="shared" si="27"/>
        <v>48.4</v>
      </c>
      <c r="L36" s="108"/>
      <c r="M36" s="108"/>
    </row>
    <row r="37" spans="1:14" ht="13.5" customHeight="1" x14ac:dyDescent="0.2">
      <c r="A37" s="109" t="s">
        <v>88</v>
      </c>
      <c r="B37" s="110" t="s">
        <v>57</v>
      </c>
      <c r="C37" s="106">
        <f t="shared" si="3"/>
        <v>2322.2000000000003</v>
      </c>
      <c r="D37" s="107"/>
      <c r="E37" s="106">
        <v>1313.1</v>
      </c>
      <c r="F37" s="106">
        <v>960.7</v>
      </c>
      <c r="G37" s="107"/>
      <c r="H37" s="107"/>
      <c r="I37" s="107"/>
      <c r="J37" s="107"/>
      <c r="K37" s="107">
        <v>48.4</v>
      </c>
      <c r="L37" s="108"/>
      <c r="M37" s="108"/>
    </row>
    <row r="38" spans="1:14" ht="25.5" x14ac:dyDescent="0.2">
      <c r="A38" s="104">
        <v>15</v>
      </c>
      <c r="B38" s="111" t="s">
        <v>15</v>
      </c>
      <c r="C38" s="106">
        <f>+C39</f>
        <v>3739.8</v>
      </c>
      <c r="D38" s="107">
        <f t="shared" ref="D38:H38" si="28">+D39</f>
        <v>0</v>
      </c>
      <c r="E38" s="106">
        <f t="shared" si="28"/>
        <v>2888.9</v>
      </c>
      <c r="F38" s="106">
        <f t="shared" si="28"/>
        <v>790.4</v>
      </c>
      <c r="G38" s="107">
        <f t="shared" si="28"/>
        <v>0</v>
      </c>
      <c r="H38" s="107">
        <f t="shared" si="28"/>
        <v>0</v>
      </c>
      <c r="I38" s="107"/>
      <c r="J38" s="107">
        <f t="shared" ref="J38:K38" si="29">+J39</f>
        <v>0</v>
      </c>
      <c r="K38" s="107">
        <f t="shared" si="29"/>
        <v>60.5</v>
      </c>
      <c r="L38" s="108"/>
      <c r="M38" s="108"/>
    </row>
    <row r="39" spans="1:14" ht="13.5" customHeight="1" x14ac:dyDescent="0.2">
      <c r="A39" s="109" t="s">
        <v>89</v>
      </c>
      <c r="B39" s="110" t="s">
        <v>57</v>
      </c>
      <c r="C39" s="106">
        <f t="shared" si="3"/>
        <v>3739.8</v>
      </c>
      <c r="D39" s="107"/>
      <c r="E39" s="106">
        <v>2888.9</v>
      </c>
      <c r="F39" s="106">
        <v>790.4</v>
      </c>
      <c r="G39" s="107"/>
      <c r="H39" s="107"/>
      <c r="I39" s="107"/>
      <c r="J39" s="107"/>
      <c r="K39" s="107">
        <v>60.5</v>
      </c>
      <c r="L39" s="108"/>
      <c r="M39" s="108"/>
      <c r="N39" s="108"/>
    </row>
    <row r="40" spans="1:14" ht="13.5" customHeight="1" x14ac:dyDescent="0.2">
      <c r="A40" s="104">
        <v>16</v>
      </c>
      <c r="B40" s="105" t="s">
        <v>16</v>
      </c>
      <c r="C40" s="106">
        <f>+C41</f>
        <v>3556</v>
      </c>
      <c r="D40" s="107">
        <f t="shared" ref="D40:H40" si="30">+D41</f>
        <v>0</v>
      </c>
      <c r="E40" s="106">
        <f t="shared" si="30"/>
        <v>2963</v>
      </c>
      <c r="F40" s="106">
        <f t="shared" si="30"/>
        <v>583.4</v>
      </c>
      <c r="G40" s="107">
        <f t="shared" si="30"/>
        <v>0</v>
      </c>
      <c r="H40" s="107">
        <f t="shared" si="30"/>
        <v>0</v>
      </c>
      <c r="I40" s="107"/>
      <c r="J40" s="107">
        <f t="shared" ref="J40:K40" si="31">+J41</f>
        <v>0</v>
      </c>
      <c r="K40" s="107">
        <f t="shared" si="31"/>
        <v>9.6</v>
      </c>
      <c r="L40" s="108"/>
      <c r="M40" s="108"/>
    </row>
    <row r="41" spans="1:14" ht="13.5" customHeight="1" x14ac:dyDescent="0.2">
      <c r="A41" s="109" t="s">
        <v>90</v>
      </c>
      <c r="B41" s="110" t="s">
        <v>57</v>
      </c>
      <c r="C41" s="106">
        <f t="shared" si="3"/>
        <v>3556</v>
      </c>
      <c r="D41" s="107"/>
      <c r="E41" s="106">
        <v>2963</v>
      </c>
      <c r="F41" s="106">
        <v>583.4</v>
      </c>
      <c r="G41" s="107"/>
      <c r="H41" s="107"/>
      <c r="I41" s="107"/>
      <c r="J41" s="107"/>
      <c r="K41" s="107">
        <v>9.6</v>
      </c>
      <c r="L41" s="108"/>
      <c r="M41" s="108"/>
    </row>
    <row r="42" spans="1:14" ht="13.5" customHeight="1" x14ac:dyDescent="0.2">
      <c r="A42" s="104">
        <v>17</v>
      </c>
      <c r="B42" s="111" t="s">
        <v>17</v>
      </c>
      <c r="C42" s="106">
        <f>+C43</f>
        <v>2749.7999999999997</v>
      </c>
      <c r="D42" s="107">
        <f t="shared" ref="D42:H42" si="32">+D43</f>
        <v>0</v>
      </c>
      <c r="E42" s="106">
        <f t="shared" si="32"/>
        <v>2137.6999999999998</v>
      </c>
      <c r="F42" s="106">
        <f t="shared" si="32"/>
        <v>599.4</v>
      </c>
      <c r="G42" s="107">
        <f t="shared" si="32"/>
        <v>0</v>
      </c>
      <c r="H42" s="107">
        <f t="shared" si="32"/>
        <v>0</v>
      </c>
      <c r="I42" s="107"/>
      <c r="J42" s="107">
        <f t="shared" ref="J42:K42" si="33">+J43</f>
        <v>0</v>
      </c>
      <c r="K42" s="107">
        <f t="shared" si="33"/>
        <v>12.7</v>
      </c>
      <c r="L42" s="108"/>
      <c r="M42" s="108"/>
    </row>
    <row r="43" spans="1:14" ht="13.5" customHeight="1" x14ac:dyDescent="0.2">
      <c r="A43" s="109" t="s">
        <v>91</v>
      </c>
      <c r="B43" s="110" t="s">
        <v>57</v>
      </c>
      <c r="C43" s="106">
        <f t="shared" si="3"/>
        <v>2749.7999999999997</v>
      </c>
      <c r="D43" s="107"/>
      <c r="E43" s="106">
        <v>2137.6999999999998</v>
      </c>
      <c r="F43" s="106">
        <v>599.4</v>
      </c>
      <c r="G43" s="107"/>
      <c r="H43" s="107"/>
      <c r="I43" s="107"/>
      <c r="J43" s="107"/>
      <c r="K43" s="107">
        <v>12.7</v>
      </c>
      <c r="L43" s="108"/>
      <c r="M43" s="108"/>
    </row>
    <row r="44" spans="1:14" ht="13.5" customHeight="1" x14ac:dyDescent="0.2">
      <c r="A44" s="104">
        <v>18</v>
      </c>
      <c r="B44" s="111" t="s">
        <v>18</v>
      </c>
      <c r="C44" s="106">
        <f>+C45</f>
        <v>1037.3999999999999</v>
      </c>
      <c r="D44" s="107">
        <f t="shared" ref="D44:H44" si="34">+D45</f>
        <v>0</v>
      </c>
      <c r="E44" s="107">
        <f t="shared" si="34"/>
        <v>669.6</v>
      </c>
      <c r="F44" s="107">
        <f t="shared" si="34"/>
        <v>366.5</v>
      </c>
      <c r="G44" s="107">
        <f t="shared" si="34"/>
        <v>0</v>
      </c>
      <c r="H44" s="107">
        <f t="shared" si="34"/>
        <v>0</v>
      </c>
      <c r="I44" s="107"/>
      <c r="J44" s="107">
        <f t="shared" ref="J44:K44" si="35">+J45</f>
        <v>0</v>
      </c>
      <c r="K44" s="107">
        <f t="shared" si="35"/>
        <v>1.3</v>
      </c>
      <c r="L44" s="108"/>
      <c r="M44" s="108"/>
    </row>
    <row r="45" spans="1:14" ht="13.5" customHeight="1" x14ac:dyDescent="0.2">
      <c r="A45" s="109" t="s">
        <v>92</v>
      </c>
      <c r="B45" s="110" t="s">
        <v>57</v>
      </c>
      <c r="C45" s="106">
        <f t="shared" si="3"/>
        <v>1037.3999999999999</v>
      </c>
      <c r="D45" s="107"/>
      <c r="E45" s="107">
        <v>669.6</v>
      </c>
      <c r="F45" s="107">
        <v>366.5</v>
      </c>
      <c r="G45" s="107"/>
      <c r="H45" s="107"/>
      <c r="I45" s="107"/>
      <c r="J45" s="107"/>
      <c r="K45" s="107">
        <v>1.3</v>
      </c>
      <c r="L45" s="108"/>
      <c r="M45" s="108"/>
    </row>
    <row r="46" spans="1:14" ht="13.5" customHeight="1" x14ac:dyDescent="0.2">
      <c r="A46" s="104">
        <v>19</v>
      </c>
      <c r="B46" s="111" t="s">
        <v>19</v>
      </c>
      <c r="C46" s="106">
        <f>+C47</f>
        <v>2510.3000000000002</v>
      </c>
      <c r="D46" s="107">
        <f t="shared" ref="D46:H46" si="36">+D47</f>
        <v>0</v>
      </c>
      <c r="E46" s="107">
        <f t="shared" si="36"/>
        <v>1416.2</v>
      </c>
      <c r="F46" s="107">
        <f t="shared" si="36"/>
        <v>1031.0999999999999</v>
      </c>
      <c r="G46" s="107">
        <f t="shared" si="36"/>
        <v>0</v>
      </c>
      <c r="H46" s="107">
        <f t="shared" si="36"/>
        <v>0</v>
      </c>
      <c r="I46" s="107"/>
      <c r="J46" s="107">
        <f t="shared" ref="J46:K46" si="37">+J47</f>
        <v>0</v>
      </c>
      <c r="K46" s="107">
        <f t="shared" si="37"/>
        <v>63</v>
      </c>
      <c r="L46" s="108"/>
      <c r="M46" s="108"/>
    </row>
    <row r="47" spans="1:14" ht="13.5" customHeight="1" x14ac:dyDescent="0.2">
      <c r="A47" s="109" t="s">
        <v>93</v>
      </c>
      <c r="B47" s="110" t="s">
        <v>57</v>
      </c>
      <c r="C47" s="106">
        <f t="shared" si="3"/>
        <v>2510.3000000000002</v>
      </c>
      <c r="D47" s="107"/>
      <c r="E47" s="107">
        <v>1416.2</v>
      </c>
      <c r="F47" s="107">
        <v>1031.0999999999999</v>
      </c>
      <c r="G47" s="107"/>
      <c r="H47" s="107"/>
      <c r="I47" s="107"/>
      <c r="J47" s="107"/>
      <c r="K47" s="107">
        <v>63</v>
      </c>
      <c r="L47" s="108"/>
      <c r="M47" s="108"/>
    </row>
    <row r="48" spans="1:14" ht="25.5" x14ac:dyDescent="0.2">
      <c r="A48" s="104">
        <v>20</v>
      </c>
      <c r="B48" s="111" t="s">
        <v>20</v>
      </c>
      <c r="C48" s="106">
        <f>+C49</f>
        <v>886.4</v>
      </c>
      <c r="D48" s="107">
        <f t="shared" ref="D48:H48" si="38">+D49</f>
        <v>0</v>
      </c>
      <c r="E48" s="107">
        <f t="shared" si="38"/>
        <v>500.9</v>
      </c>
      <c r="F48" s="107">
        <f t="shared" si="38"/>
        <v>379.4</v>
      </c>
      <c r="G48" s="107">
        <f t="shared" si="38"/>
        <v>0</v>
      </c>
      <c r="H48" s="107">
        <f t="shared" si="38"/>
        <v>0</v>
      </c>
      <c r="I48" s="107"/>
      <c r="J48" s="107">
        <f t="shared" ref="J48:K48" si="39">+J49</f>
        <v>0</v>
      </c>
      <c r="K48" s="107">
        <f t="shared" si="39"/>
        <v>6.1</v>
      </c>
      <c r="L48" s="108"/>
      <c r="M48" s="108"/>
    </row>
    <row r="49" spans="1:13" ht="13.5" customHeight="1" x14ac:dyDescent="0.2">
      <c r="A49" s="109" t="s">
        <v>94</v>
      </c>
      <c r="B49" s="110" t="s">
        <v>57</v>
      </c>
      <c r="C49" s="106">
        <f t="shared" si="3"/>
        <v>886.4</v>
      </c>
      <c r="D49" s="107"/>
      <c r="E49" s="107">
        <v>500.9</v>
      </c>
      <c r="F49" s="107">
        <v>379.4</v>
      </c>
      <c r="G49" s="107"/>
      <c r="H49" s="107"/>
      <c r="I49" s="107"/>
      <c r="J49" s="107"/>
      <c r="K49" s="107">
        <v>6.1</v>
      </c>
      <c r="L49" s="108"/>
      <c r="M49" s="108"/>
    </row>
    <row r="50" spans="1:13" ht="25.5" x14ac:dyDescent="0.2">
      <c r="A50" s="104">
        <v>21</v>
      </c>
      <c r="B50" s="111" t="s">
        <v>21</v>
      </c>
      <c r="C50" s="106">
        <f>+C51</f>
        <v>1096.3000000000002</v>
      </c>
      <c r="D50" s="107">
        <f t="shared" ref="D50:H50" si="40">+D51</f>
        <v>0</v>
      </c>
      <c r="E50" s="107">
        <f t="shared" si="40"/>
        <v>284.3</v>
      </c>
      <c r="F50" s="107">
        <f t="shared" si="40"/>
        <v>686.1</v>
      </c>
      <c r="G50" s="107">
        <f t="shared" si="40"/>
        <v>0</v>
      </c>
      <c r="H50" s="107">
        <f t="shared" si="40"/>
        <v>0</v>
      </c>
      <c r="I50" s="107"/>
      <c r="J50" s="107">
        <f t="shared" ref="J50:K50" si="41">+J51</f>
        <v>0</v>
      </c>
      <c r="K50" s="107">
        <f t="shared" si="41"/>
        <v>125.9</v>
      </c>
      <c r="L50" s="108"/>
      <c r="M50" s="108"/>
    </row>
    <row r="51" spans="1:13" ht="13.5" customHeight="1" x14ac:dyDescent="0.2">
      <c r="A51" s="109" t="s">
        <v>95</v>
      </c>
      <c r="B51" s="110" t="s">
        <v>57</v>
      </c>
      <c r="C51" s="106">
        <f t="shared" si="3"/>
        <v>1096.3000000000002</v>
      </c>
      <c r="D51" s="107"/>
      <c r="E51" s="107">
        <v>284.3</v>
      </c>
      <c r="F51" s="107">
        <v>686.1</v>
      </c>
      <c r="G51" s="107"/>
      <c r="H51" s="107"/>
      <c r="I51" s="107"/>
      <c r="J51" s="107"/>
      <c r="K51" s="107">
        <v>125.9</v>
      </c>
      <c r="L51" s="108"/>
      <c r="M51" s="108"/>
    </row>
    <row r="52" spans="1:13" ht="13.5" customHeight="1" x14ac:dyDescent="0.2">
      <c r="A52" s="104">
        <v>22</v>
      </c>
      <c r="B52" s="105" t="s">
        <v>22</v>
      </c>
      <c r="C52" s="106">
        <f>+C53</f>
        <v>2201</v>
      </c>
      <c r="D52" s="107">
        <f t="shared" ref="D52:H52" si="42">+D53</f>
        <v>0</v>
      </c>
      <c r="E52" s="106">
        <f t="shared" si="42"/>
        <v>1248.4000000000001</v>
      </c>
      <c r="F52" s="107">
        <f t="shared" si="42"/>
        <v>148.6</v>
      </c>
      <c r="G52" s="107">
        <f t="shared" si="42"/>
        <v>783.2</v>
      </c>
      <c r="H52" s="107">
        <f t="shared" si="42"/>
        <v>0</v>
      </c>
      <c r="I52" s="107"/>
      <c r="J52" s="107">
        <f t="shared" ref="J52:K52" si="43">+J53</f>
        <v>0</v>
      </c>
      <c r="K52" s="107">
        <f t="shared" si="43"/>
        <v>20.8</v>
      </c>
      <c r="L52" s="108"/>
      <c r="M52" s="108"/>
    </row>
    <row r="53" spans="1:13" ht="13.5" customHeight="1" x14ac:dyDescent="0.2">
      <c r="A53" s="109" t="s">
        <v>96</v>
      </c>
      <c r="B53" s="110" t="s">
        <v>57</v>
      </c>
      <c r="C53" s="106">
        <f t="shared" si="3"/>
        <v>2201</v>
      </c>
      <c r="D53" s="107"/>
      <c r="E53" s="106">
        <v>1248.4000000000001</v>
      </c>
      <c r="F53" s="107">
        <v>148.6</v>
      </c>
      <c r="G53" s="107">
        <v>783.2</v>
      </c>
      <c r="H53" s="107"/>
      <c r="I53" s="107"/>
      <c r="J53" s="107"/>
      <c r="K53" s="107">
        <v>20.8</v>
      </c>
      <c r="L53" s="108"/>
      <c r="M53" s="108"/>
    </row>
    <row r="54" spans="1:13" ht="13.5" customHeight="1" x14ac:dyDescent="0.2">
      <c r="A54" s="104">
        <v>23</v>
      </c>
      <c r="B54" s="105" t="s">
        <v>23</v>
      </c>
      <c r="C54" s="106">
        <f>+C55</f>
        <v>782</v>
      </c>
      <c r="D54" s="107">
        <f t="shared" ref="D54:H54" si="44">+D55</f>
        <v>0</v>
      </c>
      <c r="E54" s="107">
        <f t="shared" si="44"/>
        <v>31.5</v>
      </c>
      <c r="F54" s="107">
        <f t="shared" si="44"/>
        <v>569</v>
      </c>
      <c r="G54" s="107">
        <f t="shared" si="44"/>
        <v>0</v>
      </c>
      <c r="H54" s="107">
        <f t="shared" si="44"/>
        <v>0</v>
      </c>
      <c r="I54" s="107"/>
      <c r="J54" s="107">
        <f t="shared" ref="J54:K54" si="45">+J55</f>
        <v>0</v>
      </c>
      <c r="K54" s="107">
        <f t="shared" si="45"/>
        <v>181.5</v>
      </c>
      <c r="L54" s="108"/>
      <c r="M54" s="108"/>
    </row>
    <row r="55" spans="1:13" ht="13.5" customHeight="1" x14ac:dyDescent="0.2">
      <c r="A55" s="109" t="s">
        <v>97</v>
      </c>
      <c r="B55" s="110" t="s">
        <v>57</v>
      </c>
      <c r="C55" s="106">
        <f t="shared" si="3"/>
        <v>782</v>
      </c>
      <c r="D55" s="107"/>
      <c r="E55" s="107">
        <v>31.5</v>
      </c>
      <c r="F55" s="107">
        <v>569</v>
      </c>
      <c r="G55" s="107"/>
      <c r="H55" s="107"/>
      <c r="I55" s="107"/>
      <c r="J55" s="107"/>
      <c r="K55" s="107">
        <v>181.5</v>
      </c>
      <c r="L55" s="108"/>
      <c r="M55" s="108"/>
    </row>
    <row r="56" spans="1:13" ht="13.5" customHeight="1" x14ac:dyDescent="0.2">
      <c r="A56" s="104">
        <v>24</v>
      </c>
      <c r="B56" s="105" t="s">
        <v>24</v>
      </c>
      <c r="C56" s="106">
        <f>+C57</f>
        <v>607</v>
      </c>
      <c r="D56" s="107">
        <f t="shared" ref="D56:H56" si="46">+D57</f>
        <v>0</v>
      </c>
      <c r="E56" s="107">
        <f t="shared" si="46"/>
        <v>0</v>
      </c>
      <c r="F56" s="107">
        <f t="shared" si="46"/>
        <v>532.4</v>
      </c>
      <c r="G56" s="107">
        <f t="shared" si="46"/>
        <v>0</v>
      </c>
      <c r="H56" s="107">
        <f t="shared" si="46"/>
        <v>0</v>
      </c>
      <c r="I56" s="107"/>
      <c r="J56" s="107">
        <f t="shared" ref="J56:K56" si="47">+J57</f>
        <v>0</v>
      </c>
      <c r="K56" s="107">
        <f t="shared" si="47"/>
        <v>74.599999999999994</v>
      </c>
      <c r="L56" s="108"/>
      <c r="M56" s="108"/>
    </row>
    <row r="57" spans="1:13" ht="13.5" customHeight="1" x14ac:dyDescent="0.2">
      <c r="A57" s="109" t="s">
        <v>98</v>
      </c>
      <c r="B57" s="110" t="s">
        <v>57</v>
      </c>
      <c r="C57" s="106">
        <f t="shared" si="3"/>
        <v>607</v>
      </c>
      <c r="D57" s="107"/>
      <c r="E57" s="107"/>
      <c r="F57" s="107">
        <v>532.4</v>
      </c>
      <c r="G57" s="107"/>
      <c r="H57" s="107"/>
      <c r="I57" s="107"/>
      <c r="J57" s="107"/>
      <c r="K57" s="107">
        <v>74.599999999999994</v>
      </c>
      <c r="L57" s="108"/>
      <c r="M57" s="108"/>
    </row>
    <row r="58" spans="1:13" ht="13.5" customHeight="1" x14ac:dyDescent="0.2">
      <c r="A58" s="104">
        <v>25</v>
      </c>
      <c r="B58" s="105" t="s">
        <v>25</v>
      </c>
      <c r="C58" s="106">
        <f>+C59</f>
        <v>1611</v>
      </c>
      <c r="D58" s="107">
        <f t="shared" ref="D58:H58" si="48">+D59</f>
        <v>0</v>
      </c>
      <c r="E58" s="107">
        <f t="shared" si="48"/>
        <v>41.2</v>
      </c>
      <c r="F58" s="106">
        <f t="shared" si="48"/>
        <v>1430.8</v>
      </c>
      <c r="G58" s="107">
        <f t="shared" si="48"/>
        <v>0</v>
      </c>
      <c r="H58" s="107">
        <f t="shared" si="48"/>
        <v>0</v>
      </c>
      <c r="I58" s="107"/>
      <c r="J58" s="107">
        <f t="shared" ref="J58:K58" si="49">+J59</f>
        <v>0</v>
      </c>
      <c r="K58" s="107">
        <f t="shared" si="49"/>
        <v>139</v>
      </c>
      <c r="L58" s="108"/>
      <c r="M58" s="108"/>
    </row>
    <row r="59" spans="1:13" ht="13.5" customHeight="1" x14ac:dyDescent="0.2">
      <c r="A59" s="109" t="s">
        <v>99</v>
      </c>
      <c r="B59" s="110" t="s">
        <v>57</v>
      </c>
      <c r="C59" s="106">
        <f t="shared" si="3"/>
        <v>1611</v>
      </c>
      <c r="D59" s="107"/>
      <c r="E59" s="107">
        <v>41.2</v>
      </c>
      <c r="F59" s="106">
        <v>1430.8</v>
      </c>
      <c r="G59" s="107"/>
      <c r="H59" s="107"/>
      <c r="I59" s="107"/>
      <c r="J59" s="107"/>
      <c r="K59" s="107">
        <v>139</v>
      </c>
      <c r="L59" s="108"/>
      <c r="M59" s="108"/>
    </row>
    <row r="60" spans="1:13" ht="13.5" customHeight="1" x14ac:dyDescent="0.2">
      <c r="A60" s="104">
        <v>26</v>
      </c>
      <c r="B60" s="105" t="s">
        <v>26</v>
      </c>
      <c r="C60" s="106">
        <f>+C61</f>
        <v>1651.0000000000002</v>
      </c>
      <c r="D60" s="107">
        <f t="shared" ref="D60:H60" si="50">+D61</f>
        <v>0</v>
      </c>
      <c r="E60" s="107">
        <f t="shared" si="50"/>
        <v>1077.4000000000001</v>
      </c>
      <c r="F60" s="107">
        <f t="shared" si="50"/>
        <v>204.5</v>
      </c>
      <c r="G60" s="107">
        <f t="shared" si="50"/>
        <v>353.4</v>
      </c>
      <c r="H60" s="107">
        <f t="shared" si="50"/>
        <v>0</v>
      </c>
      <c r="I60" s="107"/>
      <c r="J60" s="107">
        <f t="shared" ref="J60:K60" si="51">+J61</f>
        <v>0</v>
      </c>
      <c r="K60" s="107">
        <f t="shared" si="51"/>
        <v>15.7</v>
      </c>
      <c r="L60" s="108"/>
      <c r="M60" s="108"/>
    </row>
    <row r="61" spans="1:13" ht="13.5" customHeight="1" x14ac:dyDescent="0.2">
      <c r="A61" s="109" t="s">
        <v>100</v>
      </c>
      <c r="B61" s="110" t="s">
        <v>57</v>
      </c>
      <c r="C61" s="106">
        <f t="shared" si="3"/>
        <v>1651.0000000000002</v>
      </c>
      <c r="D61" s="107"/>
      <c r="E61" s="107">
        <v>1077.4000000000001</v>
      </c>
      <c r="F61" s="107">
        <v>204.5</v>
      </c>
      <c r="G61" s="107">
        <v>353.4</v>
      </c>
      <c r="H61" s="107"/>
      <c r="I61" s="107"/>
      <c r="J61" s="107"/>
      <c r="K61" s="107">
        <v>15.7</v>
      </c>
      <c r="L61" s="108"/>
      <c r="M61" s="108"/>
    </row>
    <row r="62" spans="1:13" ht="13.5" customHeight="1" x14ac:dyDescent="0.2">
      <c r="A62" s="104">
        <v>27</v>
      </c>
      <c r="B62" s="105" t="s">
        <v>27</v>
      </c>
      <c r="C62" s="106">
        <f>+C63</f>
        <v>1748.8</v>
      </c>
      <c r="D62" s="107">
        <f t="shared" ref="D62:H62" si="52">+D63</f>
        <v>0</v>
      </c>
      <c r="E62" s="107">
        <f t="shared" si="52"/>
        <v>82.3</v>
      </c>
      <c r="F62" s="107">
        <f t="shared" si="52"/>
        <v>1427.6</v>
      </c>
      <c r="G62" s="107">
        <f t="shared" si="52"/>
        <v>31</v>
      </c>
      <c r="H62" s="107">
        <f t="shared" si="52"/>
        <v>0</v>
      </c>
      <c r="I62" s="107"/>
      <c r="J62" s="107">
        <f t="shared" ref="J62:K62" si="53">+J63</f>
        <v>0</v>
      </c>
      <c r="K62" s="107">
        <f t="shared" si="53"/>
        <v>207.9</v>
      </c>
      <c r="L62" s="108"/>
      <c r="M62" s="108"/>
    </row>
    <row r="63" spans="1:13" ht="13.5" customHeight="1" x14ac:dyDescent="0.2">
      <c r="A63" s="109" t="s">
        <v>101</v>
      </c>
      <c r="B63" s="110" t="s">
        <v>57</v>
      </c>
      <c r="C63" s="106">
        <f t="shared" si="3"/>
        <v>1748.8</v>
      </c>
      <c r="D63" s="107"/>
      <c r="E63" s="107">
        <v>82.3</v>
      </c>
      <c r="F63" s="107">
        <v>1427.6</v>
      </c>
      <c r="G63" s="107">
        <v>31</v>
      </c>
      <c r="H63" s="107"/>
      <c r="I63" s="107"/>
      <c r="J63" s="107"/>
      <c r="K63" s="107">
        <v>207.9</v>
      </c>
      <c r="L63" s="108"/>
      <c r="M63" s="108"/>
    </row>
    <row r="64" spans="1:13" ht="13.5" customHeight="1" x14ac:dyDescent="0.2">
      <c r="A64" s="104">
        <v>28</v>
      </c>
      <c r="B64" s="105" t="s">
        <v>28</v>
      </c>
      <c r="C64" s="106">
        <f>+C65</f>
        <v>2038.3</v>
      </c>
      <c r="D64" s="107">
        <f t="shared" ref="D64:H64" si="54">+D65</f>
        <v>0</v>
      </c>
      <c r="E64" s="107">
        <f t="shared" si="54"/>
        <v>0</v>
      </c>
      <c r="F64" s="106">
        <f t="shared" si="54"/>
        <v>1958.3</v>
      </c>
      <c r="G64" s="107">
        <f t="shared" si="54"/>
        <v>0</v>
      </c>
      <c r="H64" s="107">
        <f t="shared" si="54"/>
        <v>0</v>
      </c>
      <c r="I64" s="107"/>
      <c r="J64" s="107">
        <f t="shared" ref="J64:K64" si="55">+J65</f>
        <v>0</v>
      </c>
      <c r="K64" s="107">
        <f t="shared" si="55"/>
        <v>80</v>
      </c>
      <c r="L64" s="108"/>
      <c r="M64" s="108"/>
    </row>
    <row r="65" spans="1:13" ht="13.5" customHeight="1" x14ac:dyDescent="0.2">
      <c r="A65" s="109" t="s">
        <v>103</v>
      </c>
      <c r="B65" s="110" t="s">
        <v>57</v>
      </c>
      <c r="C65" s="106">
        <f t="shared" si="3"/>
        <v>2038.3</v>
      </c>
      <c r="D65" s="107"/>
      <c r="E65" s="107"/>
      <c r="F65" s="106">
        <v>1958.3</v>
      </c>
      <c r="G65" s="107"/>
      <c r="H65" s="107"/>
      <c r="I65" s="107"/>
      <c r="J65" s="107"/>
      <c r="K65" s="107">
        <v>80</v>
      </c>
      <c r="L65" s="108"/>
      <c r="M65" s="108"/>
    </row>
    <row r="66" spans="1:13" ht="13.5" customHeight="1" x14ac:dyDescent="0.2">
      <c r="A66" s="104">
        <v>29</v>
      </c>
      <c r="B66" s="112" t="s">
        <v>29</v>
      </c>
      <c r="C66" s="106">
        <f>+C67</f>
        <v>446.59999999999997</v>
      </c>
      <c r="D66" s="107">
        <f t="shared" ref="D66:H66" si="56">+D67</f>
        <v>0</v>
      </c>
      <c r="E66" s="107">
        <f t="shared" si="56"/>
        <v>0</v>
      </c>
      <c r="F66" s="107">
        <f t="shared" si="56"/>
        <v>439.9</v>
      </c>
      <c r="G66" s="107">
        <f t="shared" si="56"/>
        <v>0</v>
      </c>
      <c r="H66" s="107">
        <f t="shared" si="56"/>
        <v>0</v>
      </c>
      <c r="I66" s="107"/>
      <c r="J66" s="107">
        <f t="shared" ref="J66:K66" si="57">+J67</f>
        <v>0</v>
      </c>
      <c r="K66" s="107">
        <f t="shared" si="57"/>
        <v>6.7</v>
      </c>
      <c r="L66" s="108"/>
      <c r="M66" s="108"/>
    </row>
    <row r="67" spans="1:13" ht="13.5" customHeight="1" x14ac:dyDescent="0.2">
      <c r="A67" s="109" t="s">
        <v>104</v>
      </c>
      <c r="B67" s="110" t="s">
        <v>57</v>
      </c>
      <c r="C67" s="106">
        <f t="shared" si="3"/>
        <v>446.59999999999997</v>
      </c>
      <c r="D67" s="107"/>
      <c r="E67" s="107"/>
      <c r="F67" s="107">
        <v>439.9</v>
      </c>
      <c r="G67" s="107"/>
      <c r="H67" s="107"/>
      <c r="I67" s="107"/>
      <c r="J67" s="107"/>
      <c r="K67" s="107">
        <v>6.7</v>
      </c>
      <c r="L67" s="108"/>
      <c r="M67" s="108"/>
    </row>
    <row r="68" spans="1:13" ht="13.5" customHeight="1" x14ac:dyDescent="0.2">
      <c r="A68" s="104">
        <v>30</v>
      </c>
      <c r="B68" s="105" t="s">
        <v>30</v>
      </c>
      <c r="C68" s="106">
        <f>+C69</f>
        <v>341.3</v>
      </c>
      <c r="D68" s="107">
        <f t="shared" ref="D68:H68" si="58">+D69</f>
        <v>0</v>
      </c>
      <c r="E68" s="107">
        <f t="shared" si="58"/>
        <v>0</v>
      </c>
      <c r="F68" s="107">
        <f t="shared" si="58"/>
        <v>338.6</v>
      </c>
      <c r="G68" s="107">
        <f t="shared" si="58"/>
        <v>0</v>
      </c>
      <c r="H68" s="107">
        <f t="shared" si="58"/>
        <v>0</v>
      </c>
      <c r="I68" s="107"/>
      <c r="J68" s="107">
        <f t="shared" ref="J68:K68" si="59">+J69</f>
        <v>0</v>
      </c>
      <c r="K68" s="107">
        <f t="shared" si="59"/>
        <v>2.7</v>
      </c>
      <c r="L68" s="108"/>
      <c r="M68" s="108"/>
    </row>
    <row r="69" spans="1:13" ht="13.5" customHeight="1" x14ac:dyDescent="0.2">
      <c r="A69" s="109" t="s">
        <v>105</v>
      </c>
      <c r="B69" s="110" t="s">
        <v>57</v>
      </c>
      <c r="C69" s="106">
        <f t="shared" si="3"/>
        <v>341.3</v>
      </c>
      <c r="D69" s="107"/>
      <c r="E69" s="107"/>
      <c r="F69" s="107">
        <v>338.6</v>
      </c>
      <c r="G69" s="107"/>
      <c r="H69" s="107"/>
      <c r="I69" s="107"/>
      <c r="J69" s="107"/>
      <c r="K69" s="107">
        <v>2.7</v>
      </c>
      <c r="L69" s="108"/>
      <c r="M69" s="108"/>
    </row>
    <row r="70" spans="1:13" ht="13.5" customHeight="1" x14ac:dyDescent="0.2">
      <c r="A70" s="104">
        <v>31</v>
      </c>
      <c r="B70" s="105" t="s">
        <v>31</v>
      </c>
      <c r="C70" s="106">
        <f>+C71</f>
        <v>348.09999999999997</v>
      </c>
      <c r="D70" s="107">
        <f t="shared" ref="D70:H70" si="60">+D71</f>
        <v>0</v>
      </c>
      <c r="E70" s="107">
        <f t="shared" si="60"/>
        <v>0</v>
      </c>
      <c r="F70" s="107">
        <f t="shared" si="60"/>
        <v>343.2</v>
      </c>
      <c r="G70" s="107">
        <f t="shared" si="60"/>
        <v>0</v>
      </c>
      <c r="H70" s="107">
        <f t="shared" si="60"/>
        <v>0</v>
      </c>
      <c r="I70" s="107"/>
      <c r="J70" s="107">
        <f t="shared" ref="J70:K70" si="61">+J71</f>
        <v>0</v>
      </c>
      <c r="K70" s="107">
        <f t="shared" si="61"/>
        <v>4.9000000000000004</v>
      </c>
      <c r="L70" s="108"/>
      <c r="M70" s="108"/>
    </row>
    <row r="71" spans="1:13" ht="13.5" customHeight="1" x14ac:dyDescent="0.2">
      <c r="A71" s="109" t="s">
        <v>106</v>
      </c>
      <c r="B71" s="110" t="s">
        <v>57</v>
      </c>
      <c r="C71" s="106">
        <f t="shared" si="3"/>
        <v>348.09999999999997</v>
      </c>
      <c r="D71" s="107"/>
      <c r="E71" s="107"/>
      <c r="F71" s="107">
        <v>343.2</v>
      </c>
      <c r="G71" s="107"/>
      <c r="H71" s="107"/>
      <c r="I71" s="107"/>
      <c r="J71" s="107"/>
      <c r="K71" s="107">
        <v>4.9000000000000004</v>
      </c>
      <c r="L71" s="108"/>
      <c r="M71" s="108"/>
    </row>
    <row r="72" spans="1:13" ht="13.5" customHeight="1" x14ac:dyDescent="0.2">
      <c r="A72" s="104">
        <v>32</v>
      </c>
      <c r="B72" s="105" t="s">
        <v>32</v>
      </c>
      <c r="C72" s="106">
        <f>+C73</f>
        <v>251.79999999999998</v>
      </c>
      <c r="D72" s="107">
        <f t="shared" ref="D72:H72" si="62">+D73</f>
        <v>0</v>
      </c>
      <c r="E72" s="107">
        <f t="shared" si="62"/>
        <v>0</v>
      </c>
      <c r="F72" s="107">
        <f t="shared" si="62"/>
        <v>250.6</v>
      </c>
      <c r="G72" s="107">
        <f t="shared" si="62"/>
        <v>0</v>
      </c>
      <c r="H72" s="107">
        <f t="shared" si="62"/>
        <v>0</v>
      </c>
      <c r="I72" s="107"/>
      <c r="J72" s="107">
        <f t="shared" ref="J72:K72" si="63">+J73</f>
        <v>0</v>
      </c>
      <c r="K72" s="107">
        <f t="shared" si="63"/>
        <v>1.2</v>
      </c>
      <c r="L72" s="108"/>
      <c r="M72" s="108"/>
    </row>
    <row r="73" spans="1:13" ht="13.5" customHeight="1" x14ac:dyDescent="0.2">
      <c r="A73" s="109" t="s">
        <v>107</v>
      </c>
      <c r="B73" s="110" t="s">
        <v>57</v>
      </c>
      <c r="C73" s="106">
        <f t="shared" si="3"/>
        <v>251.79999999999998</v>
      </c>
      <c r="D73" s="107"/>
      <c r="E73" s="107"/>
      <c r="F73" s="107">
        <v>250.6</v>
      </c>
      <c r="G73" s="107"/>
      <c r="H73" s="107"/>
      <c r="I73" s="107"/>
      <c r="J73" s="107"/>
      <c r="K73" s="107">
        <v>1.2</v>
      </c>
      <c r="L73" s="108"/>
      <c r="M73" s="108"/>
    </row>
    <row r="74" spans="1:13" ht="13.5" customHeight="1" x14ac:dyDescent="0.2">
      <c r="A74" s="104">
        <v>33</v>
      </c>
      <c r="B74" s="105" t="s">
        <v>33</v>
      </c>
      <c r="C74" s="106">
        <f>+C75</f>
        <v>174.2</v>
      </c>
      <c r="D74" s="107">
        <f t="shared" ref="D74:H74" si="64">+D75</f>
        <v>0</v>
      </c>
      <c r="E74" s="107">
        <f t="shared" si="64"/>
        <v>0</v>
      </c>
      <c r="F74" s="107">
        <f t="shared" si="64"/>
        <v>172.6</v>
      </c>
      <c r="G74" s="107">
        <f t="shared" si="64"/>
        <v>0</v>
      </c>
      <c r="H74" s="107">
        <f t="shared" si="64"/>
        <v>0</v>
      </c>
      <c r="I74" s="107"/>
      <c r="J74" s="107">
        <f t="shared" ref="J74:K74" si="65">+J75</f>
        <v>0</v>
      </c>
      <c r="K74" s="107">
        <f t="shared" si="65"/>
        <v>1.6</v>
      </c>
      <c r="L74" s="108"/>
      <c r="M74" s="108"/>
    </row>
    <row r="75" spans="1:13" ht="13.5" customHeight="1" x14ac:dyDescent="0.2">
      <c r="A75" s="109" t="s">
        <v>108</v>
      </c>
      <c r="B75" s="110" t="s">
        <v>57</v>
      </c>
      <c r="C75" s="106">
        <f>+D75+E75+F75+G75+H75+J75+K75</f>
        <v>174.2</v>
      </c>
      <c r="D75" s="107"/>
      <c r="E75" s="107"/>
      <c r="F75" s="107">
        <v>172.6</v>
      </c>
      <c r="G75" s="107"/>
      <c r="H75" s="107"/>
      <c r="I75" s="107"/>
      <c r="J75" s="107"/>
      <c r="K75" s="107">
        <v>1.6</v>
      </c>
      <c r="L75" s="108"/>
      <c r="M75" s="108"/>
    </row>
    <row r="76" spans="1:13" ht="25.5" x14ac:dyDescent="0.2">
      <c r="A76" s="104">
        <v>34</v>
      </c>
      <c r="B76" s="111" t="s">
        <v>34</v>
      </c>
      <c r="C76" s="106">
        <f>+C77</f>
        <v>1780.2</v>
      </c>
      <c r="D76" s="107">
        <f t="shared" ref="D76:H76" si="66">+D77</f>
        <v>0</v>
      </c>
      <c r="E76" s="107">
        <f t="shared" si="66"/>
        <v>0</v>
      </c>
      <c r="F76" s="106">
        <f t="shared" si="66"/>
        <v>1711.9</v>
      </c>
      <c r="G76" s="107">
        <f t="shared" si="66"/>
        <v>55.6</v>
      </c>
      <c r="H76" s="107">
        <f t="shared" si="66"/>
        <v>0</v>
      </c>
      <c r="I76" s="107"/>
      <c r="J76" s="107">
        <f t="shared" ref="J76:K76" si="67">+J77</f>
        <v>0</v>
      </c>
      <c r="K76" s="107">
        <f t="shared" si="67"/>
        <v>12.7</v>
      </c>
      <c r="L76" s="108"/>
      <c r="M76" s="108"/>
    </row>
    <row r="77" spans="1:13" ht="13.5" customHeight="1" x14ac:dyDescent="0.2">
      <c r="A77" s="109" t="s">
        <v>109</v>
      </c>
      <c r="B77" s="110" t="s">
        <v>57</v>
      </c>
      <c r="C77" s="106">
        <f>+D77+E77+F77+G77+H77+J77+K77</f>
        <v>1780.2</v>
      </c>
      <c r="D77" s="107"/>
      <c r="E77" s="107"/>
      <c r="F77" s="106">
        <v>1711.9</v>
      </c>
      <c r="G77" s="107">
        <v>55.6</v>
      </c>
      <c r="H77" s="107"/>
      <c r="I77" s="107"/>
      <c r="J77" s="107"/>
      <c r="K77" s="107">
        <v>12.7</v>
      </c>
      <c r="L77" s="108"/>
      <c r="M77" s="108"/>
    </row>
    <row r="78" spans="1:13" ht="13.5" customHeight="1" x14ac:dyDescent="0.2">
      <c r="A78" s="104">
        <v>35</v>
      </c>
      <c r="B78" s="105" t="s">
        <v>35</v>
      </c>
      <c r="C78" s="106">
        <f>+C79</f>
        <v>980.6</v>
      </c>
      <c r="D78" s="107">
        <f t="shared" ref="D78:I78" si="68">+D79</f>
        <v>0</v>
      </c>
      <c r="E78" s="107">
        <f t="shared" si="68"/>
        <v>0</v>
      </c>
      <c r="F78" s="107">
        <f t="shared" si="68"/>
        <v>916.4</v>
      </c>
      <c r="G78" s="107">
        <f t="shared" si="68"/>
        <v>0</v>
      </c>
      <c r="H78" s="107">
        <f t="shared" si="68"/>
        <v>0</v>
      </c>
      <c r="I78" s="107">
        <f t="shared" si="68"/>
        <v>0</v>
      </c>
      <c r="J78" s="107">
        <f t="shared" ref="J78:K78" si="69">+J79</f>
        <v>0</v>
      </c>
      <c r="K78" s="107">
        <f t="shared" si="69"/>
        <v>64.2</v>
      </c>
      <c r="L78" s="108"/>
      <c r="M78" s="108"/>
    </row>
    <row r="79" spans="1:13" ht="13.5" customHeight="1" x14ac:dyDescent="0.2">
      <c r="A79" s="109" t="s">
        <v>110</v>
      </c>
      <c r="B79" s="110" t="s">
        <v>57</v>
      </c>
      <c r="C79" s="106">
        <f>+D79+E79+F79+G79+H79+J79+K79+I79</f>
        <v>980.6</v>
      </c>
      <c r="D79" s="107"/>
      <c r="E79" s="107"/>
      <c r="F79" s="107">
        <v>916.4</v>
      </c>
      <c r="G79" s="107"/>
      <c r="H79" s="107"/>
      <c r="I79" s="107"/>
      <c r="J79" s="107"/>
      <c r="K79" s="107">
        <v>64.2</v>
      </c>
      <c r="L79" s="108"/>
      <c r="M79" s="108"/>
    </row>
    <row r="80" spans="1:13" ht="25.5" x14ac:dyDescent="0.2">
      <c r="A80" s="104">
        <v>36</v>
      </c>
      <c r="B80" s="111" t="s">
        <v>36</v>
      </c>
      <c r="C80" s="106">
        <f>+C81</f>
        <v>1669.6</v>
      </c>
      <c r="D80" s="107">
        <f t="shared" ref="D80:H80" si="70">+D81</f>
        <v>1578</v>
      </c>
      <c r="E80" s="107">
        <f t="shared" si="70"/>
        <v>0</v>
      </c>
      <c r="F80" s="107">
        <f t="shared" si="70"/>
        <v>90</v>
      </c>
      <c r="G80" s="107">
        <f t="shared" si="70"/>
        <v>0</v>
      </c>
      <c r="H80" s="107">
        <f t="shared" si="70"/>
        <v>0</v>
      </c>
      <c r="I80" s="107"/>
      <c r="J80" s="107">
        <f t="shared" ref="J80:K80" si="71">+J81</f>
        <v>0</v>
      </c>
      <c r="K80" s="107">
        <f t="shared" si="71"/>
        <v>1.6</v>
      </c>
      <c r="L80" s="108"/>
      <c r="M80" s="108"/>
    </row>
    <row r="81" spans="1:13" ht="13.5" customHeight="1" x14ac:dyDescent="0.2">
      <c r="A81" s="109" t="s">
        <v>111</v>
      </c>
      <c r="B81" s="110" t="s">
        <v>58</v>
      </c>
      <c r="C81" s="106">
        <f>+D81+E81+F81+G81+H81+J81+K81</f>
        <v>1669.6</v>
      </c>
      <c r="D81" s="107">
        <v>1578</v>
      </c>
      <c r="E81" s="107"/>
      <c r="F81" s="107">
        <v>90</v>
      </c>
      <c r="G81" s="107"/>
      <c r="H81" s="107"/>
      <c r="I81" s="107"/>
      <c r="J81" s="107"/>
      <c r="K81" s="107">
        <v>1.6</v>
      </c>
      <c r="L81" s="108"/>
      <c r="M81" s="108"/>
    </row>
    <row r="82" spans="1:13" ht="13.5" customHeight="1" x14ac:dyDescent="0.2">
      <c r="A82" s="104">
        <v>37</v>
      </c>
      <c r="B82" s="113" t="s">
        <v>37</v>
      </c>
      <c r="C82" s="106">
        <f>+C83</f>
        <v>2704.9</v>
      </c>
      <c r="D82" s="107">
        <f t="shared" ref="D82:I82" si="72">+D83</f>
        <v>465</v>
      </c>
      <c r="E82" s="107">
        <f t="shared" si="72"/>
        <v>0</v>
      </c>
      <c r="F82" s="106">
        <f t="shared" si="72"/>
        <v>2000.1</v>
      </c>
      <c r="G82" s="107">
        <f t="shared" si="72"/>
        <v>38.299999999999997</v>
      </c>
      <c r="H82" s="107">
        <f t="shared" si="72"/>
        <v>0</v>
      </c>
      <c r="I82" s="107">
        <f t="shared" si="72"/>
        <v>0</v>
      </c>
      <c r="J82" s="107">
        <f t="shared" ref="J82:K82" si="73">+J83</f>
        <v>0</v>
      </c>
      <c r="K82" s="107">
        <f t="shared" si="73"/>
        <v>201.5</v>
      </c>
      <c r="L82" s="108"/>
      <c r="M82" s="108"/>
    </row>
    <row r="83" spans="1:13" ht="13.5" customHeight="1" x14ac:dyDescent="0.2">
      <c r="A83" s="109" t="s">
        <v>112</v>
      </c>
      <c r="B83" s="110" t="s">
        <v>58</v>
      </c>
      <c r="C83" s="106">
        <f>+D83+E83+F83+G83+H83+J83+K83+I83</f>
        <v>2704.9</v>
      </c>
      <c r="D83" s="107">
        <v>465</v>
      </c>
      <c r="E83" s="107"/>
      <c r="F83" s="106">
        <v>2000.1</v>
      </c>
      <c r="G83" s="107">
        <f>20.5+17.8</f>
        <v>38.299999999999997</v>
      </c>
      <c r="H83" s="107"/>
      <c r="I83" s="107"/>
      <c r="J83" s="107"/>
      <c r="K83" s="107">
        <v>201.5</v>
      </c>
      <c r="L83" s="108"/>
      <c r="M83" s="108"/>
    </row>
    <row r="84" spans="1:13" ht="13.5" customHeight="1" x14ac:dyDescent="0.2">
      <c r="A84" s="104">
        <v>38</v>
      </c>
      <c r="B84" s="105" t="s">
        <v>38</v>
      </c>
      <c r="C84" s="106">
        <f>+C85</f>
        <v>1155.0999999999999</v>
      </c>
      <c r="D84" s="107">
        <f t="shared" ref="D84:H84" si="74">+D85</f>
        <v>240</v>
      </c>
      <c r="E84" s="107">
        <f t="shared" si="74"/>
        <v>0</v>
      </c>
      <c r="F84" s="107">
        <f t="shared" si="74"/>
        <v>222.3</v>
      </c>
      <c r="G84" s="107">
        <f t="shared" si="74"/>
        <v>6.3</v>
      </c>
      <c r="H84" s="107">
        <f t="shared" si="74"/>
        <v>0</v>
      </c>
      <c r="I84" s="107"/>
      <c r="J84" s="107">
        <f t="shared" ref="J84:K84" si="75">+J85</f>
        <v>0</v>
      </c>
      <c r="K84" s="107">
        <f t="shared" si="75"/>
        <v>686.5</v>
      </c>
      <c r="L84" s="108"/>
      <c r="M84" s="108"/>
    </row>
    <row r="85" spans="1:13" ht="13.5" customHeight="1" x14ac:dyDescent="0.2">
      <c r="A85" s="109" t="s">
        <v>113</v>
      </c>
      <c r="B85" s="110" t="s">
        <v>58</v>
      </c>
      <c r="C85" s="106">
        <f>+D85+E85+F85+G85+H85+J85+K85</f>
        <v>1155.0999999999999</v>
      </c>
      <c r="D85" s="107">
        <v>240</v>
      </c>
      <c r="E85" s="107"/>
      <c r="F85" s="107">
        <v>222.3</v>
      </c>
      <c r="G85" s="107">
        <f>3+3.3</f>
        <v>6.3</v>
      </c>
      <c r="H85" s="107"/>
      <c r="I85" s="107"/>
      <c r="J85" s="107"/>
      <c r="K85" s="107">
        <v>686.5</v>
      </c>
      <c r="L85" s="108"/>
      <c r="M85" s="108"/>
    </row>
    <row r="86" spans="1:13" ht="13.5" customHeight="1" x14ac:dyDescent="0.2">
      <c r="A86" s="104">
        <v>39</v>
      </c>
      <c r="B86" s="105" t="s">
        <v>39</v>
      </c>
      <c r="C86" s="106">
        <f>+C87+C88</f>
        <v>1614.7</v>
      </c>
      <c r="D86" s="107">
        <f t="shared" ref="D86:K86" si="76">+D87+D88</f>
        <v>175</v>
      </c>
      <c r="E86" s="107">
        <f t="shared" si="76"/>
        <v>194.9</v>
      </c>
      <c r="F86" s="107">
        <f t="shared" si="76"/>
        <v>627.79999999999995</v>
      </c>
      <c r="G86" s="107">
        <f t="shared" si="76"/>
        <v>12</v>
      </c>
      <c r="H86" s="107">
        <f t="shared" si="76"/>
        <v>0</v>
      </c>
      <c r="I86" s="107"/>
      <c r="J86" s="107">
        <f t="shared" si="76"/>
        <v>0</v>
      </c>
      <c r="K86" s="107">
        <f t="shared" si="76"/>
        <v>605</v>
      </c>
      <c r="L86" s="108"/>
      <c r="M86" s="108"/>
    </row>
    <row r="87" spans="1:13" ht="13.5" customHeight="1" x14ac:dyDescent="0.2">
      <c r="A87" s="109" t="s">
        <v>115</v>
      </c>
      <c r="B87" s="110" t="s">
        <v>57</v>
      </c>
      <c r="C87" s="106">
        <f>+D87+E87+F87+G87+H87+J87+K87</f>
        <v>483.20000000000005</v>
      </c>
      <c r="D87" s="107"/>
      <c r="E87" s="107">
        <v>194.9</v>
      </c>
      <c r="F87" s="107">
        <v>261.3</v>
      </c>
      <c r="G87" s="107"/>
      <c r="H87" s="107"/>
      <c r="I87" s="107"/>
      <c r="J87" s="107"/>
      <c r="K87" s="107">
        <v>27</v>
      </c>
      <c r="L87" s="108"/>
      <c r="M87" s="108"/>
    </row>
    <row r="88" spans="1:13" ht="13.5" customHeight="1" x14ac:dyDescent="0.2">
      <c r="A88" s="109" t="s">
        <v>116</v>
      </c>
      <c r="B88" s="110" t="s">
        <v>58</v>
      </c>
      <c r="C88" s="106">
        <f>+D88+E88+F88+G88+H88+J88+K88</f>
        <v>1131.5</v>
      </c>
      <c r="D88" s="107">
        <v>175</v>
      </c>
      <c r="E88" s="107"/>
      <c r="F88" s="107">
        <v>366.5</v>
      </c>
      <c r="G88" s="107">
        <f>10.1+1.9</f>
        <v>12</v>
      </c>
      <c r="H88" s="107"/>
      <c r="I88" s="107"/>
      <c r="J88" s="107"/>
      <c r="K88" s="107">
        <v>578</v>
      </c>
      <c r="L88" s="108"/>
      <c r="M88" s="108"/>
    </row>
    <row r="89" spans="1:13" ht="13.5" customHeight="1" x14ac:dyDescent="0.2">
      <c r="A89" s="104">
        <v>40</v>
      </c>
      <c r="B89" s="105" t="s">
        <v>40</v>
      </c>
      <c r="C89" s="106">
        <f>+C90+C91</f>
        <v>1558.8000000000002</v>
      </c>
      <c r="D89" s="107">
        <f t="shared" ref="D89:H89" si="77">+D90+D91</f>
        <v>265</v>
      </c>
      <c r="E89" s="107">
        <f t="shared" si="77"/>
        <v>137.4</v>
      </c>
      <c r="F89" s="107">
        <f t="shared" si="77"/>
        <v>574.6</v>
      </c>
      <c r="G89" s="107">
        <f t="shared" si="77"/>
        <v>9.5</v>
      </c>
      <c r="H89" s="107">
        <f t="shared" si="77"/>
        <v>0</v>
      </c>
      <c r="I89" s="107"/>
      <c r="J89" s="107">
        <f t="shared" ref="J89:K89" si="78">+J90+J91</f>
        <v>0</v>
      </c>
      <c r="K89" s="107">
        <f t="shared" si="78"/>
        <v>572.30000000000007</v>
      </c>
      <c r="L89" s="108"/>
      <c r="M89" s="108"/>
    </row>
    <row r="90" spans="1:13" ht="13.5" customHeight="1" x14ac:dyDescent="0.2">
      <c r="A90" s="109" t="s">
        <v>117</v>
      </c>
      <c r="B90" s="110" t="s">
        <v>57</v>
      </c>
      <c r="C90" s="106">
        <f>+D90+E90+F90+G90+H90+J90+K90</f>
        <v>321</v>
      </c>
      <c r="D90" s="107"/>
      <c r="E90" s="107">
        <v>137.4</v>
      </c>
      <c r="F90" s="107">
        <v>172</v>
      </c>
      <c r="G90" s="107"/>
      <c r="H90" s="107"/>
      <c r="I90" s="107"/>
      <c r="J90" s="107"/>
      <c r="K90" s="107">
        <v>11.6</v>
      </c>
      <c r="L90" s="108"/>
      <c r="M90" s="108"/>
    </row>
    <row r="91" spans="1:13" ht="13.5" customHeight="1" x14ac:dyDescent="0.2">
      <c r="A91" s="109" t="s">
        <v>118</v>
      </c>
      <c r="B91" s="110" t="s">
        <v>58</v>
      </c>
      <c r="C91" s="106">
        <f>+D91+E91+F91+G91+H91+J91+K91</f>
        <v>1237.8000000000002</v>
      </c>
      <c r="D91" s="107">
        <v>265</v>
      </c>
      <c r="E91" s="107"/>
      <c r="F91" s="107">
        <v>402.6</v>
      </c>
      <c r="G91" s="107">
        <v>9.5</v>
      </c>
      <c r="H91" s="107"/>
      <c r="I91" s="107"/>
      <c r="J91" s="107"/>
      <c r="K91" s="107">
        <v>560.70000000000005</v>
      </c>
      <c r="L91" s="108"/>
      <c r="M91" s="108"/>
    </row>
    <row r="92" spans="1:13" ht="13.5" customHeight="1" x14ac:dyDescent="0.2">
      <c r="A92" s="104">
        <v>41</v>
      </c>
      <c r="B92" s="105" t="s">
        <v>41</v>
      </c>
      <c r="C92" s="106">
        <f>+C93</f>
        <v>2995.8</v>
      </c>
      <c r="D92" s="106">
        <f t="shared" ref="D92:H92" si="79">+D93</f>
        <v>947.5</v>
      </c>
      <c r="E92" s="107">
        <f t="shared" si="79"/>
        <v>0</v>
      </c>
      <c r="F92" s="106">
        <f t="shared" si="79"/>
        <v>1910.8</v>
      </c>
      <c r="G92" s="107">
        <f t="shared" si="79"/>
        <v>119.10000000000001</v>
      </c>
      <c r="H92" s="107">
        <f t="shared" si="79"/>
        <v>0</v>
      </c>
      <c r="I92" s="107"/>
      <c r="J92" s="107">
        <f t="shared" ref="J92:K92" si="80">+J93</f>
        <v>0</v>
      </c>
      <c r="K92" s="107">
        <f t="shared" si="80"/>
        <v>18.399999999999999</v>
      </c>
      <c r="L92" s="108"/>
      <c r="M92" s="108"/>
    </row>
    <row r="93" spans="1:13" ht="13.5" customHeight="1" x14ac:dyDescent="0.2">
      <c r="A93" s="109" t="s">
        <v>102</v>
      </c>
      <c r="B93" s="110" t="s">
        <v>58</v>
      </c>
      <c r="C93" s="106">
        <f>+D93+E93+F93+G93+H93+J93+K93</f>
        <v>2995.8</v>
      </c>
      <c r="D93" s="106">
        <f>851.5+96</f>
        <v>947.5</v>
      </c>
      <c r="E93" s="107"/>
      <c r="F93" s="106">
        <v>1910.8</v>
      </c>
      <c r="G93" s="107">
        <f>26.4+67.4+25.3</f>
        <v>119.10000000000001</v>
      </c>
      <c r="H93" s="107"/>
      <c r="I93" s="107"/>
      <c r="J93" s="107"/>
      <c r="K93" s="107">
        <v>18.399999999999999</v>
      </c>
      <c r="L93" s="108"/>
      <c r="M93" s="108"/>
    </row>
    <row r="94" spans="1:13" ht="25.5" x14ac:dyDescent="0.2">
      <c r="A94" s="104">
        <v>42</v>
      </c>
      <c r="B94" s="111" t="s">
        <v>42</v>
      </c>
      <c r="C94" s="106">
        <f>+C95</f>
        <v>693</v>
      </c>
      <c r="D94" s="107">
        <f t="shared" ref="D94:I94" si="81">+D95</f>
        <v>525.6</v>
      </c>
      <c r="E94" s="107">
        <f t="shared" si="81"/>
        <v>0</v>
      </c>
      <c r="F94" s="107">
        <f t="shared" si="81"/>
        <v>159.9</v>
      </c>
      <c r="G94" s="107">
        <f t="shared" si="81"/>
        <v>0</v>
      </c>
      <c r="H94" s="107">
        <f t="shared" si="81"/>
        <v>0</v>
      </c>
      <c r="I94" s="107">
        <f t="shared" si="81"/>
        <v>0</v>
      </c>
      <c r="J94" s="107">
        <f t="shared" ref="J94:K94" si="82">+J95</f>
        <v>0</v>
      </c>
      <c r="K94" s="107">
        <f t="shared" si="82"/>
        <v>7.5</v>
      </c>
      <c r="L94" s="108"/>
      <c r="M94" s="108"/>
    </row>
    <row r="95" spans="1:13" ht="13.5" customHeight="1" x14ac:dyDescent="0.2">
      <c r="A95" s="109" t="s">
        <v>119</v>
      </c>
      <c r="B95" s="110" t="s">
        <v>58</v>
      </c>
      <c r="C95" s="106">
        <f>+D95+E95+F95+G95+H95+J95+K95+I95</f>
        <v>693</v>
      </c>
      <c r="D95" s="107">
        <v>525.6</v>
      </c>
      <c r="E95" s="107"/>
      <c r="F95" s="107">
        <v>159.9</v>
      </c>
      <c r="G95" s="107"/>
      <c r="H95" s="107"/>
      <c r="I95" s="107"/>
      <c r="J95" s="107"/>
      <c r="K95" s="107">
        <v>7.5</v>
      </c>
      <c r="L95" s="108"/>
      <c r="M95" s="108"/>
    </row>
    <row r="96" spans="1:13" ht="25.5" x14ac:dyDescent="0.2">
      <c r="A96" s="104">
        <v>43</v>
      </c>
      <c r="B96" s="113" t="s">
        <v>55</v>
      </c>
      <c r="C96" s="106">
        <f>+C97</f>
        <v>228.1</v>
      </c>
      <c r="D96" s="107">
        <f t="shared" ref="D96:H96" si="83">+D97</f>
        <v>0</v>
      </c>
      <c r="E96" s="107">
        <f t="shared" si="83"/>
        <v>0</v>
      </c>
      <c r="F96" s="107">
        <f t="shared" si="83"/>
        <v>228.1</v>
      </c>
      <c r="G96" s="107">
        <f t="shared" si="83"/>
        <v>0</v>
      </c>
      <c r="H96" s="107">
        <f t="shared" si="83"/>
        <v>0</v>
      </c>
      <c r="I96" s="107"/>
      <c r="J96" s="107">
        <f t="shared" ref="J96:K96" si="84">+J97</f>
        <v>0</v>
      </c>
      <c r="K96" s="107">
        <f t="shared" si="84"/>
        <v>0</v>
      </c>
      <c r="L96" s="108"/>
      <c r="M96" s="108"/>
    </row>
    <row r="97" spans="1:13" ht="13.5" customHeight="1" x14ac:dyDescent="0.2">
      <c r="A97" s="109" t="s">
        <v>120</v>
      </c>
      <c r="B97" s="57" t="s">
        <v>61</v>
      </c>
      <c r="C97" s="106">
        <f>+D97+E97+F97+G97+H97+J97+K97</f>
        <v>228.1</v>
      </c>
      <c r="D97" s="107"/>
      <c r="E97" s="107"/>
      <c r="F97" s="107">
        <v>228.1</v>
      </c>
      <c r="G97" s="107"/>
      <c r="H97" s="107"/>
      <c r="I97" s="107"/>
      <c r="J97" s="107"/>
      <c r="K97" s="107"/>
      <c r="L97" s="108"/>
      <c r="M97" s="108"/>
    </row>
    <row r="98" spans="1:13" x14ac:dyDescent="0.2">
      <c r="A98" s="104">
        <v>44</v>
      </c>
      <c r="B98" s="114" t="s">
        <v>43</v>
      </c>
      <c r="C98" s="106">
        <f>+C99+C100+C101+C102+C103</f>
        <v>53077.899999999994</v>
      </c>
      <c r="D98" s="107">
        <f t="shared" ref="D98:K98" si="85">+D99+D100+D101+D102+D103</f>
        <v>3617.5</v>
      </c>
      <c r="E98" s="107">
        <f t="shared" si="85"/>
        <v>0</v>
      </c>
      <c r="F98" s="106">
        <f t="shared" si="85"/>
        <v>34630.699999999997</v>
      </c>
      <c r="G98" s="106">
        <f t="shared" si="85"/>
        <v>3620.8</v>
      </c>
      <c r="H98" s="106">
        <f t="shared" si="85"/>
        <v>6359</v>
      </c>
      <c r="I98" s="107">
        <f t="shared" si="85"/>
        <v>457.4</v>
      </c>
      <c r="J98" s="106">
        <f t="shared" si="85"/>
        <v>4375.2</v>
      </c>
      <c r="K98" s="107">
        <f t="shared" si="85"/>
        <v>17.3</v>
      </c>
      <c r="L98" s="108"/>
      <c r="M98" s="108"/>
    </row>
    <row r="99" spans="1:13" ht="13.5" customHeight="1" x14ac:dyDescent="0.2">
      <c r="A99" s="109" t="s">
        <v>121</v>
      </c>
      <c r="B99" s="110" t="s">
        <v>57</v>
      </c>
      <c r="C99" s="106">
        <f>+D99+E99+F99+G99+H99+J99+K99+I99</f>
        <v>7011</v>
      </c>
      <c r="D99" s="107"/>
      <c r="E99" s="107"/>
      <c r="F99" s="106">
        <v>4870.3</v>
      </c>
      <c r="G99" s="107">
        <v>8.3000000000000007</v>
      </c>
      <c r="H99" s="106">
        <v>1833</v>
      </c>
      <c r="I99" s="107">
        <v>299.39999999999998</v>
      </c>
      <c r="J99" s="107"/>
      <c r="K99" s="107"/>
      <c r="L99" s="108"/>
      <c r="M99" s="108"/>
    </row>
    <row r="100" spans="1:13" ht="13.5" customHeight="1" x14ac:dyDescent="0.2">
      <c r="A100" s="109" t="s">
        <v>123</v>
      </c>
      <c r="B100" s="110" t="s">
        <v>58</v>
      </c>
      <c r="C100" s="106">
        <f>+D100+E100+F100+G100+H100+J100+K100+I100</f>
        <v>16846.800000000003</v>
      </c>
      <c r="D100" s="106">
        <v>2833.1</v>
      </c>
      <c r="E100" s="107"/>
      <c r="F100" s="106">
        <f>10713.7+20+3+0.5</f>
        <v>10737.2</v>
      </c>
      <c r="G100" s="107">
        <f>189.4+78.7+88.4+56</f>
        <v>412.5</v>
      </c>
      <c r="H100" s="106">
        <v>2706</v>
      </c>
      <c r="I100" s="107">
        <v>158</v>
      </c>
      <c r="J100" s="107"/>
      <c r="K100" s="107"/>
      <c r="L100" s="108"/>
      <c r="M100" s="108"/>
    </row>
    <row r="101" spans="1:13" ht="13.5" customHeight="1" x14ac:dyDescent="0.2">
      <c r="A101" s="109" t="s">
        <v>122</v>
      </c>
      <c r="B101" s="110" t="s">
        <v>59</v>
      </c>
      <c r="C101" s="106">
        <f t="shared" ref="C101:C158" si="86">+D101+E101+F101+G101+H101+J101+K101+I101</f>
        <v>15792.7</v>
      </c>
      <c r="D101" s="107"/>
      <c r="E101" s="107"/>
      <c r="F101" s="106">
        <f>8740.5-50</f>
        <v>8690.5</v>
      </c>
      <c r="G101" s="106">
        <v>3200</v>
      </c>
      <c r="H101" s="106">
        <v>1760</v>
      </c>
      <c r="I101" s="107"/>
      <c r="J101" s="106">
        <v>2142.1999999999998</v>
      </c>
      <c r="K101" s="107"/>
      <c r="L101" s="108"/>
      <c r="M101" s="108"/>
    </row>
    <row r="102" spans="1:13" ht="13.5" customHeight="1" x14ac:dyDescent="0.2">
      <c r="A102" s="109" t="s">
        <v>124</v>
      </c>
      <c r="B102" s="110" t="s">
        <v>60</v>
      </c>
      <c r="C102" s="106">
        <f t="shared" si="86"/>
        <v>2033.6</v>
      </c>
      <c r="D102" s="107">
        <f>134.2+421.8</f>
        <v>556</v>
      </c>
      <c r="E102" s="107"/>
      <c r="F102" s="106">
        <f>1397.6+20</f>
        <v>1417.6</v>
      </c>
      <c r="G102" s="106"/>
      <c r="H102" s="107">
        <v>60</v>
      </c>
      <c r="I102" s="107"/>
      <c r="J102" s="106"/>
      <c r="K102" s="107"/>
      <c r="L102" s="108"/>
      <c r="M102" s="108"/>
    </row>
    <row r="103" spans="1:13" ht="13.5" customHeight="1" x14ac:dyDescent="0.2">
      <c r="A103" s="109" t="s">
        <v>125</v>
      </c>
      <c r="B103" s="57" t="s">
        <v>61</v>
      </c>
      <c r="C103" s="106">
        <f t="shared" si="86"/>
        <v>11393.8</v>
      </c>
      <c r="D103" s="107">
        <v>228.4</v>
      </c>
      <c r="E103" s="107"/>
      <c r="F103" s="106">
        <f>8918.6-3-0.5</f>
        <v>8915.1</v>
      </c>
      <c r="G103" s="107"/>
      <c r="H103" s="107"/>
      <c r="I103" s="107"/>
      <c r="J103" s="107">
        <v>2233</v>
      </c>
      <c r="K103" s="107">
        <v>17.3</v>
      </c>
      <c r="L103" s="108"/>
      <c r="M103" s="108"/>
    </row>
    <row r="104" spans="1:13" ht="25.5" x14ac:dyDescent="0.2">
      <c r="A104" s="104">
        <v>45</v>
      </c>
      <c r="B104" s="111" t="s">
        <v>44</v>
      </c>
      <c r="C104" s="106">
        <f>+C105+C106+C107</f>
        <v>3203.7</v>
      </c>
      <c r="D104" s="107">
        <f t="shared" ref="D104:K104" si="87">+D105+D106+D107</f>
        <v>4.7</v>
      </c>
      <c r="E104" s="107">
        <f t="shared" si="87"/>
        <v>0</v>
      </c>
      <c r="F104" s="107">
        <f t="shared" si="87"/>
        <v>3159.5</v>
      </c>
      <c r="G104" s="107">
        <f t="shared" si="87"/>
        <v>0</v>
      </c>
      <c r="H104" s="107">
        <f t="shared" si="87"/>
        <v>0</v>
      </c>
      <c r="I104" s="107">
        <f t="shared" si="87"/>
        <v>0</v>
      </c>
      <c r="J104" s="107">
        <f t="shared" si="87"/>
        <v>0</v>
      </c>
      <c r="K104" s="107">
        <f t="shared" si="87"/>
        <v>39.5</v>
      </c>
      <c r="L104" s="108"/>
      <c r="M104" s="108"/>
    </row>
    <row r="105" spans="1:13" ht="13.5" customHeight="1" x14ac:dyDescent="0.2">
      <c r="A105" s="109" t="s">
        <v>126</v>
      </c>
      <c r="B105" s="110" t="s">
        <v>58</v>
      </c>
      <c r="C105" s="106">
        <f t="shared" si="86"/>
        <v>162.1</v>
      </c>
      <c r="D105" s="107"/>
      <c r="E105" s="107"/>
      <c r="F105" s="107">
        <v>162.1</v>
      </c>
      <c r="G105" s="107"/>
      <c r="H105" s="107"/>
      <c r="I105" s="107"/>
      <c r="J105" s="107"/>
      <c r="K105" s="107"/>
      <c r="L105" s="108"/>
      <c r="M105" s="108"/>
    </row>
    <row r="106" spans="1:13" ht="13.5" customHeight="1" x14ac:dyDescent="0.2">
      <c r="A106" s="109" t="s">
        <v>127</v>
      </c>
      <c r="B106" s="110" t="s">
        <v>59</v>
      </c>
      <c r="C106" s="106">
        <f t="shared" si="86"/>
        <v>2774.3</v>
      </c>
      <c r="D106" s="107"/>
      <c r="E106" s="107"/>
      <c r="F106" s="107">
        <v>2774.3</v>
      </c>
      <c r="G106" s="107"/>
      <c r="H106" s="107"/>
      <c r="I106" s="107"/>
      <c r="J106" s="107"/>
      <c r="K106" s="107"/>
      <c r="L106" s="108"/>
      <c r="M106" s="108"/>
    </row>
    <row r="107" spans="1:13" ht="13.5" customHeight="1" x14ac:dyDescent="0.2">
      <c r="A107" s="109" t="s">
        <v>128</v>
      </c>
      <c r="B107" s="57" t="s">
        <v>61</v>
      </c>
      <c r="C107" s="106">
        <f t="shared" si="86"/>
        <v>267.29999999999995</v>
      </c>
      <c r="D107" s="107">
        <v>4.7</v>
      </c>
      <c r="E107" s="107"/>
      <c r="F107" s="107">
        <v>223.1</v>
      </c>
      <c r="G107" s="107"/>
      <c r="H107" s="107"/>
      <c r="I107" s="107"/>
      <c r="J107" s="107"/>
      <c r="K107" s="107">
        <f>0.3+39.2</f>
        <v>39.5</v>
      </c>
      <c r="L107" s="108"/>
      <c r="M107" s="108"/>
    </row>
    <row r="108" spans="1:13" ht="25.5" x14ac:dyDescent="0.2">
      <c r="A108" s="104">
        <v>46</v>
      </c>
      <c r="B108" s="111" t="s">
        <v>45</v>
      </c>
      <c r="C108" s="106">
        <f>+C109+C110+C111+C112</f>
        <v>405.3</v>
      </c>
      <c r="D108" s="107">
        <f t="shared" ref="D108:K108" si="88">+D109+D110+D111+D112</f>
        <v>21.700000000000003</v>
      </c>
      <c r="E108" s="107">
        <f t="shared" si="88"/>
        <v>0</v>
      </c>
      <c r="F108" s="107">
        <f t="shared" si="88"/>
        <v>379.79999999999995</v>
      </c>
      <c r="G108" s="107">
        <f t="shared" si="88"/>
        <v>0</v>
      </c>
      <c r="H108" s="107">
        <f t="shared" si="88"/>
        <v>0</v>
      </c>
      <c r="I108" s="107">
        <f t="shared" si="88"/>
        <v>0</v>
      </c>
      <c r="J108" s="107">
        <f t="shared" si="88"/>
        <v>0</v>
      </c>
      <c r="K108" s="107">
        <f t="shared" si="88"/>
        <v>3.8</v>
      </c>
      <c r="L108" s="108"/>
      <c r="M108" s="108"/>
    </row>
    <row r="109" spans="1:13" ht="13.5" customHeight="1" x14ac:dyDescent="0.2">
      <c r="A109" s="109" t="s">
        <v>129</v>
      </c>
      <c r="B109" s="110" t="s">
        <v>58</v>
      </c>
      <c r="C109" s="106">
        <f t="shared" si="86"/>
        <v>49.4</v>
      </c>
      <c r="D109" s="107">
        <v>5.0999999999999996</v>
      </c>
      <c r="E109" s="107"/>
      <c r="F109" s="107">
        <v>44.3</v>
      </c>
      <c r="G109" s="107"/>
      <c r="H109" s="107"/>
      <c r="I109" s="107"/>
      <c r="J109" s="107"/>
      <c r="K109" s="107"/>
      <c r="L109" s="108"/>
      <c r="M109" s="108"/>
    </row>
    <row r="110" spans="1:13" ht="13.5" customHeight="1" x14ac:dyDescent="0.2">
      <c r="A110" s="109" t="s">
        <v>130</v>
      </c>
      <c r="B110" s="110" t="s">
        <v>59</v>
      </c>
      <c r="C110" s="106">
        <f t="shared" si="86"/>
        <v>232.1</v>
      </c>
      <c r="D110" s="107"/>
      <c r="E110" s="107"/>
      <c r="F110" s="107">
        <v>232.1</v>
      </c>
      <c r="G110" s="107"/>
      <c r="H110" s="107"/>
      <c r="I110" s="107"/>
      <c r="J110" s="107"/>
      <c r="K110" s="107"/>
      <c r="L110" s="108"/>
      <c r="M110" s="108"/>
    </row>
    <row r="111" spans="1:13" ht="13.5" customHeight="1" x14ac:dyDescent="0.2">
      <c r="A111" s="109" t="s">
        <v>131</v>
      </c>
      <c r="B111" s="110" t="s">
        <v>60</v>
      </c>
      <c r="C111" s="106">
        <f t="shared" si="86"/>
        <v>16.600000000000001</v>
      </c>
      <c r="D111" s="107">
        <v>16.600000000000001</v>
      </c>
      <c r="E111" s="107"/>
      <c r="F111" s="107"/>
      <c r="G111" s="107"/>
      <c r="H111" s="107"/>
      <c r="I111" s="107"/>
      <c r="J111" s="107"/>
      <c r="K111" s="107"/>
      <c r="L111" s="108"/>
      <c r="M111" s="108"/>
    </row>
    <row r="112" spans="1:13" ht="13.5" customHeight="1" x14ac:dyDescent="0.2">
      <c r="A112" s="109" t="s">
        <v>132</v>
      </c>
      <c r="B112" s="57" t="s">
        <v>61</v>
      </c>
      <c r="C112" s="106">
        <f t="shared" si="86"/>
        <v>107.2</v>
      </c>
      <c r="D112" s="107"/>
      <c r="E112" s="107"/>
      <c r="F112" s="107">
        <v>103.4</v>
      </c>
      <c r="G112" s="107"/>
      <c r="H112" s="107"/>
      <c r="I112" s="107"/>
      <c r="J112" s="107"/>
      <c r="K112" s="107">
        <v>3.8</v>
      </c>
      <c r="L112" s="108"/>
      <c r="M112" s="108"/>
    </row>
    <row r="113" spans="1:13" ht="25.5" x14ac:dyDescent="0.2">
      <c r="A113" s="104">
        <v>47</v>
      </c>
      <c r="B113" s="111" t="s">
        <v>46</v>
      </c>
      <c r="C113" s="106">
        <f>+C114+C115+C116+C117</f>
        <v>360.2</v>
      </c>
      <c r="D113" s="107">
        <f t="shared" ref="D113:K113" si="89">+D114+D115+D116+D117</f>
        <v>16.899999999999999</v>
      </c>
      <c r="E113" s="107">
        <f t="shared" si="89"/>
        <v>0</v>
      </c>
      <c r="F113" s="107">
        <f t="shared" si="89"/>
        <v>338</v>
      </c>
      <c r="G113" s="107">
        <f t="shared" si="89"/>
        <v>0</v>
      </c>
      <c r="H113" s="107">
        <f t="shared" si="89"/>
        <v>0</v>
      </c>
      <c r="I113" s="107">
        <f t="shared" si="89"/>
        <v>0</v>
      </c>
      <c r="J113" s="107">
        <f t="shared" si="89"/>
        <v>0</v>
      </c>
      <c r="K113" s="107">
        <f t="shared" si="89"/>
        <v>5.3</v>
      </c>
      <c r="L113" s="108"/>
      <c r="M113" s="108"/>
    </row>
    <row r="114" spans="1:13" ht="13.5" customHeight="1" x14ac:dyDescent="0.2">
      <c r="A114" s="109" t="s">
        <v>133</v>
      </c>
      <c r="B114" s="110" t="s">
        <v>58</v>
      </c>
      <c r="C114" s="106">
        <f t="shared" si="86"/>
        <v>28.3</v>
      </c>
      <c r="D114" s="107">
        <v>4.5</v>
      </c>
      <c r="E114" s="107"/>
      <c r="F114" s="107">
        <v>23.8</v>
      </c>
      <c r="G114" s="107"/>
      <c r="H114" s="107"/>
      <c r="I114" s="107"/>
      <c r="J114" s="107"/>
      <c r="K114" s="107"/>
      <c r="L114" s="108"/>
      <c r="M114" s="108"/>
    </row>
    <row r="115" spans="1:13" ht="13.5" customHeight="1" x14ac:dyDescent="0.2">
      <c r="A115" s="109" t="s">
        <v>134</v>
      </c>
      <c r="B115" s="110" t="s">
        <v>59</v>
      </c>
      <c r="C115" s="106">
        <f t="shared" si="86"/>
        <v>203.39999999999998</v>
      </c>
      <c r="D115" s="107"/>
      <c r="E115" s="107"/>
      <c r="F115" s="107">
        <v>202.2</v>
      </c>
      <c r="G115" s="107"/>
      <c r="H115" s="107"/>
      <c r="I115" s="107"/>
      <c r="J115" s="107"/>
      <c r="K115" s="107">
        <v>1.2</v>
      </c>
      <c r="L115" s="108"/>
      <c r="M115" s="108"/>
    </row>
    <row r="116" spans="1:13" ht="13.5" customHeight="1" x14ac:dyDescent="0.2">
      <c r="A116" s="109" t="s">
        <v>135</v>
      </c>
      <c r="B116" s="110" t="s">
        <v>60</v>
      </c>
      <c r="C116" s="106">
        <f t="shared" si="86"/>
        <v>12.4</v>
      </c>
      <c r="D116" s="107">
        <v>12.4</v>
      </c>
      <c r="E116" s="107"/>
      <c r="F116" s="107"/>
      <c r="G116" s="107"/>
      <c r="H116" s="107"/>
      <c r="I116" s="107"/>
      <c r="J116" s="107"/>
      <c r="K116" s="107"/>
      <c r="L116" s="108"/>
      <c r="M116" s="108"/>
    </row>
    <row r="117" spans="1:13" ht="13.5" customHeight="1" x14ac:dyDescent="0.2">
      <c r="A117" s="109" t="s">
        <v>136</v>
      </c>
      <c r="B117" s="57" t="s">
        <v>61</v>
      </c>
      <c r="C117" s="106">
        <f t="shared" si="86"/>
        <v>116.1</v>
      </c>
      <c r="D117" s="107"/>
      <c r="E117" s="107"/>
      <c r="F117" s="107">
        <v>112</v>
      </c>
      <c r="G117" s="107"/>
      <c r="H117" s="107"/>
      <c r="I117" s="107"/>
      <c r="J117" s="107"/>
      <c r="K117" s="107">
        <v>4.0999999999999996</v>
      </c>
      <c r="L117" s="108"/>
      <c r="M117" s="108"/>
    </row>
    <row r="118" spans="1:13" ht="25.5" x14ac:dyDescent="0.2">
      <c r="A118" s="104">
        <v>48</v>
      </c>
      <c r="B118" s="111" t="s">
        <v>47</v>
      </c>
      <c r="C118" s="106">
        <f>+C119+C120+C121+C122</f>
        <v>340.5</v>
      </c>
      <c r="D118" s="107">
        <f t="shared" ref="D118:K118" si="90">+D119+D120+D121+D122</f>
        <v>12.2</v>
      </c>
      <c r="E118" s="107">
        <f t="shared" si="90"/>
        <v>0</v>
      </c>
      <c r="F118" s="107">
        <f t="shared" si="90"/>
        <v>311.8</v>
      </c>
      <c r="G118" s="107">
        <f t="shared" si="90"/>
        <v>0</v>
      </c>
      <c r="H118" s="107">
        <f t="shared" si="90"/>
        <v>0</v>
      </c>
      <c r="I118" s="107">
        <f t="shared" si="90"/>
        <v>0</v>
      </c>
      <c r="J118" s="107">
        <f t="shared" si="90"/>
        <v>0</v>
      </c>
      <c r="K118" s="107">
        <f t="shared" si="90"/>
        <v>16.5</v>
      </c>
      <c r="L118" s="108"/>
      <c r="M118" s="108"/>
    </row>
    <row r="119" spans="1:13" ht="13.5" customHeight="1" x14ac:dyDescent="0.2">
      <c r="A119" s="109" t="s">
        <v>137</v>
      </c>
      <c r="B119" s="110" t="s">
        <v>58</v>
      </c>
      <c r="C119" s="106">
        <f t="shared" si="86"/>
        <v>33.5</v>
      </c>
      <c r="D119" s="107">
        <v>5.0999999999999996</v>
      </c>
      <c r="E119" s="107"/>
      <c r="F119" s="107">
        <v>28.4</v>
      </c>
      <c r="G119" s="107"/>
      <c r="H119" s="107"/>
      <c r="I119" s="107"/>
      <c r="J119" s="107"/>
      <c r="K119" s="107"/>
      <c r="L119" s="108"/>
      <c r="M119" s="108"/>
    </row>
    <row r="120" spans="1:13" ht="13.5" customHeight="1" x14ac:dyDescent="0.2">
      <c r="A120" s="109" t="s">
        <v>138</v>
      </c>
      <c r="B120" s="110" t="s">
        <v>59</v>
      </c>
      <c r="C120" s="106">
        <f t="shared" si="86"/>
        <v>195.5</v>
      </c>
      <c r="D120" s="107"/>
      <c r="E120" s="107"/>
      <c r="F120" s="107">
        <v>183.9</v>
      </c>
      <c r="G120" s="107"/>
      <c r="H120" s="107"/>
      <c r="I120" s="107"/>
      <c r="J120" s="107"/>
      <c r="K120" s="107">
        <v>11.6</v>
      </c>
      <c r="L120" s="108"/>
      <c r="M120" s="108"/>
    </row>
    <row r="121" spans="1:13" ht="13.5" customHeight="1" x14ac:dyDescent="0.2">
      <c r="A121" s="109" t="s">
        <v>139</v>
      </c>
      <c r="B121" s="110" t="s">
        <v>60</v>
      </c>
      <c r="C121" s="106">
        <f t="shared" si="86"/>
        <v>7.1</v>
      </c>
      <c r="D121" s="107">
        <v>7.1</v>
      </c>
      <c r="E121" s="107"/>
      <c r="F121" s="107"/>
      <c r="G121" s="107"/>
      <c r="H121" s="107"/>
      <c r="I121" s="107"/>
      <c r="J121" s="107"/>
      <c r="K121" s="107"/>
      <c r="L121" s="108"/>
      <c r="M121" s="108"/>
    </row>
    <row r="122" spans="1:13" ht="13.5" customHeight="1" x14ac:dyDescent="0.2">
      <c r="A122" s="109" t="s">
        <v>140</v>
      </c>
      <c r="B122" s="57" t="s">
        <v>61</v>
      </c>
      <c r="C122" s="106">
        <f t="shared" si="86"/>
        <v>104.4</v>
      </c>
      <c r="D122" s="107"/>
      <c r="E122" s="107"/>
      <c r="F122" s="107">
        <v>99.5</v>
      </c>
      <c r="G122" s="107"/>
      <c r="H122" s="107"/>
      <c r="I122" s="107"/>
      <c r="J122" s="107"/>
      <c r="K122" s="107">
        <v>4.9000000000000004</v>
      </c>
      <c r="L122" s="108"/>
      <c r="M122" s="108"/>
    </row>
    <row r="123" spans="1:13" ht="25.5" x14ac:dyDescent="0.2">
      <c r="A123" s="104">
        <v>49</v>
      </c>
      <c r="B123" s="111" t="s">
        <v>48</v>
      </c>
      <c r="C123" s="106">
        <f>+C125+C126+C127+C128+C124</f>
        <v>337.99999999999994</v>
      </c>
      <c r="D123" s="107">
        <f t="shared" ref="D123:K123" si="91">+D125+D126+D127+D128+D124</f>
        <v>21.700000000000003</v>
      </c>
      <c r="E123" s="107">
        <f t="shared" si="91"/>
        <v>0</v>
      </c>
      <c r="F123" s="107">
        <f t="shared" si="91"/>
        <v>314.39999999999998</v>
      </c>
      <c r="G123" s="107">
        <f t="shared" si="91"/>
        <v>0</v>
      </c>
      <c r="H123" s="107">
        <f t="shared" si="91"/>
        <v>0</v>
      </c>
      <c r="I123" s="107">
        <f t="shared" si="91"/>
        <v>0</v>
      </c>
      <c r="J123" s="107">
        <f t="shared" si="91"/>
        <v>0</v>
      </c>
      <c r="K123" s="107">
        <f t="shared" si="91"/>
        <v>1.9</v>
      </c>
      <c r="L123" s="108"/>
      <c r="M123" s="108"/>
    </row>
    <row r="124" spans="1:13" ht="13.5" customHeight="1" x14ac:dyDescent="0.2">
      <c r="A124" s="109" t="s">
        <v>114</v>
      </c>
      <c r="B124" s="110" t="s">
        <v>57</v>
      </c>
      <c r="C124" s="106">
        <f t="shared" si="86"/>
        <v>10.4</v>
      </c>
      <c r="D124" s="107"/>
      <c r="E124" s="107"/>
      <c r="F124" s="107">
        <v>10.4</v>
      </c>
      <c r="G124" s="107"/>
      <c r="H124" s="107"/>
      <c r="I124" s="107"/>
      <c r="J124" s="107"/>
      <c r="K124" s="107"/>
      <c r="L124" s="108"/>
      <c r="M124" s="108"/>
    </row>
    <row r="125" spans="1:13" ht="13.5" customHeight="1" x14ac:dyDescent="0.2">
      <c r="A125" s="109" t="s">
        <v>141</v>
      </c>
      <c r="B125" s="110" t="s">
        <v>58</v>
      </c>
      <c r="C125" s="106">
        <f t="shared" si="86"/>
        <v>41.6</v>
      </c>
      <c r="D125" s="107">
        <v>5.0999999999999996</v>
      </c>
      <c r="E125" s="107"/>
      <c r="F125" s="107">
        <v>36.5</v>
      </c>
      <c r="G125" s="107"/>
      <c r="H125" s="107"/>
      <c r="I125" s="107"/>
      <c r="J125" s="107"/>
      <c r="K125" s="107"/>
      <c r="L125" s="108"/>
      <c r="M125" s="108"/>
    </row>
    <row r="126" spans="1:13" ht="13.5" customHeight="1" x14ac:dyDescent="0.2">
      <c r="A126" s="109" t="s">
        <v>142</v>
      </c>
      <c r="B126" s="110" t="s">
        <v>59</v>
      </c>
      <c r="C126" s="106">
        <f t="shared" si="86"/>
        <v>180.6</v>
      </c>
      <c r="D126" s="107"/>
      <c r="E126" s="107"/>
      <c r="F126" s="107">
        <v>180.4</v>
      </c>
      <c r="G126" s="107"/>
      <c r="H126" s="107"/>
      <c r="I126" s="107"/>
      <c r="J126" s="107"/>
      <c r="K126" s="107">
        <v>0.2</v>
      </c>
      <c r="L126" s="108"/>
      <c r="M126" s="108"/>
    </row>
    <row r="127" spans="1:13" ht="13.5" customHeight="1" x14ac:dyDescent="0.2">
      <c r="A127" s="109" t="s">
        <v>143</v>
      </c>
      <c r="B127" s="110" t="s">
        <v>60</v>
      </c>
      <c r="C127" s="106">
        <f t="shared" si="86"/>
        <v>16.600000000000001</v>
      </c>
      <c r="D127" s="107">
        <v>16.600000000000001</v>
      </c>
      <c r="E127" s="107"/>
      <c r="F127" s="107"/>
      <c r="G127" s="107"/>
      <c r="H127" s="107"/>
      <c r="I127" s="107"/>
      <c r="J127" s="107"/>
      <c r="K127" s="107"/>
      <c r="L127" s="108"/>
      <c r="M127" s="108"/>
    </row>
    <row r="128" spans="1:13" ht="13.5" customHeight="1" x14ac:dyDescent="0.2">
      <c r="A128" s="109" t="s">
        <v>144</v>
      </c>
      <c r="B128" s="57" t="s">
        <v>61</v>
      </c>
      <c r="C128" s="106">
        <f t="shared" si="86"/>
        <v>88.8</v>
      </c>
      <c r="D128" s="107"/>
      <c r="E128" s="107"/>
      <c r="F128" s="107">
        <v>87.1</v>
      </c>
      <c r="G128" s="107"/>
      <c r="H128" s="107"/>
      <c r="I128" s="107"/>
      <c r="J128" s="107"/>
      <c r="K128" s="107">
        <v>1.7</v>
      </c>
      <c r="L128" s="108"/>
      <c r="M128" s="108"/>
    </row>
    <row r="129" spans="1:13" ht="25.5" x14ac:dyDescent="0.2">
      <c r="A129" s="104">
        <v>50</v>
      </c>
      <c r="B129" s="111" t="s">
        <v>49</v>
      </c>
      <c r="C129" s="106">
        <f>+C130+C131+C132+C133</f>
        <v>355.5</v>
      </c>
      <c r="D129" s="107">
        <f t="shared" ref="D129:K129" si="92">+D130+D131+D132+D133</f>
        <v>22.9</v>
      </c>
      <c r="E129" s="107">
        <f t="shared" si="92"/>
        <v>0</v>
      </c>
      <c r="F129" s="107">
        <f t="shared" si="92"/>
        <v>316.60000000000002</v>
      </c>
      <c r="G129" s="107">
        <f t="shared" si="92"/>
        <v>0</v>
      </c>
      <c r="H129" s="107">
        <f t="shared" si="92"/>
        <v>0</v>
      </c>
      <c r="I129" s="107">
        <f t="shared" si="92"/>
        <v>0</v>
      </c>
      <c r="J129" s="107">
        <f t="shared" si="92"/>
        <v>0</v>
      </c>
      <c r="K129" s="107">
        <f t="shared" si="92"/>
        <v>16</v>
      </c>
      <c r="L129" s="108"/>
      <c r="M129" s="108"/>
    </row>
    <row r="130" spans="1:13" ht="13.5" customHeight="1" x14ac:dyDescent="0.2">
      <c r="A130" s="109" t="s">
        <v>145</v>
      </c>
      <c r="B130" s="110" t="s">
        <v>58</v>
      </c>
      <c r="C130" s="106">
        <f t="shared" si="86"/>
        <v>31</v>
      </c>
      <c r="D130" s="107">
        <v>5.0999999999999996</v>
      </c>
      <c r="E130" s="107"/>
      <c r="F130" s="107">
        <v>25.9</v>
      </c>
      <c r="G130" s="107"/>
      <c r="H130" s="107"/>
      <c r="I130" s="107"/>
      <c r="J130" s="107"/>
      <c r="K130" s="107"/>
      <c r="L130" s="108"/>
      <c r="M130" s="108"/>
    </row>
    <row r="131" spans="1:13" ht="13.5" customHeight="1" x14ac:dyDescent="0.2">
      <c r="A131" s="109" t="s">
        <v>146</v>
      </c>
      <c r="B131" s="110" t="s">
        <v>59</v>
      </c>
      <c r="C131" s="106">
        <f t="shared" si="86"/>
        <v>182.4</v>
      </c>
      <c r="D131" s="107"/>
      <c r="E131" s="107"/>
      <c r="F131" s="107">
        <f>177.4+5</f>
        <v>182.4</v>
      </c>
      <c r="G131" s="107"/>
      <c r="H131" s="107"/>
      <c r="I131" s="107"/>
      <c r="J131" s="107"/>
      <c r="K131" s="107"/>
      <c r="L131" s="108"/>
      <c r="M131" s="108"/>
    </row>
    <row r="132" spans="1:13" ht="13.5" customHeight="1" x14ac:dyDescent="0.2">
      <c r="A132" s="109" t="s">
        <v>147</v>
      </c>
      <c r="B132" s="110" t="s">
        <v>60</v>
      </c>
      <c r="C132" s="106">
        <f t="shared" si="86"/>
        <v>17.8</v>
      </c>
      <c r="D132" s="107">
        <v>17.8</v>
      </c>
      <c r="E132" s="107"/>
      <c r="F132" s="107"/>
      <c r="G132" s="107"/>
      <c r="H132" s="107"/>
      <c r="I132" s="107"/>
      <c r="J132" s="107"/>
      <c r="K132" s="107"/>
      <c r="L132" s="108"/>
      <c r="M132" s="108"/>
    </row>
    <row r="133" spans="1:13" ht="13.5" customHeight="1" x14ac:dyDescent="0.2">
      <c r="A133" s="109" t="s">
        <v>148</v>
      </c>
      <c r="B133" s="57" t="s">
        <v>61</v>
      </c>
      <c r="C133" s="106">
        <f t="shared" si="86"/>
        <v>124.3</v>
      </c>
      <c r="D133" s="107"/>
      <c r="E133" s="107"/>
      <c r="F133" s="107">
        <v>108.3</v>
      </c>
      <c r="G133" s="107"/>
      <c r="H133" s="107"/>
      <c r="I133" s="107"/>
      <c r="J133" s="107"/>
      <c r="K133" s="107">
        <v>16</v>
      </c>
      <c r="L133" s="108"/>
      <c r="M133" s="108"/>
    </row>
    <row r="134" spans="1:13" ht="25.5" x14ac:dyDescent="0.2">
      <c r="A134" s="104">
        <v>51</v>
      </c>
      <c r="B134" s="113" t="s">
        <v>50</v>
      </c>
      <c r="C134" s="106">
        <f>+C135+C136+C137+C138</f>
        <v>370.8</v>
      </c>
      <c r="D134" s="107">
        <f t="shared" ref="D134:K134" si="93">+D135+D136+D137+D138</f>
        <v>17.8</v>
      </c>
      <c r="E134" s="107">
        <f t="shared" si="93"/>
        <v>0</v>
      </c>
      <c r="F134" s="107">
        <f t="shared" si="93"/>
        <v>347.6</v>
      </c>
      <c r="G134" s="107">
        <f t="shared" si="93"/>
        <v>0</v>
      </c>
      <c r="H134" s="107">
        <f t="shared" si="93"/>
        <v>0</v>
      </c>
      <c r="I134" s="107">
        <f t="shared" si="93"/>
        <v>0</v>
      </c>
      <c r="J134" s="107">
        <f t="shared" si="93"/>
        <v>0</v>
      </c>
      <c r="K134" s="107">
        <f t="shared" si="93"/>
        <v>5.4</v>
      </c>
      <c r="L134" s="108"/>
      <c r="M134" s="108"/>
    </row>
    <row r="135" spans="1:13" ht="13.5" customHeight="1" x14ac:dyDescent="0.2">
      <c r="A135" s="109" t="s">
        <v>149</v>
      </c>
      <c r="B135" s="110" t="s">
        <v>58</v>
      </c>
      <c r="C135" s="106">
        <f t="shared" si="86"/>
        <v>33.1</v>
      </c>
      <c r="D135" s="107">
        <v>4.5</v>
      </c>
      <c r="E135" s="107"/>
      <c r="F135" s="107">
        <v>28.6</v>
      </c>
      <c r="G135" s="107"/>
      <c r="H135" s="107"/>
      <c r="I135" s="107"/>
      <c r="J135" s="107"/>
      <c r="K135" s="107"/>
      <c r="L135" s="108"/>
      <c r="M135" s="108"/>
    </row>
    <row r="136" spans="1:13" ht="13.5" customHeight="1" x14ac:dyDescent="0.2">
      <c r="A136" s="109" t="s">
        <v>150</v>
      </c>
      <c r="B136" s="110" t="s">
        <v>59</v>
      </c>
      <c r="C136" s="106">
        <f t="shared" si="86"/>
        <v>144.80000000000001</v>
      </c>
      <c r="D136" s="107"/>
      <c r="E136" s="107"/>
      <c r="F136" s="107">
        <v>144.80000000000001</v>
      </c>
      <c r="G136" s="107"/>
      <c r="H136" s="107"/>
      <c r="I136" s="107"/>
      <c r="J136" s="107"/>
      <c r="K136" s="107"/>
      <c r="L136" s="108"/>
      <c r="M136" s="108"/>
    </row>
    <row r="137" spans="1:13" ht="13.5" customHeight="1" x14ac:dyDescent="0.2">
      <c r="A137" s="109" t="s">
        <v>151</v>
      </c>
      <c r="B137" s="110" t="s">
        <v>60</v>
      </c>
      <c r="C137" s="106">
        <f t="shared" si="86"/>
        <v>13.3</v>
      </c>
      <c r="D137" s="107">
        <v>13.3</v>
      </c>
      <c r="E137" s="107"/>
      <c r="F137" s="107"/>
      <c r="G137" s="107"/>
      <c r="H137" s="107"/>
      <c r="I137" s="107"/>
      <c r="J137" s="107"/>
      <c r="K137" s="107"/>
      <c r="L137" s="108"/>
      <c r="M137" s="108"/>
    </row>
    <row r="138" spans="1:13" ht="13.5" customHeight="1" x14ac:dyDescent="0.2">
      <c r="A138" s="109" t="s">
        <v>152</v>
      </c>
      <c r="B138" s="57" t="s">
        <v>61</v>
      </c>
      <c r="C138" s="106">
        <f t="shared" si="86"/>
        <v>179.6</v>
      </c>
      <c r="D138" s="107"/>
      <c r="E138" s="107"/>
      <c r="F138" s="107">
        <v>174.2</v>
      </c>
      <c r="G138" s="107"/>
      <c r="H138" s="107"/>
      <c r="I138" s="107"/>
      <c r="J138" s="107"/>
      <c r="K138" s="107">
        <v>5.4</v>
      </c>
      <c r="L138" s="108"/>
      <c r="M138" s="108"/>
    </row>
    <row r="139" spans="1:13" ht="25.5" x14ac:dyDescent="0.2">
      <c r="A139" s="104">
        <v>52</v>
      </c>
      <c r="B139" s="111" t="s">
        <v>51</v>
      </c>
      <c r="C139" s="106">
        <f>+C140+C141+C142+C143</f>
        <v>263</v>
      </c>
      <c r="D139" s="107">
        <f t="shared" ref="D139:K139" si="94">+D140+D141+D142+D143</f>
        <v>16.2</v>
      </c>
      <c r="E139" s="107">
        <f t="shared" si="94"/>
        <v>0</v>
      </c>
      <c r="F139" s="107">
        <f t="shared" si="94"/>
        <v>243.8</v>
      </c>
      <c r="G139" s="107">
        <f t="shared" si="94"/>
        <v>0</v>
      </c>
      <c r="H139" s="107">
        <f t="shared" si="94"/>
        <v>0</v>
      </c>
      <c r="I139" s="107">
        <f t="shared" si="94"/>
        <v>0</v>
      </c>
      <c r="J139" s="107">
        <f t="shared" si="94"/>
        <v>0</v>
      </c>
      <c r="K139" s="107">
        <f t="shared" si="94"/>
        <v>3</v>
      </c>
      <c r="L139" s="108"/>
      <c r="M139" s="108"/>
    </row>
    <row r="140" spans="1:13" ht="13.5" customHeight="1" x14ac:dyDescent="0.2">
      <c r="A140" s="109" t="s">
        <v>153</v>
      </c>
      <c r="B140" s="110" t="s">
        <v>58</v>
      </c>
      <c r="C140" s="106">
        <f t="shared" si="86"/>
        <v>32.200000000000003</v>
      </c>
      <c r="D140" s="107">
        <v>4.5</v>
      </c>
      <c r="E140" s="107"/>
      <c r="F140" s="107">
        <v>27.7</v>
      </c>
      <c r="G140" s="107"/>
      <c r="H140" s="107"/>
      <c r="I140" s="107"/>
      <c r="J140" s="107"/>
      <c r="K140" s="107"/>
      <c r="L140" s="108"/>
      <c r="M140" s="108"/>
    </row>
    <row r="141" spans="1:13" ht="13.5" customHeight="1" x14ac:dyDescent="0.2">
      <c r="A141" s="109" t="s">
        <v>154</v>
      </c>
      <c r="B141" s="110" t="s">
        <v>59</v>
      </c>
      <c r="C141" s="106">
        <f t="shared" si="86"/>
        <v>99.699999999999989</v>
      </c>
      <c r="D141" s="107"/>
      <c r="E141" s="107"/>
      <c r="F141" s="107">
        <f>94.6+5</f>
        <v>99.6</v>
      </c>
      <c r="G141" s="107"/>
      <c r="H141" s="107"/>
      <c r="I141" s="107"/>
      <c r="J141" s="107"/>
      <c r="K141" s="107">
        <v>0.1</v>
      </c>
      <c r="L141" s="108"/>
      <c r="M141" s="108"/>
    </row>
    <row r="142" spans="1:13" ht="13.5" customHeight="1" x14ac:dyDescent="0.2">
      <c r="A142" s="109" t="s">
        <v>155</v>
      </c>
      <c r="B142" s="110" t="s">
        <v>60</v>
      </c>
      <c r="C142" s="106">
        <f t="shared" si="86"/>
        <v>11.7</v>
      </c>
      <c r="D142" s="107">
        <v>11.7</v>
      </c>
      <c r="E142" s="107"/>
      <c r="F142" s="107"/>
      <c r="G142" s="107"/>
      <c r="H142" s="107"/>
      <c r="I142" s="107"/>
      <c r="J142" s="107"/>
      <c r="K142" s="107"/>
      <c r="L142" s="108"/>
      <c r="M142" s="108"/>
    </row>
    <row r="143" spans="1:13" ht="13.5" customHeight="1" x14ac:dyDescent="0.2">
      <c r="A143" s="109" t="s">
        <v>156</v>
      </c>
      <c r="B143" s="57" t="s">
        <v>61</v>
      </c>
      <c r="C143" s="106">
        <f t="shared" si="86"/>
        <v>119.4</v>
      </c>
      <c r="D143" s="107"/>
      <c r="E143" s="107"/>
      <c r="F143" s="107">
        <v>116.5</v>
      </c>
      <c r="G143" s="107"/>
      <c r="H143" s="107"/>
      <c r="I143" s="107"/>
      <c r="J143" s="107"/>
      <c r="K143" s="107">
        <v>2.9</v>
      </c>
      <c r="L143" s="108"/>
      <c r="M143" s="108"/>
    </row>
    <row r="144" spans="1:13" ht="25.5" x14ac:dyDescent="0.2">
      <c r="A144" s="104">
        <v>53</v>
      </c>
      <c r="B144" s="111" t="s">
        <v>52</v>
      </c>
      <c r="C144" s="106">
        <f>+C145+C146+C147+C148</f>
        <v>304.09999999999997</v>
      </c>
      <c r="D144" s="107">
        <f t="shared" ref="D144:K144" si="95">+D145+D146+D147+D148</f>
        <v>21.700000000000003</v>
      </c>
      <c r="E144" s="107">
        <f t="shared" si="95"/>
        <v>0</v>
      </c>
      <c r="F144" s="107">
        <f t="shared" si="95"/>
        <v>276.59999999999997</v>
      </c>
      <c r="G144" s="107">
        <f t="shared" si="95"/>
        <v>0</v>
      </c>
      <c r="H144" s="107">
        <f t="shared" si="95"/>
        <v>0</v>
      </c>
      <c r="I144" s="107">
        <f t="shared" si="95"/>
        <v>0</v>
      </c>
      <c r="J144" s="107">
        <f t="shared" si="95"/>
        <v>0</v>
      </c>
      <c r="K144" s="107">
        <f t="shared" si="95"/>
        <v>5.8</v>
      </c>
      <c r="L144" s="108"/>
      <c r="M144" s="108"/>
    </row>
    <row r="145" spans="1:21" ht="13.5" customHeight="1" x14ac:dyDescent="0.2">
      <c r="A145" s="109" t="s">
        <v>157</v>
      </c>
      <c r="B145" s="110" t="s">
        <v>58</v>
      </c>
      <c r="C145" s="106">
        <f t="shared" si="86"/>
        <v>33.200000000000003</v>
      </c>
      <c r="D145" s="107">
        <v>5.0999999999999996</v>
      </c>
      <c r="E145" s="107"/>
      <c r="F145" s="107">
        <v>28.1</v>
      </c>
      <c r="G145" s="107"/>
      <c r="H145" s="107"/>
      <c r="I145" s="107"/>
      <c r="J145" s="107"/>
      <c r="K145" s="107"/>
      <c r="L145" s="108"/>
      <c r="M145" s="108"/>
    </row>
    <row r="146" spans="1:21" ht="13.5" customHeight="1" x14ac:dyDescent="0.2">
      <c r="A146" s="109" t="s">
        <v>158</v>
      </c>
      <c r="B146" s="110" t="s">
        <v>59</v>
      </c>
      <c r="C146" s="106">
        <f t="shared" si="86"/>
        <v>143</v>
      </c>
      <c r="D146" s="107"/>
      <c r="E146" s="107"/>
      <c r="F146" s="107">
        <v>139.19999999999999</v>
      </c>
      <c r="G146" s="107"/>
      <c r="H146" s="107"/>
      <c r="I146" s="107"/>
      <c r="J146" s="107"/>
      <c r="K146" s="107">
        <v>3.8</v>
      </c>
      <c r="L146" s="108"/>
      <c r="M146" s="108"/>
    </row>
    <row r="147" spans="1:21" ht="13.5" customHeight="1" x14ac:dyDescent="0.2">
      <c r="A147" s="109" t="s">
        <v>159</v>
      </c>
      <c r="B147" s="110" t="s">
        <v>60</v>
      </c>
      <c r="C147" s="106">
        <f t="shared" si="86"/>
        <v>16.600000000000001</v>
      </c>
      <c r="D147" s="107">
        <v>16.600000000000001</v>
      </c>
      <c r="E147" s="107"/>
      <c r="F147" s="107"/>
      <c r="G147" s="107"/>
      <c r="H147" s="107"/>
      <c r="I147" s="107"/>
      <c r="J147" s="107"/>
      <c r="K147" s="107"/>
      <c r="L147" s="108"/>
      <c r="M147" s="108"/>
    </row>
    <row r="148" spans="1:21" ht="13.5" customHeight="1" x14ac:dyDescent="0.2">
      <c r="A148" s="109" t="s">
        <v>160</v>
      </c>
      <c r="B148" s="57" t="s">
        <v>61</v>
      </c>
      <c r="C148" s="106">
        <f t="shared" si="86"/>
        <v>111.3</v>
      </c>
      <c r="D148" s="107"/>
      <c r="E148" s="107"/>
      <c r="F148" s="107">
        <v>109.3</v>
      </c>
      <c r="G148" s="107"/>
      <c r="H148" s="107"/>
      <c r="I148" s="107"/>
      <c r="J148" s="107"/>
      <c r="K148" s="107">
        <v>2</v>
      </c>
      <c r="L148" s="108"/>
      <c r="M148" s="108"/>
    </row>
    <row r="149" spans="1:21" ht="25.5" x14ac:dyDescent="0.2">
      <c r="A149" s="104">
        <v>54</v>
      </c>
      <c r="B149" s="111" t="s">
        <v>53</v>
      </c>
      <c r="C149" s="106">
        <f>+C150+C151+C152+C153</f>
        <v>299.5</v>
      </c>
      <c r="D149" s="107">
        <f t="shared" ref="D149:K149" si="96">+D150+D151+D152+D153</f>
        <v>17.899999999999999</v>
      </c>
      <c r="E149" s="107">
        <f t="shared" si="96"/>
        <v>0</v>
      </c>
      <c r="F149" s="107">
        <f t="shared" si="96"/>
        <v>273.89999999999998</v>
      </c>
      <c r="G149" s="107">
        <f t="shared" si="96"/>
        <v>0</v>
      </c>
      <c r="H149" s="107">
        <f t="shared" si="96"/>
        <v>0</v>
      </c>
      <c r="I149" s="107">
        <f t="shared" si="96"/>
        <v>0</v>
      </c>
      <c r="J149" s="107">
        <f t="shared" si="96"/>
        <v>0</v>
      </c>
      <c r="K149" s="107">
        <f t="shared" si="96"/>
        <v>7.6999999999999993</v>
      </c>
      <c r="L149" s="108"/>
      <c r="M149" s="108"/>
    </row>
    <row r="150" spans="1:21" ht="13.5" customHeight="1" x14ac:dyDescent="0.2">
      <c r="A150" s="109" t="s">
        <v>161</v>
      </c>
      <c r="B150" s="110" t="s">
        <v>58</v>
      </c>
      <c r="C150" s="106">
        <f t="shared" si="86"/>
        <v>29</v>
      </c>
      <c r="D150" s="107">
        <v>4.5999999999999996</v>
      </c>
      <c r="E150" s="107"/>
      <c r="F150" s="107">
        <v>24.4</v>
      </c>
      <c r="G150" s="107"/>
      <c r="H150" s="107"/>
      <c r="I150" s="107"/>
      <c r="J150" s="107"/>
      <c r="K150" s="107"/>
      <c r="L150" s="108"/>
      <c r="M150" s="108"/>
    </row>
    <row r="151" spans="1:21" ht="13.5" customHeight="1" x14ac:dyDescent="0.2">
      <c r="A151" s="109" t="s">
        <v>163</v>
      </c>
      <c r="B151" s="110" t="s">
        <v>59</v>
      </c>
      <c r="C151" s="106">
        <f t="shared" si="86"/>
        <v>132.9</v>
      </c>
      <c r="D151" s="107"/>
      <c r="E151" s="107"/>
      <c r="F151" s="107">
        <v>132.9</v>
      </c>
      <c r="G151" s="107"/>
      <c r="H151" s="107"/>
      <c r="I151" s="107"/>
      <c r="J151" s="107"/>
      <c r="K151" s="107"/>
      <c r="L151" s="108"/>
      <c r="M151" s="108"/>
    </row>
    <row r="152" spans="1:21" ht="13.5" customHeight="1" x14ac:dyDescent="0.2">
      <c r="A152" s="109" t="s">
        <v>162</v>
      </c>
      <c r="B152" s="110" t="s">
        <v>60</v>
      </c>
      <c r="C152" s="106">
        <f t="shared" si="86"/>
        <v>13.3</v>
      </c>
      <c r="D152" s="107">
        <v>13.3</v>
      </c>
      <c r="E152" s="107"/>
      <c r="F152" s="107"/>
      <c r="G152" s="107"/>
      <c r="H152" s="107"/>
      <c r="I152" s="107"/>
      <c r="J152" s="107"/>
      <c r="K152" s="107"/>
      <c r="L152" s="108"/>
      <c r="M152" s="108"/>
    </row>
    <row r="153" spans="1:21" ht="13.5" customHeight="1" x14ac:dyDescent="0.2">
      <c r="A153" s="109" t="s">
        <v>164</v>
      </c>
      <c r="B153" s="57" t="s">
        <v>61</v>
      </c>
      <c r="C153" s="106">
        <f t="shared" si="86"/>
        <v>124.3</v>
      </c>
      <c r="D153" s="107"/>
      <c r="E153" s="107"/>
      <c r="F153" s="107">
        <v>116.6</v>
      </c>
      <c r="G153" s="107"/>
      <c r="H153" s="107"/>
      <c r="I153" s="107"/>
      <c r="J153" s="107"/>
      <c r="K153" s="107">
        <f>4.3+3.4</f>
        <v>7.6999999999999993</v>
      </c>
      <c r="L153" s="108"/>
      <c r="M153" s="108"/>
    </row>
    <row r="154" spans="1:21" ht="25.5" x14ac:dyDescent="0.2">
      <c r="A154" s="104">
        <v>55</v>
      </c>
      <c r="B154" s="111" t="s">
        <v>54</v>
      </c>
      <c r="C154" s="106">
        <f>+C155+C156+C157+C158</f>
        <v>520.90000000000009</v>
      </c>
      <c r="D154" s="107">
        <f t="shared" ref="D154:K154" si="97">+D155+D156+D157+D158</f>
        <v>13.4</v>
      </c>
      <c r="E154" s="107">
        <f t="shared" si="97"/>
        <v>0</v>
      </c>
      <c r="F154" s="107">
        <f t="shared" si="97"/>
        <v>502.8</v>
      </c>
      <c r="G154" s="107">
        <f t="shared" si="97"/>
        <v>0</v>
      </c>
      <c r="H154" s="107">
        <f t="shared" si="97"/>
        <v>0</v>
      </c>
      <c r="I154" s="107">
        <f t="shared" si="97"/>
        <v>0</v>
      </c>
      <c r="J154" s="107">
        <f t="shared" si="97"/>
        <v>0</v>
      </c>
      <c r="K154" s="107">
        <f t="shared" si="97"/>
        <v>4.7</v>
      </c>
      <c r="L154" s="108"/>
      <c r="M154" s="108"/>
    </row>
    <row r="155" spans="1:21" ht="13.5" customHeight="1" x14ac:dyDescent="0.2">
      <c r="A155" s="109" t="s">
        <v>165</v>
      </c>
      <c r="B155" s="115" t="s">
        <v>58</v>
      </c>
      <c r="C155" s="106">
        <f t="shared" si="86"/>
        <v>39.6</v>
      </c>
      <c r="D155" s="107">
        <v>5.0999999999999996</v>
      </c>
      <c r="E155" s="107"/>
      <c r="F155" s="107">
        <v>34.5</v>
      </c>
      <c r="G155" s="107"/>
      <c r="H155" s="107"/>
      <c r="I155" s="107"/>
      <c r="J155" s="107"/>
      <c r="K155" s="107"/>
      <c r="L155" s="108"/>
      <c r="M155" s="108"/>
    </row>
    <row r="156" spans="1:21" ht="13.5" customHeight="1" x14ac:dyDescent="0.2">
      <c r="A156" s="109" t="s">
        <v>167</v>
      </c>
      <c r="B156" s="115" t="s">
        <v>59</v>
      </c>
      <c r="C156" s="106">
        <f t="shared" si="86"/>
        <v>285.60000000000002</v>
      </c>
      <c r="D156" s="107"/>
      <c r="E156" s="107"/>
      <c r="F156" s="107">
        <v>285.60000000000002</v>
      </c>
      <c r="G156" s="107"/>
      <c r="H156" s="107"/>
      <c r="I156" s="107"/>
      <c r="J156" s="107"/>
      <c r="K156" s="107"/>
    </row>
    <row r="157" spans="1:21" ht="13.5" customHeight="1" x14ac:dyDescent="0.2">
      <c r="A157" s="109" t="s">
        <v>166</v>
      </c>
      <c r="B157" s="115" t="s">
        <v>60</v>
      </c>
      <c r="C157" s="106">
        <f t="shared" si="86"/>
        <v>8.3000000000000007</v>
      </c>
      <c r="D157" s="107">
        <v>8.3000000000000007</v>
      </c>
      <c r="E157" s="107"/>
      <c r="F157" s="107"/>
      <c r="G157" s="107"/>
      <c r="H157" s="107"/>
      <c r="I157" s="107"/>
      <c r="J157" s="107"/>
      <c r="K157" s="107"/>
    </row>
    <row r="158" spans="1:21" ht="13.5" customHeight="1" x14ac:dyDescent="0.2">
      <c r="A158" s="109" t="s">
        <v>168</v>
      </c>
      <c r="B158" s="116" t="s">
        <v>61</v>
      </c>
      <c r="C158" s="117">
        <f t="shared" si="86"/>
        <v>187.39999999999998</v>
      </c>
      <c r="D158" s="118"/>
      <c r="E158" s="118"/>
      <c r="F158" s="118">
        <v>182.7</v>
      </c>
      <c r="G158" s="118"/>
      <c r="H158" s="118"/>
      <c r="I158" s="118"/>
      <c r="J158" s="118"/>
      <c r="K158" s="118">
        <v>4.7</v>
      </c>
    </row>
    <row r="159" spans="1:21" x14ac:dyDescent="0.2">
      <c r="A159" s="104">
        <v>56</v>
      </c>
      <c r="B159" s="119" t="s">
        <v>70</v>
      </c>
      <c r="C159" s="120">
        <f>+C10+C12+C14+C16+C18+C20+C22+C24+C26+C28+C30+C32+C34+C36+C38+C40+C42+C44+C46+C48+C50+C52+C54+C56+C58+C60+C62+C64+C66+C68+C70+C72+C74+C76+C78+C80+C82+C84+C86+C89+C92+C94+C96+C98+C104+C108+C113+C118+C123+C129+C134+C139+C144+C149+C154</f>
        <v>129352.40000000001</v>
      </c>
      <c r="D159" s="120">
        <f t="shared" ref="D159:K159" si="98">+D10+D12+D14+D16+D18+D20+D22+D24+D26+D28+D30+D32+D34+D36+D38+D40+D42+D44+D46+D48+D50+D52+D54+D56+D58+D60+D62+D64+D66+D68+D70+D72+D74+D76+D78+D80+D82+D84+D86+D89+D92+D94+D96+D98+D104+D108+D113+D118+D123+D129+D134+D139+D144+D149+D154</f>
        <v>8000.699999999998</v>
      </c>
      <c r="E159" s="120">
        <f t="shared" si="98"/>
        <v>28783.100000000006</v>
      </c>
      <c r="F159" s="120">
        <f t="shared" si="98"/>
        <v>72132.100000000006</v>
      </c>
      <c r="G159" s="120">
        <f t="shared" si="98"/>
        <v>5086.3999999999996</v>
      </c>
      <c r="H159" s="120">
        <f t="shared" si="98"/>
        <v>6359</v>
      </c>
      <c r="I159" s="120">
        <f t="shared" si="98"/>
        <v>457.4</v>
      </c>
      <c r="J159" s="120">
        <f t="shared" si="98"/>
        <v>4375.2</v>
      </c>
      <c r="K159" s="120">
        <f t="shared" si="98"/>
        <v>4158.5</v>
      </c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1" spans="1:11" ht="15" customHeight="1" x14ac:dyDescent="0.2">
      <c r="A161" s="139" t="s">
        <v>213</v>
      </c>
      <c r="B161" s="140"/>
      <c r="C161" s="140"/>
      <c r="D161" s="140"/>
      <c r="E161" s="140"/>
      <c r="F161" s="140"/>
      <c r="G161" s="140"/>
      <c r="H161" s="140"/>
      <c r="I161" s="140"/>
      <c r="J161" s="140"/>
      <c r="K161" s="141"/>
    </row>
    <row r="162" spans="1:11" ht="13.5" customHeight="1" x14ac:dyDescent="0.2">
      <c r="A162" s="143" t="s">
        <v>57</v>
      </c>
      <c r="B162" s="144"/>
      <c r="C162" s="106">
        <f>+C11+C13+C15+C17+C19+C21+C23+C25+C27+C29+C31+C33+C35+C37+C39+C41+C43+C45+C47+C49+C51+C53+C55+C57+C59+C61+C63+C65+C67+C69+C71+C73+C75+C77+C79+C87+C90+C99+C124</f>
        <v>64718.600000000013</v>
      </c>
      <c r="D162" s="107">
        <f t="shared" ref="D162:K162" si="99">+D11+D13+D15+D17+D19+D21+D23+D25+D27+D29+D31+D33+D35+D37+D39+D41+D43+D45+D47+D49+D51+D53+D55+D57+D59+D61+D63+D65+D67+D69+D71+D73+D75+D77+D79+D87+D90+D99+D124</f>
        <v>0</v>
      </c>
      <c r="E162" s="106">
        <f t="shared" si="99"/>
        <v>28783.100000000006</v>
      </c>
      <c r="F162" s="106">
        <f t="shared" si="99"/>
        <v>30536.999999999996</v>
      </c>
      <c r="G162" s="106">
        <f t="shared" si="99"/>
        <v>1288.7</v>
      </c>
      <c r="H162" s="106">
        <f t="shared" si="99"/>
        <v>1833</v>
      </c>
      <c r="I162" s="106">
        <f>+I11+I13+I15+I17+I19+I21+I23+I25+I27+I29+I31+I33+I35+I37+I39+I41+I43+I45+I47+I49+I51+I53+I55+I57+I59+I61+I63+I65+I67+I69+I71+I73+I75+I77+I79+I87+I90+I99+I124</f>
        <v>299.39999999999998</v>
      </c>
      <c r="J162" s="107">
        <f t="shared" si="99"/>
        <v>0</v>
      </c>
      <c r="K162" s="121">
        <f t="shared" si="99"/>
        <v>1977.4000000000003</v>
      </c>
    </row>
    <row r="163" spans="1:11" ht="13.5" customHeight="1" x14ac:dyDescent="0.2">
      <c r="A163" s="143" t="s">
        <v>58</v>
      </c>
      <c r="B163" s="144"/>
      <c r="C163" s="106">
        <f>+C81+C83+C85+C88+C91+C93+C95+C100+C105+C109+C114+C119+C125+C130+C135+C140+C145+C150+C155</f>
        <v>28947.5</v>
      </c>
      <c r="D163" s="106">
        <f t="shared" ref="D163:J163" si="100">+D81+D83+D85+D88+D91+D93+D95+D100+D105+D109+D114+D119+D125+D130+D135+D140+D145+D150+D155</f>
        <v>7077.9000000000033</v>
      </c>
      <c r="E163" s="107">
        <f t="shared" si="100"/>
        <v>0</v>
      </c>
      <c r="F163" s="106">
        <f t="shared" si="100"/>
        <v>16353.7</v>
      </c>
      <c r="G163" s="106">
        <f>+G81+G83+G85+G88+G91+G93+G95+G100+G105+G109+G114+G119+G125+G130+G135+G140+G145+G150+G155</f>
        <v>597.70000000000005</v>
      </c>
      <c r="H163" s="106">
        <f t="shared" si="100"/>
        <v>2706</v>
      </c>
      <c r="I163" s="106">
        <f t="shared" si="100"/>
        <v>158</v>
      </c>
      <c r="J163" s="107">
        <f t="shared" si="100"/>
        <v>0</v>
      </c>
      <c r="K163" s="121">
        <f>+K81+K83+K85+K88+K91+K93+K95+K100+K105+K109+K114+K119+K125+K130+K135+K140+K145+K150+K155</f>
        <v>2054.1999999999998</v>
      </c>
    </row>
    <row r="164" spans="1:11" ht="13.5" customHeight="1" x14ac:dyDescent="0.2">
      <c r="A164" s="143" t="s">
        <v>59</v>
      </c>
      <c r="B164" s="144"/>
      <c r="C164" s="106">
        <f>+C101+C106+C110+C115+C120+C126+C131+C136+C141+C146+C151+C156</f>
        <v>20367</v>
      </c>
      <c r="D164" s="107">
        <f t="shared" ref="D164:K164" si="101">+D101+D106+D110+D115+D120+D126+D131+D136+D141+D146+D151+D156</f>
        <v>0</v>
      </c>
      <c r="E164" s="107">
        <f t="shared" si="101"/>
        <v>0</v>
      </c>
      <c r="F164" s="106">
        <f t="shared" si="101"/>
        <v>13247.9</v>
      </c>
      <c r="G164" s="106">
        <f t="shared" si="101"/>
        <v>3200</v>
      </c>
      <c r="H164" s="106">
        <f t="shared" si="101"/>
        <v>1760</v>
      </c>
      <c r="I164" s="107">
        <f t="shared" si="101"/>
        <v>0</v>
      </c>
      <c r="J164" s="106">
        <f t="shared" si="101"/>
        <v>2142.1999999999998</v>
      </c>
      <c r="K164" s="121">
        <f t="shared" si="101"/>
        <v>16.899999999999999</v>
      </c>
    </row>
    <row r="165" spans="1:11" ht="13.5" customHeight="1" x14ac:dyDescent="0.2">
      <c r="A165" s="143" t="s">
        <v>60</v>
      </c>
      <c r="B165" s="144"/>
      <c r="C165" s="106">
        <f>+C102+C111+C116+C121+C132+C137+C147+C152+C157+C142+C127</f>
        <v>2167.3000000000002</v>
      </c>
      <c r="D165" s="106">
        <f t="shared" ref="D165:K165" si="102">+D102+D111+D116+D121+D132+D137+D147+D152+D157+D142+D127</f>
        <v>689.69999999999993</v>
      </c>
      <c r="E165" s="107">
        <f t="shared" si="102"/>
        <v>0</v>
      </c>
      <c r="F165" s="106">
        <f t="shared" si="102"/>
        <v>1417.6</v>
      </c>
      <c r="G165" s="106">
        <f t="shared" si="102"/>
        <v>0</v>
      </c>
      <c r="H165" s="106">
        <f t="shared" si="102"/>
        <v>60</v>
      </c>
      <c r="I165" s="107">
        <f t="shared" si="102"/>
        <v>0</v>
      </c>
      <c r="J165" s="107">
        <f t="shared" si="102"/>
        <v>0</v>
      </c>
      <c r="K165" s="121">
        <f t="shared" si="102"/>
        <v>0</v>
      </c>
    </row>
    <row r="166" spans="1:11" ht="13.5" customHeight="1" x14ac:dyDescent="0.2">
      <c r="A166" s="145" t="s">
        <v>61</v>
      </c>
      <c r="B166" s="146"/>
      <c r="C166" s="106">
        <f>+C97+C103+C107+C112+C117+C122+C128+C133+C138+C143+C148+C153+C158</f>
        <v>13151.999999999996</v>
      </c>
      <c r="D166" s="106">
        <f>+D97+D103+D107+D112+D117+D122+D128+D133+D138+D143+D148+D153+D158</f>
        <v>233.1</v>
      </c>
      <c r="E166" s="107">
        <f t="shared" ref="E166:J166" si="103">+E97+E103+E107+E112+E117+E122+E128+E133+E138+E143+E148+E153+E158</f>
        <v>0</v>
      </c>
      <c r="F166" s="106">
        <f t="shared" si="103"/>
        <v>10575.900000000001</v>
      </c>
      <c r="G166" s="106">
        <f t="shared" si="103"/>
        <v>0</v>
      </c>
      <c r="H166" s="106">
        <f t="shared" si="103"/>
        <v>0</v>
      </c>
      <c r="I166" s="107">
        <f t="shared" si="103"/>
        <v>0</v>
      </c>
      <c r="J166" s="106">
        <f t="shared" si="103"/>
        <v>2233</v>
      </c>
      <c r="K166" s="121">
        <f>+K97+K103+K107+K112+K117+K122+K128+K133+K138+K143+K148+K153+K158</f>
        <v>110.00000000000001</v>
      </c>
    </row>
    <row r="167" spans="1:11" x14ac:dyDescent="0.2">
      <c r="A167" s="137" t="s">
        <v>70</v>
      </c>
      <c r="B167" s="138"/>
      <c r="C167" s="120">
        <f>SUM(C162:C166)</f>
        <v>129352.40000000001</v>
      </c>
      <c r="D167" s="120">
        <f t="shared" ref="D167:K167" si="104">SUM(D162:D166)</f>
        <v>8000.7000000000035</v>
      </c>
      <c r="E167" s="120">
        <f t="shared" si="104"/>
        <v>28783.100000000006</v>
      </c>
      <c r="F167" s="120">
        <f t="shared" si="104"/>
        <v>72132.100000000006</v>
      </c>
      <c r="G167" s="120">
        <f t="shared" si="104"/>
        <v>5086.3999999999996</v>
      </c>
      <c r="H167" s="120">
        <f t="shared" si="104"/>
        <v>6359</v>
      </c>
      <c r="I167" s="120">
        <f t="shared" si="104"/>
        <v>457.4</v>
      </c>
      <c r="J167" s="120">
        <f t="shared" si="104"/>
        <v>4375.2</v>
      </c>
      <c r="K167" s="120">
        <f t="shared" si="104"/>
        <v>4158.5000000000009</v>
      </c>
    </row>
    <row r="170" spans="1:11" x14ac:dyDescent="0.2">
      <c r="D170" s="142" t="s">
        <v>212</v>
      </c>
      <c r="E170" s="142"/>
      <c r="F170" s="142"/>
      <c r="G170" s="142"/>
      <c r="H170" s="142"/>
    </row>
  </sheetData>
  <mergeCells count="19">
    <mergeCell ref="G2:K2"/>
    <mergeCell ref="G1:K1"/>
    <mergeCell ref="H3:K3"/>
    <mergeCell ref="A4:K4"/>
    <mergeCell ref="A6:A8"/>
    <mergeCell ref="B6:B8"/>
    <mergeCell ref="C6:C8"/>
    <mergeCell ref="D6:K6"/>
    <mergeCell ref="D7:D8"/>
    <mergeCell ref="E7:E8"/>
    <mergeCell ref="F7:K7"/>
    <mergeCell ref="A167:B167"/>
    <mergeCell ref="A161:K161"/>
    <mergeCell ref="D170:H170"/>
    <mergeCell ref="A162:B162"/>
    <mergeCell ref="A163:B163"/>
    <mergeCell ref="A164:B164"/>
    <mergeCell ref="A165:B165"/>
    <mergeCell ref="A166:B166"/>
  </mergeCells>
  <phoneticPr fontId="4" type="noConversion"/>
  <pageMargins left="0.70866141732283472" right="0" top="0.55118110236220474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3433C-4335-480F-B26F-A7CDC75188B6}">
  <dimension ref="A1:P97"/>
  <sheetViews>
    <sheetView zoomScaleNormal="100" workbookViewId="0">
      <selection activeCell="F58" sqref="F58"/>
    </sheetView>
  </sheetViews>
  <sheetFormatPr defaultColWidth="9.140625" defaultRowHeight="15.75" x14ac:dyDescent="0.25"/>
  <cols>
    <col min="1" max="1" width="1.85546875" style="69" customWidth="1"/>
    <col min="2" max="2" width="10.140625" style="72" customWidth="1"/>
    <col min="3" max="3" width="65.140625" style="72" customWidth="1"/>
    <col min="4" max="4" width="14.7109375" style="73" customWidth="1"/>
    <col min="5" max="5" width="9.140625" style="10"/>
    <col min="6" max="6" width="81.42578125" style="10" customWidth="1"/>
    <col min="7" max="13" width="9.140625" style="10"/>
    <col min="14" max="14" width="8.42578125" style="10" customWidth="1"/>
    <col min="15" max="16" width="9.140625" style="10" hidden="1" customWidth="1"/>
    <col min="17" max="16384" width="9.140625" style="10"/>
  </cols>
  <sheetData>
    <row r="1" spans="1:5" x14ac:dyDescent="0.25">
      <c r="B1" s="69"/>
      <c r="C1" s="154" t="s">
        <v>352</v>
      </c>
      <c r="D1" s="154"/>
      <c r="E1" s="1"/>
    </row>
    <row r="2" spans="1:5" x14ac:dyDescent="0.25">
      <c r="B2" s="69"/>
      <c r="C2" s="155" t="s">
        <v>382</v>
      </c>
      <c r="D2" s="155"/>
      <c r="E2" s="1"/>
    </row>
    <row r="3" spans="1:5" x14ac:dyDescent="0.25">
      <c r="B3" s="69"/>
      <c r="C3" s="158" t="s">
        <v>353</v>
      </c>
      <c r="D3" s="158"/>
      <c r="E3" s="1"/>
    </row>
    <row r="4" spans="1:5" x14ac:dyDescent="0.25">
      <c r="B4" s="69"/>
      <c r="C4" s="70"/>
      <c r="D4" s="70"/>
      <c r="E4" s="1"/>
    </row>
    <row r="5" spans="1:5" s="1" customFormat="1" ht="12" customHeight="1" x14ac:dyDescent="0.25">
      <c r="A5" s="156" t="s">
        <v>224</v>
      </c>
      <c r="B5" s="156"/>
      <c r="C5" s="156"/>
      <c r="D5" s="156"/>
    </row>
    <row r="6" spans="1:5" s="1" customFormat="1" ht="12.75" customHeight="1" x14ac:dyDescent="0.2">
      <c r="A6" s="159" t="s">
        <v>360</v>
      </c>
      <c r="B6" s="159"/>
      <c r="C6" s="159"/>
      <c r="D6" s="159"/>
    </row>
    <row r="7" spans="1:5" ht="11.25" customHeight="1" x14ac:dyDescent="0.25">
      <c r="A7" s="71"/>
      <c r="B7" s="69"/>
      <c r="C7" s="69"/>
      <c r="D7" s="69"/>
      <c r="E7" s="11"/>
    </row>
    <row r="8" spans="1:5" s="13" customFormat="1" x14ac:dyDescent="0.25">
      <c r="A8" s="69"/>
      <c r="B8" s="27" t="s">
        <v>225</v>
      </c>
      <c r="C8" s="72"/>
      <c r="D8" s="73"/>
    </row>
    <row r="9" spans="1:5" s="1" customFormat="1" ht="12.6" customHeight="1" x14ac:dyDescent="0.25">
      <c r="A9" s="69"/>
      <c r="B9" s="27" t="s">
        <v>226</v>
      </c>
      <c r="C9" s="72"/>
      <c r="D9" s="73"/>
    </row>
    <row r="10" spans="1:5" s="1" customFormat="1" ht="16.5" customHeight="1" x14ac:dyDescent="0.25">
      <c r="A10" s="69"/>
      <c r="B10" s="74"/>
      <c r="C10" s="72"/>
      <c r="D10" s="73"/>
    </row>
    <row r="11" spans="1:5" s="1" customFormat="1" ht="28.5" x14ac:dyDescent="0.25">
      <c r="A11" s="71"/>
      <c r="B11" s="75" t="s">
        <v>169</v>
      </c>
      <c r="C11" s="75" t="s">
        <v>227</v>
      </c>
      <c r="D11" s="96" t="s">
        <v>228</v>
      </c>
    </row>
    <row r="12" spans="1:5" s="1" customFormat="1" ht="12.6" customHeight="1" x14ac:dyDescent="0.25">
      <c r="A12" s="69"/>
      <c r="B12" s="77" t="s">
        <v>229</v>
      </c>
      <c r="C12" s="77" t="s">
        <v>230</v>
      </c>
      <c r="D12" s="78">
        <v>400</v>
      </c>
    </row>
    <row r="13" spans="1:5" s="13" customFormat="1" ht="12.6" customHeight="1" x14ac:dyDescent="0.25">
      <c r="A13" s="69"/>
      <c r="B13" s="77" t="s">
        <v>231</v>
      </c>
      <c r="C13" s="77" t="s">
        <v>171</v>
      </c>
      <c r="D13" s="78">
        <v>65</v>
      </c>
    </row>
    <row r="14" spans="1:5" s="1" customFormat="1" ht="12.6" hidden="1" customHeight="1" x14ac:dyDescent="0.25">
      <c r="A14" s="69"/>
      <c r="B14" s="77" t="s">
        <v>232</v>
      </c>
      <c r="C14" s="77" t="s">
        <v>233</v>
      </c>
      <c r="D14" s="78">
        <v>0</v>
      </c>
    </row>
    <row r="15" spans="1:5" s="1" customFormat="1" ht="12.6" hidden="1" customHeight="1" x14ac:dyDescent="0.25">
      <c r="A15" s="69"/>
      <c r="B15" s="77" t="s">
        <v>234</v>
      </c>
      <c r="C15" s="77" t="s">
        <v>235</v>
      </c>
      <c r="D15" s="78">
        <v>0</v>
      </c>
    </row>
    <row r="16" spans="1:5" s="13" customFormat="1" ht="12.6" customHeight="1" x14ac:dyDescent="0.25">
      <c r="A16" s="71"/>
      <c r="B16" s="75" t="s">
        <v>232</v>
      </c>
      <c r="C16" s="75" t="s">
        <v>236</v>
      </c>
      <c r="D16" s="79">
        <f>+D12+D13</f>
        <v>465</v>
      </c>
    </row>
    <row r="17" spans="1:7" s="13" customFormat="1" ht="12.6" customHeight="1" x14ac:dyDescent="0.25">
      <c r="A17" s="69"/>
      <c r="B17" s="77" t="s">
        <v>234</v>
      </c>
      <c r="C17" s="77" t="s">
        <v>237</v>
      </c>
      <c r="D17" s="78">
        <v>55</v>
      </c>
      <c r="E17" s="14"/>
      <c r="F17" s="6"/>
    </row>
    <row r="18" spans="1:7" s="1" customFormat="1" x14ac:dyDescent="0.25">
      <c r="A18" s="69"/>
      <c r="B18" s="77" t="s">
        <v>238</v>
      </c>
      <c r="C18" s="77" t="s">
        <v>239</v>
      </c>
      <c r="D18" s="78">
        <v>8.6999999999999993</v>
      </c>
      <c r="E18" s="15"/>
      <c r="F18" s="5"/>
    </row>
    <row r="19" spans="1:7" s="13" customFormat="1" x14ac:dyDescent="0.25">
      <c r="A19" s="71"/>
      <c r="B19" s="75" t="s">
        <v>240</v>
      </c>
      <c r="C19" s="75" t="s">
        <v>241</v>
      </c>
      <c r="D19" s="79">
        <f>+D17+D18</f>
        <v>63.7</v>
      </c>
      <c r="E19" s="14"/>
      <c r="F19" s="6"/>
    </row>
    <row r="20" spans="1:7" s="1" customFormat="1" x14ac:dyDescent="0.25">
      <c r="A20" s="71"/>
      <c r="B20" s="75" t="s">
        <v>242</v>
      </c>
      <c r="C20" s="75" t="s">
        <v>243</v>
      </c>
      <c r="D20" s="79">
        <f>+D16+D19</f>
        <v>528.70000000000005</v>
      </c>
      <c r="E20" s="16"/>
      <c r="F20" s="5"/>
    </row>
    <row r="21" spans="1:7" s="1" customFormat="1" ht="9.75" customHeight="1" x14ac:dyDescent="0.25">
      <c r="A21" s="69"/>
      <c r="B21" s="80"/>
      <c r="C21" s="81"/>
      <c r="D21" s="82"/>
      <c r="E21" s="16"/>
      <c r="F21" s="5"/>
    </row>
    <row r="22" spans="1:7" s="13" customFormat="1" ht="31.5" x14ac:dyDescent="0.25">
      <c r="A22" s="71"/>
      <c r="B22" s="75" t="s">
        <v>169</v>
      </c>
      <c r="C22" s="75" t="s">
        <v>244</v>
      </c>
      <c r="D22" s="96" t="s">
        <v>245</v>
      </c>
      <c r="E22" s="15"/>
    </row>
    <row r="23" spans="1:7" s="1" customFormat="1" ht="44.25" customHeight="1" x14ac:dyDescent="0.25">
      <c r="A23" s="69"/>
      <c r="B23" s="77" t="s">
        <v>246</v>
      </c>
      <c r="C23" s="77" t="s">
        <v>247</v>
      </c>
      <c r="D23" s="78">
        <v>93</v>
      </c>
      <c r="E23" s="15"/>
    </row>
    <row r="24" spans="1:7" s="13" customFormat="1" x14ac:dyDescent="0.25">
      <c r="A24" s="69"/>
      <c r="B24" s="77" t="s">
        <v>248</v>
      </c>
      <c r="C24" s="77" t="s">
        <v>239</v>
      </c>
      <c r="D24" s="78">
        <v>43.2</v>
      </c>
      <c r="E24" s="14"/>
    </row>
    <row r="25" spans="1:7" s="1" customFormat="1" x14ac:dyDescent="0.25">
      <c r="A25" s="71"/>
      <c r="B25" s="75" t="s">
        <v>249</v>
      </c>
      <c r="C25" s="75" t="s">
        <v>250</v>
      </c>
      <c r="D25" s="79">
        <f>+D23+D24</f>
        <v>136.19999999999999</v>
      </c>
      <c r="E25" s="14"/>
    </row>
    <row r="26" spans="1:7" s="1" customFormat="1" ht="18.75" customHeight="1" x14ac:dyDescent="0.25">
      <c r="A26" s="69"/>
      <c r="B26" s="80"/>
      <c r="C26" s="81"/>
      <c r="D26" s="82"/>
      <c r="G26" s="5"/>
    </row>
    <row r="27" spans="1:7" s="13" customFormat="1" ht="28.5" x14ac:dyDescent="0.25">
      <c r="A27" s="71"/>
      <c r="B27" s="75" t="s">
        <v>169</v>
      </c>
      <c r="C27" s="75" t="s">
        <v>251</v>
      </c>
      <c r="D27" s="96" t="s">
        <v>245</v>
      </c>
    </row>
    <row r="28" spans="1:7" s="1" customFormat="1" ht="45" customHeight="1" x14ac:dyDescent="0.25">
      <c r="A28" s="69"/>
      <c r="B28" s="77" t="s">
        <v>252</v>
      </c>
      <c r="C28" s="77" t="s">
        <v>253</v>
      </c>
      <c r="D28" s="78">
        <v>372</v>
      </c>
    </row>
    <row r="29" spans="1:7" s="13" customFormat="1" x14ac:dyDescent="0.25">
      <c r="A29" s="69"/>
      <c r="B29" s="77" t="s">
        <v>254</v>
      </c>
      <c r="C29" s="77" t="s">
        <v>239</v>
      </c>
      <c r="D29" s="78">
        <v>58.4</v>
      </c>
      <c r="E29" s="15"/>
    </row>
    <row r="30" spans="1:7" s="1" customFormat="1" x14ac:dyDescent="0.25">
      <c r="A30" s="71"/>
      <c r="B30" s="75" t="s">
        <v>255</v>
      </c>
      <c r="C30" s="75" t="s">
        <v>256</v>
      </c>
      <c r="D30" s="79">
        <f>+D28+D29</f>
        <v>430.4</v>
      </c>
      <c r="E30" s="15"/>
    </row>
    <row r="31" spans="1:7" s="1" customFormat="1" ht="12.75" customHeight="1" x14ac:dyDescent="0.25">
      <c r="A31" s="69"/>
      <c r="B31" s="83"/>
      <c r="C31" s="84"/>
      <c r="D31" s="85"/>
      <c r="E31" s="15"/>
    </row>
    <row r="32" spans="1:7" s="1" customFormat="1" ht="26.1" customHeight="1" x14ac:dyDescent="0.25">
      <c r="A32" s="71"/>
      <c r="B32" s="75" t="s">
        <v>169</v>
      </c>
      <c r="C32" s="75" t="s">
        <v>257</v>
      </c>
      <c r="D32" s="96" t="s">
        <v>245</v>
      </c>
      <c r="E32" s="15"/>
    </row>
    <row r="33" spans="1:5" s="1" customFormat="1" ht="47.25" x14ac:dyDescent="0.25">
      <c r="A33" s="69"/>
      <c r="B33" s="77" t="s">
        <v>258</v>
      </c>
      <c r="C33" s="77" t="s">
        <v>259</v>
      </c>
      <c r="D33" s="78">
        <f>+D34</f>
        <v>62.7</v>
      </c>
      <c r="E33" s="15"/>
    </row>
    <row r="34" spans="1:5" s="1" customFormat="1" ht="47.25" x14ac:dyDescent="0.25">
      <c r="A34" s="69"/>
      <c r="B34" s="77" t="s">
        <v>260</v>
      </c>
      <c r="C34" s="77" t="s">
        <v>261</v>
      </c>
      <c r="D34" s="78">
        <v>62.7</v>
      </c>
      <c r="E34" s="15"/>
    </row>
    <row r="35" spans="1:5" s="1" customFormat="1" ht="47.25" x14ac:dyDescent="0.25">
      <c r="A35" s="69"/>
      <c r="B35" s="77" t="s">
        <v>262</v>
      </c>
      <c r="C35" s="77" t="s">
        <v>263</v>
      </c>
      <c r="D35" s="78">
        <v>1</v>
      </c>
      <c r="E35" s="15"/>
    </row>
    <row r="36" spans="1:5" s="1" customFormat="1" x14ac:dyDescent="0.25">
      <c r="A36" s="71"/>
      <c r="B36" s="75"/>
      <c r="C36" s="75" t="s">
        <v>264</v>
      </c>
      <c r="D36" s="86">
        <f>+D33+D35</f>
        <v>63.7</v>
      </c>
      <c r="E36" s="15"/>
    </row>
    <row r="37" spans="1:5" s="1" customFormat="1" ht="16.5" customHeight="1" x14ac:dyDescent="0.25">
      <c r="A37" s="71"/>
      <c r="B37" s="87"/>
      <c r="C37" s="87"/>
      <c r="D37" s="88"/>
    </row>
    <row r="38" spans="1:5" s="1" customFormat="1" ht="16.149999999999999" customHeight="1" x14ac:dyDescent="0.25">
      <c r="A38" s="69"/>
      <c r="B38" s="153" t="s">
        <v>265</v>
      </c>
      <c r="C38" s="153"/>
      <c r="D38" s="153"/>
    </row>
    <row r="39" spans="1:5" s="1" customFormat="1" ht="25.5" customHeight="1" x14ac:dyDescent="0.25">
      <c r="A39" s="69"/>
      <c r="B39" s="157" t="s">
        <v>266</v>
      </c>
      <c r="C39" s="157"/>
      <c r="D39" s="96" t="s">
        <v>368</v>
      </c>
    </row>
    <row r="40" spans="1:5" s="1" customFormat="1" ht="12.6" customHeight="1" x14ac:dyDescent="0.25">
      <c r="A40" s="69"/>
      <c r="B40" s="160" t="s">
        <v>267</v>
      </c>
      <c r="C40" s="160"/>
      <c r="D40" s="78">
        <v>136.19999999999999</v>
      </c>
      <c r="E40" s="8"/>
    </row>
    <row r="41" spans="1:5" s="1" customFormat="1" ht="12.6" customHeight="1" x14ac:dyDescent="0.25">
      <c r="A41" s="69"/>
      <c r="B41" s="81"/>
      <c r="C41" s="81"/>
      <c r="D41" s="89"/>
    </row>
    <row r="42" spans="1:5" s="1" customFormat="1" ht="12.6" customHeight="1" x14ac:dyDescent="0.25">
      <c r="A42" s="69"/>
      <c r="B42" s="153" t="s">
        <v>268</v>
      </c>
      <c r="C42" s="153"/>
      <c r="D42" s="153"/>
    </row>
    <row r="43" spans="1:5" s="1" customFormat="1" ht="12.6" customHeight="1" x14ac:dyDescent="0.25">
      <c r="A43" s="69"/>
      <c r="B43" s="81"/>
      <c r="C43" s="81"/>
      <c r="D43" s="90"/>
    </row>
    <row r="44" spans="1:5" s="1" customFormat="1" ht="24" customHeight="1" x14ac:dyDescent="0.25">
      <c r="A44" s="69"/>
      <c r="B44" s="75" t="s">
        <v>169</v>
      </c>
      <c r="C44" s="75" t="s">
        <v>257</v>
      </c>
      <c r="D44" s="76" t="s">
        <v>269</v>
      </c>
    </row>
    <row r="45" spans="1:5" s="1" customFormat="1" ht="12.6" customHeight="1" x14ac:dyDescent="0.25">
      <c r="A45" s="69"/>
      <c r="B45" s="77" t="s">
        <v>270</v>
      </c>
      <c r="C45" s="93" t="s">
        <v>271</v>
      </c>
      <c r="D45" s="78">
        <f>+D46+D56+D57+D58+D59</f>
        <v>117.7</v>
      </c>
    </row>
    <row r="46" spans="1:5" s="1" customFormat="1" ht="12.6" customHeight="1" x14ac:dyDescent="0.25">
      <c r="A46" s="69"/>
      <c r="B46" s="77" t="s">
        <v>272</v>
      </c>
      <c r="C46" s="93" t="s">
        <v>273</v>
      </c>
      <c r="D46" s="78">
        <f>+D47+D48+D49+D50+D51+D52+D53+D54+D55</f>
        <v>31.3</v>
      </c>
    </row>
    <row r="47" spans="1:5" s="1" customFormat="1" ht="12.6" customHeight="1" x14ac:dyDescent="0.25">
      <c r="A47" s="69"/>
      <c r="B47" s="77" t="s">
        <v>274</v>
      </c>
      <c r="C47" s="93" t="s">
        <v>275</v>
      </c>
      <c r="D47" s="78">
        <v>5</v>
      </c>
      <c r="E47" s="8"/>
    </row>
    <row r="48" spans="1:5" s="1" customFormat="1" ht="12.6" customHeight="1" x14ac:dyDescent="0.25">
      <c r="A48" s="69"/>
      <c r="B48" s="77" t="s">
        <v>276</v>
      </c>
      <c r="C48" s="93" t="s">
        <v>277</v>
      </c>
      <c r="D48" s="78">
        <v>0.6</v>
      </c>
    </row>
    <row r="49" spans="1:6" s="1" customFormat="1" ht="12.6" customHeight="1" x14ac:dyDescent="0.25">
      <c r="A49" s="69"/>
      <c r="B49" s="77" t="s">
        <v>278</v>
      </c>
      <c r="C49" s="93" t="s">
        <v>279</v>
      </c>
      <c r="D49" s="78">
        <v>1.5</v>
      </c>
      <c r="E49" s="18"/>
      <c r="F49" s="18"/>
    </row>
    <row r="50" spans="1:6" s="1" customFormat="1" ht="12.6" customHeight="1" x14ac:dyDescent="0.25">
      <c r="A50" s="69"/>
      <c r="B50" s="77" t="s">
        <v>280</v>
      </c>
      <c r="C50" s="93" t="s">
        <v>281</v>
      </c>
      <c r="D50" s="78">
        <v>4</v>
      </c>
      <c r="E50" s="19"/>
      <c r="F50" s="18"/>
    </row>
    <row r="51" spans="1:6" s="1" customFormat="1" ht="12.6" customHeight="1" x14ac:dyDescent="0.25">
      <c r="A51" s="69"/>
      <c r="B51" s="77" t="s">
        <v>282</v>
      </c>
      <c r="C51" s="93" t="s">
        <v>283</v>
      </c>
      <c r="D51" s="78">
        <v>10</v>
      </c>
      <c r="E51" s="19"/>
      <c r="F51" s="18"/>
    </row>
    <row r="52" spans="1:6" s="1" customFormat="1" ht="12.6" customHeight="1" x14ac:dyDescent="0.25">
      <c r="A52" s="69"/>
      <c r="B52" s="77" t="s">
        <v>284</v>
      </c>
      <c r="C52" s="93" t="s">
        <v>285</v>
      </c>
      <c r="D52" s="78">
        <v>5</v>
      </c>
    </row>
    <row r="53" spans="1:6" s="1" customFormat="1" ht="12.6" customHeight="1" x14ac:dyDescent="0.25">
      <c r="A53" s="69"/>
      <c r="B53" s="77" t="s">
        <v>286</v>
      </c>
      <c r="C53" s="93" t="s">
        <v>287</v>
      </c>
      <c r="D53" s="78">
        <v>4</v>
      </c>
      <c r="E53" s="12"/>
    </row>
    <row r="54" spans="1:6" s="1" customFormat="1" ht="12.6" customHeight="1" x14ac:dyDescent="0.25">
      <c r="A54" s="69"/>
      <c r="B54" s="77" t="s">
        <v>288</v>
      </c>
      <c r="C54" s="93" t="s">
        <v>289</v>
      </c>
      <c r="D54" s="78">
        <v>0.2</v>
      </c>
    </row>
    <row r="55" spans="1:6" s="1" customFormat="1" ht="12.6" customHeight="1" x14ac:dyDescent="0.25">
      <c r="A55" s="69"/>
      <c r="B55" s="77" t="s">
        <v>361</v>
      </c>
      <c r="C55" s="93" t="s">
        <v>331</v>
      </c>
      <c r="D55" s="78">
        <v>1</v>
      </c>
    </row>
    <row r="56" spans="1:6" s="1" customFormat="1" ht="30" x14ac:dyDescent="0.25">
      <c r="A56" s="69"/>
      <c r="B56" s="77" t="s">
        <v>290</v>
      </c>
      <c r="C56" s="95" t="s">
        <v>294</v>
      </c>
      <c r="D56" s="78">
        <v>12</v>
      </c>
      <c r="E56" s="12"/>
      <c r="F56" s="15"/>
    </row>
    <row r="57" spans="1:6" s="1" customFormat="1" ht="12.6" customHeight="1" x14ac:dyDescent="0.25">
      <c r="A57" s="69"/>
      <c r="B57" s="77" t="s">
        <v>291</v>
      </c>
      <c r="C57" s="93" t="s">
        <v>292</v>
      </c>
      <c r="D57" s="78">
        <v>30</v>
      </c>
      <c r="E57" s="12"/>
      <c r="F57" s="20"/>
    </row>
    <row r="58" spans="1:6" s="1" customFormat="1" ht="12.6" customHeight="1" x14ac:dyDescent="0.25">
      <c r="A58" s="91"/>
      <c r="B58" s="77" t="s">
        <v>293</v>
      </c>
      <c r="C58" s="94" t="s">
        <v>354</v>
      </c>
      <c r="D58" s="78">
        <v>30</v>
      </c>
      <c r="E58" s="17"/>
      <c r="F58" s="15"/>
    </row>
    <row r="59" spans="1:6" s="1" customFormat="1" x14ac:dyDescent="0.25">
      <c r="A59" s="91"/>
      <c r="B59" s="77" t="s">
        <v>362</v>
      </c>
      <c r="C59" s="94" t="s">
        <v>363</v>
      </c>
      <c r="D59" s="78">
        <v>14.4</v>
      </c>
      <c r="E59" s="17"/>
      <c r="F59" s="20"/>
    </row>
    <row r="60" spans="1:6" s="1" customFormat="1" x14ac:dyDescent="0.25">
      <c r="A60" s="69"/>
      <c r="B60" s="77" t="s">
        <v>295</v>
      </c>
      <c r="C60" s="94" t="s">
        <v>296</v>
      </c>
      <c r="D60" s="78">
        <f>+D61+D62</f>
        <v>35</v>
      </c>
      <c r="E60" s="17"/>
      <c r="F60" s="21"/>
    </row>
    <row r="61" spans="1:6" s="1" customFormat="1" x14ac:dyDescent="0.25">
      <c r="A61" s="69"/>
      <c r="B61" s="77" t="s">
        <v>297</v>
      </c>
      <c r="C61" s="94" t="s">
        <v>364</v>
      </c>
      <c r="D61" s="78">
        <v>5</v>
      </c>
      <c r="E61" s="17"/>
      <c r="F61" s="21"/>
    </row>
    <row r="62" spans="1:6" s="1" customFormat="1" ht="12.6" customHeight="1" x14ac:dyDescent="0.25">
      <c r="A62" s="69"/>
      <c r="B62" s="77" t="s">
        <v>355</v>
      </c>
      <c r="C62" s="94" t="s">
        <v>365</v>
      </c>
      <c r="D62" s="78">
        <v>30</v>
      </c>
      <c r="E62" s="17"/>
      <c r="F62" s="15"/>
    </row>
    <row r="63" spans="1:6" s="1" customFormat="1" ht="30" x14ac:dyDescent="0.25">
      <c r="A63" s="69"/>
      <c r="B63" s="77" t="s">
        <v>298</v>
      </c>
      <c r="C63" s="93" t="s">
        <v>299</v>
      </c>
      <c r="D63" s="78">
        <f>+D65+D64</f>
        <v>61</v>
      </c>
      <c r="E63" s="17"/>
      <c r="F63" s="15"/>
    </row>
    <row r="64" spans="1:6" s="1" customFormat="1" ht="30" x14ac:dyDescent="0.25">
      <c r="A64" s="69"/>
      <c r="B64" s="77" t="s">
        <v>300</v>
      </c>
      <c r="C64" s="93" t="s">
        <v>301</v>
      </c>
      <c r="D64" s="78">
        <v>46</v>
      </c>
      <c r="E64" s="17"/>
      <c r="F64" s="15"/>
    </row>
    <row r="65" spans="1:6" s="1" customFormat="1" x14ac:dyDescent="0.25">
      <c r="A65" s="69"/>
      <c r="B65" s="77" t="s">
        <v>302</v>
      </c>
      <c r="C65" s="93" t="s">
        <v>303</v>
      </c>
      <c r="D65" s="78">
        <v>15</v>
      </c>
      <c r="E65" s="17"/>
      <c r="F65" s="15"/>
    </row>
    <row r="66" spans="1:6" s="1" customFormat="1" ht="12.6" customHeight="1" x14ac:dyDescent="0.25">
      <c r="A66" s="69"/>
      <c r="B66" s="77" t="s">
        <v>304</v>
      </c>
      <c r="C66" s="93" t="s">
        <v>305</v>
      </c>
      <c r="D66" s="78">
        <f>+D67+D68+D69+D70+D71+D72</f>
        <v>85</v>
      </c>
      <c r="E66" s="17"/>
      <c r="F66" s="15"/>
    </row>
    <row r="67" spans="1:6" s="1" customFormat="1" ht="12.6" customHeight="1" x14ac:dyDescent="0.25">
      <c r="A67" s="69"/>
      <c r="B67" s="77" t="s">
        <v>306</v>
      </c>
      <c r="C67" s="93" t="s">
        <v>307</v>
      </c>
      <c r="D67" s="78">
        <v>3</v>
      </c>
      <c r="E67" s="17"/>
      <c r="F67" s="22"/>
    </row>
    <row r="68" spans="1:6" s="1" customFormat="1" ht="11.25" customHeight="1" x14ac:dyDescent="0.25">
      <c r="A68" s="69"/>
      <c r="B68" s="77" t="s">
        <v>308</v>
      </c>
      <c r="C68" s="93" t="s">
        <v>351</v>
      </c>
      <c r="D68" s="78">
        <v>17</v>
      </c>
      <c r="E68" s="17"/>
      <c r="F68" s="15"/>
    </row>
    <row r="69" spans="1:6" s="1" customFormat="1" x14ac:dyDescent="0.25">
      <c r="A69" s="69"/>
      <c r="B69" s="77" t="s">
        <v>309</v>
      </c>
      <c r="C69" s="93" t="s">
        <v>312</v>
      </c>
      <c r="D69" s="78">
        <v>15</v>
      </c>
      <c r="E69" s="17"/>
      <c r="F69" s="23"/>
    </row>
    <row r="70" spans="1:6" s="1" customFormat="1" ht="12" customHeight="1" x14ac:dyDescent="0.25">
      <c r="A70" s="69"/>
      <c r="B70" s="77" t="s">
        <v>310</v>
      </c>
      <c r="C70" s="93" t="s">
        <v>314</v>
      </c>
      <c r="D70" s="78">
        <v>15</v>
      </c>
      <c r="E70" s="17"/>
      <c r="F70" s="15"/>
    </row>
    <row r="71" spans="1:6" s="1" customFormat="1" ht="12.6" customHeight="1" x14ac:dyDescent="0.25">
      <c r="A71" s="69"/>
      <c r="B71" s="77" t="s">
        <v>311</v>
      </c>
      <c r="C71" s="93" t="s">
        <v>315</v>
      </c>
      <c r="D71" s="78">
        <v>33.700000000000003</v>
      </c>
      <c r="E71" s="24"/>
      <c r="F71" s="15"/>
    </row>
    <row r="72" spans="1:6" ht="12.6" customHeight="1" x14ac:dyDescent="0.25">
      <c r="B72" s="77" t="s">
        <v>313</v>
      </c>
      <c r="C72" s="93" t="s">
        <v>316</v>
      </c>
      <c r="D72" s="78">
        <v>1.3</v>
      </c>
      <c r="E72" s="17"/>
      <c r="F72" s="25"/>
    </row>
    <row r="73" spans="1:6" ht="12.6" customHeight="1" x14ac:dyDescent="0.25">
      <c r="B73" s="77" t="s">
        <v>317</v>
      </c>
      <c r="C73" s="93" t="s">
        <v>318</v>
      </c>
      <c r="D73" s="78">
        <f>+D74+D75+D76</f>
        <v>16.2</v>
      </c>
      <c r="E73" s="12"/>
      <c r="F73" s="15"/>
    </row>
    <row r="74" spans="1:6" s="11" customFormat="1" ht="12.6" customHeight="1" x14ac:dyDescent="0.25">
      <c r="A74" s="69"/>
      <c r="B74" s="77" t="s">
        <v>319</v>
      </c>
      <c r="C74" s="93" t="s">
        <v>320</v>
      </c>
      <c r="D74" s="78">
        <v>10</v>
      </c>
      <c r="E74" s="17"/>
      <c r="F74" s="15"/>
    </row>
    <row r="75" spans="1:6" x14ac:dyDescent="0.25">
      <c r="B75" s="77" t="s">
        <v>321</v>
      </c>
      <c r="C75" s="93" t="s">
        <v>322</v>
      </c>
      <c r="D75" s="78">
        <v>2.2000000000000002</v>
      </c>
      <c r="E75" s="17"/>
      <c r="F75" s="21"/>
    </row>
    <row r="76" spans="1:6" x14ac:dyDescent="0.25">
      <c r="B76" s="77" t="s">
        <v>323</v>
      </c>
      <c r="C76" s="93" t="s">
        <v>324</v>
      </c>
      <c r="D76" s="78">
        <v>4</v>
      </c>
      <c r="E76" s="17"/>
    </row>
    <row r="77" spans="1:6" ht="30" x14ac:dyDescent="0.25">
      <c r="B77" s="77" t="s">
        <v>325</v>
      </c>
      <c r="C77" s="93" t="s">
        <v>326</v>
      </c>
      <c r="D77" s="78">
        <f>+D78+D90+D91+D92</f>
        <v>110.5</v>
      </c>
      <c r="E77" s="17"/>
    </row>
    <row r="78" spans="1:6" ht="12.6" customHeight="1" x14ac:dyDescent="0.25">
      <c r="B78" s="77" t="s">
        <v>327</v>
      </c>
      <c r="C78" s="93" t="s">
        <v>328</v>
      </c>
      <c r="D78" s="78">
        <f>D89+D88+D87+D86+D85+D84+D83+D82+D81+D80+D79</f>
        <v>59</v>
      </c>
      <c r="E78" s="17"/>
    </row>
    <row r="79" spans="1:6" ht="12.6" customHeight="1" x14ac:dyDescent="0.25">
      <c r="B79" s="77" t="s">
        <v>329</v>
      </c>
      <c r="C79" s="93" t="s">
        <v>275</v>
      </c>
      <c r="D79" s="78">
        <v>10</v>
      </c>
      <c r="E79" s="17"/>
    </row>
    <row r="80" spans="1:6" ht="12.6" customHeight="1" x14ac:dyDescent="0.25">
      <c r="B80" s="77" t="s">
        <v>330</v>
      </c>
      <c r="C80" s="93" t="s">
        <v>331</v>
      </c>
      <c r="D80" s="78">
        <v>4</v>
      </c>
      <c r="E80" s="17"/>
    </row>
    <row r="81" spans="1:6" ht="12.6" customHeight="1" x14ac:dyDescent="0.25">
      <c r="B81" s="77" t="s">
        <v>332</v>
      </c>
      <c r="C81" s="93" t="s">
        <v>333</v>
      </c>
      <c r="D81" s="78">
        <v>2</v>
      </c>
      <c r="E81" s="17"/>
    </row>
    <row r="82" spans="1:6" ht="12.6" customHeight="1" x14ac:dyDescent="0.25">
      <c r="B82" s="77" t="s">
        <v>334</v>
      </c>
      <c r="C82" s="93" t="s">
        <v>285</v>
      </c>
      <c r="D82" s="78">
        <v>20</v>
      </c>
      <c r="E82" s="17"/>
    </row>
    <row r="83" spans="1:6" ht="12.6" customHeight="1" x14ac:dyDescent="0.25">
      <c r="B83" s="77" t="s">
        <v>335</v>
      </c>
      <c r="C83" s="93" t="s">
        <v>277</v>
      </c>
      <c r="D83" s="78">
        <v>3</v>
      </c>
      <c r="E83" s="17"/>
    </row>
    <row r="84" spans="1:6" ht="12.6" customHeight="1" x14ac:dyDescent="0.25">
      <c r="A84" s="71"/>
      <c r="B84" s="77" t="s">
        <v>336</v>
      </c>
      <c r="C84" s="93" t="s">
        <v>279</v>
      </c>
      <c r="D84" s="78">
        <v>2</v>
      </c>
      <c r="E84" s="17"/>
    </row>
    <row r="85" spans="1:6" ht="12.6" customHeight="1" x14ac:dyDescent="0.25">
      <c r="B85" s="77" t="s">
        <v>337</v>
      </c>
      <c r="C85" s="93" t="s">
        <v>289</v>
      </c>
      <c r="D85" s="78">
        <v>2</v>
      </c>
      <c r="E85" s="17"/>
    </row>
    <row r="86" spans="1:6" ht="12.6" customHeight="1" x14ac:dyDescent="0.25">
      <c r="B86" s="77" t="s">
        <v>338</v>
      </c>
      <c r="C86" s="93" t="s">
        <v>287</v>
      </c>
      <c r="D86" s="78">
        <v>2</v>
      </c>
      <c r="E86" s="17"/>
    </row>
    <row r="87" spans="1:6" ht="12.6" customHeight="1" x14ac:dyDescent="0.25">
      <c r="B87" s="77" t="s">
        <v>339</v>
      </c>
      <c r="C87" s="93" t="s">
        <v>281</v>
      </c>
      <c r="D87" s="78">
        <v>2</v>
      </c>
      <c r="E87" s="17"/>
      <c r="F87" s="3"/>
    </row>
    <row r="88" spans="1:6" ht="12.6" customHeight="1" x14ac:dyDescent="0.25">
      <c r="B88" s="77" t="s">
        <v>340</v>
      </c>
      <c r="C88" s="93" t="s">
        <v>341</v>
      </c>
      <c r="D88" s="78">
        <v>10</v>
      </c>
      <c r="E88" s="17"/>
      <c r="F88" s="12"/>
    </row>
    <row r="89" spans="1:6" ht="12.6" customHeight="1" x14ac:dyDescent="0.25">
      <c r="B89" s="77" t="s">
        <v>342</v>
      </c>
      <c r="C89" s="93" t="s">
        <v>283</v>
      </c>
      <c r="D89" s="78">
        <v>2</v>
      </c>
      <c r="E89" s="17"/>
    </row>
    <row r="90" spans="1:6" ht="12.6" customHeight="1" x14ac:dyDescent="0.25">
      <c r="B90" s="77" t="s">
        <v>343</v>
      </c>
      <c r="C90" s="93" t="s">
        <v>366</v>
      </c>
      <c r="D90" s="92">
        <v>1.5</v>
      </c>
      <c r="E90" s="17"/>
    </row>
    <row r="91" spans="1:6" ht="30" x14ac:dyDescent="0.25">
      <c r="B91" s="77" t="s">
        <v>344</v>
      </c>
      <c r="C91" s="93" t="s">
        <v>345</v>
      </c>
      <c r="D91" s="92">
        <v>10</v>
      </c>
      <c r="E91" s="4"/>
    </row>
    <row r="92" spans="1:6" ht="12.6" customHeight="1" x14ac:dyDescent="0.25">
      <c r="B92" s="77" t="s">
        <v>346</v>
      </c>
      <c r="C92" s="93" t="s">
        <v>367</v>
      </c>
      <c r="D92" s="78">
        <v>40</v>
      </c>
      <c r="E92" s="4"/>
      <c r="F92" s="26"/>
    </row>
    <row r="93" spans="1:6" ht="12.6" customHeight="1" x14ac:dyDescent="0.25">
      <c r="B93" s="77" t="s">
        <v>347</v>
      </c>
      <c r="C93" s="93" t="s">
        <v>348</v>
      </c>
      <c r="D93" s="78">
        <v>5</v>
      </c>
      <c r="E93" s="17"/>
      <c r="F93" s="1"/>
    </row>
    <row r="94" spans="1:6" ht="12.6" customHeight="1" x14ac:dyDescent="0.25">
      <c r="B94" s="122"/>
      <c r="C94" s="94" t="s">
        <v>349</v>
      </c>
      <c r="D94" s="123">
        <f>+D45+D60+D63+D66+D73+D77+D93</f>
        <v>430.4</v>
      </c>
      <c r="E94" s="17"/>
      <c r="F94" s="27"/>
    </row>
    <row r="95" spans="1:6" ht="12.6" customHeight="1" x14ac:dyDescent="0.25">
      <c r="B95" s="69"/>
      <c r="C95" s="72" t="s">
        <v>350</v>
      </c>
      <c r="D95" s="69"/>
      <c r="E95" s="15"/>
    </row>
    <row r="96" spans="1:6" x14ac:dyDescent="0.25">
      <c r="B96" s="69"/>
      <c r="D96" s="69"/>
      <c r="E96" s="1"/>
    </row>
    <row r="97" spans="2:4" x14ac:dyDescent="0.25">
      <c r="B97" s="69"/>
      <c r="C97" s="91"/>
      <c r="D97" s="69"/>
    </row>
  </sheetData>
  <mergeCells count="9">
    <mergeCell ref="B42:D42"/>
    <mergeCell ref="C1:D1"/>
    <mergeCell ref="C2:D2"/>
    <mergeCell ref="A5:D5"/>
    <mergeCell ref="B39:C39"/>
    <mergeCell ref="C3:D3"/>
    <mergeCell ref="A6:D6"/>
    <mergeCell ref="B38:D38"/>
    <mergeCell ref="B40:C40"/>
  </mergeCells>
  <pageMargins left="0.51181102362204722" right="0.11811023622047245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 priedas</vt:lpstr>
      <vt:lpstr>2 priedas</vt:lpstr>
      <vt:lpstr>3 priedas</vt:lpstr>
      <vt:lpstr>4 priedas</vt:lpstr>
      <vt:lpstr>'2 priedas'!Print_Area</vt:lpstr>
      <vt:lpstr>'3 priedas'!Print_Area</vt:lpstr>
      <vt:lpstr>'2 priedas'!Print_Titles</vt:lpstr>
      <vt:lpstr>'3 priedas'!Print_Titles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Vilma Vytienė</dc:creator>
  <cp:lastModifiedBy>Dimitrijus Kuprijanovas</cp:lastModifiedBy>
  <cp:lastPrinted>2026-01-22T14:47:45Z</cp:lastPrinted>
  <dcterms:created xsi:type="dcterms:W3CDTF">2015-06-05T18:19:34Z</dcterms:created>
  <dcterms:modified xsi:type="dcterms:W3CDTF">2026-01-26T12:15:25Z</dcterms:modified>
</cp:coreProperties>
</file>