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Šios_darbaknygės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failai svi\"/>
    </mc:Choice>
  </mc:AlternateContent>
  <xr:revisionPtr revIDLastSave="0" documentId="8_{FD6B42AB-7142-4D1C-B71F-237E4A39A578}" xr6:coauthVersionLast="47" xr6:coauthVersionMax="47" xr10:uidLastSave="{00000000-0000-0000-0000-000000000000}"/>
  <bookViews>
    <workbookView xWindow="1215" yWindow="435" windowWidth="27585" windowHeight="15165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22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91028"/>
</workbook>
</file>

<file path=xl/calcChain.xml><?xml version="1.0" encoding="utf-8"?>
<calcChain xmlns="http://schemas.openxmlformats.org/spreadsheetml/2006/main">
  <c r="E15" i="21" l="1"/>
  <c r="C8" i="22"/>
  <c r="C7" i="22"/>
  <c r="E100" i="22"/>
  <c r="C100" i="22"/>
  <c r="E91" i="22"/>
  <c r="C91" i="22"/>
  <c r="E78" i="22"/>
  <c r="E84" i="22" s="1"/>
  <c r="C78" i="22"/>
  <c r="E67" i="22"/>
  <c r="C67" i="22"/>
  <c r="C84" i="22" s="1"/>
  <c r="E54" i="22"/>
  <c r="C54" i="22"/>
  <c r="E48" i="22"/>
  <c r="C48" i="22"/>
  <c r="E35" i="22"/>
  <c r="C35" i="22"/>
  <c r="E30" i="22"/>
  <c r="E33" i="22" s="1"/>
  <c r="E38" i="22" s="1"/>
  <c r="E40" i="22" s="1"/>
  <c r="C30" i="22"/>
  <c r="C33" i="22" s="1"/>
  <c r="C38" i="22" s="1"/>
  <c r="C40" i="22" s="1"/>
  <c r="C22" i="22"/>
  <c r="E20" i="22"/>
  <c r="E60" i="22" l="1"/>
  <c r="E86" i="22" s="1"/>
  <c r="C60" i="22"/>
  <c r="C86" i="22"/>
  <c r="F70" i="20"/>
  <c r="E37" i="21"/>
  <c r="D37" i="21"/>
  <c r="F47" i="20" l="1"/>
  <c r="H47" i="20"/>
  <c r="E96" i="2"/>
  <c r="E83" i="2"/>
  <c r="C66" i="2"/>
  <c r="E66" i="2"/>
  <c r="H36" i="20"/>
  <c r="F36" i="20"/>
  <c r="H70" i="20"/>
  <c r="E21" i="21"/>
  <c r="C11" i="2" l="1"/>
  <c r="E42" i="2" l="1"/>
  <c r="C42" i="2"/>
  <c r="C10" i="2" l="1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H3" i="21" l="1"/>
  <c r="C4" i="20"/>
  <c r="C7" i="20" s="1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8" i="21"/>
  <c r="D36" i="21"/>
  <c r="D35" i="21"/>
  <c r="D33" i="21"/>
  <c r="D32" i="21"/>
  <c r="E32" i="21" s="1"/>
  <c r="D31" i="21"/>
  <c r="D24" i="21"/>
  <c r="D23" i="21"/>
  <c r="D22" i="21"/>
  <c r="D21" i="2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C5" i="20" l="1"/>
  <c r="C6" i="20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E39" i="2" s="1"/>
  <c r="E46" i="2" s="1"/>
  <c r="C36" i="2"/>
  <c r="C96" i="2"/>
  <c r="E50" i="21" s="1"/>
  <c r="E62" i="21"/>
  <c r="E115" i="2"/>
  <c r="C115" i="2"/>
  <c r="E109" i="2"/>
  <c r="E60" i="21"/>
  <c r="E56" i="2"/>
  <c r="E72" i="2" s="1"/>
  <c r="C56" i="2"/>
  <c r="C72" i="2" s="1"/>
  <c r="E21" i="2"/>
  <c r="E17" i="21" l="1"/>
  <c r="E33" i="21"/>
  <c r="C39" i="2"/>
  <c r="C46" i="2" s="1"/>
  <c r="E59" i="21"/>
  <c r="E47" i="21"/>
  <c r="C102" i="2"/>
  <c r="E102" i="2"/>
  <c r="E64" i="21" s="1"/>
  <c r="E52" i="21" l="1"/>
  <c r="C104" i="2"/>
  <c r="E36" i="21"/>
  <c r="E20" i="21"/>
  <c r="E38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<sst xmlns="http://schemas.openxmlformats.org/spreadsheetml/2006/main" count="1357" uniqueCount="606">
  <si>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</si>
  <si>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</si>
  <si>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</si>
  <si>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</si>
  <si>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</si>
  <si>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</si>
  <si>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</si>
  <si>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</si>
  <si>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</si>
  <si>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</si>
  <si>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</si>
  <si>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</si>
  <si>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</si>
  <si>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</si>
  <si>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</si>
  <si>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</si>
  <si>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</si>
  <si>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</si>
  <si>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</si>
  <si>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</si>
  <si>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</si>
  <si>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</si>
  <si>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</si>
  <si>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</si>
  <si>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</si>
  <si>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</si>
  <si>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</si>
  <si>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</si>
  <si>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</si>
  <si>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</si>
  <si>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</si>
  <si>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</si>
  <si>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</si>
  <si>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</si>
  <si>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</si>
  <si>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</si>
  <si>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</si>
  <si>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</si>
  <si>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</si>
  <si>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</si>
  <si>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</si>
  <si>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</si>
  <si>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</si>
  <si>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</si>
  <si>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</si>
  <si>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</si>
  <si>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</si>
  <si>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</si>
  <si>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</si>
  <si>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</si>
  <si>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</si>
  <si>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</si>
  <si>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</si>
  <si>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</si>
  <si>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</si>
  <si>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</si>
  <si>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</si>
  <si>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</si>
  <si>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</si>
  <si>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</si>
  <si>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</si>
  <si>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</si>
  <si>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</si>
  <si>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</si>
  <si>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</si>
  <si>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</si>
  <si>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</si>
  <si>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</si>
  <si>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</si>
  <si>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</si>
  <si>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</si>
  <si>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</si>
  <si>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</si>
  <si>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</si>
  <si>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</si>
  <si>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</si>
  <si>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</si>
  <si>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</si>
  <si>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</si>
  <si>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</si>
  <si>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</si>
  <si>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</si>
  <si>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</si>
  <si>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</si>
  <si>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</si>
  <si>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</si>
  <si>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</si>
  <si>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</si>
  <si>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</si>
  <si>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</si>
  <si>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</si>
  <si>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</si>
  <si>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</si>
  <si>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</si>
  <si>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</si>
  <si>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</si>
  <si>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</si>
  <si>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</si>
  <si>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</si>
  <si>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</si>
  <si>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</si>
  <si>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</si>
  <si>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</si>
  <si>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</si>
  <si>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</si>
  <si>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</si>
  <si>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</si>
  <si>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</si>
  <si>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</si>
  <si>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</si>
  <si>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</si>
  <si>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</si>
  <si>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</si>
  <si>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</si>
  <si>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</si>
  <si>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</si>
  <si>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</si>
  <si>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</si>
  <si>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</si>
  <si>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</si>
  <si>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</si>
  <si>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</si>
  <si>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</si>
  <si>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</si>
  <si>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</si>
  <si>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</si>
  <si>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</si>
  <si>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</si>
  <si>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</si>
  <si>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</si>
  <si>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</si>
  <si>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</si>
  <si>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</si>
  <si>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</si>
  <si>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</si>
  <si>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</si>
  <si>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</si>
  <si>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</si>
  <si>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</si>
  <si>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</si>
  <si>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</si>
  <si>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</si>
  <si>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</si>
  <si>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</si>
  <si>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</si>
  <si>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</si>
  <si>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</si>
  <si>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</si>
  <si>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</si>
  <si>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</si>
  <si>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</si>
  <si>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</si>
  <si>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</si>
  <si>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</si>
  <si>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</si>
  <si>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</si>
  <si>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</si>
  <si>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</si>
  <si>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</si>
  <si>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</si>
  <si>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</si>
  <si>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</si>
  <si>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</si>
  <si>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</si>
  <si>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</si>
  <si>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</si>
  <si>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</si>
  <si>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</si>
  <si>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</si>
  <si>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</si>
  <si>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</si>
  <si>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</si>
  <si>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</si>
  <si>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</si>
  <si>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</si>
  <si>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</si>
  <si>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</si>
  <si>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</si>
  <si>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</si>
  <si>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</si>
  <si>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</si>
  <si>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</si>
  <si>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</si>
  <si>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</si>
  <si>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</si>
  <si>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</si>
  <si>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</si>
  <si>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</si>
  <si>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</si>
  <si>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</si>
  <si>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</si>
  <si>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</si>
  <si>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</si>
  <si>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</si>
  <si>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</si>
  <si>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</si>
  <si>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</si>
  <si>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</si>
  <si>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</si>
  <si>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</si>
  <si>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</si>
  <si>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</si>
  <si>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</si>
  <si>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</si>
  <si>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</si>
  <si>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</si>
  <si>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</si>
  <si>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</si>
  <si>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</si>
  <si>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</si>
  <si>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</si>
  <si>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</si>
  <si>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</si>
  <si>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</si>
  <si>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</si>
  <si>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</si>
  <si>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</si>
  <si>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</si>
  <si>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</si>
  <si>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</si>
  <si>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</si>
  <si>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</si>
  <si>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</si>
  <si>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</si>
  <si>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</si>
  <si>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</si>
  <si>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</si>
  <si>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</si>
  <si>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</si>
  <si>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</si>
  <si>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</si>
  <si>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</si>
  <si>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</si>
  <si>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</si>
  <si>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</si>
  <si>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</si>
  <si>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</si>
  <si>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</si>
  <si>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</si>
  <si>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</si>
  <si>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</si>
  <si>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</si>
  <si>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</si>
  <si>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</si>
  <si>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</si>
  <si>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</si>
  <si>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</si>
  <si>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</si>
  <si>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</si>
  <si>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</si>
  <si>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</si>
  <si>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</si>
  <si>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</si>
  <si>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</si>
  <si>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</si>
  <si>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</si>
  <si>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</si>
  <si>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</si>
  <si>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</si>
  <si>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</si>
  <si>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</si>
  <si>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</si>
  <si>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</si>
  <si>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</si>
  <si>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</si>
  <si>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</si>
  <si>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</si>
  <si>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</si>
  <si>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</si>
  <si>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</si>
  <si>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</si>
  <si>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</si>
  <si>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</si>
  <si>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</si>
  <si>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</si>
  <si>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</si>
  <si>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</si>
  <si>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</si>
  <si>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</si>
  <si>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</si>
  <si>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</si>
  <si>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</si>
  <si>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</si>
  <si>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</si>
  <si>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</si>
  <si>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</si>
  <si>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</si>
  <si>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</si>
  <si>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</si>
  <si>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</si>
  <si>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</si>
  <si>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</si>
  <si>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</si>
  <si>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</si>
  <si>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</si>
  <si>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</si>
  <si>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</si>
  <si>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</si>
  <si>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</si>
  <si>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</si>
  <si>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</si>
  <si>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</si>
  <si>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</si>
  <si>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</si>
  <si>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</si>
  <si>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</si>
  <si>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</si>
  <si>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</si>
  <si>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</si>
  <si>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</si>
  <si>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</si>
  <si>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</si>
  <si>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</si>
  <si>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</si>
  <si>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</si>
  <si>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</si>
  <si>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</si>
  <si>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</si>
  <si>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</si>
  <si>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</si>
  <si>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</si>
  <si>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</si>
  <si>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</si>
  <si>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</si>
  <si>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</si>
  <si>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</si>
  <si>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</si>
  <si>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</si>
  <si>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</si>
  <si>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</si>
  <si>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</si>
  <si>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</si>
  <si>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</si>
  <si>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</si>
  <si>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</si>
  <si>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</si>
  <si>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</si>
  <si>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</si>
  <si>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</si>
  <si>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</si>
  <si>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</si>
  <si>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</si>
  <si>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</si>
  <si>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</si>
  <si>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</si>
  <si>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</si>
  <si>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</si>
  <si>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</si>
  <si>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</si>
  <si>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</si>
  <si>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</si>
  <si>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</si>
  <si>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</si>
  <si>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</si>
  <si>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</si>
  <si>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</si>
  <si>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</si>
  <si>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</si>
  <si>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</si>
  <si>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</si>
  <si>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</si>
  <si>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</si>
  <si>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</si>
  <si>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</si>
  <si>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</si>
  <si>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</si>
  <si>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</si>
  <si>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</si>
  <si>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</si>
  <si>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</si>
  <si>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</si>
  <si>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</si>
  <si>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</si>
  <si>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</si>
  <si>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</si>
  <si>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</si>
  <si>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</si>
  <si>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</si>
  <si>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</si>
  <si>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</si>
  <si>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</si>
  <si>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</si>
  <si>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</si>
  <si>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</si>
  <si>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</si>
  <si>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</si>
  <si>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</si>
  <si>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</si>
  <si>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</si>
  <si>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</si>
  <si>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</si>
  <si>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</si>
  <si>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</si>
  <si>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</si>
  <si>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</si>
  <si>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</si>
  <si>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</si>
  <si>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</si>
  <si>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</si>
  <si>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</si>
  <si>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</si>
  <si>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</si>
  <si>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</si>
  <si>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</si>
  <si>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</si>
  <si>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</si>
  <si>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</si>
  <si>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</si>
  <si>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</si>
  <si>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</si>
  <si>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</si>
  <si>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</si>
  <si>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</si>
  <si>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</si>
  <si>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</si>
  <si>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</si>
  <si>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</si>
  <si>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</si>
  <si>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</si>
  <si>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</si>
  <si>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</si>
  <si>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</si>
  <si>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</si>
  <si>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</si>
  <si>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</si>
  <si>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</si>
  <si>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</si>
  <si>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</si>
  <si>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</si>
  <si>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</si>
  <si>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</si>
  <si>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</si>
  <si>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</si>
  <si>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</si>
  <si>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</si>
  <si>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</si>
  <si>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</si>
  <si>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</si>
  <si>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</si>
  <si>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</si>
  <si>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</si>
  <si>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</si>
  <si>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</si>
  <si>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</si>
  <si>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</si>
  <si>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</si>
  <si>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</si>
  <si>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</si>
  <si>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</si>
  <si>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</si>
  <si>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</si>
  <si>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</si>
  <si>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</si>
  <si>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</si>
  <si>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</si>
  <si>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</si>
  <si>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</si>
  <si>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</si>
  <si>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</si>
  <si>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</si>
  <si>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</si>
  <si>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</si>
  <si>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</si>
  <si>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</si>
  <si>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</si>
  <si>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</si>
  <si>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</si>
  <si>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</si>
  <si>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</si>
  <si>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</si>
  <si>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</si>
  <si>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</si>
  <si>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</si>
  <si>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</si>
  <si>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</si>
  <si>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</si>
  <si>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</si>
  <si>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</si>
  <si>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</si>
  <si>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</si>
  <si>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</si>
  <si>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</si>
  <si>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</si>
  <si>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</si>
  <si>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</si>
  <si>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</si>
  <si>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</si>
  <si>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</si>
  <si>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</si>
  <si>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</si>
  <si>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</si>
  <si>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</si>
  <si>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</si>
  <si>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</si>
  <si>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</si>
  <si>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</si>
  <si>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</si>
  <si>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</si>
  <si>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</si>
  <si>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</si>
  <si>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</si>
  <si>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</si>
  <si>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</si>
  <si>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</si>
  <si>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</si>
  <si>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</si>
  <si>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</si>
  <si>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</si>
  <si>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</si>
  <si>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</si>
  <si>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</si>
  <si>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</si>
  <si>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</si>
  <si>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</si>
  <si>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</si>
  <si>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</si>
  <si>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</si>
  <si>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</si>
  <si>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</si>
  <si>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</si>
  <si>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</si>
  <si>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</si>
  <si>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</si>
  <si>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</si>
  <si>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</si>
  <si>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</si>
  <si>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</si>
  <si>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</si>
  <si>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</si>
  <si>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</si>
  <si>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</si>
  <si>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</si>
  <si>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</si>
  <si>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</si>
  <si>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</si>
  <si>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</si>
  <si>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</si>
  <si>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</si>
  <si>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</si>
  <si>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</si>
  <si>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</si>
  <si>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</si>
  <si>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</si>
  <si>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</si>
  <si>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</si>
  <si>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</si>
  <si>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</si>
  <si>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</si>
  <si>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</si>
  <si>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</si>
  <si>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</si>
  <si>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</si>
  <si>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</si>
  <si>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</si>
  <si>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</si>
  <si>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</si>
  <si>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</si>
  <si>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</si>
  <si>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</si>
  <si>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</si>
  <si>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</si>
  <si>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</si>
  <si>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</si>
  <si>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</si>
  <si>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</si>
  <si>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</si>
  <si>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</si>
  <si>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</si>
  <si>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</si>
  <si>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</si>
  <si>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</si>
  <si>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</si>
  <si>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</si>
  <si>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</si>
  <si>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</si>
  <si>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</si>
  <si>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</si>
  <si>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</si>
  <si>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</si>
  <si>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</si>
  <si>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</si>
  <si>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</si>
  <si>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Investicijos į vandentiekio ir nuotekų tinklų infrastruktūrą, tūkst. eurų</t>
  </si>
  <si>
    <t>Savivaldybė</t>
  </si>
  <si>
    <t>UAB Pramonės energija</t>
  </si>
  <si>
    <t>UAB Miesto energija</t>
  </si>
  <si>
    <t>UAB „Vilniaus šilumos tinklai“</t>
  </si>
  <si>
    <t>K4dainių rajono savivaldybė</t>
  </si>
  <si>
    <t>2024-10-31 Nr.AS-3944</t>
  </si>
  <si>
    <t>Pajamos už parduotus bilietus</t>
  </si>
  <si>
    <t>Lengvatų kompensavima</t>
  </si>
  <si>
    <t>Užsakomųjų reisų pajamos</t>
  </si>
  <si>
    <t>Kitos veiklos pajamos</t>
  </si>
  <si>
    <t>http://www.kedbusas.lt</t>
  </si>
  <si>
    <t>Kasmet</t>
  </si>
  <si>
    <t>Įmonės valdyba</t>
  </si>
  <si>
    <t>Nebuvo skelbiama</t>
  </si>
  <si>
    <t xml:space="preserve"> Lietuvos moksleivių sąjunga</t>
  </si>
  <si>
    <t xml:space="preserve"> Du autobusai Lietuvos moksleivių sąjungos nacionaliniio vasaros forumo, kuris įvyko Kėdainiuose dalyviams vežti.</t>
  </si>
  <si>
    <t>Elektriniai 2 autobusai buvo įsgyti 2023 -11-10 ir buvo įtrauti į 2023 m. finansinės atskaitomybės duomenis</t>
  </si>
  <si>
    <t xml:space="preserve"> + 370 650 19894, viktorija@kedbusas.lt</t>
  </si>
  <si>
    <t xml:space="preserve"> +370 650 19894, viktorija@kedbusas.lt</t>
  </si>
  <si>
    <t xml:space="preserve"> 2025-04-29</t>
  </si>
  <si>
    <t>Viktorija Mickienė, vyr. ekonomistė</t>
  </si>
  <si>
    <t>Viktorija Mickienė, vyr ekonomistė</t>
  </si>
  <si>
    <t xml:space="preserve"> Viktorija Mickienė, vyr. ekonomistas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</si>
</sst>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5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6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5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8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abSelected="1" topLeftCell="A28" zoomScale="190" zoomScaleNormal="190" zoomScaleSheetLayoutView="85" zoomScalePageLayoutView="60" workbookViewId="0">
      <pane xSplit="3" ySplit="15" topLeftCell="E43" activePane="bottomRight" state="frozen"/>
      <selection activeCell="A28" sqref="A28"/>
      <selection pane="topRight" activeCell="D28" sqref="D28"/>
      <selection pane="bottomLeft" activeCell="A43" sqref="A43"/>
      <selection pane="bottomRight" activeCell="C127" sqref="C127:E127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67" t="s">
        <v>581</v>
      </c>
      <c r="E2" s="568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69"/>
      <c r="E3" s="570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69"/>
      <c r="E4" s="570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78" t="s">
        <v>5</v>
      </c>
      <c r="C6" s="579"/>
      <c r="D6" s="579"/>
      <c r="E6" s="580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581" t="s">
        <v>125</v>
      </c>
      <c r="D8" s="581"/>
      <c r="E8" s="582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583</v>
      </c>
      <c r="C9" s="571" t="str">
        <f>IFERROR(VLOOKUP(C8,$R$1:$T$239,3,FALSE),"")</f>
        <v>Kėdainių rajono savivaldybė</v>
      </c>
      <c r="D9" s="571"/>
      <c r="E9" s="572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71">
        <f>IFERROR(VLOOKUP(C8,$R$2:$S$239,2,FALSE),"")</f>
        <v>161229484</v>
      </c>
      <c r="D10" s="571"/>
      <c r="E10" s="572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583" t="str">
        <f>IFERROR(VLOOKUP(C8,$R$2:$V$239,5,FALSE),"")</f>
        <v>Viešasis transportas</v>
      </c>
      <c r="D11" s="583"/>
      <c r="E11" s="584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73"/>
      <c r="D12" s="573"/>
      <c r="E12" s="574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75" t="s">
        <v>36</v>
      </c>
      <c r="D14" s="576"/>
      <c r="E14" s="577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587" t="s">
        <v>330</v>
      </c>
      <c r="D15" s="587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588" t="s">
        <v>587</v>
      </c>
      <c r="D16" s="589"/>
      <c r="E16" s="150">
        <v>1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588"/>
      <c r="D17" s="589"/>
      <c r="E17" s="150"/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606"/>
      <c r="D18" s="607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606"/>
      <c r="D19" s="607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606"/>
      <c r="D20" s="607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608" t="s">
        <v>68</v>
      </c>
      <c r="D21" s="609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610">
        <v>1</v>
      </c>
      <c r="D23" s="610"/>
      <c r="E23" s="611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590"/>
      <c r="D24" s="590"/>
      <c r="E24" s="591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65" t="s">
        <v>201</v>
      </c>
      <c r="D26" s="565"/>
      <c r="E26" s="566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585"/>
      <c r="D27" s="585"/>
      <c r="E27" s="586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61" t="s">
        <v>79</v>
      </c>
      <c r="D29" s="561"/>
      <c r="E29" s="562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63" t="s">
        <v>80</v>
      </c>
      <c r="D30" s="563"/>
      <c r="E30" s="564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98" t="s">
        <v>82</v>
      </c>
      <c r="D31" s="598"/>
      <c r="E31" s="599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600" t="s">
        <v>84</v>
      </c>
      <c r="D32" s="600"/>
      <c r="E32" s="601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1064.9000000000001</v>
      </c>
      <c r="D34" s="33"/>
      <c r="E34" s="161">
        <v>1116.5999999999999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700</v>
      </c>
      <c r="D35" s="33"/>
      <c r="E35" s="162">
        <v>911.5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364.90000000000009</v>
      </c>
      <c r="D36" s="33"/>
      <c r="E36" s="164">
        <f>+E34-E35</f>
        <v>205.09999999999991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>
        <v>35.1</v>
      </c>
      <c r="D37" s="47"/>
      <c r="E37" s="331">
        <v>40.700000000000003</v>
      </c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352.2</v>
      </c>
      <c r="D38" s="47"/>
      <c r="E38" s="165">
        <v>432.4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-22.39999999999992</v>
      </c>
      <c r="D39" s="33"/>
      <c r="E39" s="494">
        <f>+E36-E37-E38</f>
        <v>-268.00000000000006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78.099999999999994</v>
      </c>
      <c r="D41" s="48"/>
      <c r="E41" s="166">
        <v>107.3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0.2</v>
      </c>
      <c r="D42" s="33"/>
      <c r="E42" s="167">
        <f>E43-E44</f>
        <v>-3.1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>
        <v>0.2</v>
      </c>
      <c r="D43" s="47"/>
      <c r="E43" s="169">
        <v>0.6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/>
      <c r="D44" s="47"/>
      <c r="E44" s="348">
        <v>3.7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/>
      <c r="D45" s="47"/>
      <c r="E45" s="349">
        <v>3751</v>
      </c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55.900000000000077</v>
      </c>
      <c r="D46" s="47"/>
      <c r="E46" s="177">
        <f>+E39+E41+E42+E40</f>
        <v>-163.80000000000004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>
        <v>9.1</v>
      </c>
      <c r="D47" s="48"/>
      <c r="E47" s="171">
        <v>0</v>
      </c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46.800000000000075</v>
      </c>
      <c r="D48" s="33"/>
      <c r="E48" s="164">
        <f>E46-E47</f>
        <v>-163.80000000000004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61" t="s">
        <v>79</v>
      </c>
      <c r="D50" s="561"/>
      <c r="E50" s="562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>
        <v>2.5</v>
      </c>
      <c r="D52" s="37"/>
      <c r="E52" s="169">
        <v>0.7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1836.7</v>
      </c>
      <c r="D53" s="47"/>
      <c r="E53" s="175">
        <v>1893.3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>
        <v>0</v>
      </c>
      <c r="D54" s="47"/>
      <c r="E54" s="175">
        <v>0</v>
      </c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>
        <v>30.2</v>
      </c>
      <c r="D55" s="47"/>
      <c r="E55" s="175">
        <v>30.2</v>
      </c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1869.4</v>
      </c>
      <c r="D56" s="33"/>
      <c r="E56" s="351">
        <f>SUM(E52:E55)</f>
        <v>1924.2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73.900000000000006</v>
      </c>
      <c r="D58" s="47"/>
      <c r="E58" s="169">
        <v>59.8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272.39999999999998</v>
      </c>
      <c r="D59" s="47"/>
      <c r="E59" s="175">
        <v>214.6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/>
      <c r="D60" s="47"/>
      <c r="E60" s="175"/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/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/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304.39999999999998</v>
      </c>
      <c r="D65" s="47"/>
      <c r="E65" s="170">
        <v>14.6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650.69999999999993</v>
      </c>
      <c r="D66" s="33"/>
      <c r="E66" s="177">
        <f>SUM(E58:E59,E61,E65)</f>
        <v>289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>
        <v>20.2</v>
      </c>
      <c r="D68" s="48"/>
      <c r="E68" s="182">
        <v>14.5</v>
      </c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2540.2999999999997</v>
      </c>
      <c r="D72" s="33"/>
      <c r="E72" s="177">
        <f>SUM(E56,E66,E68,E70)</f>
        <v>2227.6999999999998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941.8</v>
      </c>
      <c r="D74" s="47"/>
      <c r="E74" s="175">
        <v>941.8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>
        <v>941.8</v>
      </c>
      <c r="D75" s="47"/>
      <c r="E75" s="175">
        <v>941.8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/>
      <c r="D78" s="47"/>
      <c r="E78" s="175"/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/>
      <c r="D79" s="47"/>
      <c r="E79" s="175"/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9.9</v>
      </c>
      <c r="D80" s="47"/>
      <c r="E80" s="175">
        <v>12.2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>
        <v>9.9</v>
      </c>
      <c r="D81" s="47"/>
      <c r="E81" s="175">
        <v>12.2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455.7</v>
      </c>
      <c r="D82" s="47"/>
      <c r="E82" s="175">
        <v>289.7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1407.3999999999999</v>
      </c>
      <c r="D83" s="33"/>
      <c r="E83" s="177">
        <f>SUM(E74,E76:E80,E82:E82)</f>
        <v>1243.7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>
        <v>847.9</v>
      </c>
      <c r="D85" s="57"/>
      <c r="E85" s="187">
        <v>278.3</v>
      </c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/>
      <c r="D87" s="48"/>
      <c r="E87" s="171"/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/>
      <c r="D89" s="47"/>
      <c r="E89" s="175">
        <v>168.1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/>
      <c r="D90" s="47"/>
      <c r="E90" s="175"/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/>
      <c r="D91" s="47"/>
      <c r="E91" s="175"/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279.3</v>
      </c>
      <c r="D92" s="47"/>
      <c r="E92" s="175">
        <v>532.1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>
        <v>62.5</v>
      </c>
      <c r="D93" s="47"/>
      <c r="E93" s="175">
        <v>103.5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/>
      <c r="D94" s="47"/>
      <c r="E94" s="175"/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/>
      <c r="D95" s="47"/>
      <c r="E95" s="175"/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279.3</v>
      </c>
      <c r="D96" s="33"/>
      <c r="E96" s="177">
        <f>SUM(E89,E92)</f>
        <v>700.2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>
        <v>5.7</v>
      </c>
      <c r="D98" s="48"/>
      <c r="E98" s="182">
        <v>5.5</v>
      </c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2540.2999999999997</v>
      </c>
      <c r="D102" s="33"/>
      <c r="E102" s="177">
        <f>SUM(E83,E85,E87,E96,E98,E100)</f>
        <v>2227.6999999999998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61" t="s">
        <v>79</v>
      </c>
      <c r="D108" s="561"/>
      <c r="E108" s="562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/>
      <c r="D110" s="48"/>
      <c r="E110" s="360"/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282">
        <v>181.2</v>
      </c>
      <c r="D111" s="33"/>
      <c r="E111" s="361">
        <v>335.2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/>
      <c r="D112" s="33"/>
      <c r="E112" s="362"/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/>
      <c r="D113" s="47"/>
      <c r="E113" s="362"/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74</v>
      </c>
      <c r="D116" s="132"/>
      <c r="E116" s="364">
        <v>78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6</v>
      </c>
      <c r="D117" s="47"/>
      <c r="E117" s="362">
        <v>6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>
        <v>73</v>
      </c>
      <c r="D118" s="33"/>
      <c r="E118" s="362">
        <v>79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/>
      <c r="D119" s="357"/>
      <c r="E119" s="365">
        <v>58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96"/>
      <c r="D121" s="596"/>
      <c r="E121" s="597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602"/>
      <c r="D126" s="602"/>
      <c r="E126" s="603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604" t="s">
        <v>603</v>
      </c>
      <c r="D127" s="604"/>
      <c r="E127" s="605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92" t="s">
        <v>600</v>
      </c>
      <c r="D128" s="592"/>
      <c r="E128" s="593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94"/>
      <c r="D129" s="594"/>
      <c r="E129" s="595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QVNq7xO2zSeLP6eVIDh/9WFCZ5T1TZLiweNLbyh021oAmnF164LkfnwjVcgRcrZgBsuufmiUv0ZRpol6Y0m+pw==" saltValue="33+WgFVYMV1k43Xjirznj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18:D18"/>
    <mergeCell ref="C19:D19"/>
    <mergeCell ref="C20:D20"/>
    <mergeCell ref="C21:D21"/>
    <mergeCell ref="C23:E23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781" yWindow="749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C7A2BD31-E25B-4958-AD7C-345A1E8977A9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4"/>
      <c r="E2" s="614"/>
      <c r="F2" s="116"/>
      <c r="G2" s="116"/>
    </row>
    <row r="3" spans="1:7" ht="29.25" customHeight="1" x14ac:dyDescent="0.2">
      <c r="A3" s="116"/>
      <c r="B3" s="63"/>
      <c r="C3" s="63"/>
      <c r="D3" s="615" t="s">
        <v>325</v>
      </c>
      <c r="E3" s="615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579" t="s">
        <v>327</v>
      </c>
      <c r="C6" s="579"/>
      <c r="D6" s="579"/>
      <c r="E6" s="579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13" t="str">
        <f>'Finansiniai duomenys'!C8</f>
        <v>UAB „Kėdbusas“</v>
      </c>
      <c r="D9" s="613"/>
      <c r="E9" s="613"/>
      <c r="F9" s="116"/>
      <c r="G9" s="116"/>
    </row>
    <row r="10" spans="1:7" x14ac:dyDescent="0.2">
      <c r="A10" s="116"/>
      <c r="B10" s="84" t="s">
        <v>9</v>
      </c>
      <c r="C10" s="571" t="str">
        <f>'Finansiniai duomenys'!C9</f>
        <v>Kėdainių rajono savivaldybė</v>
      </c>
      <c r="D10" s="571"/>
      <c r="E10" s="571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71" t="e">
        <f>'Finansiniai duomenys'!#REF!</f>
        <v>#REF!</v>
      </c>
      <c r="D14" s="571"/>
      <c r="E14" s="571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71">
        <f>'Finansiniai duomenys'!C10</f>
        <v>161229484</v>
      </c>
      <c r="D27" s="571"/>
      <c r="E27" s="571"/>
      <c r="F27" s="116"/>
      <c r="G27" s="116"/>
    </row>
    <row r="28" spans="1:9" x14ac:dyDescent="0.2">
      <c r="A28" s="116"/>
      <c r="B28" s="34" t="s">
        <v>16</v>
      </c>
      <c r="C28" s="571" t="e">
        <f>'Finansiniai duomenys'!#REF!</f>
        <v>#REF!</v>
      </c>
      <c r="D28" s="571"/>
      <c r="E28" s="571"/>
      <c r="F28" s="116"/>
      <c r="G28" s="116"/>
    </row>
    <row r="29" spans="1:9" x14ac:dyDescent="0.2">
      <c r="A29" s="116"/>
      <c r="B29" s="34" t="s">
        <v>20</v>
      </c>
      <c r="C29" s="571" t="e">
        <f>'Finansiniai duomenys'!#REF!</f>
        <v>#REF!</v>
      </c>
      <c r="D29" s="571"/>
      <c r="E29" s="571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71" t="e">
        <f>'Finansiniai duomenys'!#REF!</f>
        <v>#REF!</v>
      </c>
      <c r="D30" s="571"/>
      <c r="E30" s="571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71" t="e">
        <f>'Finansiniai duomenys'!#REF!</f>
        <v>#REF!</v>
      </c>
      <c r="D31" s="571"/>
      <c r="E31" s="571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12" t="e">
        <f>'Finansiniai duomenys'!#REF!</f>
        <v>#REF!</v>
      </c>
      <c r="D32" s="612"/>
      <c r="E32" s="612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75" t="s">
        <v>36</v>
      </c>
      <c r="D34" s="576"/>
      <c r="E34" s="576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587" t="s">
        <v>330</v>
      </c>
      <c r="D35" s="587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6" t="str">
        <f>'Finansiniai duomenys'!C16</f>
        <v>K4dainių rajono savivaldybė</v>
      </c>
      <c r="D36" s="617"/>
      <c r="E36" s="117">
        <f>'Finansiniai duomenys'!E16</f>
        <v>1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6">
        <f>'Finansiniai duomenys'!C17</f>
        <v>0</v>
      </c>
      <c r="D37" s="617"/>
      <c r="E37" s="117">
        <f>'Finansiniai duomenys'!E17</f>
        <v>0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6" t="e">
        <f>'Finansiniai duomenys'!#REF!</f>
        <v>#REF!</v>
      </c>
      <c r="D38" s="617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6" t="e">
        <f>'Finansiniai duomenys'!#REF!</f>
        <v>#REF!</v>
      </c>
      <c r="D39" s="617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6" t="e">
        <f>'Finansiniai duomenys'!#REF!</f>
        <v>#REF!</v>
      </c>
      <c r="D40" s="617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608" t="s">
        <v>68</v>
      </c>
      <c r="D41" s="609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8">
        <f>'Finansiniai duomenys'!C23</f>
        <v>1</v>
      </c>
      <c r="D43" s="618"/>
      <c r="E43" s="618"/>
      <c r="F43" s="116"/>
      <c r="G43" s="116"/>
    </row>
    <row r="44" spans="1:9" ht="24" x14ac:dyDescent="0.2">
      <c r="A44" s="116"/>
      <c r="B44" s="86" t="s">
        <v>331</v>
      </c>
      <c r="C44" s="619">
        <f>'Finansiniai duomenys'!C24</f>
        <v>0</v>
      </c>
      <c r="D44" s="619"/>
      <c r="E44" s="619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20" t="e">
        <f>'Finansiniai duomenys'!#REF!</f>
        <v>#REF!</v>
      </c>
      <c r="D46" s="620"/>
      <c r="E46" s="620"/>
      <c r="F46" s="116"/>
      <c r="G46" s="116"/>
    </row>
    <row r="47" spans="1:9" ht="41.25" customHeight="1" x14ac:dyDescent="0.2">
      <c r="A47" s="116"/>
      <c r="B47" s="87" t="s">
        <v>76</v>
      </c>
      <c r="C47" s="621" t="e">
        <f>'Finansiniai duomenys'!#REF!</f>
        <v>#REF!</v>
      </c>
      <c r="D47" s="621"/>
      <c r="E47" s="621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61" t="s">
        <v>79</v>
      </c>
      <c r="D49" s="561"/>
      <c r="E49" s="561"/>
      <c r="F49" s="116"/>
      <c r="G49" s="116"/>
      <c r="H49" s="35"/>
    </row>
    <row r="50" spans="1:12" s="35" customFormat="1" ht="12" customHeight="1" x14ac:dyDescent="0.2">
      <c r="A50" s="122"/>
      <c r="B50" s="133"/>
      <c r="C50" s="563"/>
      <c r="D50" s="563"/>
      <c r="E50" s="563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98" t="s">
        <v>82</v>
      </c>
      <c r="D51" s="598"/>
      <c r="E51" s="598"/>
      <c r="F51" s="116"/>
      <c r="G51" s="116"/>
    </row>
    <row r="52" spans="1:12" x14ac:dyDescent="0.2">
      <c r="A52" s="116"/>
      <c r="B52" s="33"/>
      <c r="C52" s="600" t="s">
        <v>84</v>
      </c>
      <c r="D52" s="600"/>
      <c r="E52" s="600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96"/>
      <c r="D139" s="596"/>
      <c r="E139" s="596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602"/>
      <c r="D144" s="602"/>
      <c r="E144" s="602"/>
      <c r="F144" s="116"/>
      <c r="G144" s="116"/>
    </row>
    <row r="145" spans="1:7" x14ac:dyDescent="0.2">
      <c r="A145" s="116"/>
      <c r="B145" s="33" t="s">
        <v>227</v>
      </c>
      <c r="C145" s="604"/>
      <c r="D145" s="604"/>
      <c r="E145" s="604"/>
      <c r="F145" s="116"/>
      <c r="G145" s="116"/>
    </row>
    <row r="146" spans="1:7" ht="24" x14ac:dyDescent="0.2">
      <c r="A146" s="116"/>
      <c r="B146" s="114" t="s">
        <v>229</v>
      </c>
      <c r="C146" s="592"/>
      <c r="D146" s="592"/>
      <c r="E146" s="592"/>
      <c r="F146" s="116"/>
      <c r="G146" s="116"/>
    </row>
    <row r="147" spans="1:7" ht="30" customHeight="1" x14ac:dyDescent="0.2">
      <c r="A147" s="116"/>
      <c r="B147" s="115" t="s">
        <v>347</v>
      </c>
      <c r="C147" s="594"/>
      <c r="D147" s="594"/>
      <c r="E147" s="594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opLeftCell="E49" zoomScale="212" zoomScaleNormal="212" workbookViewId="0">
      <selection activeCell="F21" sqref="F21:H21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50" t="s">
        <v>406</v>
      </c>
      <c r="C2" s="651"/>
      <c r="D2" s="651"/>
      <c r="E2" s="651"/>
      <c r="F2" s="651"/>
      <c r="G2" s="663" t="s">
        <v>348</v>
      </c>
      <c r="H2" s="663"/>
      <c r="I2" s="664"/>
    </row>
    <row r="3" spans="2:12" ht="51" customHeight="1" x14ac:dyDescent="0.25">
      <c r="B3" s="648" t="s">
        <v>577</v>
      </c>
      <c r="C3" s="649"/>
      <c r="D3" s="649"/>
      <c r="E3" s="649"/>
      <c r="F3" s="649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22" t="str">
        <f>'Finansiniai duomenys'!C8</f>
        <v>UAB „Kėdbusas“</v>
      </c>
      <c r="D4" s="622"/>
      <c r="E4" s="622"/>
      <c r="F4" s="622"/>
      <c r="G4" s="622"/>
      <c r="H4" s="622"/>
      <c r="I4" s="623"/>
      <c r="K4"/>
    </row>
    <row r="5" spans="2:12" s="12" customFormat="1" x14ac:dyDescent="0.25">
      <c r="B5" s="437" t="s">
        <v>9</v>
      </c>
      <c r="C5" s="624" t="str">
        <f>IFERROR(VLOOKUP(C4,'Finansiniai duomenys'!R2:T232,3,FALSE),"")</f>
        <v>Kėdainių rajono savivaldybė</v>
      </c>
      <c r="D5" s="624"/>
      <c r="E5" s="624"/>
      <c r="F5" s="624"/>
      <c r="G5" s="624"/>
      <c r="H5" s="624"/>
      <c r="I5" s="623"/>
      <c r="K5"/>
    </row>
    <row r="6" spans="2:12" s="12" customFormat="1" x14ac:dyDescent="0.25">
      <c r="B6" s="437" t="s">
        <v>13</v>
      </c>
      <c r="C6" s="624">
        <f>IFERROR(VLOOKUP(C4,'Finansiniai duomenys'!R2:T232,2,FALSE),"")</f>
        <v>161229484</v>
      </c>
      <c r="D6" s="624"/>
      <c r="E6" s="624"/>
      <c r="F6" s="624"/>
      <c r="G6" s="624"/>
      <c r="H6" s="624"/>
      <c r="I6" s="623"/>
      <c r="K6"/>
    </row>
    <row r="7" spans="2:12" x14ac:dyDescent="0.25">
      <c r="B7" s="437" t="s">
        <v>20</v>
      </c>
      <c r="C7" s="624" t="str">
        <f>IFERROR(VLOOKUP(C4,'Finansiniai duomenys'!R2:V232,5,FALSE),"")</f>
        <v>Viešasis transportas</v>
      </c>
      <c r="D7" s="624"/>
      <c r="E7" s="624"/>
      <c r="F7" s="624"/>
      <c r="G7" s="624"/>
      <c r="H7" s="624"/>
      <c r="I7" s="623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25" t="s">
        <v>511</v>
      </c>
      <c r="D13" s="626"/>
      <c r="E13" s="82"/>
      <c r="F13" s="665" t="s">
        <v>198</v>
      </c>
      <c r="G13" s="665"/>
      <c r="H13" s="665"/>
      <c r="I13" s="299"/>
    </row>
    <row r="14" spans="2:12" x14ac:dyDescent="0.25">
      <c r="B14" s="369"/>
      <c r="C14" s="387" t="s">
        <v>512</v>
      </c>
      <c r="D14" s="82"/>
      <c r="E14" s="82"/>
      <c r="F14" s="666" t="s">
        <v>588</v>
      </c>
      <c r="G14" s="666"/>
      <c r="H14" s="666"/>
      <c r="I14" s="299"/>
    </row>
    <row r="15" spans="2:12" x14ac:dyDescent="0.25">
      <c r="B15" s="369"/>
      <c r="C15" s="369" t="s">
        <v>513</v>
      </c>
      <c r="D15" s="82"/>
      <c r="E15" s="82"/>
      <c r="F15" s="666" t="s">
        <v>198</v>
      </c>
      <c r="G15" s="666"/>
      <c r="H15" s="666"/>
      <c r="I15" s="299"/>
    </row>
    <row r="16" spans="2:12" ht="26.25" customHeight="1" x14ac:dyDescent="0.25">
      <c r="B16" s="369"/>
      <c r="C16" s="627" t="s">
        <v>562</v>
      </c>
      <c r="D16" s="628"/>
      <c r="E16" s="393"/>
      <c r="F16" s="635" t="s">
        <v>198</v>
      </c>
      <c r="G16" s="633"/>
      <c r="H16" s="634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67" t="s">
        <v>198</v>
      </c>
      <c r="G19" s="668"/>
      <c r="H19" s="669"/>
      <c r="I19" s="299"/>
    </row>
    <row r="20" spans="2:9" x14ac:dyDescent="0.25">
      <c r="B20" s="549"/>
      <c r="C20" s="34" t="s">
        <v>535</v>
      </c>
      <c r="D20" s="82"/>
      <c r="E20" s="82"/>
      <c r="F20" s="629" t="s">
        <v>593</v>
      </c>
      <c r="G20" s="630"/>
      <c r="H20" s="631"/>
      <c r="I20" s="299"/>
    </row>
    <row r="21" spans="2:9" x14ac:dyDescent="0.25">
      <c r="B21" s="549"/>
      <c r="C21" s="394" t="s">
        <v>515</v>
      </c>
      <c r="D21" s="395"/>
      <c r="E21" s="396"/>
      <c r="F21" s="670">
        <v>2023</v>
      </c>
      <c r="G21" s="671"/>
      <c r="H21" s="672"/>
      <c r="I21" s="397"/>
    </row>
    <row r="22" spans="2:9" x14ac:dyDescent="0.25">
      <c r="B22" s="549"/>
      <c r="C22" s="82" t="s">
        <v>516</v>
      </c>
      <c r="D22" s="398"/>
      <c r="E22" s="393"/>
      <c r="F22" s="637" t="s">
        <v>594</v>
      </c>
      <c r="G22" s="638"/>
      <c r="H22" s="639"/>
      <c r="I22" s="299"/>
    </row>
    <row r="23" spans="2:9" x14ac:dyDescent="0.25">
      <c r="B23" s="549"/>
      <c r="C23" s="82" t="s">
        <v>533</v>
      </c>
      <c r="D23" s="398"/>
      <c r="E23" s="393"/>
      <c r="F23" s="646" t="s">
        <v>595</v>
      </c>
      <c r="G23" s="646"/>
      <c r="H23" s="647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37" t="s">
        <v>594</v>
      </c>
      <c r="G24" s="638"/>
      <c r="H24" s="639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579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580</v>
      </c>
      <c r="D28" s="398"/>
      <c r="E28" s="393"/>
      <c r="F28" s="640" t="s">
        <v>198</v>
      </c>
      <c r="G28" s="641"/>
      <c r="H28" s="642"/>
      <c r="I28" s="299"/>
    </row>
    <row r="29" spans="2:9" x14ac:dyDescent="0.25">
      <c r="B29" s="549"/>
      <c r="C29" s="82" t="s">
        <v>560</v>
      </c>
      <c r="D29" s="398"/>
      <c r="E29" s="82"/>
      <c r="F29" s="632" t="s">
        <v>198</v>
      </c>
      <c r="G29" s="633"/>
      <c r="H29" s="634"/>
      <c r="I29" s="299"/>
    </row>
    <row r="30" spans="2:9" ht="35.25" customHeight="1" thickBot="1" x14ac:dyDescent="0.3">
      <c r="B30" s="549"/>
      <c r="C30" s="636" t="s">
        <v>561</v>
      </c>
      <c r="D30" s="636"/>
      <c r="E30" s="491"/>
      <c r="F30" s="643" t="s">
        <v>198</v>
      </c>
      <c r="G30" s="644"/>
      <c r="H30" s="645"/>
      <c r="I30" s="299"/>
    </row>
    <row r="31" spans="2:9" ht="50.25" customHeight="1" x14ac:dyDescent="0.25">
      <c r="B31" s="369"/>
      <c r="C31" s="627" t="s">
        <v>563</v>
      </c>
      <c r="D31" s="628"/>
      <c r="E31" s="393"/>
      <c r="F31" s="635" t="s">
        <v>198</v>
      </c>
      <c r="G31" s="633"/>
      <c r="H31" s="634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565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578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564</v>
      </c>
      <c r="D36" s="411"/>
      <c r="E36" s="82"/>
      <c r="F36" s="547">
        <f>'Finansiniai duomenys'!C34</f>
        <v>1064.9000000000001</v>
      </c>
      <c r="G36" s="82"/>
      <c r="H36" s="547">
        <f>'Finansiniai duomenys'!E34</f>
        <v>1116.5999999999999</v>
      </c>
      <c r="I36" s="299"/>
    </row>
    <row r="37" spans="2:9" x14ac:dyDescent="0.25">
      <c r="B37" s="549"/>
      <c r="C37" s="546" t="s">
        <v>566</v>
      </c>
      <c r="D37" s="559" t="s">
        <v>589</v>
      </c>
      <c r="E37" s="82"/>
      <c r="F37" s="560">
        <v>237.9</v>
      </c>
      <c r="G37" s="82"/>
      <c r="H37" s="560">
        <v>269</v>
      </c>
      <c r="I37" s="299"/>
    </row>
    <row r="38" spans="2:9" x14ac:dyDescent="0.25">
      <c r="B38" s="549"/>
      <c r="C38" s="546" t="s">
        <v>567</v>
      </c>
      <c r="D38" s="559" t="s">
        <v>590</v>
      </c>
      <c r="E38" s="82"/>
      <c r="F38" s="560">
        <v>732</v>
      </c>
      <c r="G38" s="82"/>
      <c r="H38" s="560">
        <v>712.4</v>
      </c>
      <c r="I38" s="299"/>
    </row>
    <row r="39" spans="2:9" x14ac:dyDescent="0.25">
      <c r="B39" s="549"/>
      <c r="C39" s="546" t="s">
        <v>568</v>
      </c>
      <c r="D39" s="559" t="s">
        <v>591</v>
      </c>
      <c r="E39" s="82"/>
      <c r="F39" s="560">
        <v>95</v>
      </c>
      <c r="G39" s="82"/>
      <c r="H39" s="560">
        <v>135.19999999999999</v>
      </c>
      <c r="I39" s="299"/>
    </row>
    <row r="40" spans="2:9" x14ac:dyDescent="0.25">
      <c r="B40" s="549"/>
      <c r="C40" s="546" t="s">
        <v>569</v>
      </c>
      <c r="D40" s="559" t="s">
        <v>592</v>
      </c>
      <c r="E40" s="82"/>
      <c r="F40" s="560">
        <v>97.6</v>
      </c>
      <c r="G40" s="82"/>
      <c r="H40" s="560">
        <v>135.5</v>
      </c>
      <c r="I40" s="299"/>
    </row>
    <row r="41" spans="2:9" x14ac:dyDescent="0.25">
      <c r="B41" s="549"/>
      <c r="C41" s="546" t="s">
        <v>570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571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572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573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575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576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574</v>
      </c>
      <c r="D47" s="411"/>
      <c r="E47" s="82"/>
      <c r="F47" s="547">
        <f>F36-F37-F38-F39-F40-F44-F45-F46-F41-F43-F42</f>
        <v>-97.599999999999881</v>
      </c>
      <c r="G47" s="82"/>
      <c r="H47" s="547">
        <f>H36-H37-H38-H39-H40-H44-H45-H46-H41-H43-H42</f>
        <v>-135.50000000000006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.75" thickBot="1" x14ac:dyDescent="0.3">
      <c r="B52" s="369"/>
      <c r="C52" s="483" t="s">
        <v>555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25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25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25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/>
      <c r="G63" s="442"/>
      <c r="H63" s="529"/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/>
      <c r="G64" s="449"/>
      <c r="H64" s="530"/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/>
      <c r="G66" s="82"/>
      <c r="H66" s="532"/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/>
      <c r="G67" s="389"/>
      <c r="H67" s="533"/>
      <c r="I67" s="446"/>
    </row>
    <row r="68" spans="2:10" x14ac:dyDescent="0.25">
      <c r="B68" s="549"/>
      <c r="C68" s="82" t="s">
        <v>540</v>
      </c>
      <c r="D68" s="82"/>
      <c r="E68" s="82"/>
      <c r="F68" s="532"/>
      <c r="G68" s="82"/>
      <c r="H68" s="532"/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/>
      <c r="G69" s="389"/>
      <c r="H69" s="533"/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582</v>
      </c>
      <c r="D73" s="368"/>
      <c r="E73" s="368"/>
      <c r="F73" s="515"/>
      <c r="G73" s="368"/>
      <c r="H73" s="518"/>
      <c r="I73" s="438"/>
    </row>
    <row r="74" spans="2:10" ht="15.75" thickBot="1" x14ac:dyDescent="0.3">
      <c r="B74" s="369"/>
      <c r="C74" s="388" t="s">
        <v>553</v>
      </c>
      <c r="D74" s="389"/>
      <c r="E74" s="389"/>
      <c r="F74" s="512"/>
      <c r="G74" s="389"/>
      <c r="H74" s="517"/>
      <c r="I74" s="390"/>
    </row>
    <row r="75" spans="2:10" ht="15.75" thickBot="1" x14ac:dyDescent="0.3">
      <c r="B75" s="369"/>
      <c r="C75" s="458" t="s">
        <v>554</v>
      </c>
      <c r="D75" s="469"/>
      <c r="E75" s="451"/>
      <c r="F75" s="513"/>
      <c r="G75" s="451"/>
      <c r="H75" s="519"/>
      <c r="I75" s="463"/>
    </row>
    <row r="76" spans="2:10" x14ac:dyDescent="0.25">
      <c r="B76" s="369"/>
      <c r="C76" s="464" t="s">
        <v>556</v>
      </c>
      <c r="D76" s="82"/>
      <c r="E76" s="82"/>
      <c r="F76" s="516"/>
      <c r="G76" s="82"/>
      <c r="H76" s="516"/>
      <c r="I76" s="386"/>
    </row>
    <row r="77" spans="2:10" ht="15.75" thickBot="1" x14ac:dyDescent="0.3">
      <c r="B77" s="369"/>
      <c r="C77" s="467" t="s">
        <v>557</v>
      </c>
      <c r="D77" s="389"/>
      <c r="E77" s="389"/>
      <c r="F77" s="517"/>
      <c r="G77" s="389"/>
      <c r="H77" s="517"/>
      <c r="I77" s="468"/>
    </row>
    <row r="78" spans="2:10" x14ac:dyDescent="0.25">
      <c r="B78" s="369"/>
      <c r="C78" s="464" t="s">
        <v>558</v>
      </c>
      <c r="D78" s="300"/>
      <c r="E78" s="300"/>
      <c r="F78" s="516"/>
      <c r="G78" s="300"/>
      <c r="H78" s="516"/>
      <c r="I78" s="386"/>
    </row>
    <row r="79" spans="2:10" ht="15.75" thickBot="1" x14ac:dyDescent="0.3">
      <c r="B79" s="369"/>
      <c r="C79" s="467" t="s">
        <v>559</v>
      </c>
      <c r="D79" s="490"/>
      <c r="E79" s="490"/>
      <c r="F79" s="517"/>
      <c r="G79" s="490"/>
      <c r="H79" s="517"/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>
        <v>0</v>
      </c>
      <c r="G82" s="456"/>
      <c r="H82" s="521">
        <v>375</v>
      </c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>
        <v>12.7</v>
      </c>
      <c r="G83" s="461"/>
      <c r="H83" s="522">
        <v>12.7</v>
      </c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>
        <v>46</v>
      </c>
      <c r="G84" s="82"/>
      <c r="H84" s="523">
        <v>49</v>
      </c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>
        <v>43</v>
      </c>
      <c r="G85" s="82"/>
      <c r="H85" s="523">
        <v>46</v>
      </c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>
        <v>41</v>
      </c>
      <c r="G86" s="82"/>
      <c r="H86" s="523">
        <v>44</v>
      </c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>
        <v>0</v>
      </c>
      <c r="G87" s="82"/>
      <c r="H87" s="523">
        <v>0</v>
      </c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>
        <v>2</v>
      </c>
      <c r="G88" s="82"/>
      <c r="H88" s="523">
        <v>2</v>
      </c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>
        <v>0</v>
      </c>
      <c r="G89" s="82"/>
      <c r="H89" s="523">
        <v>0</v>
      </c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>
        <v>3</v>
      </c>
      <c r="G90" s="82"/>
      <c r="H90" s="524">
        <v>3</v>
      </c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>
        <v>1467109</v>
      </c>
      <c r="G91" s="419"/>
      <c r="H91" s="525">
        <v>1452442</v>
      </c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>
        <v>1.1599999999999999</v>
      </c>
      <c r="G92" s="82"/>
      <c r="H92" s="524">
        <v>1.1000000000000001</v>
      </c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>
        <v>1608500</v>
      </c>
      <c r="G93" s="419"/>
      <c r="H93" s="525">
        <v>1653000</v>
      </c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54" t="s">
        <v>599</v>
      </c>
      <c r="G96" s="654"/>
      <c r="H96" s="655"/>
      <c r="I96" s="299"/>
    </row>
    <row r="97" spans="1:9" ht="15.75" thickBot="1" x14ac:dyDescent="0.3">
      <c r="A97" s="429"/>
      <c r="B97" s="369"/>
      <c r="C97" s="408"/>
      <c r="D97" s="409"/>
      <c r="E97" s="409"/>
      <c r="F97" s="656"/>
      <c r="G97" s="656"/>
      <c r="H97" s="657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58"/>
      <c r="G98" s="658"/>
      <c r="H98" s="659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60" t="s">
        <v>602</v>
      </c>
      <c r="G99" s="661"/>
      <c r="H99" s="662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61" t="s">
        <v>604</v>
      </c>
      <c r="G100" s="661"/>
      <c r="H100" s="662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61" t="s">
        <v>601</v>
      </c>
      <c r="G101" s="661"/>
      <c r="H101" s="662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52"/>
      <c r="G102" s="652"/>
      <c r="H102" s="653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wwNEDGtjmhtCRx1ovfVNcO2+jlMZWfhBmhUDc+SZbqyqLs3sGS5ygHMTStGH2V7vIyKhS1pPI3sVUSB8Z5wKgQ==" saltValue="AcvPVvKwmTrZeUJmHCJyxQ==" spinCount="100000" sheet="1" selectLockedCells="1"/>
  <protectedRanges>
    <protectedRange sqref="C4:I7" name="Range1"/>
  </protectedRanges>
  <mergeCells count="31"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17" zoomScaleNormal="100" zoomScaleSheetLayoutView="100" workbookViewId="0">
      <selection activeCell="F89" sqref="F89:L89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673" t="s">
        <v>348</v>
      </c>
      <c r="L3" s="674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679" t="s">
        <v>350</v>
      </c>
      <c r="D6" s="680"/>
      <c r="E6" s="680"/>
      <c r="F6" s="680"/>
      <c r="G6" s="680"/>
      <c r="H6" s="680"/>
      <c r="I6" s="680"/>
      <c r="J6" s="680"/>
      <c r="K6" s="680"/>
      <c r="L6" s="680"/>
      <c r="M6" s="681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675" t="s">
        <v>7</v>
      </c>
      <c r="D9" s="676"/>
      <c r="E9" s="677" t="str">
        <f>'Finansiniai duomenys'!C8</f>
        <v>UAB „Kėdbusas“</v>
      </c>
      <c r="F9" s="677"/>
      <c r="G9" s="677"/>
      <c r="H9" s="677"/>
      <c r="I9" s="677"/>
      <c r="J9" s="677"/>
      <c r="K9" s="13"/>
      <c r="L9" s="13"/>
      <c r="M9" s="217"/>
    </row>
    <row r="10" spans="2:15" ht="15.75" thickBot="1" x14ac:dyDescent="0.3">
      <c r="B10" s="216"/>
      <c r="C10" s="675" t="s">
        <v>9</v>
      </c>
      <c r="D10" s="676"/>
      <c r="E10" s="678" t="str">
        <f>'Finansiniai duomenys'!C9</f>
        <v>Kėdainių rajono savivaldybė</v>
      </c>
      <c r="F10" s="678"/>
      <c r="G10" s="678"/>
      <c r="H10" s="678"/>
      <c r="I10" s="678"/>
      <c r="J10" s="678"/>
      <c r="K10" s="13"/>
      <c r="L10" s="13"/>
      <c r="M10" s="217"/>
    </row>
    <row r="11" spans="2:15" ht="15.75" thickBot="1" x14ac:dyDescent="0.3">
      <c r="B11" s="216"/>
      <c r="C11" s="675" t="s">
        <v>13</v>
      </c>
      <c r="D11" s="676"/>
      <c r="E11" s="678">
        <f>'Finansiniai duomenys'!C10</f>
        <v>161229484</v>
      </c>
      <c r="F11" s="678"/>
      <c r="G11" s="678"/>
      <c r="H11" s="678"/>
      <c r="I11" s="678"/>
      <c r="J11" s="678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704" t="s">
        <v>501</v>
      </c>
      <c r="D14" s="711"/>
      <c r="E14" s="637" t="s">
        <v>198</v>
      </c>
      <c r="F14" s="712"/>
      <c r="G14" s="242"/>
      <c r="H14" s="245"/>
      <c r="I14" s="691" t="s">
        <v>503</v>
      </c>
      <c r="J14" s="710"/>
      <c r="K14" s="637" t="s">
        <v>201</v>
      </c>
      <c r="L14" s="638"/>
      <c r="M14" s="218"/>
    </row>
    <row r="15" spans="2:15" ht="26.45" customHeight="1" thickBot="1" x14ac:dyDescent="0.3">
      <c r="B15" s="216"/>
      <c r="C15" s="704" t="s">
        <v>502</v>
      </c>
      <c r="D15" s="692"/>
      <c r="E15" s="692"/>
      <c r="F15" s="707"/>
      <c r="G15" s="136"/>
      <c r="H15" s="245"/>
      <c r="I15" s="689" t="s">
        <v>504</v>
      </c>
      <c r="J15" s="686"/>
      <c r="K15" s="686"/>
      <c r="L15" s="690"/>
      <c r="M15" s="219"/>
    </row>
    <row r="16" spans="2:15" ht="49.5" customHeight="1" thickBot="1" x14ac:dyDescent="0.3">
      <c r="B16" s="216"/>
      <c r="C16" s="704" t="s">
        <v>480</v>
      </c>
      <c r="D16" s="692"/>
      <c r="E16" s="705" t="s">
        <v>201</v>
      </c>
      <c r="F16" s="706"/>
      <c r="G16" s="137"/>
      <c r="H16" s="246"/>
      <c r="I16" s="691" t="s">
        <v>505</v>
      </c>
      <c r="J16" s="691"/>
      <c r="K16" s="708"/>
      <c r="L16" s="709"/>
      <c r="M16" s="218"/>
    </row>
    <row r="17" spans="2:13" ht="40.5" customHeight="1" x14ac:dyDescent="0.25">
      <c r="B17" s="216"/>
      <c r="C17" s="704" t="s">
        <v>352</v>
      </c>
      <c r="D17" s="692"/>
      <c r="E17" s="687" t="s">
        <v>596</v>
      </c>
      <c r="F17" s="688"/>
      <c r="G17" s="242"/>
      <c r="H17" s="246"/>
      <c r="I17" s="692" t="s">
        <v>352</v>
      </c>
      <c r="J17" s="692"/>
      <c r="K17" s="687"/>
      <c r="L17" s="688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700" t="s">
        <v>508</v>
      </c>
      <c r="D20" s="696"/>
      <c r="E20" s="696"/>
      <c r="F20" s="701"/>
      <c r="G20" s="19"/>
      <c r="H20" s="245"/>
      <c r="I20" s="696" t="s">
        <v>506</v>
      </c>
      <c r="J20" s="696"/>
      <c r="K20" s="696"/>
      <c r="L20" s="696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702" t="s">
        <v>509</v>
      </c>
      <c r="D22" s="697"/>
      <c r="E22" s="697"/>
      <c r="F22" s="703"/>
      <c r="G22" s="243"/>
      <c r="H22" s="245"/>
      <c r="I22" s="697" t="s">
        <v>507</v>
      </c>
      <c r="J22" s="697"/>
      <c r="K22" s="697"/>
      <c r="L22" s="697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ht="36.75" x14ac:dyDescent="0.25">
      <c r="B24" s="216"/>
      <c r="C24" s="20">
        <v>1</v>
      </c>
      <c r="D24" s="248" t="s">
        <v>597</v>
      </c>
      <c r="E24" s="8" t="s">
        <v>598</v>
      </c>
      <c r="F24" s="250">
        <v>0.2</v>
      </c>
      <c r="G24" s="234"/>
      <c r="H24" s="247"/>
      <c r="I24" s="22">
        <v>1</v>
      </c>
      <c r="J24" s="252"/>
      <c r="K24" s="8"/>
      <c r="L24" s="250"/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682" t="s">
        <v>216</v>
      </c>
      <c r="D85" s="682"/>
      <c r="E85" s="682"/>
      <c r="F85" s="682"/>
      <c r="G85" s="682"/>
      <c r="H85" s="682"/>
      <c r="I85" s="682"/>
      <c r="J85" s="682"/>
      <c r="K85" s="682"/>
      <c r="L85" s="682"/>
      <c r="M85" s="224"/>
    </row>
    <row r="86" spans="2:13" ht="66" customHeight="1" x14ac:dyDescent="0.25">
      <c r="B86" s="216"/>
      <c r="C86" s="685" t="s">
        <v>357</v>
      </c>
      <c r="D86" s="686"/>
      <c r="E86" s="686"/>
      <c r="F86" s="683"/>
      <c r="G86" s="683"/>
      <c r="H86" s="683"/>
      <c r="I86" s="683"/>
      <c r="J86" s="683"/>
      <c r="K86" s="683"/>
      <c r="L86" s="683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8" t="s">
        <v>223</v>
      </c>
      <c r="D88" s="699"/>
      <c r="E88" s="699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85" t="s">
        <v>225</v>
      </c>
      <c r="D89" s="686"/>
      <c r="E89" s="686"/>
      <c r="F89" s="684" t="s">
        <v>602</v>
      </c>
      <c r="G89" s="684"/>
      <c r="H89" s="684"/>
      <c r="I89" s="684"/>
      <c r="J89" s="684"/>
      <c r="K89" s="684"/>
      <c r="L89" s="684"/>
      <c r="M89" s="225"/>
    </row>
    <row r="90" spans="2:13" ht="15.75" customHeight="1" x14ac:dyDescent="0.25">
      <c r="B90" s="216"/>
      <c r="C90" s="685" t="s">
        <v>227</v>
      </c>
      <c r="D90" s="686"/>
      <c r="E90" s="686"/>
      <c r="F90" s="684" t="s">
        <v>605</v>
      </c>
      <c r="G90" s="684"/>
      <c r="H90" s="684"/>
      <c r="I90" s="684"/>
      <c r="J90" s="684"/>
      <c r="K90" s="684"/>
      <c r="L90" s="684"/>
      <c r="M90" s="225"/>
    </row>
    <row r="91" spans="2:13" ht="15.75" customHeight="1" x14ac:dyDescent="0.25">
      <c r="B91" s="216"/>
      <c r="C91" s="685" t="s">
        <v>229</v>
      </c>
      <c r="D91" s="686"/>
      <c r="E91" s="686"/>
      <c r="F91" s="684" t="s">
        <v>601</v>
      </c>
      <c r="G91" s="684"/>
      <c r="H91" s="684"/>
      <c r="I91" s="684"/>
      <c r="J91" s="684"/>
      <c r="K91" s="684"/>
      <c r="L91" s="684"/>
      <c r="M91" s="225"/>
    </row>
    <row r="92" spans="2:13" ht="21" customHeight="1" x14ac:dyDescent="0.25">
      <c r="B92" s="216"/>
      <c r="C92" s="693" t="s">
        <v>231</v>
      </c>
      <c r="D92" s="691"/>
      <c r="E92" s="691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94"/>
      <c r="D93" s="695"/>
      <c r="E93" s="695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topLeftCell="A63" zoomScale="172" zoomScaleNormal="172" workbookViewId="0">
      <selection activeCell="E16" sqref="E16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30" t="str">
        <f>'Finansiniai duomenys'!C8</f>
        <v>UAB „Kėdbusas“</v>
      </c>
      <c r="I3" s="730"/>
      <c r="J3" s="730"/>
      <c r="K3" s="730"/>
      <c r="L3" s="730"/>
      <c r="N3" s="673" t="s">
        <v>348</v>
      </c>
      <c r="O3" s="673"/>
      <c r="P3" s="673"/>
      <c r="T3" s="12"/>
      <c r="U3" t="s">
        <v>201</v>
      </c>
    </row>
    <row r="4" spans="1:21" ht="13.9" customHeight="1" x14ac:dyDescent="0.25">
      <c r="A4" s="12"/>
      <c r="C4" s="713" t="s">
        <v>411</v>
      </c>
      <c r="D4" s="714"/>
      <c r="E4" s="714"/>
      <c r="F4" s="322"/>
      <c r="G4" s="301" t="s">
        <v>367</v>
      </c>
      <c r="H4" s="730" t="str">
        <f>IFERROR(VLOOKUP(H3,'Finansiniai duomenys'!R2:T232,3,FALSE),"")</f>
        <v>Kėdainių rajono savivaldybė</v>
      </c>
      <c r="I4" s="730"/>
      <c r="J4" s="730"/>
      <c r="K4" s="730"/>
      <c r="L4" s="730"/>
      <c r="N4" s="673"/>
      <c r="O4" s="673"/>
      <c r="P4" s="673"/>
      <c r="T4" s="12"/>
    </row>
    <row r="5" spans="1:21" x14ac:dyDescent="0.25">
      <c r="A5" s="12"/>
      <c r="C5" s="713"/>
      <c r="D5" s="714"/>
      <c r="E5" s="714"/>
      <c r="F5" s="322"/>
      <c r="G5" s="302" t="s">
        <v>13</v>
      </c>
      <c r="H5" s="731">
        <f>IFERROR(VLOOKUP(H3,'Finansiniai duomenys'!R2:T232,2,FALSE),"")</f>
        <v>161229484</v>
      </c>
      <c r="I5" s="731"/>
      <c r="J5" s="731"/>
      <c r="K5" s="731"/>
      <c r="L5" s="731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15" t="s">
        <v>478</v>
      </c>
      <c r="D7" s="716"/>
      <c r="E7" s="716"/>
      <c r="F7" s="122"/>
      <c r="G7" s="732" t="s">
        <v>403</v>
      </c>
      <c r="H7" s="732"/>
      <c r="I7" s="732"/>
      <c r="J7" s="732"/>
      <c r="K7" s="732"/>
      <c r="L7" s="283" t="s">
        <v>201</v>
      </c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16"/>
      <c r="D8" s="716"/>
      <c r="E8" s="716"/>
      <c r="F8" s="122"/>
      <c r="G8" s="732" t="s">
        <v>404</v>
      </c>
      <c r="H8" s="732"/>
      <c r="I8" s="732"/>
      <c r="J8" s="732"/>
      <c r="K8" s="732"/>
      <c r="L8" s="283" t="s">
        <v>201</v>
      </c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16"/>
      <c r="D9" s="716"/>
      <c r="E9" s="716"/>
      <c r="F9" s="122"/>
      <c r="G9" s="305" t="s">
        <v>484</v>
      </c>
      <c r="H9" s="305"/>
      <c r="I9" s="305"/>
      <c r="J9" s="305"/>
      <c r="K9" s="305"/>
      <c r="L9" s="283"/>
      <c r="M9" s="731"/>
      <c r="N9" s="731"/>
      <c r="O9" s="731"/>
      <c r="P9" s="731"/>
      <c r="Q9" s="731"/>
      <c r="R9" s="122"/>
      <c r="T9" s="12"/>
      <c r="U9"/>
    </row>
    <row r="10" spans="1:21" s="284" customFormat="1" ht="46.9" customHeight="1" x14ac:dyDescent="0.25">
      <c r="A10" s="12"/>
      <c r="B10" s="82"/>
      <c r="C10" s="716"/>
      <c r="D10" s="716"/>
      <c r="E10" s="716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33" t="s">
        <v>532</v>
      </c>
      <c r="D12" s="734"/>
      <c r="E12" s="734"/>
      <c r="F12" s="734"/>
      <c r="G12" s="729" t="s">
        <v>405</v>
      </c>
      <c r="H12" s="729"/>
      <c r="I12" s="729" t="s">
        <v>405</v>
      </c>
      <c r="J12" s="729"/>
      <c r="K12" s="729" t="s">
        <v>405</v>
      </c>
      <c r="L12" s="729"/>
      <c r="M12" s="729" t="s">
        <v>405</v>
      </c>
      <c r="N12" s="729"/>
      <c r="O12" s="729" t="s">
        <v>405</v>
      </c>
      <c r="P12" s="729"/>
      <c r="Q12" s="729" t="s">
        <v>405</v>
      </c>
      <c r="R12" s="729"/>
      <c r="T12" s="12"/>
    </row>
    <row r="13" spans="1:21" ht="67.900000000000006" customHeight="1" x14ac:dyDescent="0.25">
      <c r="A13" s="12"/>
      <c r="C13" s="735" t="s">
        <v>370</v>
      </c>
      <c r="D13" s="736" t="s">
        <v>371</v>
      </c>
      <c r="E13" s="737" t="s">
        <v>409</v>
      </c>
      <c r="F13" s="736" t="s">
        <v>372</v>
      </c>
      <c r="G13" s="719"/>
      <c r="H13" s="720"/>
      <c r="I13" s="719"/>
      <c r="J13" s="720"/>
      <c r="K13" s="719"/>
      <c r="L13" s="720"/>
      <c r="M13" s="719"/>
      <c r="N13" s="720"/>
      <c r="O13" s="719"/>
      <c r="P13" s="720"/>
      <c r="Q13" s="719"/>
      <c r="R13" s="720"/>
      <c r="T13" s="12"/>
    </row>
    <row r="14" spans="1:21" ht="39" customHeight="1" x14ac:dyDescent="0.25">
      <c r="A14" s="12"/>
      <c r="C14" s="735"/>
      <c r="D14" s="736"/>
      <c r="E14" s="738"/>
      <c r="F14" s="736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Klaida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Gerai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33" t="s">
        <v>531</v>
      </c>
      <c r="D28" s="734"/>
      <c r="E28" s="734"/>
      <c r="F28" s="734"/>
      <c r="G28" s="729" t="s">
        <v>405</v>
      </c>
      <c r="H28" s="729"/>
      <c r="I28" s="729" t="s">
        <v>405</v>
      </c>
      <c r="J28" s="729"/>
      <c r="K28" s="729" t="s">
        <v>405</v>
      </c>
      <c r="L28" s="729"/>
      <c r="M28" s="729" t="s">
        <v>405</v>
      </c>
      <c r="N28" s="729"/>
      <c r="O28" s="729" t="s">
        <v>405</v>
      </c>
      <c r="P28" s="729"/>
      <c r="Q28" s="729" t="s">
        <v>405</v>
      </c>
      <c r="R28" s="729"/>
      <c r="T28" s="12"/>
    </row>
    <row r="29" spans="1:20" ht="62.45" customHeight="1" x14ac:dyDescent="0.25">
      <c r="A29" s="12"/>
      <c r="C29" s="735" t="s">
        <v>370</v>
      </c>
      <c r="D29" s="736" t="s">
        <v>371</v>
      </c>
      <c r="E29" s="737" t="s">
        <v>410</v>
      </c>
      <c r="F29" s="736" t="s">
        <v>372</v>
      </c>
      <c r="G29" s="719"/>
      <c r="H29" s="720"/>
      <c r="I29" s="719"/>
      <c r="J29" s="720"/>
      <c r="K29" s="719"/>
      <c r="L29" s="720"/>
      <c r="M29" s="719"/>
      <c r="N29" s="720"/>
      <c r="O29" s="719"/>
      <c r="P29" s="720"/>
      <c r="Q29" s="719"/>
      <c r="R29" s="720"/>
      <c r="T29" s="12"/>
    </row>
    <row r="30" spans="1:20" ht="52.15" customHeight="1" x14ac:dyDescent="0.25">
      <c r="A30" s="12"/>
      <c r="C30" s="735"/>
      <c r="D30" s="736"/>
      <c r="E30" s="738"/>
      <c r="F30" s="736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Klaida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>F37+G37+I37+K37+M37+O37+Q37</f>
        <v>0</v>
      </c>
      <c r="E37" s="290" t="str">
        <f>IF(OR(D37-'Finansiniai duomenys'!E40&lt;-0.1,D37-'Finansiniai duomenys'!E40&gt;0.1),"Klaida","Gerai")</f>
        <v>Gerai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Gerai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33" t="s">
        <v>532</v>
      </c>
      <c r="D44" s="734"/>
      <c r="E44" s="734"/>
      <c r="F44" s="734"/>
      <c r="G44" s="729" t="s">
        <v>405</v>
      </c>
      <c r="H44" s="729"/>
      <c r="I44" s="729" t="s">
        <v>405</v>
      </c>
      <c r="J44" s="729"/>
      <c r="K44" s="729" t="s">
        <v>405</v>
      </c>
      <c r="L44" s="729"/>
      <c r="M44" s="729" t="s">
        <v>405</v>
      </c>
      <c r="N44" s="729"/>
      <c r="O44" s="729" t="s">
        <v>405</v>
      </c>
      <c r="P44" s="729"/>
      <c r="Q44" s="729" t="s">
        <v>405</v>
      </c>
      <c r="R44" s="729"/>
      <c r="T44" s="12"/>
    </row>
    <row r="45" spans="1:20" ht="62.45" customHeight="1" x14ac:dyDescent="0.25">
      <c r="A45" s="12"/>
      <c r="C45" s="735" t="s">
        <v>370</v>
      </c>
      <c r="D45" s="736" t="s">
        <v>371</v>
      </c>
      <c r="E45" s="737" t="s">
        <v>409</v>
      </c>
      <c r="F45" s="736" t="s">
        <v>372</v>
      </c>
      <c r="G45" s="719"/>
      <c r="H45" s="720"/>
      <c r="I45" s="719"/>
      <c r="J45" s="720"/>
      <c r="K45" s="719"/>
      <c r="L45" s="720"/>
      <c r="M45" s="719"/>
      <c r="N45" s="720"/>
      <c r="O45" s="719"/>
      <c r="P45" s="720"/>
      <c r="Q45" s="719"/>
      <c r="R45" s="720"/>
      <c r="T45" s="12"/>
    </row>
    <row r="46" spans="1:20" ht="59.45" customHeight="1" x14ac:dyDescent="0.25">
      <c r="A46" s="12"/>
      <c r="C46" s="735"/>
      <c r="D46" s="736"/>
      <c r="E46" s="738"/>
      <c r="F46" s="736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Klaida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Gerai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33" t="s">
        <v>531</v>
      </c>
      <c r="D56" s="734"/>
      <c r="E56" s="734"/>
      <c r="F56" s="734"/>
      <c r="G56" s="729" t="s">
        <v>405</v>
      </c>
      <c r="H56" s="729"/>
      <c r="I56" s="729" t="s">
        <v>405</v>
      </c>
      <c r="J56" s="729"/>
      <c r="K56" s="729" t="s">
        <v>405</v>
      </c>
      <c r="L56" s="729"/>
      <c r="M56" s="729" t="s">
        <v>405</v>
      </c>
      <c r="N56" s="729"/>
      <c r="O56" s="729" t="s">
        <v>405</v>
      </c>
      <c r="P56" s="729"/>
      <c r="Q56" s="729" t="s">
        <v>405</v>
      </c>
      <c r="R56" s="729"/>
      <c r="T56" s="12"/>
    </row>
    <row r="57" spans="1:20" ht="70.150000000000006" customHeight="1" x14ac:dyDescent="0.25">
      <c r="A57" s="12"/>
      <c r="C57" s="735" t="s">
        <v>370</v>
      </c>
      <c r="D57" s="736" t="s">
        <v>371</v>
      </c>
      <c r="E57" s="737" t="s">
        <v>408</v>
      </c>
      <c r="F57" s="736" t="s">
        <v>372</v>
      </c>
      <c r="G57" s="719"/>
      <c r="H57" s="720"/>
      <c r="I57" s="719"/>
      <c r="J57" s="720"/>
      <c r="K57" s="719"/>
      <c r="L57" s="720"/>
      <c r="M57" s="719"/>
      <c r="N57" s="720"/>
      <c r="O57" s="719"/>
      <c r="P57" s="720"/>
      <c r="Q57" s="719"/>
      <c r="R57" s="720"/>
      <c r="T57" s="12"/>
    </row>
    <row r="58" spans="1:20" ht="55.9" customHeight="1" x14ac:dyDescent="0.25">
      <c r="A58" s="12"/>
      <c r="C58" s="735"/>
      <c r="D58" s="736"/>
      <c r="E58" s="738"/>
      <c r="F58" s="736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Klaida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Gerai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21"/>
      <c r="I70" s="721"/>
      <c r="J70" s="722"/>
      <c r="T70" s="12"/>
    </row>
    <row r="71" spans="1:21" ht="51" customHeight="1" x14ac:dyDescent="0.25">
      <c r="A71" s="12"/>
      <c r="E71" s="319"/>
      <c r="H71" s="723"/>
      <c r="I71" s="723"/>
      <c r="J71" s="724"/>
      <c r="T71" s="12"/>
    </row>
    <row r="72" spans="1:21" x14ac:dyDescent="0.25">
      <c r="A72" s="12"/>
      <c r="E72" s="329" t="s">
        <v>223</v>
      </c>
      <c r="H72" s="725"/>
      <c r="I72" s="725"/>
      <c r="J72" s="726"/>
      <c r="T72" s="12"/>
    </row>
    <row r="73" spans="1:21" x14ac:dyDescent="0.25">
      <c r="A73" s="12"/>
      <c r="E73" s="319" t="s">
        <v>225</v>
      </c>
      <c r="H73" s="727"/>
      <c r="I73" s="727"/>
      <c r="J73" s="728"/>
      <c r="T73" s="12"/>
    </row>
    <row r="74" spans="1:21" x14ac:dyDescent="0.25">
      <c r="A74" s="12"/>
      <c r="E74" s="319" t="s">
        <v>227</v>
      </c>
      <c r="H74" s="727"/>
      <c r="I74" s="727"/>
      <c r="J74" s="728"/>
      <c r="T74" s="12"/>
    </row>
    <row r="75" spans="1:21" x14ac:dyDescent="0.25">
      <c r="A75" s="12"/>
      <c r="E75" s="319" t="s">
        <v>229</v>
      </c>
      <c r="H75" s="727"/>
      <c r="I75" s="727"/>
      <c r="J75" s="728"/>
      <c r="T75" s="12"/>
    </row>
    <row r="76" spans="1:21" x14ac:dyDescent="0.25">
      <c r="A76" s="12"/>
      <c r="E76" s="320" t="s">
        <v>369</v>
      </c>
      <c r="F76" s="321"/>
      <c r="G76" s="321"/>
      <c r="H76" s="717"/>
      <c r="I76" s="717"/>
      <c r="J76" s="718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0FDF6-2D48-4678-806F-B8DA200A9C83}">
  <sheetPr>
    <tabColor theme="4" tint="0.59999389629810485"/>
  </sheetPr>
  <dimension ref="B1:O136"/>
  <sheetViews>
    <sheetView showGridLines="0" zoomScaleNormal="100" zoomScaleSheetLayoutView="100" zoomScalePageLayoutView="60" workbookViewId="0">
      <selection activeCell="C108" sqref="C108:E108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9.140625" style="29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7" width="0" style="29" hidden="1" customWidth="1"/>
    <col min="18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41" t="s">
        <v>348</v>
      </c>
      <c r="E2" s="742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78" t="s">
        <v>359</v>
      </c>
      <c r="C4" s="579"/>
      <c r="D4" s="579"/>
      <c r="E4" s="580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 t="s">
        <v>584</v>
      </c>
      <c r="L5" s="288">
        <v>300073802</v>
      </c>
      <c r="M5" s="285" t="s">
        <v>1</v>
      </c>
      <c r="N5" s="288" t="s">
        <v>586</v>
      </c>
      <c r="O5" s="288"/>
    </row>
    <row r="6" spans="2:15" ht="18.75" x14ac:dyDescent="0.3">
      <c r="B6" s="144" t="s">
        <v>7</v>
      </c>
      <c r="C6" s="581"/>
      <c r="D6" s="581"/>
      <c r="E6" s="582"/>
      <c r="K6" s="29" t="s">
        <v>585</v>
      </c>
      <c r="L6" s="29">
        <v>183204042</v>
      </c>
      <c r="M6" s="39" t="s">
        <v>1</v>
      </c>
      <c r="N6" s="39" t="s">
        <v>586</v>
      </c>
    </row>
    <row r="7" spans="2:15" x14ac:dyDescent="0.2">
      <c r="B7" s="145" t="s">
        <v>9</v>
      </c>
      <c r="C7" s="571" t="str">
        <f>IFERROR(VLOOKUP(C6,$K$2:$M$6,3,FALSE),"")</f>
        <v/>
      </c>
      <c r="D7" s="571"/>
      <c r="E7" s="572"/>
      <c r="M7" s="39"/>
      <c r="N7" s="39"/>
      <c r="O7" s="39"/>
    </row>
    <row r="8" spans="2:15" x14ac:dyDescent="0.2">
      <c r="B8" s="146" t="s">
        <v>13</v>
      </c>
      <c r="C8" s="571" t="str">
        <f>IFERROR(VLOOKUP(C6,$K$2:$L$6,2,FALSE),"")</f>
        <v/>
      </c>
      <c r="D8" s="571"/>
      <c r="E8" s="572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39"/>
      <c r="D10" s="739"/>
      <c r="E10" s="740"/>
    </row>
    <row r="11" spans="2:15" ht="12" customHeight="1" x14ac:dyDescent="0.2">
      <c r="B11" s="146" t="s">
        <v>29</v>
      </c>
      <c r="C11" s="743"/>
      <c r="D11" s="743"/>
      <c r="E11" s="744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75" t="s">
        <v>36</v>
      </c>
      <c r="D13" s="576"/>
      <c r="E13" s="577"/>
    </row>
    <row r="14" spans="2:15" ht="12" customHeight="1" x14ac:dyDescent="0.2">
      <c r="B14" s="146" t="s">
        <v>40</v>
      </c>
      <c r="C14" s="587" t="s">
        <v>330</v>
      </c>
      <c r="D14" s="587"/>
      <c r="E14" s="148" t="s">
        <v>41</v>
      </c>
    </row>
    <row r="15" spans="2:15" ht="12" customHeight="1" x14ac:dyDescent="0.2">
      <c r="B15" s="149" t="s">
        <v>45</v>
      </c>
      <c r="C15" s="588"/>
      <c r="D15" s="745"/>
      <c r="E15" s="150"/>
      <c r="M15" s="39"/>
      <c r="N15" s="39"/>
    </row>
    <row r="16" spans="2:15" ht="12" customHeight="1" x14ac:dyDescent="0.2">
      <c r="B16" s="149" t="s">
        <v>49</v>
      </c>
      <c r="C16" s="588"/>
      <c r="D16" s="745"/>
      <c r="E16" s="150"/>
      <c r="O16" s="39"/>
    </row>
    <row r="17" spans="2:15" ht="12" customHeight="1" x14ac:dyDescent="0.2">
      <c r="B17" s="149" t="s">
        <v>53</v>
      </c>
      <c r="C17" s="588"/>
      <c r="D17" s="745"/>
      <c r="E17" s="150"/>
      <c r="M17" s="39"/>
      <c r="N17" s="39"/>
    </row>
    <row r="18" spans="2:15" ht="12" customHeight="1" x14ac:dyDescent="0.2">
      <c r="B18" s="149" t="s">
        <v>56</v>
      </c>
      <c r="C18" s="588"/>
      <c r="D18" s="745"/>
      <c r="E18" s="150"/>
      <c r="M18" s="39"/>
      <c r="N18" s="39"/>
      <c r="O18" s="39"/>
    </row>
    <row r="19" spans="2:15" ht="12" customHeight="1" x14ac:dyDescent="0.2">
      <c r="B19" s="149" t="s">
        <v>59</v>
      </c>
      <c r="C19" s="588"/>
      <c r="D19" s="745"/>
      <c r="E19" s="150"/>
      <c r="M19" s="39"/>
      <c r="N19" s="39"/>
      <c r="O19" s="39"/>
    </row>
    <row r="20" spans="2:15" ht="12" customHeight="1" x14ac:dyDescent="0.2">
      <c r="B20" s="149" t="s">
        <v>67</v>
      </c>
      <c r="C20" s="608" t="s">
        <v>68</v>
      </c>
      <c r="D20" s="609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46" t="str">
        <f>IFERROR(VLOOKUP(C6,$K$2:$O$5,4,FALSE),"")</f>
        <v/>
      </c>
      <c r="D22" s="746"/>
      <c r="E22" s="747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61" t="s">
        <v>79</v>
      </c>
      <c r="D24" s="561"/>
      <c r="E24" s="562"/>
      <c r="O24" s="39"/>
    </row>
    <row r="25" spans="2:15" x14ac:dyDescent="0.2">
      <c r="B25" s="157"/>
      <c r="C25" s="598"/>
      <c r="D25" s="598"/>
      <c r="E25" s="599"/>
      <c r="M25" s="39"/>
      <c r="N25" s="39"/>
      <c r="O25" s="39"/>
    </row>
    <row r="26" spans="2:15" x14ac:dyDescent="0.2">
      <c r="B26" s="157"/>
      <c r="C26" s="600" t="s">
        <v>84</v>
      </c>
      <c r="D26" s="600"/>
      <c r="E26" s="601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61" t="s">
        <v>361</v>
      </c>
      <c r="D42" s="561"/>
      <c r="E42" s="562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51" t="s">
        <v>361</v>
      </c>
      <c r="D90" s="751"/>
      <c r="E90" s="752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61" t="s">
        <v>361</v>
      </c>
      <c r="D106" s="561"/>
      <c r="E106" s="562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96"/>
      <c r="D108" s="596"/>
      <c r="E108" s="753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54"/>
      <c r="D113" s="739"/>
      <c r="E113" s="740"/>
    </row>
    <row r="114" spans="2:5" x14ac:dyDescent="0.2">
      <c r="B114" s="157" t="s">
        <v>227</v>
      </c>
      <c r="C114" s="604"/>
      <c r="D114" s="604"/>
      <c r="E114" s="748"/>
    </row>
    <row r="115" spans="2:5" ht="24" x14ac:dyDescent="0.2">
      <c r="B115" s="203" t="s">
        <v>229</v>
      </c>
      <c r="C115" s="592"/>
      <c r="D115" s="592"/>
      <c r="E115" s="749"/>
    </row>
    <row r="116" spans="2:5" ht="24" x14ac:dyDescent="0.2">
      <c r="B116" s="204" t="s">
        <v>231</v>
      </c>
      <c r="C116" s="594"/>
      <c r="D116" s="594"/>
      <c r="E116" s="750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yJRfoyCMvw+FR7j0MI/5M6stod47lq3ZUPfcTCXUf0ZyAAGj2smWfLK1+vnnCylCXbUmnLWWeS3s6gsfQzKKpQ==" saltValue="JRKJxmIAcbb5L8dBXX0x8A==" spinCount="100000" sheet="1" selectLockedCells="1"/>
  <dataConsolidate/>
  <mergeCells count="27">
    <mergeCell ref="C114:E114"/>
    <mergeCell ref="C115:E115"/>
    <mergeCell ref="C116:E116"/>
    <mergeCell ref="C26:E26"/>
    <mergeCell ref="C42:E42"/>
    <mergeCell ref="C90:E90"/>
    <mergeCell ref="C106:E106"/>
    <mergeCell ref="C108:E108"/>
    <mergeCell ref="C113:E113"/>
    <mergeCell ref="C25:E25"/>
    <mergeCell ref="C11:E11"/>
    <mergeCell ref="C13:E13"/>
    <mergeCell ref="C14:D14"/>
    <mergeCell ref="C15:D15"/>
    <mergeCell ref="C16:D16"/>
    <mergeCell ref="C17:D17"/>
    <mergeCell ref="C18:D18"/>
    <mergeCell ref="C19:D19"/>
    <mergeCell ref="C20:D20"/>
    <mergeCell ref="C22:E22"/>
    <mergeCell ref="C24:E24"/>
    <mergeCell ref="C10:E10"/>
    <mergeCell ref="D2:E2"/>
    <mergeCell ref="B4:E4"/>
    <mergeCell ref="C6:E6"/>
    <mergeCell ref="C7:E7"/>
    <mergeCell ref="C8:E8"/>
  </mergeCells>
  <conditionalFormatting sqref="C86 E86">
    <cfRule type="cellIs" dxfId="0" priority="1" stopIfTrue="1" operator="notEqual">
      <formula>"Balansas"</formula>
    </cfRule>
  </conditionalFormatting>
  <dataValidations count="19"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422CA47F-0726-4B21-8CB6-725045CB3BBA}"/>
    <dataValidation allowBlank="1" showInputMessage="1" showErrorMessage="1" prompt="Įrašykite akcininko pavadinimą." sqref="C14:D19" xr:uid="{0B8E40FF-1E83-4A64-AE3C-F8A60945C631}"/>
    <dataValidation allowBlank="1" showInputMessage="1" showErrorMessage="1" prompt="Jei įmonės teisinė forma yra AB arba UAB, nurodykite penkis didžiausius bendrovės akcininkus; jei įmonės teisinė forma yra VĮ, šios dalies pildyti nereikia." sqref="B14" xr:uid="{05DB8209-9EFE-44AE-81AF-FCD1C43186A7}"/>
    <dataValidation allowBlank="1" showInputMessage="1" showErrorMessage="1" prompt="Pildoma, jei įmonės balanse šis turtas pateikiamas atskirai nuo ilgalaikio ir trumpalaikio turto." sqref="B58:E58" xr:uid="{EFBC35A8-8134-4871-8311-203BEA6EC975}"/>
    <dataValidation allowBlank="1" showInputMessage="1" showErrorMessage="1" prompt="Į šią sumą turi būti įtraukti ilgalaikiai nuomos įsipareigojimai" sqref="B74:E74" xr:uid="{8010E91D-AD83-4330-88E1-06A928A6CB42}"/>
    <dataValidation allowBlank="1" showInputMessage="1" showErrorMessage="1" prompt="Į šią sumą turi būti įtraukta nuomos įsipareigojimo einamųjų metų dalis." sqref="B76:E76" xr:uid="{E4EBEA80-4B36-4C0B-9444-E7626D9B38FF}"/>
    <dataValidation allowBlank="1" showInputMessage="1" showErrorMessage="1" prompt="Pildoma, jei įmonės balanse šie įsipareigojimai pateikiami atskirai nuo ilgalaikių ir trumpalaikių įsipareigojimų." sqref="B82:E82" xr:uid="{B9580CC6-0F9B-4AF1-AE00-7C72D8995A7C}"/>
    <dataValidation allowBlank="1" showInputMessage="1" showErrorMessage="1" prompt="Jei balansas susibalansuoja, matysite žodį „Balansas“; jei nesibalansuoja - matysite disbalanso dydį (skirtumą)." sqref="B86:E86" xr:uid="{6349FAED-DF83-42B1-A2AA-7BF50B514406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1AFAF9A7-770E-4E9E-A967-A0E60AF8BC18}"/>
    <dataValidation allowBlank="1" showInputMessage="1" showErrorMessage="1" prompt="Bendras darbuotojų (darbo sutarčių) skaičius; įskaičiuojami visi darbuotojai, įskaitant ir vadovus." sqref="B101:E101" xr:uid="{A3D1DFA6-D886-4C97-B166-9BFFB83A9C1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A60DEC99-D271-4B19-825E-4F4092A7C6FD}"/>
    <dataValidation allowBlank="1" showInputMessage="1" showErrorMessage="1" prompt="Data, kai atsakingas asmuo patvirtina duomenų tikrumą._x000a__x000a_Data pateikiama formatu:_x000a_2019-12-31" sqref="C113:E113" xr:uid="{1DBC4562-6E14-4135-9F36-B396A7613869}"/>
    <dataValidation allowBlank="1" showErrorMessage="1" prompt="Savivaldybei nuosavybės teise priklausančių akcijų valdytoja" sqref="C22:E22" xr:uid="{54694C51-D5F8-441B-817B-C68EA943A1F7}"/>
    <dataValidation allowBlank="1" showInputMessage="1" showErrorMessage="1" prompt="Nurodykite įmonės vyr. finansininko (vyr. buhalterio) vardą ir pavardę. Pareigų nurodyti nereikia." sqref="C11:E11" xr:uid="{0A6A8371-B431-4729-AF25-976D9212F452}"/>
    <dataValidation allowBlank="1" showInputMessage="1" showErrorMessage="1" prompt="Nurodykite įmonės direktoriaus (generalinio direktoriaus) vardą ir pavardę. Pareigų nurodyti nereikia." sqref="C10:E10" xr:uid="{54964CD5-18E4-4CDA-94BE-F945AEF0A50E}"/>
    <dataValidation allowBlank="1" showErrorMessage="1" sqref="B25:B26" xr:uid="{9291BC8C-1C43-49F6-B808-0086D3F385EE}"/>
    <dataValidation type="whole" allowBlank="1" showErrorMessage="1" prompt="Nurodykite identifikacinį numerį (juridinio asmens kodą)" sqref="C8:E9" xr:uid="{4CDE9DC9-67D2-47DB-9AB7-1B5302E3FCEC}">
      <formula1>0</formula1>
      <formula2>9999999999999990000</formula2>
    </dataValidation>
    <dataValidation allowBlank="1" showErrorMessage="1" prompt="Nurodykite įmonės teisinę formą (AB, UAB, VĮ), pasirinkdami iš sąrašo" sqref="C7:E7" xr:uid="{A6818900-82EE-4FE0-8F59-9BBEACB7367D}"/>
    <dataValidation type="list" allowBlank="1" showErrorMessage="1" prompt="Nurodykite pilną įmonės pavadinimą, pvz. Akcinė bendrovė „Pavyzdys“ ar Valstybės įmonė „Pavyzdys“" sqref="C6:E6" xr:uid="{647CDE6C-E5CC-4FDE-8449-19B1500ECACA}">
      <formula1>$K$2:$K$7</formula1>
    </dataValidation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Hp</cp:lastModifiedBy>
  <cp:revision/>
  <cp:lastPrinted>2025-04-02T07:07:29Z</cp:lastPrinted>
  <dcterms:created xsi:type="dcterms:W3CDTF">2014-03-24T16:58:47Z</dcterms:created>
  <dcterms:modified xsi:type="dcterms:W3CDTF">2025-04-29T10:56:55Z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