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sakaviciene\Desktop\seni dokumentai\2026 m sprendimai\2026-02-20 Tarybos posėdis\2026-02-20\Biudzetas\Biudzetas Tarybai\2026 m Biudzetas\"/>
    </mc:Choice>
  </mc:AlternateContent>
  <xr:revisionPtr revIDLastSave="0" documentId="13_ncr:1_{08D46C56-0792-4BE9-89C2-51CD9165BF62}" xr6:coauthVersionLast="47" xr6:coauthVersionMax="47" xr10:uidLastSave="{00000000-0000-0000-0000-000000000000}"/>
  <bookViews>
    <workbookView xWindow="-120" yWindow="-120" windowWidth="29040" windowHeight="15720" tabRatio="599" xr2:uid="{4842B458-1FA5-4C25-821F-0481CFE8C13E}"/>
  </bookViews>
  <sheets>
    <sheet name="1" sheetId="44" r:id="rId1"/>
    <sheet name="2" sheetId="45" r:id="rId2"/>
    <sheet name="3" sheetId="49" r:id="rId3"/>
    <sheet name="4" sheetId="43" r:id="rId4"/>
    <sheet name="5" sheetId="48" r:id="rId5"/>
    <sheet name="6" sheetId="46" r:id="rId6"/>
    <sheet name="7" sheetId="47" r:id="rId7"/>
    <sheet name="8" sheetId="41" r:id="rId8"/>
  </sheets>
  <definedNames>
    <definedName name="_xlnm.Print_Area" localSheetId="0">'1'!$A$1:$E$37</definedName>
    <definedName name="_xlnm.Print_Area" localSheetId="1">'2'!$A$1:$R$41</definedName>
    <definedName name="_xlnm.Print_Area" localSheetId="2">'3'!$A$1:$X$153</definedName>
    <definedName name="_xlnm.Print_Area" localSheetId="3">'4'!$A$1:$H$33</definedName>
    <definedName name="_xlnm.Print_Area" localSheetId="4">'5'!$A$1:$D$54</definedName>
    <definedName name="_xlnm.Print_Area" localSheetId="5">'6'!$A$1:$D$54</definedName>
    <definedName name="_xlnm.Print_Area" localSheetId="6">'7'!$A$1:$G$48</definedName>
    <definedName name="_xlnm.Print_Area" localSheetId="7">'8'!$B$1:$S$25</definedName>
    <definedName name="_xlnm.Print_Titles" localSheetId="0">'1'!$5:$7</definedName>
    <definedName name="_xlnm.Print_Titles" localSheetId="1">'2'!$7:$7</definedName>
    <definedName name="_xlnm.Print_Titles" localSheetId="2">'3'!$8:$8</definedName>
    <definedName name="_xlnm.Print_Titles" localSheetId="3">'4'!$3:$4</definedName>
    <definedName name="_xlnm.Print_Titles" localSheetId="4">'5'!$6:$6</definedName>
    <definedName name="_xlnm.Print_Titles" localSheetId="5">'6'!$6:$6</definedName>
    <definedName name="_xlnm.Print_Titles" localSheetId="6">'7'!$6:$6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6" l="1"/>
  <c r="D49" i="46" s="1"/>
  <c r="D44" i="46"/>
  <c r="D38" i="46"/>
  <c r="E37" i="44"/>
  <c r="D37" i="44"/>
  <c r="C36" i="44"/>
  <c r="D36" i="44" s="1"/>
  <c r="B36" i="44"/>
  <c r="E33" i="44"/>
  <c r="D33" i="44"/>
  <c r="E32" i="44"/>
  <c r="D32" i="44"/>
  <c r="E31" i="44"/>
  <c r="D31" i="44"/>
  <c r="E30" i="44"/>
  <c r="D30" i="44"/>
  <c r="C29" i="44"/>
  <c r="B29" i="44"/>
  <c r="E28" i="44"/>
  <c r="D28" i="44"/>
  <c r="C27" i="44"/>
  <c r="B27" i="44"/>
  <c r="E26" i="44"/>
  <c r="D26" i="44"/>
  <c r="C25" i="44"/>
  <c r="E25" i="44" s="1"/>
  <c r="E24" i="44"/>
  <c r="D24" i="44"/>
  <c r="E23" i="44"/>
  <c r="E21" i="44" s="1"/>
  <c r="D23" i="44"/>
  <c r="E22" i="44"/>
  <c r="D22" i="44"/>
  <c r="C21" i="44"/>
  <c r="B21" i="44"/>
  <c r="E20" i="44"/>
  <c r="D20" i="44"/>
  <c r="C19" i="44"/>
  <c r="E19" i="44" s="1"/>
  <c r="C18" i="44"/>
  <c r="B18" i="44"/>
  <c r="E17" i="44"/>
  <c r="D17" i="44"/>
  <c r="E16" i="44"/>
  <c r="D16" i="44"/>
  <c r="E15" i="44"/>
  <c r="D15" i="44"/>
  <c r="E14" i="44"/>
  <c r="D14" i="44"/>
  <c r="E13" i="44"/>
  <c r="D13" i="44"/>
  <c r="C12" i="44"/>
  <c r="C8" i="44" s="1"/>
  <c r="B12" i="44"/>
  <c r="B8" i="44" s="1"/>
  <c r="B34" i="44" s="1"/>
  <c r="B38" i="44" s="1"/>
  <c r="E11" i="44"/>
  <c r="D11" i="44"/>
  <c r="E10" i="44"/>
  <c r="D10" i="44"/>
  <c r="E29" i="44" l="1"/>
  <c r="E12" i="44"/>
  <c r="E18" i="44"/>
  <c r="E27" i="44"/>
  <c r="D29" i="44"/>
  <c r="D21" i="44"/>
  <c r="E8" i="44"/>
  <c r="E34" i="44" s="1"/>
  <c r="E38" i="44" s="1"/>
  <c r="D8" i="44"/>
  <c r="C34" i="44"/>
  <c r="E36" i="44"/>
  <c r="D18" i="44"/>
  <c r="D25" i="44"/>
  <c r="D27" i="44"/>
  <c r="D19" i="44"/>
  <c r="D12" i="44"/>
  <c r="C38" i="44" l="1"/>
  <c r="D38" i="44" s="1"/>
  <c r="D34" i="44"/>
  <c r="F33" i="43" l="1"/>
  <c r="E33" i="43"/>
  <c r="D33" i="43"/>
  <c r="C33" i="43"/>
  <c r="H32" i="43"/>
  <c r="G32" i="43"/>
  <c r="H31" i="43"/>
  <c r="G31" i="43"/>
  <c r="H30" i="43"/>
  <c r="G30" i="43"/>
  <c r="H29" i="43"/>
  <c r="G29" i="43"/>
  <c r="G28" i="43"/>
  <c r="F28" i="43"/>
  <c r="H28" i="43" s="1"/>
  <c r="H27" i="43"/>
  <c r="G27" i="43"/>
  <c r="H26" i="43"/>
  <c r="G26" i="43"/>
  <c r="H25" i="43"/>
  <c r="G25" i="43"/>
  <c r="F25" i="43"/>
  <c r="H24" i="43"/>
  <c r="G24" i="43"/>
  <c r="H23" i="43"/>
  <c r="G23" i="43"/>
  <c r="H22" i="43"/>
  <c r="G22" i="43"/>
  <c r="H21" i="43"/>
  <c r="G21" i="43"/>
  <c r="H20" i="43"/>
  <c r="G20" i="43"/>
  <c r="H19" i="43"/>
  <c r="G19" i="43"/>
  <c r="H18" i="43"/>
  <c r="G18" i="43"/>
  <c r="H17" i="43"/>
  <c r="G17" i="43"/>
  <c r="H16" i="43"/>
  <c r="G16" i="43"/>
  <c r="H15" i="43"/>
  <c r="G15" i="43"/>
  <c r="H14" i="43"/>
  <c r="G14" i="43"/>
  <c r="H13" i="43"/>
  <c r="G13" i="43"/>
  <c r="H12" i="43"/>
  <c r="G12" i="43"/>
  <c r="H11" i="43"/>
  <c r="G11" i="43"/>
  <c r="H10" i="43"/>
  <c r="G10" i="43"/>
  <c r="H9" i="43"/>
  <c r="G9" i="43"/>
  <c r="H8" i="43"/>
  <c r="G8" i="43"/>
  <c r="H7" i="43"/>
  <c r="G7" i="43"/>
  <c r="G33" i="43" l="1"/>
  <c r="H33" i="43"/>
  <c r="D48" i="48"/>
  <c r="D43" i="48" s="1"/>
  <c r="D27" i="48"/>
  <c r="D21" i="48"/>
  <c r="D12" i="48"/>
  <c r="D7" i="48" s="1"/>
  <c r="D51" i="48" s="1"/>
  <c r="D16" i="46"/>
  <c r="F40" i="47"/>
  <c r="G40" i="47"/>
  <c r="D42" i="47"/>
  <c r="D43" i="47"/>
  <c r="D44" i="47"/>
  <c r="D45" i="47"/>
  <c r="D41" i="47"/>
  <c r="E34" i="47"/>
  <c r="E33" i="47" s="1"/>
  <c r="F34" i="47"/>
  <c r="G34" i="47"/>
  <c r="D36" i="47"/>
  <c r="D34" i="47" s="1"/>
  <c r="D37" i="47"/>
  <c r="D38" i="47"/>
  <c r="D35" i="47"/>
  <c r="E19" i="47"/>
  <c r="E18" i="47" s="1"/>
  <c r="F19" i="47"/>
  <c r="G19" i="47"/>
  <c r="D21" i="47"/>
  <c r="D22" i="47"/>
  <c r="D23" i="47"/>
  <c r="D24" i="47"/>
  <c r="D25" i="47"/>
  <c r="D26" i="47"/>
  <c r="D27" i="47"/>
  <c r="D28" i="47"/>
  <c r="D29" i="47"/>
  <c r="D30" i="47"/>
  <c r="D31" i="47"/>
  <c r="D32" i="47"/>
  <c r="D20" i="47"/>
  <c r="E8" i="47"/>
  <c r="F8" i="47"/>
  <c r="G8" i="47"/>
  <c r="D10" i="47"/>
  <c r="D11" i="47"/>
  <c r="D12" i="47"/>
  <c r="D13" i="47"/>
  <c r="D14" i="47"/>
  <c r="D15" i="47"/>
  <c r="D16" i="47"/>
  <c r="D17" i="47"/>
  <c r="E40" i="47"/>
  <c r="E39" i="47"/>
  <c r="D40" i="47" l="1"/>
  <c r="D19" i="47"/>
  <c r="D9" i="47"/>
  <c r="D8" i="47" s="1"/>
  <c r="E7" i="47"/>
  <c r="E46" i="47" s="1"/>
  <c r="P40" i="45" l="1"/>
  <c r="Q40" i="45" s="1"/>
  <c r="P39" i="45"/>
  <c r="Q39" i="45" s="1"/>
  <c r="P38" i="45"/>
  <c r="Q38" i="45" s="1"/>
  <c r="P37" i="45"/>
  <c r="Q37" i="45" s="1"/>
  <c r="P36" i="45"/>
  <c r="Q36" i="45" s="1"/>
  <c r="P35" i="45"/>
  <c r="Q35" i="45" s="1"/>
  <c r="R34" i="45"/>
  <c r="R41" i="45" s="1"/>
  <c r="N34" i="45"/>
  <c r="N41" i="45" s="1"/>
  <c r="M34" i="45"/>
  <c r="M41" i="45" s="1"/>
  <c r="L34" i="45"/>
  <c r="L41" i="45" s="1"/>
  <c r="K34" i="45"/>
  <c r="K41" i="45" s="1"/>
  <c r="I34" i="45"/>
  <c r="I41" i="45" s="1"/>
  <c r="H34" i="45"/>
  <c r="H41" i="45" s="1"/>
  <c r="G34" i="45"/>
  <c r="G41" i="45" s="1"/>
  <c r="F34" i="45"/>
  <c r="F41" i="45" s="1"/>
  <c r="E34" i="45"/>
  <c r="E41" i="45" s="1"/>
  <c r="C34" i="45"/>
  <c r="J33" i="45"/>
  <c r="O33" i="45" s="1"/>
  <c r="P33" i="45" s="1"/>
  <c r="Q33" i="45" s="1"/>
  <c r="J32" i="45"/>
  <c r="O32" i="45" s="1"/>
  <c r="P32" i="45" s="1"/>
  <c r="Q32" i="45" s="1"/>
  <c r="J31" i="45"/>
  <c r="O31" i="45" s="1"/>
  <c r="P31" i="45" s="1"/>
  <c r="Q31" i="45" s="1"/>
  <c r="J30" i="45"/>
  <c r="O30" i="45" s="1"/>
  <c r="P30" i="45" s="1"/>
  <c r="Q30" i="45" s="1"/>
  <c r="J29" i="45"/>
  <c r="O29" i="45" s="1"/>
  <c r="P29" i="45" s="1"/>
  <c r="Q29" i="45" s="1"/>
  <c r="J28" i="45"/>
  <c r="O28" i="45" s="1"/>
  <c r="P28" i="45" s="1"/>
  <c r="Q28" i="45" s="1"/>
  <c r="J27" i="45"/>
  <c r="O27" i="45" s="1"/>
  <c r="P27" i="45" s="1"/>
  <c r="Q27" i="45" s="1"/>
  <c r="J26" i="45"/>
  <c r="O26" i="45" s="1"/>
  <c r="P26" i="45" s="1"/>
  <c r="Q26" i="45" s="1"/>
  <c r="J25" i="45"/>
  <c r="O25" i="45" s="1"/>
  <c r="P25" i="45" s="1"/>
  <c r="Q25" i="45" s="1"/>
  <c r="J24" i="45"/>
  <c r="O24" i="45" s="1"/>
  <c r="P24" i="45" s="1"/>
  <c r="Q24" i="45" s="1"/>
  <c r="J23" i="45"/>
  <c r="O23" i="45" s="1"/>
  <c r="P23" i="45" s="1"/>
  <c r="Q23" i="45" s="1"/>
  <c r="J22" i="45"/>
  <c r="O22" i="45" s="1"/>
  <c r="P22" i="45" s="1"/>
  <c r="Q22" i="45" s="1"/>
  <c r="J21" i="45"/>
  <c r="O21" i="45" s="1"/>
  <c r="P21" i="45" s="1"/>
  <c r="Q21" i="45" s="1"/>
  <c r="D20" i="45"/>
  <c r="D34" i="45" s="1"/>
  <c r="D41" i="45" s="1"/>
  <c r="J19" i="45"/>
  <c r="O19" i="45" s="1"/>
  <c r="P19" i="45" s="1"/>
  <c r="Q19" i="45" s="1"/>
  <c r="J18" i="45"/>
  <c r="O18" i="45" s="1"/>
  <c r="P18" i="45" s="1"/>
  <c r="Q18" i="45" s="1"/>
  <c r="J17" i="45"/>
  <c r="O17" i="45" s="1"/>
  <c r="P17" i="45" s="1"/>
  <c r="Q17" i="45" s="1"/>
  <c r="J16" i="45"/>
  <c r="O16" i="45" s="1"/>
  <c r="P16" i="45" s="1"/>
  <c r="Q16" i="45" s="1"/>
  <c r="J15" i="45"/>
  <c r="O15" i="45" s="1"/>
  <c r="P15" i="45" s="1"/>
  <c r="Q15" i="45" s="1"/>
  <c r="J14" i="45"/>
  <c r="O14" i="45" s="1"/>
  <c r="P14" i="45" s="1"/>
  <c r="Q14" i="45" s="1"/>
  <c r="J13" i="45"/>
  <c r="O13" i="45" s="1"/>
  <c r="P13" i="45" s="1"/>
  <c r="Q13" i="45" s="1"/>
  <c r="J12" i="45"/>
  <c r="O12" i="45" s="1"/>
  <c r="P12" i="45" s="1"/>
  <c r="Q12" i="45" s="1"/>
  <c r="J11" i="45"/>
  <c r="O11" i="45" s="1"/>
  <c r="P11" i="45" s="1"/>
  <c r="Q11" i="45" s="1"/>
  <c r="J10" i="45"/>
  <c r="O10" i="45" s="1"/>
  <c r="P10" i="45" s="1"/>
  <c r="Q10" i="45" s="1"/>
  <c r="J9" i="45"/>
  <c r="O9" i="45" s="1"/>
  <c r="P9" i="45" s="1"/>
  <c r="Q9" i="45" s="1"/>
  <c r="J8" i="45"/>
  <c r="O8" i="45" s="1"/>
  <c r="P8" i="45" s="1"/>
  <c r="J20" i="45" l="1"/>
  <c r="O20" i="45" s="1"/>
  <c r="P20" i="45" s="1"/>
  <c r="Q20" i="45" s="1"/>
  <c r="J34" i="45"/>
  <c r="J41" i="45" s="1"/>
  <c r="C41" i="45"/>
  <c r="Q8" i="45"/>
  <c r="Q34" i="45" s="1"/>
  <c r="Q41" i="45" s="1"/>
  <c r="P34" i="45"/>
  <c r="P41" i="45" s="1"/>
  <c r="O34" i="45" l="1"/>
  <c r="O41" i="45" s="1"/>
  <c r="G33" i="47" l="1"/>
  <c r="G39" i="47"/>
  <c r="G18" i="47"/>
  <c r="G7" i="47"/>
  <c r="G46" i="47" s="1"/>
  <c r="F7" i="47"/>
  <c r="D7" i="47" s="1"/>
  <c r="F39" i="47"/>
  <c r="F33" i="47"/>
  <c r="D47" i="46"/>
  <c r="D46" i="46" s="1"/>
  <c r="D42" i="46"/>
  <c r="D40" i="46"/>
  <c r="D36" i="46"/>
  <c r="D34" i="46"/>
  <c r="D29" i="46"/>
  <c r="D23" i="46"/>
  <c r="D21" i="46"/>
  <c r="D18" i="46"/>
  <c r="D11" i="46"/>
  <c r="D8" i="46"/>
  <c r="D20" i="46" l="1"/>
  <c r="D7" i="46"/>
  <c r="D52" i="46" s="1"/>
  <c r="D33" i="47"/>
  <c r="D39" i="47"/>
  <c r="D18" i="47"/>
  <c r="D46" i="47" s="1"/>
  <c r="F18" i="47"/>
  <c r="F46" i="47" s="1"/>
</calcChain>
</file>

<file path=xl/sharedStrings.xml><?xml version="1.0" encoding="utf-8"?>
<sst xmlns="http://schemas.openxmlformats.org/spreadsheetml/2006/main" count="563" uniqueCount="438">
  <si>
    <t>Kėdainių krašto muziejus</t>
  </si>
  <si>
    <t>Priešgaisrinė tarnyba</t>
  </si>
  <si>
    <t>Šviesioji gimnazija</t>
  </si>
  <si>
    <t>Dotnuvos slaugos namai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</si>
  <si>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</si>
  <si>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</si>
  <si>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</si>
  <si>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</si>
  <si>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</si>
  <si>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savarankiškom funkcijom</t>
  </si>
  <si>
    <t>(+,-)</t>
  </si>
  <si>
    <t>%</t>
  </si>
  <si>
    <t>palyginimas</t>
  </si>
  <si>
    <t>Iš viso asignavimai</t>
  </si>
  <si>
    <t>Kalbų mokykla</t>
  </si>
  <si>
    <t>Dailės mokykla</t>
  </si>
  <si>
    <t>Dotnuvos pagrindinė mokykla</t>
  </si>
  <si>
    <t>Labūnavos pagrindinė mokykla</t>
  </si>
  <si>
    <t>Josvainių socialinis ir ugdymo centras</t>
  </si>
  <si>
    <t>Šėtos socialinis ir ugdymo centras</t>
  </si>
  <si>
    <t>Surviliškio Vinco Svirskio pagrindinė mokykla</t>
  </si>
  <si>
    <t>Suaugusiųjų ir jaunimo mokymo centras</t>
  </si>
  <si>
    <t>Muzikos  mokykla</t>
  </si>
  <si>
    <t>Švietimo pagalbos tarnyba</t>
  </si>
  <si>
    <t>Kontrolės ir audito tarnyba</t>
  </si>
  <si>
    <t>Kėdainių miesto seniūnija</t>
  </si>
  <si>
    <t>Dotnuvos seniūnija</t>
  </si>
  <si>
    <t>Gudžiūnų seniūnija</t>
  </si>
  <si>
    <t>Josvainių seniūnija</t>
  </si>
  <si>
    <t>Krakių seniūnija</t>
  </si>
  <si>
    <t>Pelėdnagių seniūnija</t>
  </si>
  <si>
    <t>Pernaravos seniūnija</t>
  </si>
  <si>
    <t>Surviliškio seniūnija</t>
  </si>
  <si>
    <t>Šėtos seniūnija</t>
  </si>
  <si>
    <t>Truskavos seniūnija</t>
  </si>
  <si>
    <t>Vilainių seniūnija</t>
  </si>
  <si>
    <t>(tūkst.Eur)</t>
  </si>
  <si>
    <t>Sporto centras</t>
  </si>
  <si>
    <t>Kėdainių pagalbos šeimai centras</t>
  </si>
  <si>
    <t>Kita dotacija  savivaldybės institucijos valdomiems vietinės reikšmės keliams</t>
  </si>
  <si>
    <t>Bendruomenės socialinis centras</t>
  </si>
  <si>
    <t>01 Aktyvios visuomenės ugdymas</t>
  </si>
  <si>
    <t>02 Socialinės gerovės užtikrinimas</t>
  </si>
  <si>
    <t>04 Ekonomikos plėtra</t>
  </si>
  <si>
    <t>05 Savivaldybės valdymo tobulinimas</t>
  </si>
  <si>
    <t>Kėdainių Senamiesčio progimnazija</t>
  </si>
  <si>
    <t>Eil. Nr.</t>
  </si>
  <si>
    <t>03 Darnios aplinko ir infrastruktūros plėtra</t>
  </si>
  <si>
    <t>Programos kodas</t>
  </si>
  <si>
    <t>Programos pavadinimas</t>
  </si>
  <si>
    <t xml:space="preserve"> ES lėšos, spec. tikslinė dotacija </t>
  </si>
  <si>
    <t>ugdymo reikmėms finansuoti ir valstyb. deleguotom f-jom</t>
  </si>
  <si>
    <t>01</t>
  </si>
  <si>
    <t>02</t>
  </si>
  <si>
    <t>03</t>
  </si>
  <si>
    <t>04</t>
  </si>
  <si>
    <t>05</t>
  </si>
  <si>
    <t>Iš viso</t>
  </si>
  <si>
    <t>spec. (ilgalaikio ir trumpalaikio materialiojo turto nuoma)</t>
  </si>
  <si>
    <t>spec. (prekės ir paslaugos)</t>
  </si>
  <si>
    <t>spec. (įmokos)</t>
  </si>
  <si>
    <t>(tūkst. Eur)</t>
  </si>
  <si>
    <t>Iš viso asignavimų</t>
  </si>
  <si>
    <t>Kėdainių lopšelis-darželis „Pasaka“</t>
  </si>
  <si>
    <t>Kėdainių lopšelis-darželis „Puriena“</t>
  </si>
  <si>
    <t>Kėdainių lopšelis-darželis „Vyturėlis“</t>
  </si>
  <si>
    <t>Kėdainių lopšelis-darželis „Žilvitis“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</si>
  <si>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</si>
  <si>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</si>
  <si>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</si>
  <si>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</si>
  <si>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</si>
  <si>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Kėdainių r. Dotnuvos pagrindinė mokykla</t>
  </si>
  <si>
    <t>Kėdainių r. Labūnavos pagrindinė mokykla</t>
  </si>
  <si>
    <t>Kėdainių r. Surviliškio Vinco Svirskio pagrindinė mokykla</t>
  </si>
  <si>
    <t>Kėdainių dailės mokykla</t>
  </si>
  <si>
    <t>Kėdainių švietimo pagalbos tarnyba</t>
  </si>
  <si>
    <t>Kėdainių sporto centras</t>
  </si>
  <si>
    <t>Kėdainių kultūros centras</t>
  </si>
  <si>
    <t>31.1</t>
  </si>
  <si>
    <t>Kėdainių rajono savivaldybės Mikalojaus Daukšos viešoji biblioteka</t>
  </si>
  <si>
    <t>Kėdainių bendruomenės socialinis centras</t>
  </si>
  <si>
    <t xml:space="preserve">Kėdainių rajono savivaldybės administracija </t>
  </si>
  <si>
    <t>Valstybės deleguotos funkcijos pavadinimas</t>
  </si>
  <si>
    <t>Palyginimas (+, -)</t>
  </si>
  <si>
    <t>2025 m.</t>
  </si>
  <si>
    <t>proc.</t>
  </si>
  <si>
    <t>Pajamos savarankiškoms funkcijoms vykdyti</t>
  </si>
  <si>
    <t>Gyventojų  pajamų mokestis tenkantis savivaldybei (procentais)</t>
  </si>
  <si>
    <t>Gyventojų  pajamų mokestis</t>
  </si>
  <si>
    <t>Gyventojų  pajamų mokestis, mokamas už pajamas, gautas iš veiklos, kuria verčiamasi turint verslo liudijimą</t>
  </si>
  <si>
    <t>Turto mokesčiai:</t>
  </si>
  <si>
    <t xml:space="preserve">   žemės mokestis</t>
  </si>
  <si>
    <t xml:space="preserve">   nekilnojamojo turto mokestis</t>
  </si>
  <si>
    <t xml:space="preserve">   paveldimo turto mokestis</t>
  </si>
  <si>
    <t xml:space="preserve">   žemės nuomos mokestis</t>
  </si>
  <si>
    <t xml:space="preserve">   dividendai</t>
  </si>
  <si>
    <t>Kitos pajamos ir rinkliavos</t>
  </si>
  <si>
    <t>Materialiojo  ir nematerialiojo turto realizavimo pajamos</t>
  </si>
  <si>
    <t xml:space="preserve">Dotacija savivaldybėms iš Europos Sąjungos, kitos tarptautinės finansinės paramos ir bendrojo finansavimo lėšų </t>
  </si>
  <si>
    <t>Speciali tikslinė dotacija</t>
  </si>
  <si>
    <t xml:space="preserve">   Valstybinėms funkcijoms atlikti</t>
  </si>
  <si>
    <t xml:space="preserve">   Ugdymo reikmėms finansuoti</t>
  </si>
  <si>
    <t xml:space="preserve">   Mokyklos specialiųjų poreikių turintiems mokiniams</t>
  </si>
  <si>
    <t>Kita tikslinė dotacija</t>
  </si>
  <si>
    <t>Mokestis už valstybinius gamtos išteklius</t>
  </si>
  <si>
    <t>Vietinė rinkliava už atliekų tvarkymą</t>
  </si>
  <si>
    <t xml:space="preserve">Biudžetinių įstaigų gautos pajamos:                              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</si>
  <si>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</si>
  <si>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</si>
  <si>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</si>
  <si>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 xml:space="preserve">                                                   Iš viso pajamų</t>
  </si>
  <si>
    <t>Pavadinimas</t>
  </si>
  <si>
    <t>Lėšos ugdymo planui įgyven- dinti</t>
  </si>
  <si>
    <t>Lėšos švietimo pagalbai</t>
  </si>
  <si>
    <t>Paslaugoms susijusioms su psichologine pagalbą</t>
  </si>
  <si>
    <t>Lėšos vadovėliams ir kitoms mokymo priemonėms</t>
  </si>
  <si>
    <t>Lėšos mokinių pažintinei veiklai ir prof. orienta- vimui</t>
  </si>
  <si>
    <t>Lėšos mokytojų ir kitų ugdymo procese dalyvaujančių asmenų kvalifikacijai tobulinti</t>
  </si>
  <si>
    <t>Mokyklai apskai- čiuotos mokymo lėšos</t>
  </si>
  <si>
    <t xml:space="preserve">Lėšos ugdymo procesui organi- zuoti ir valdyti </t>
  </si>
  <si>
    <t>Lėšos skaitmeninio ugdymo plėtrai</t>
  </si>
  <si>
    <t>Lėšos mokymosi pagalbai</t>
  </si>
  <si>
    <t>Lėšos mokyklos bibliotekos darbuotojams išlaikyti</t>
  </si>
  <si>
    <t>Mokymo lėšos viso</t>
  </si>
  <si>
    <t>tame skaičiuje</t>
  </si>
  <si>
    <t>Darbo užm.</t>
  </si>
  <si>
    <t>Kėdainių lopšeli-darželis "Aviliukas"</t>
  </si>
  <si>
    <t>Kėdainių lopšeli-darželis "Pasaka"</t>
  </si>
  <si>
    <t>Kėdainių lopšelis-darželis "Puriena"</t>
  </si>
  <si>
    <t>Kėdainių lopšelis-darželis "Vaikystė"</t>
  </si>
  <si>
    <t>Kėdainių lopšelis-darželis "Varpelis"</t>
  </si>
  <si>
    <t>Kėdainių lopšelis-darželis "Vyturėlis"</t>
  </si>
  <si>
    <t>Kėdainių lopšelis-darželis "Žilvitis"</t>
  </si>
  <si>
    <t>Kėdainių r. Vilainių mokykla-darželis "Obelėlė"</t>
  </si>
  <si>
    <t>Kėdainių "Atžalyno" gimnazija</t>
  </si>
  <si>
    <t>Lietuvos sporto universiteto Kėdainių "Aušros" progimnazija</t>
  </si>
  <si>
    <t>Kėdainių "Ryto" progimnazija</t>
  </si>
  <si>
    <t>Kėdainių suaugusių ir jaunimo mokymo centras</t>
  </si>
  <si>
    <t>Kėdainių "Spindulio" mokykla</t>
  </si>
  <si>
    <t>VŠĮ Alternatyviojo ugdymo centras</t>
  </si>
  <si>
    <t>VŠĮ "Pažinimo taku"</t>
  </si>
  <si>
    <t>Viso</t>
  </si>
  <si>
    <t>Kėdainių muzikos mokykla</t>
  </si>
  <si>
    <t>Organizuoti ir vykdyti mokymosi pasiekimų patikrinimus</t>
  </si>
  <si>
    <t>31.2</t>
  </si>
  <si>
    <t>Lėšos ugdymo finansavimo poreikių skirtumams sumažinti</t>
  </si>
  <si>
    <t>Eil.   Nr.</t>
  </si>
  <si>
    <t>Progra- mos kodas</t>
  </si>
  <si>
    <t>Asignavimų valdytojas</t>
  </si>
  <si>
    <t>2</t>
  </si>
  <si>
    <t>AKTYVIOS VISUOMENĖS UGDYMAS</t>
  </si>
  <si>
    <t>Kita dotacija neformaliajam vaikų švietimui</t>
  </si>
  <si>
    <t>Kita dotacija savivaldybės viešajai bibliotekai dokumentams įsigyti</t>
  </si>
  <si>
    <t>SOCIALINĖS GEROVĖS UŽTIKRINIMAS</t>
  </si>
  <si>
    <t xml:space="preserve">Kita dotacija kompleksinėms paslaugoms šeimai organizuoti </t>
  </si>
  <si>
    <t xml:space="preserve"> Kita dotacija socialinių paslaugų įstaigose dirbančių  socialinių  paslaugų srities darbuotojų pareiginei algai padidinti</t>
  </si>
  <si>
    <t>Šėtos socialinis ir ugdymo  centras</t>
  </si>
  <si>
    <t>Kita dotacija socialinių paslaugų šakos kolektyvinėje sutartyje nustatytiems įsipareigojimams igyvendinti</t>
  </si>
  <si>
    <t>Kita dotacija akredituotai vaikų dienos socialinei priežiūrai organizuoti, teikti ir administruoti</t>
  </si>
  <si>
    <t xml:space="preserve"> Kita dotacija laikino atokvėpio paslaugai teikti ir administruoti</t>
  </si>
  <si>
    <t>Kita dotacija asmeninei pagalbai teikti ir administruoti</t>
  </si>
  <si>
    <t>DARNIOS APLINKOS IR INFRASTRUKTŪROS PLĖTRA</t>
  </si>
  <si>
    <t>EKONOMINĖS PLĖTRA</t>
  </si>
  <si>
    <t xml:space="preserve">                                                                                         ___________________________</t>
  </si>
  <si>
    <t>Kita dotacija  finansuoti išlaidas, susijusias su ugdymu, maitinimu ir pavėžėjimu  vaikams ikimokykliniame ugdyme</t>
  </si>
  <si>
    <t>Kėdainių rajono savivaldybės administracija iš viso:</t>
  </si>
  <si>
    <t>Įgyvendinti "Tūkstantmečio mokyklos I"  projektą</t>
  </si>
  <si>
    <t xml:space="preserve">Švietimo paslaugų kokybės gerinimas, aprūpinant efektyviai veikiančias bendrojo ugdymo mokyklas laboratorine įranga ir priemonėmis </t>
  </si>
  <si>
    <t>Projekto "Išmaniųjų akademija"  įgyvendinimas (ES projekto "Kauno regiono funkcinės zonos strategija" dalis)</t>
  </si>
  <si>
    <t xml:space="preserve">Projekto "Ugdymo prieinamumo didinimas atskirtį patiriantiems vaikams Kėdainių „Ryto“ ir Kėdainių senamiesčio progimnazijose" įgyvedinimas </t>
  </si>
  <si>
    <t>Plėtoti įvairialypį švietimą  Kėdainių „Aušros“ progimnazijoje ir Vilainių mokykloje-darželyje „Obelėlė“, vykdant visos dienos mokyklos veiklą</t>
  </si>
  <si>
    <t>Projekto "Kokybiškų visuomenės sveikatos paslaugų prieinamumo didinimas Kėdainių rajone" įgyvendinimas</t>
  </si>
  <si>
    <t>Sveikatos centro sudėtyje teikiamų sveikatos priežiūros paslaugų infrastruktūros modernizavimas Kėdainių rajono savivaldybėje</t>
  </si>
  <si>
    <t>Projekto "Sveikatos centro veiklos modelio diegimas Kėdainių rajono savivaldybėje" įgyvendinimas</t>
  </si>
  <si>
    <t>Projekto "Sveikatos priežiūros specialistų rengimas, pritraukimas Kėdainių rajono savivaldybėje" įgyvendinimas</t>
  </si>
  <si>
    <t xml:space="preserve">Asmenų su intelekto ir psichikos negalia institucinės globos pertvarkos įgyvendinimas Kėdainiuose, įsteigiant socialines dirbtuves </t>
  </si>
  <si>
    <t>Intelekto ir (ar) psichikos negalią turinčių asmenų atvejo vadybos paslaugų teikimas</t>
  </si>
  <si>
    <t xml:space="preserve"> DARNIOS APLINKOS IR INFRASTRUKTŪROS PLĖTRA</t>
  </si>
  <si>
    <t>Projekto "Žaliosios infrastruktūros Kėdainių miesto urbanizuotoje aplinkoje plėtojimas" įgyvendinimas</t>
  </si>
  <si>
    <t xml:space="preserve">Projekto "Rūšiuojamojo atliekų surinkimo skatinimas Kėdainių rajono savivaldybėje" įgyvendinimas </t>
  </si>
  <si>
    <t xml:space="preserve">Projekto "Kultūros paveldo ir gamtos objektų pritaikymas lankyti Kėdainių rajono savivaldybėje" įgyvendinimas (ES projekto "Kauno regiono funkcinės zonos strategija" dalis) </t>
  </si>
  <si>
    <t xml:space="preserve">                                                               ___________________________________________</t>
  </si>
  <si>
    <t>Iš viso, iš jų:</t>
  </si>
  <si>
    <t>ES lėšos</t>
  </si>
  <si>
    <t>VB lėšos</t>
  </si>
  <si>
    <t>Projekto „Ankstyvojo ugdymo užtikrinimas vaikams iš socialinę riziką patiriančių šeimų“ įgyvendinimas</t>
  </si>
  <si>
    <t>Skaitmeninio ugdymo plėtra</t>
  </si>
  <si>
    <t xml:space="preserve">Vaikų maitinimo ekologiškais ir pagal nacionalinę maisto kokybės sistemą pagamintais produktais  Kėdainių lopšelyje-darželyje "Žilvitis" organizavimas (dalyvavimas projekte) </t>
  </si>
  <si>
    <t>Saugių ugdymo sąlygų įstaigose, vykdančiose ugdymo programas, užtikrinimas</t>
  </si>
  <si>
    <t xml:space="preserve">Šėtos gimnazijos I aukšto patalpų  bei gimnazijos aplinkos pritaikymas ikimokyklinio / priešmokyklinio ugdymo organizavimui       </t>
  </si>
  <si>
    <t xml:space="preserve">Bendrojo ir ikimokyklinio ugdymo įstaigų (skyrių) pastatų modernizavimo techninės dokumentacijos rengimas bei pastatų modernizavimas </t>
  </si>
  <si>
    <t>Sporto infrastruktūrai prie ugdymo įstaigų  atnaujinti reikalingos techninės dokumentacijos rengimas ir atnaujinimo darbai</t>
  </si>
  <si>
    <t>Krakių kultūros centro patalpų dalies pritaikymas kultūros reikmėms</t>
  </si>
  <si>
    <t>Kultūros centrų ir jų skyrių, bibliotekos ir jos filialų materialinės, infrastruktūrinės aplinkos atnaujinimas</t>
  </si>
  <si>
    <t>Socialinių būstų įsigijimas</t>
  </si>
  <si>
    <t>Savivaldybės ir socialinio būsto remontas</t>
  </si>
  <si>
    <t>Viešosios aplinkos pritaikymas specialiųjų poreikių turintiems gyventojams</t>
  </si>
  <si>
    <t xml:space="preserve">Apleistų (bešeimininkių ar savivaldybei nuosavybės teise priklausančių) pastatų ar kitų aplinką žalojančių objektų likvidavimas </t>
  </si>
  <si>
    <t>Dokumentų, padedančių užtikrinti darnią rajono savivaldybės teritorijų plėtrą rengimas</t>
  </si>
  <si>
    <t>Gatvių apšvietimo rekonstrukcija, įrengimas, modernizavimas</t>
  </si>
  <si>
    <t xml:space="preserve">Projekto "Darnaus judumo mieste skatinimas, plėtojant dviračių bei pėsčiųjų takų infrastruktūrą" įgyvendinimas </t>
  </si>
  <si>
    <t>Biudžetinių įstaigų kiemų dangos atnaujinimas</t>
  </si>
  <si>
    <t>Inžinerinių paslaugų, darbų ir įrenginių finansavimas</t>
  </si>
  <si>
    <t>Seniūnijų administracinių pastatų atnaujinimas</t>
  </si>
  <si>
    <t>Europos Sąjungos projektų,  kuriems taikomas apmokėjimas kompensavimo būdu, išlaidų apmokėjimas</t>
  </si>
  <si>
    <t>Gyvenviečių lietaus nuotekų-drenažų sistemų remontas</t>
  </si>
  <si>
    <t>Hidrotechninių įrenginių atnaujinimui reikalingos techninės dokumentacijos rengimas</t>
  </si>
  <si>
    <t>Lankytinų objektų ir jų teritorijų,  kultūros paveldo objektų ar objektų, esančių kultūros paveldo teritorijų prieigose tvarkybos reikalingos dokumentacijos rengimas, objektų atnaujinimas</t>
  </si>
  <si>
    <t>Minareto ir jo prieigų tvarkyba</t>
  </si>
  <si>
    <t xml:space="preserve">Evangelikų ir reformatų bažnyčios infrastruktūros, jos varpinės  atnaujinimas </t>
  </si>
  <si>
    <t>Kultūros paveldo objektų, esančių Kėdainių rajono savivaldybės teritorijoje, ir kultūros paveldo statinių, esančių Kėdainių senamiesčio dalyje, išsaugojimo darbų finansavimo programa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</si>
  <si>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</si>
  <si>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Darbo </t>
  </si>
  <si>
    <t>Įnašai</t>
  </si>
  <si>
    <t>Mityba</t>
  </si>
  <si>
    <t>Medikamentai</t>
  </si>
  <si>
    <t>Ryšių</t>
  </si>
  <si>
    <t>Transporto</t>
  </si>
  <si>
    <t>Apranga</t>
  </si>
  <si>
    <t>Koman-</t>
  </si>
  <si>
    <t xml:space="preserve">Gyvenamųjų </t>
  </si>
  <si>
    <t>Materialiojo</t>
  </si>
  <si>
    <t>Kvalifi-</t>
  </si>
  <si>
    <t>Komunalinės paslaugos</t>
  </si>
  <si>
    <t>Informacinių</t>
  </si>
  <si>
    <t>Kitos</t>
  </si>
  <si>
    <t>Pašalpos</t>
  </si>
  <si>
    <t>Darbdavių socialinė parama</t>
  </si>
  <si>
    <t>Turtas</t>
  </si>
  <si>
    <t>paskaičia-</t>
  </si>
  <si>
    <t>užmokestis</t>
  </si>
  <si>
    <t>išlaidos</t>
  </si>
  <si>
    <t xml:space="preserve"> ir medicininės</t>
  </si>
  <si>
    <t>įranga ir</t>
  </si>
  <si>
    <t xml:space="preserve">išlaikymas </t>
  </si>
  <si>
    <t>ir patalynė</t>
  </si>
  <si>
    <t>diruotės</t>
  </si>
  <si>
    <t xml:space="preserve">vietovių </t>
  </si>
  <si>
    <t xml:space="preserve">turto paprastojo  </t>
  </si>
  <si>
    <t>kacijos</t>
  </si>
  <si>
    <t>Šildy-</t>
  </si>
  <si>
    <t>Elektra</t>
  </si>
  <si>
    <t>Vandent.</t>
  </si>
  <si>
    <t>technologijų</t>
  </si>
  <si>
    <t>prekės ir</t>
  </si>
  <si>
    <t>Įstaigos pavadinimas</t>
  </si>
  <si>
    <t>vimas</t>
  </si>
  <si>
    <t xml:space="preserve">prekės bei </t>
  </si>
  <si>
    <t xml:space="preserve">paslaugos </t>
  </si>
  <si>
    <t>ir transporto</t>
  </si>
  <si>
    <t xml:space="preserve">bei </t>
  </si>
  <si>
    <t>viešasis</t>
  </si>
  <si>
    <t>remont. prekės</t>
  </si>
  <si>
    <t>kėlimas</t>
  </si>
  <si>
    <t>mas</t>
  </si>
  <si>
    <t>ir kanaliz.</t>
  </si>
  <si>
    <t xml:space="preserve">išvežimo </t>
  </si>
  <si>
    <t>paslaugos</t>
  </si>
  <si>
    <t>priežiūra</t>
  </si>
  <si>
    <t xml:space="preserve"> ūkis </t>
  </si>
  <si>
    <t xml:space="preserve"> ir paslaugos</t>
  </si>
  <si>
    <t>Lopšelis-darželis "Aviliukas"</t>
  </si>
  <si>
    <t>Lopšelis-darželis "Pasaka"</t>
  </si>
  <si>
    <t>Lopšelis-darželis "Puriena"</t>
  </si>
  <si>
    <t>Lopšelis-darželis "Vaikystė"</t>
  </si>
  <si>
    <t>Lopšelis-darželis "Varpelis"</t>
  </si>
  <si>
    <t>Lopšelis-darželis "Vyturėlis"</t>
  </si>
  <si>
    <t>Lopšelis-darželis "Žilvitis"</t>
  </si>
  <si>
    <t>Vilainių mokykla-darželis "Obelėlė"</t>
  </si>
  <si>
    <t>Atžalyno gimnazija</t>
  </si>
  <si>
    <t>Akademijos gimnazija</t>
  </si>
  <si>
    <t>Josvainių gimnazija</t>
  </si>
  <si>
    <t>Krakių Mikalojaus Katkaus gimnazija</t>
  </si>
  <si>
    <t>Šėtos  gimnazija</t>
  </si>
  <si>
    <t>Senamiesčio progimnazija</t>
  </si>
  <si>
    <t>Mikalojaus Daukšos viešoji biblioteka</t>
  </si>
  <si>
    <t>Visuomenės sveikatos biuras</t>
  </si>
  <si>
    <t xml:space="preserve">Savivaldybės administracija </t>
  </si>
  <si>
    <t xml:space="preserve">01. Aktyvios visuomenės ugdymo programa </t>
  </si>
  <si>
    <t xml:space="preserve">Finansuoti vaikų vasaros stovyklų  ir kitų neformaliojo vaikų švietimo veiklų programas </t>
  </si>
  <si>
    <t>Gabių mokinių skatinimas</t>
  </si>
  <si>
    <t>"Pirmoko krepšelio" finansavimas</t>
  </si>
  <si>
    <t>Priklausomybę sukeliančių medžiagų vartojimo mažinimo ir prevencijos  programos priemonių įgyvendinimas</t>
  </si>
  <si>
    <t xml:space="preserve">Dalyvaujamojo biudžeto iniciatyvų ugdymo įstaigose įgyvendinimas </t>
  </si>
  <si>
    <t xml:space="preserve">Dalyvavimas vaikų mokymo plaukti  projekte „Mokėk plaukti ir saugiau elgtis vandenyje“ </t>
  </si>
  <si>
    <t>Nevyriausybinių organizacijų institucinio stiprinimo ir veiklos plėtojimo projektų finansavimas</t>
  </si>
  <si>
    <t xml:space="preserve">Kėdainių miesto bei rajono vietos veiklos grupių plėtros strategijų finansavimas </t>
  </si>
  <si>
    <t>Bendruomeninių organizacijų veiklos projektų finansavimas</t>
  </si>
  <si>
    <t xml:space="preserve"> 02. Socialinės gerovės užtikrinimo programa</t>
  </si>
  <si>
    <t>Vaikų, turinčių autizmo spektro ir kitų raidos sutrikimų, sveikatos stiprinimas, galimybių siekti asmeninės pažangos, pilnaverčio socialinio dalyvavimo prielaidų užtikrinimas</t>
  </si>
  <si>
    <t>Nemokamo socialiai remtinų vaikų maitinimo ikimokyklinėse įstaigose organizavimas</t>
  </si>
  <si>
    <t>Vaikų dienos centrų veiklos programų finansavimas</t>
  </si>
  <si>
    <t>Nemokamo mokinių maitinimo kainos bendrojo ugdymo mokyklose kompensavimas</t>
  </si>
  <si>
    <t>Kainų skirtumo gyventojams už šildymą kompensavimas</t>
  </si>
  <si>
    <t>Karšto ir  šalto  vandens pardavimo kainos socialiai remtiniems asmenims  kompensavimas</t>
  </si>
  <si>
    <t>Vienkartinė išmoka gimus vaikui Lietuvos Respublikos teritorijoje ir gyvenančiam Kėdainių rajono savivaldybėje</t>
  </si>
  <si>
    <t>Socialinių dirbtuvių paslaugos organizavimas</t>
  </si>
  <si>
    <t>Smurto artimoje aplinkoje bei krizių įveikimo prevencija, pagalba socialiai pažeidžiamiems asmenims</t>
  </si>
  <si>
    <t>Kelionės išlaidų už lengvatinį keleivių vežimą kompensavimas</t>
  </si>
  <si>
    <t>03.  Darnios aplinkos ir infrastruktūros plėtros programa</t>
  </si>
  <si>
    <t>Nuostolių, susidariusių dėl būtinų keleivinio transporto paslaugų teikimo visuomenei, apmokėjimas</t>
  </si>
  <si>
    <t>Kėdainių rajono savivaldybės  investicijų programai</t>
  </si>
  <si>
    <t>04. Ekonominės plėtros programa</t>
  </si>
  <si>
    <t>VšĮ Kėdainių turizmo ir verslo informacijos centro efektyvios veiklos užtikrinimas turizmo srityje</t>
  </si>
  <si>
    <t>Savivaldybės bažnyčių rėmimo programos įgyvendinimas</t>
  </si>
  <si>
    <t>VšĮ Kėdainių turizmo ir verslo informacijos centro efektyvios veiklos užtikrinimas verslo srityje</t>
  </si>
  <si>
    <t xml:space="preserve">Finansinės paramos teikimas per Savivaldybės smulkiojo verslo rėmimo fondą </t>
  </si>
  <si>
    <t>Dalyvavimas projekte "Inkubavimo, konsultavimo, mentorystės ir tinklaveikos programų vystymas, skatinant pradedančiųjų SVV subjektų kūrimąsi ir augimą regionuose" partnerio teisėmis</t>
  </si>
  <si>
    <t>05. Savivaldybės valdymo tobulinimo programa</t>
  </si>
  <si>
    <t>Savivaldybės  mero rezervas</t>
  </si>
  <si>
    <t>Savivaldybės mero fondas</t>
  </si>
  <si>
    <t>Mokėti palūkanas</t>
  </si>
  <si>
    <t>Grąžinti valstybės biudžeto lėšas (dotaciją)</t>
  </si>
  <si>
    <t xml:space="preserve">Visuomenės įtraukimas į planavimo, biudžeto formavimo, konsultavimosi procesus, organizuojant dalyvaujamojo biudžeto iniciatyvų konkursą ir iniciatyvų įgyvendinimą </t>
  </si>
  <si>
    <t>viso</t>
  </si>
  <si>
    <t xml:space="preserve">IŠ VISO </t>
  </si>
  <si>
    <t>Paaiškinamoji lentelė Nr. 6</t>
  </si>
  <si>
    <t>Paaiškinamoji lentelė Nr. 1</t>
  </si>
  <si>
    <t>Paaiškinamoji lentelė Nr. 3</t>
  </si>
  <si>
    <t>Paaiškinamoji lentelė Nr. 4</t>
  </si>
  <si>
    <t>Paaiškinamoji lentelė Nr. 5</t>
  </si>
  <si>
    <t>Paaiškinamoji lentelė Nr. 7</t>
  </si>
  <si>
    <t>Lėšos IKT diegti ir naudoti</t>
  </si>
  <si>
    <t xml:space="preserve">Mokestis už aplinkos teršimą                                                                              </t>
  </si>
  <si>
    <t>Darbo užm., sodra, parama</t>
  </si>
  <si>
    <t>Darbdavių socialinė parama pinigais</t>
  </si>
  <si>
    <t>KĖDAINIŲ RAJONO SAVIVALDYBĖS 2026 METŲ BIUDŽETO ASIGNAVIMAI  INVESTICIJŲ PROJEKTAMS IR REMONTO DARBAMS FINANSUOTI PAGAL OBJEKTUS</t>
  </si>
  <si>
    <t xml:space="preserve">2026 METŲ VALSTYBĖS BIUDŽETO TIKSLINĖS DOTACIJOS SAVIVALDYBĖS BIUDŽETUI KITI ASIGNAVIMAI </t>
  </si>
  <si>
    <t xml:space="preserve"> 2026 METŲ KĖDAINIŲ RAJONO SAVIVALDYBĖS BIUDŽETO ASIGNAVIMAI PROJEKTAMS FINANSUOTI SAVARANKIŠKŲ FUNKCIJŲ, EUROPOS SĄJUNGOS IR  VALSTYBĖS BIUDŽETO DOTACIJOS IŠ KITŲ VALDYMO LYGIŲ   LĖŠOMIS</t>
  </si>
  <si>
    <t>SB lėšos</t>
  </si>
  <si>
    <t xml:space="preserve">KĖDAINIŲ RAJONO SAVIVALDYBĖS 2025-2026 METŲ ASIGNAVIMŲ PAGAL PROGRAMAS PALYGINIMAS  </t>
  </si>
  <si>
    <t xml:space="preserve">Projekto " Integracijos tiltai: Paslaugų teikimas užsienio kilmės Lietuvos gyventojams Kėdainių rajone" įgyvendinimas </t>
  </si>
  <si>
    <t>Projekto "Socialinio būsto fondo neįgaliesiems ir gausioms šeimoms plėtra" įgyvendinimas</t>
  </si>
  <si>
    <t>Projekto "Asmenų su intelekto ir psichikos negalia institucinės globos pertvarkos įgyvendinimas Kėdainių rajono savivaldybėje, įsteigiant grupinius gyvenimo namus" įgyvendinimas</t>
  </si>
  <si>
    <t>Projekto "Asmenų su intelekto ir psichikos negalia institucinės globos pertvarkos įgyvendinimas Kėdainių rajono savivaldybėje, įsigyjant apsaugotus būstus" įgyvendinimas</t>
  </si>
  <si>
    <t>Projekto "Nestacionarių socialinių paslaugų infrastruktūros modernizavimas Kėdainių rajono savivaldybėje" įgyvendinimas</t>
  </si>
  <si>
    <t>Interreg Lietuvos-Lenkijos projekto "SEEHEARACT" koofinansavimas, atnaujinant  Kėdainių krašto muziejaus ekspozicijas</t>
  </si>
  <si>
    <t xml:space="preserve">Projekto "Ilgalaikės priežiūros paslaugų plėtojimo užtikrinimas" įgyvendinimas </t>
  </si>
  <si>
    <t>Projekto "Socialinių paslaugų įstaigų senyvo amžiaus asmenims infrastruktūros modernizavimas ir plėtra Kėdainių rajono savivaldybėje" įgyvendinimas</t>
  </si>
  <si>
    <t>Valstybei nuosavybės teise priklausančių melioracijos statinių ir (ar) sistemų rekonstravimo ir projektavimo darbų bei apleistų žemės plotų mažinimo priemonių įgyvendinimas</t>
  </si>
  <si>
    <t>Patrauklios viešosios erdvės kūrimas Aristavos kaime</t>
  </si>
  <si>
    <t>Patrauklios viešosios erdvės kūrimas Dotnuvos miestelyje</t>
  </si>
  <si>
    <t>Kita dotacija trenerių padidintam darbo užmokesčiui mokėti nuo 2026 sausio 1 d.</t>
  </si>
  <si>
    <t>Kita dotacija  akredituotai socialinei reabilitacijai asmenims su negalia bendruomenėje organizuoti, teikti ir administruoti</t>
  </si>
  <si>
    <t>Maitinimo savarankiškai organizavimas mokyklose</t>
  </si>
  <si>
    <t>Sporto centro bazių atnaujinimas ir plėtra g. 60, įveiklinimas</t>
  </si>
  <si>
    <t>Bendruomeninės fizinio aktyvumo infrastruktūros priežiūra, atnaujinimas ir (arba) plėtra</t>
  </si>
  <si>
    <t>Šėtos gimnazijos sporto aikštyno atnaujinimas atnaujinimas</t>
  </si>
  <si>
    <t>Dengto futbolo maniežo investicinio projekto parengimas</t>
  </si>
  <si>
    <t>Kėdainių kultūros centro rekonstrukcija ir  įveiklinimas</t>
  </si>
  <si>
    <t>Savivaldybės finansinė parama pirmąjį būstą įsigyjančioms jaunoms šeimoms</t>
  </si>
  <si>
    <t>Daugiabučių namų patalpų pritaikymas minimaliems priedangų reikalavimams</t>
  </si>
  <si>
    <t>Saugios aplinkos kūrimas ir bendruomenės viešosios tvarkos užtikrinimas</t>
  </si>
  <si>
    <t>Jaunuolių skatinimas pasirinkti policijos pareigūno profesiją</t>
  </si>
  <si>
    <t>Laikino atokvėpio paslaugai teikti ir administruoti</t>
  </si>
  <si>
    <t>Prisidėjimas prie Savivaldybei priklausančio būsto renovacijos</t>
  </si>
  <si>
    <t xml:space="preserve">Investicinių projektų, planų, paraiškų, kitos techninės dokumentacijos rengimas  paramai gauti </t>
  </si>
  <si>
    <t xml:space="preserve">Vandentiekio, nuotekų tinklų rekonstrukcija ir plėtra rajone </t>
  </si>
  <si>
    <t>Vandentiekio, nuotekų tinklų rekonstrukcija ir plėtra mieste</t>
  </si>
  <si>
    <t>Geriamojo vandens tiekimo ir buitinių nuotekų tvarkymo infrastruktūros plėtros ir/ar rekonstrukcijos kaimiškosiose gyvenvietėse techninės dokumentacijos rengimas</t>
  </si>
  <si>
    <t>Objektų remontai pagal administracijos direktoriaus įsakymus</t>
  </si>
  <si>
    <t xml:space="preserve">Avarinių židinių likvidavimas </t>
  </si>
  <si>
    <t>Kelių dangos gerinimo finansavimas seniūnijose</t>
  </si>
  <si>
    <t>Biudžetinių įstaigų stogų remontas</t>
  </si>
  <si>
    <t xml:space="preserve">Kompleksiškas daugiabučių gyvenamųjų namų kvartalų atnaujinimas </t>
  </si>
  <si>
    <t xml:space="preserve">Infrastruktūros miesto parke įrengimas </t>
  </si>
  <si>
    <t xml:space="preserve">Babėnų šilo miškotvarka ir pritaikymas patogiam poilsiui, laisvalaikiui </t>
  </si>
  <si>
    <t>2026 m. Kėdainių rajono savivaldybės biudžetinių įstaigų savarankiškoms funkcijoms skirtų išlaidų sąmatų projektas</t>
  </si>
  <si>
    <t>(paskaičiuotas pagal nustatytus kriterijus  )</t>
  </si>
  <si>
    <t>2026 m</t>
  </si>
  <si>
    <t>Ryto progimnazija</t>
  </si>
  <si>
    <t>Valdymas</t>
  </si>
  <si>
    <t>Komunalinis</t>
  </si>
  <si>
    <t>IŠ VISO</t>
  </si>
  <si>
    <t>Mokytojų ir švietimo pagalbos specialistų  pritraukimas, perkvalifikavimas ir skatinimas</t>
  </si>
  <si>
    <t>Sporto sričių  programų finansavimas</t>
  </si>
  <si>
    <t>Sporto projektų finansavimas</t>
  </si>
  <si>
    <t>Sportininkų ir jų trenerių paskatinimas už sporto laimėjimus</t>
  </si>
  <si>
    <t>Socialinės reabilitacijos paslaugų asmenims su negalia  bendruomenėje organizavimas</t>
  </si>
  <si>
    <t>Kėdainių rajono savivaldybės  prisidėjimas prie projektų vykdymo</t>
  </si>
  <si>
    <t xml:space="preserve">KĖDAINIŲ RAJONO SAVIVALDYBĖS 2025-2026 M. BIUDŽETO PAJAMŲ PLANO PALYGINIMAS </t>
  </si>
  <si>
    <t>2026 m.</t>
  </si>
  <si>
    <t>43,62 pastovioji dalis
7,02   kintamoji dalis
50,64</t>
  </si>
  <si>
    <t>43,53 pastovioji dalis
6,91   kintamoji dalis
50,44</t>
  </si>
  <si>
    <t>Infrastruktūros plėtros įmokos</t>
  </si>
  <si>
    <t>Kiti finansavimo šaltiniai:</t>
  </si>
  <si>
    <t xml:space="preserve">Finansinių įsipareigojimų prisiėmimas (skolinimasis) </t>
  </si>
  <si>
    <t xml:space="preserve">Metų pradžios lėšų likutis
</t>
  </si>
  <si>
    <t>Iš viso su likučiu ir skolintomis lėšomis</t>
  </si>
  <si>
    <t>pirminis planas</t>
  </si>
  <si>
    <t xml:space="preserve">suma </t>
  </si>
  <si>
    <t xml:space="preserve">  2026 m. palyginimas su 2025 m. pirminiu planu</t>
  </si>
  <si>
    <t xml:space="preserve">      Pajamų pavadinimas</t>
  </si>
  <si>
    <t>Paaiškinamoji lentelė Nr. 2</t>
  </si>
  <si>
    <t xml:space="preserve">  MOKYMO LĖŠŲ UGDYMO REIKMĖMS FINANSUOTI  2026 M. PLANAS </t>
  </si>
  <si>
    <t>VALSTYBĖS DELEGUOTŲ ASIGNAVIMŲ, SKIRTŲ 2026 M., PALYGINIMAS SU 2025 M.</t>
  </si>
  <si>
    <t>tūkst. Eur</t>
  </si>
  <si>
    <t xml:space="preserve">2026 m. 
iš viso </t>
  </si>
  <si>
    <t>iš jų darbo užmokesčiui</t>
  </si>
  <si>
    <t xml:space="preserve">2025 m.
pirminis planas 
</t>
  </si>
  <si>
    <t>Iš viso 
(3 su 5 st.)</t>
  </si>
  <si>
    <t>Iš viso
 (3 su 6 st.)</t>
  </si>
  <si>
    <t xml:space="preserve">Gyventojų registro tvarkymas ir duomenų valstybės registrams teikimas   </t>
  </si>
  <si>
    <t>Archyvinių dokumentų tvarkymas</t>
  </si>
  <si>
    <t>Duomenų teikimas suteiktos valstybės pagalbos registrui</t>
  </si>
  <si>
    <t>Jaunimo politikos įgyvendinimas</t>
  </si>
  <si>
    <t>Valstybinės kalbos vartojimo ir taisyklingumo kontrolė</t>
  </si>
  <si>
    <t>Civilinės būklės aktų registravimas</t>
  </si>
  <si>
    <t xml:space="preserve">Gyvenamosios vietos deklaravimas (gyvenamosios vietos deklaravimo duomenų ir gyvenamosios vietos nedeklaravusių asmenų apskaitos duomenų tvarkymas)   </t>
  </si>
  <si>
    <t>Pirminės valstybės garantuojamos teisinės pagalbos teikmas</t>
  </si>
  <si>
    <t>Mobilizacijos administravimas (Dalyvavimas rengiant ir vykdant mobilizaciją, demobilizaciją, priimančios šalies paramą)</t>
  </si>
  <si>
    <t xml:space="preserve">Civilinės saugos organizavimas  </t>
  </si>
  <si>
    <t>Priešgaisrinės saugos funkcijos atlikimas</t>
  </si>
  <si>
    <t>Užimtumo didinimo programų įgyvendinimas</t>
  </si>
  <si>
    <t>Valstybei nuosavybės teise priklausančių melioracijos ir hidrotechnikos statinių valdymas ir naudojimas pasitikėjimo teise</t>
  </si>
  <si>
    <t>Žemės ūkio funkcijų vykdymas</t>
  </si>
  <si>
    <t>Erdvinių duomenų rinkinio tvarkymas</t>
  </si>
  <si>
    <t>Būsto nuomos ar išperkamosios būsto nuomos mokesčio dalies kompensavimas</t>
  </si>
  <si>
    <t>Socialinės paslaugos (teikti socialinę globą asmenims su sunkia negalia)</t>
  </si>
  <si>
    <t>Socialinės paslaugos (darbo užmolesčiui atvejo vadybininkams ir socialiniams darbuotojams, teikiantiems socialinę priežiūrą šeimoms, mokėti)</t>
  </si>
  <si>
    <t>Socialinės paslaugos (darbo užmokesčiui individualios priežiūros darbuotojams, teikiantiems socialinę priežiūrą šeimoms, mokėti)</t>
  </si>
  <si>
    <t>Socialinių išmokų ir kompensacijų, skirtų paramai mirties atveju užtikrinti, skaičiavimas ir mokėjimas</t>
  </si>
  <si>
    <t>Socialinių išmokų ir kompensacijų, skirtų kompensacijų nepriklausomybės gynėjams, skaičiavimas ir mokėjimas</t>
  </si>
  <si>
    <t>Socialinės paramos mokiniams teikimas</t>
  </si>
  <si>
    <t>Koordinuotai teikiamų paslaugų vaikams nuo gimimo iki 18 metų (turintiems didelių ir labai didelių specialiųjų ugdymosi poreikių − iki 21 metų) ir vaiko atstovams koordinavimas</t>
  </si>
  <si>
    <t>Sveikos gyvensenos plėtojimas bei sveikos gyvensenos įgūdžių ugdymas įstaigose ir bendruomenėse, visuomenės sveikatos stebėsenos savivaldybėse vykdymas</t>
  </si>
  <si>
    <t>Neveiksnių asmenų būklės peržiūrėjimas</t>
  </si>
  <si>
    <t>Savivaldybės teritorijoje esančių miestų ir miestelių teritorijų ribose valstybinės žemės patikėtinio funkcijos atlikimas</t>
  </si>
  <si>
    <t xml:space="preserve">2025 m.
patikslintas planas 
</t>
  </si>
  <si>
    <t>Kita dotacija asmenų  su negalia reikalams koordinuoti</t>
  </si>
  <si>
    <t>Kėdainių rajono savivaldybės administracija</t>
  </si>
  <si>
    <t>Kita dotacija būstams pritaikyti asmenims su negalia</t>
  </si>
  <si>
    <t>Kita dotacija įgyvendinti valstybei nuosavybės teise priklausančių žemės savininkų ir kitų naudotojų žemėje esančių melioracijos statinių rekonstravimo ir remonto darbus</t>
  </si>
  <si>
    <t xml:space="preserve">    Paaiškinamoji lentelė Nr. 8</t>
  </si>
  <si>
    <t>soc. draud.</t>
  </si>
  <si>
    <t xml:space="preserve">Komun. atliek. </t>
  </si>
  <si>
    <t xml:space="preserve">VISO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</si>
</sst>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;\-0.0;;"/>
    <numFmt numFmtId="166" formatCode="#,##0.0"/>
    <numFmt numFmtId="167" formatCode="0.000"/>
    <numFmt numFmtId="168" formatCode="0.0000"/>
    <numFmt numFmtId="169" formatCode="0.0_ ;\-0.0\ "/>
  </numFmts>
  <fonts count="24" x14ac:knownFonts="1">
    <font>
      <sz val="10"/>
      <name val="Arial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7"/>
      <name val="Arial"/>
      <family val="2"/>
      <charset val="186"/>
    </font>
    <font>
      <u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indexed="12"/>
      <name val="Times New Roman"/>
      <family val="1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7" fillId="0" borderId="0"/>
    <xf numFmtId="0" fontId="8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297">
    <xf numFmtId="0" fontId="0" fillId="0" borderId="0" xfId="0"/>
    <xf numFmtId="0" fontId="6" fillId="0" borderId="0" xfId="0" applyFo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2" xfId="0" applyFont="1" applyBorder="1"/>
    <xf numFmtId="0" fontId="10" fillId="0" borderId="2" xfId="0" applyFont="1" applyBorder="1"/>
    <xf numFmtId="0" fontId="9" fillId="0" borderId="2" xfId="0" applyFont="1" applyBorder="1"/>
    <xf numFmtId="164" fontId="9" fillId="0" borderId="0" xfId="0" applyNumberFormat="1" applyFont="1"/>
    <xf numFmtId="1" fontId="10" fillId="0" borderId="0" xfId="0" applyNumberFormat="1" applyFont="1"/>
    <xf numFmtId="0" fontId="10" fillId="0" borderId="2" xfId="0" applyFont="1" applyBorder="1" applyAlignment="1">
      <alignment horizontal="right"/>
    </xf>
    <xf numFmtId="166" fontId="10" fillId="0" borderId="0" xfId="0" applyNumberFormat="1" applyFont="1"/>
    <xf numFmtId="0" fontId="10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3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0" fillId="3" borderId="2" xfId="0" applyNumberFormat="1" applyFont="1" applyFill="1" applyBorder="1" applyAlignment="1">
      <alignment horizontal="right"/>
    </xf>
    <xf numFmtId="167" fontId="0" fillId="0" borderId="0" xfId="0" applyNumberFormat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168" fontId="9" fillId="0" borderId="2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/>
    <xf numFmtId="0" fontId="1" fillId="0" borderId="2" xfId="0" applyFont="1" applyBorder="1" applyAlignment="1">
      <alignment wrapText="1"/>
    </xf>
    <xf numFmtId="1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164" fontId="1" fillId="2" borderId="0" xfId="0" applyNumberFormat="1" applyFont="1" applyFill="1"/>
    <xf numFmtId="164" fontId="9" fillId="0" borderId="2" xfId="0" applyNumberFormat="1" applyFont="1" applyBorder="1"/>
    <xf numFmtId="164" fontId="10" fillId="0" borderId="2" xfId="0" applyNumberFormat="1" applyFont="1" applyBorder="1"/>
    <xf numFmtId="0" fontId="1" fillId="2" borderId="0" xfId="0" applyFont="1" applyFill="1"/>
    <xf numFmtId="2" fontId="1" fillId="2" borderId="0" xfId="0" applyNumberFormat="1" applyFont="1" applyFill="1"/>
    <xf numFmtId="0" fontId="14" fillId="2" borderId="0" xfId="0" applyFont="1" applyFill="1"/>
    <xf numFmtId="0" fontId="14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64" fontId="10" fillId="0" borderId="0" xfId="0" applyNumberFormat="1" applyFont="1"/>
    <xf numFmtId="0" fontId="10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0" fillId="0" borderId="2" xfId="6" applyNumberFormat="1" applyFont="1" applyBorder="1" applyAlignment="1">
      <alignment horizontal="right"/>
    </xf>
    <xf numFmtId="164" fontId="10" fillId="0" borderId="2" xfId="6" applyNumberFormat="1" applyFont="1" applyBorder="1" applyAlignment="1">
      <alignment horizontal="right" wrapText="1"/>
    </xf>
    <xf numFmtId="164" fontId="11" fillId="0" borderId="2" xfId="6" applyNumberFormat="1" applyFont="1" applyBorder="1" applyAlignment="1">
      <alignment horizontal="left" wrapText="1"/>
    </xf>
    <xf numFmtId="0" fontId="1" fillId="0" borderId="6" xfId="0" applyFont="1" applyBorder="1"/>
    <xf numFmtId="164" fontId="2" fillId="0" borderId="2" xfId="0" applyNumberFormat="1" applyFont="1" applyBorder="1"/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166" fontId="10" fillId="0" borderId="2" xfId="0" applyNumberFormat="1" applyFont="1" applyBorder="1" applyAlignment="1">
      <alignment horizontal="left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6" fontId="1" fillId="0" borderId="2" xfId="8" applyNumberFormat="1" applyBorder="1" applyAlignment="1">
      <alignment horizontal="right" vertical="center"/>
    </xf>
    <xf numFmtId="164" fontId="1" fillId="0" borderId="2" xfId="8" applyNumberFormat="1" applyBorder="1" applyAlignment="1">
      <alignment horizontal="left" vertical="center" wrapText="1"/>
    </xf>
    <xf numFmtId="164" fontId="1" fillId="0" borderId="2" xfId="8" applyNumberFormat="1" applyBorder="1" applyAlignment="1">
      <alignment horizontal="righ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166" fontId="10" fillId="0" borderId="2" xfId="8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 wrapText="1"/>
    </xf>
    <xf numFmtId="166" fontId="1" fillId="0" borderId="2" xfId="8" applyNumberFormat="1" applyBorder="1" applyAlignment="1">
      <alignment vertical="center"/>
    </xf>
    <xf numFmtId="164" fontId="10" fillId="0" borderId="2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right" vertical="center"/>
    </xf>
    <xf numFmtId="166" fontId="10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6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0" fontId="4" fillId="0" borderId="0" xfId="0" applyFont="1"/>
    <xf numFmtId="0" fontId="1" fillId="0" borderId="2" xfId="9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6" fontId="1" fillId="0" borderId="2" xfId="0" applyNumberFormat="1" applyFont="1" applyBorder="1" applyAlignment="1">
      <alignment vertical="center"/>
    </xf>
    <xf numFmtId="49" fontId="15" fillId="0" borderId="2" xfId="0" applyNumberFormat="1" applyFont="1" applyBorder="1" applyAlignment="1">
      <alignment horizontal="right" vertical="center" wrapText="1"/>
    </xf>
    <xf numFmtId="166" fontId="10" fillId="0" borderId="2" xfId="0" applyNumberFormat="1" applyFont="1" applyBorder="1" applyAlignment="1">
      <alignment horizontal="right" vertical="center"/>
    </xf>
    <xf numFmtId="166" fontId="4" fillId="0" borderId="0" xfId="0" applyNumberFormat="1" applyFont="1"/>
    <xf numFmtId="0" fontId="12" fillId="0" borderId="0" xfId="0" applyFont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4" fontId="10" fillId="0" borderId="0" xfId="5" applyNumberFormat="1" applyFont="1"/>
    <xf numFmtId="164" fontId="5" fillId="0" borderId="0" xfId="5" applyNumberFormat="1" applyFont="1"/>
    <xf numFmtId="164" fontId="1" fillId="0" borderId="0" xfId="5" applyNumberFormat="1"/>
    <xf numFmtId="0" fontId="12" fillId="0" borderId="0" xfId="0" applyFont="1"/>
    <xf numFmtId="164" fontId="1" fillId="0" borderId="2" xfId="10" applyNumberFormat="1" applyBorder="1" applyAlignment="1">
      <alignment horizontal="right"/>
    </xf>
    <xf numFmtId="169" fontId="10" fillId="0" borderId="0" xfId="0" applyNumberFormat="1" applyFont="1"/>
    <xf numFmtId="164" fontId="1" fillId="0" borderId="2" xfId="10" applyNumberFormat="1" applyBorder="1" applyAlignment="1">
      <alignment horizontal="right" wrapText="1"/>
    </xf>
    <xf numFmtId="164" fontId="1" fillId="0" borderId="2" xfId="6" applyNumberFormat="1" applyBorder="1" applyAlignment="1">
      <alignment horizontal="right"/>
    </xf>
    <xf numFmtId="0" fontId="1" fillId="0" borderId="15" xfId="0" applyFont="1" applyBorder="1"/>
    <xf numFmtId="0" fontId="1" fillId="0" borderId="2" xfId="6" applyBorder="1"/>
    <xf numFmtId="1" fontId="1" fillId="0" borderId="0" xfId="0" applyNumberFormat="1" applyFont="1"/>
    <xf numFmtId="166" fontId="10" fillId="0" borderId="2" xfId="0" applyNumberFormat="1" applyFont="1" applyBorder="1" applyAlignment="1">
      <alignment horizontal="right"/>
    </xf>
    <xf numFmtId="166" fontId="10" fillId="0" borderId="2" xfId="0" applyNumberFormat="1" applyFont="1" applyBorder="1"/>
    <xf numFmtId="166" fontId="1" fillId="0" borderId="0" xfId="0" applyNumberFormat="1" applyFont="1"/>
    <xf numFmtId="4" fontId="1" fillId="0" borderId="2" xfId="0" applyNumberFormat="1" applyFont="1" applyBorder="1" applyAlignment="1">
      <alignment wrapText="1"/>
    </xf>
    <xf numFmtId="166" fontId="1" fillId="0" borderId="2" xfId="0" applyNumberFormat="1" applyFont="1" applyBorder="1" applyAlignment="1">
      <alignment wrapText="1"/>
    </xf>
    <xf numFmtId="166" fontId="1" fillId="0" borderId="6" xfId="0" applyNumberFormat="1" applyFont="1" applyBorder="1" applyAlignment="1">
      <alignment horizontal="right"/>
    </xf>
    <xf numFmtId="166" fontId="1" fillId="0" borderId="2" xfId="0" applyNumberFormat="1" applyFont="1" applyBorder="1"/>
    <xf numFmtId="166" fontId="1" fillId="0" borderId="2" xfId="0" applyNumberFormat="1" applyFont="1" applyBorder="1" applyAlignment="1">
      <alignment horizontal="right"/>
    </xf>
    <xf numFmtId="0" fontId="1" fillId="0" borderId="6" xfId="0" applyFont="1" applyBorder="1" applyAlignment="1">
      <alignment wrapText="1"/>
    </xf>
    <xf numFmtId="166" fontId="1" fillId="0" borderId="6" xfId="0" applyNumberFormat="1" applyFont="1" applyBorder="1" applyAlignment="1">
      <alignment horizontal="right" wrapText="1"/>
    </xf>
    <xf numFmtId="0" fontId="12" fillId="0" borderId="2" xfId="0" applyFont="1" applyBorder="1"/>
    <xf numFmtId="166" fontId="12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wrapText="1"/>
    </xf>
    <xf numFmtId="166" fontId="10" fillId="0" borderId="2" xfId="0" applyNumberFormat="1" applyFont="1" applyBorder="1" applyAlignment="1">
      <alignment horizontal="right" wrapText="1"/>
    </xf>
    <xf numFmtId="166" fontId="1" fillId="0" borderId="2" xfId="0" applyNumberFormat="1" applyFont="1" applyBorder="1" applyAlignment="1">
      <alignment horizontal="right" wrapText="1"/>
    </xf>
    <xf numFmtId="0" fontId="10" fillId="0" borderId="2" xfId="1" applyFont="1" applyBorder="1" applyAlignment="1">
      <alignment vertical="center" wrapText="1"/>
    </xf>
    <xf numFmtId="166" fontId="1" fillId="0" borderId="2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right"/>
    </xf>
    <xf numFmtId="166" fontId="12" fillId="0" borderId="0" xfId="0" applyNumberFormat="1" applyFont="1"/>
    <xf numFmtId="0" fontId="10" fillId="0" borderId="0" xfId="0" applyFont="1" applyAlignment="1">
      <alignment horizontal="center" wrapText="1"/>
    </xf>
    <xf numFmtId="164" fontId="1" fillId="0" borderId="1" xfId="6" applyNumberFormat="1" applyBorder="1" applyAlignment="1">
      <alignment horizontal="left" vertical="center"/>
    </xf>
    <xf numFmtId="166" fontId="1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6" xfId="6" applyBorder="1" applyAlignment="1">
      <alignment wrapText="1"/>
    </xf>
    <xf numFmtId="165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 vertical="center"/>
    </xf>
    <xf numFmtId="49" fontId="12" fillId="0" borderId="2" xfId="0" applyNumberFormat="1" applyFont="1" applyBorder="1" applyAlignment="1">
      <alignment horizontal="left" vertical="center" wrapText="1"/>
    </xf>
    <xf numFmtId="166" fontId="12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/>
    </xf>
    <xf numFmtId="164" fontId="12" fillId="0" borderId="2" xfId="0" applyNumberFormat="1" applyFont="1" applyBorder="1" applyAlignment="1">
      <alignment vertical="center" wrapText="1"/>
    </xf>
    <xf numFmtId="164" fontId="12" fillId="0" borderId="2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vertical="center"/>
    </xf>
    <xf numFmtId="164" fontId="1" fillId="0" borderId="2" xfId="8" applyNumberFormat="1" applyBorder="1" applyAlignment="1">
      <alignment vertical="center"/>
    </xf>
    <xf numFmtId="164" fontId="1" fillId="0" borderId="2" xfId="8" applyNumberFormat="1" applyBorder="1" applyAlignment="1">
      <alignment vertical="center" wrapText="1"/>
    </xf>
    <xf numFmtId="164" fontId="12" fillId="0" borderId="2" xfId="0" applyNumberFormat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49" fontId="12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6" fontId="2" fillId="0" borderId="2" xfId="0" applyNumberFormat="1" applyFont="1" applyBorder="1"/>
    <xf numFmtId="0" fontId="1" fillId="0" borderId="3" xfId="0" applyFont="1" applyBorder="1"/>
    <xf numFmtId="164" fontId="10" fillId="0" borderId="7" xfId="5" applyNumberFormat="1" applyFont="1" applyBorder="1"/>
    <xf numFmtId="164" fontId="1" fillId="0" borderId="3" xfId="5" applyNumberFormat="1" applyBorder="1" applyAlignment="1">
      <alignment horizontal="center"/>
    </xf>
    <xf numFmtId="164" fontId="1" fillId="0" borderId="22" xfId="10" applyNumberFormat="1" applyBorder="1" applyAlignment="1">
      <alignment horizontal="center"/>
    </xf>
    <xf numFmtId="164" fontId="1" fillId="0" borderId="3" xfId="10" applyNumberFormat="1" applyBorder="1" applyAlignment="1">
      <alignment horizontal="center"/>
    </xf>
    <xf numFmtId="164" fontId="1" fillId="0" borderId="9" xfId="10" applyNumberFormat="1" applyBorder="1" applyAlignment="1">
      <alignment horizontal="center"/>
    </xf>
    <xf numFmtId="164" fontId="1" fillId="0" borderId="3" xfId="10" applyNumberFormat="1" applyBorder="1"/>
    <xf numFmtId="0" fontId="1" fillId="0" borderId="3" xfId="0" applyFont="1" applyBorder="1" applyAlignment="1">
      <alignment horizontal="center"/>
    </xf>
    <xf numFmtId="164" fontId="1" fillId="0" borderId="7" xfId="10" applyNumberFormat="1" applyBorder="1" applyAlignment="1">
      <alignment horizontal="center"/>
    </xf>
    <xf numFmtId="169" fontId="1" fillId="0" borderId="0" xfId="0" applyNumberFormat="1" applyFont="1"/>
    <xf numFmtId="0" fontId="1" fillId="0" borderId="16" xfId="0" applyFont="1" applyBorder="1"/>
    <xf numFmtId="164" fontId="10" fillId="0" borderId="15" xfId="5" applyNumberFormat="1" applyFont="1" applyBorder="1"/>
    <xf numFmtId="164" fontId="1" fillId="0" borderId="16" xfId="10" applyNumberFormat="1" applyBorder="1" applyAlignment="1">
      <alignment horizontal="center"/>
    </xf>
    <xf numFmtId="164" fontId="1" fillId="0" borderId="0" xfId="10" applyNumberFormat="1" applyAlignment="1">
      <alignment horizontal="center"/>
    </xf>
    <xf numFmtId="164" fontId="1" fillId="0" borderId="16" xfId="10" applyNumberFormat="1" applyBorder="1" applyAlignment="1">
      <alignment vertical="center"/>
    </xf>
    <xf numFmtId="164" fontId="1" fillId="0" borderId="20" xfId="10" applyNumberFormat="1" applyBorder="1" applyAlignment="1">
      <alignment horizontal="center"/>
    </xf>
    <xf numFmtId="164" fontId="1" fillId="0" borderId="20" xfId="10" applyNumberFormat="1" applyBorder="1" applyAlignment="1">
      <alignment horizontal="left"/>
    </xf>
    <xf numFmtId="164" fontId="1" fillId="0" borderId="16" xfId="10" applyNumberFormat="1" applyBorder="1"/>
    <xf numFmtId="0" fontId="1" fillId="0" borderId="16" xfId="0" applyFont="1" applyBorder="1" applyAlignment="1">
      <alignment horizontal="center"/>
    </xf>
    <xf numFmtId="164" fontId="1" fillId="0" borderId="15" xfId="10" applyNumberFormat="1" applyBorder="1" applyAlignment="1">
      <alignment horizontal="center"/>
    </xf>
    <xf numFmtId="164" fontId="1" fillId="0" borderId="8" xfId="10" applyNumberFormat="1" applyBorder="1" applyAlignment="1">
      <alignment horizontal="center"/>
    </xf>
    <xf numFmtId="164" fontId="1" fillId="0" borderId="4" xfId="10" applyNumberFormat="1" applyBorder="1" applyAlignment="1">
      <alignment horizontal="center"/>
    </xf>
    <xf numFmtId="0" fontId="1" fillId="0" borderId="16" xfId="6" applyBorder="1"/>
    <xf numFmtId="164" fontId="1" fillId="0" borderId="15" xfId="6" applyNumberFormat="1" applyBorder="1" applyAlignment="1">
      <alignment horizontal="center"/>
    </xf>
    <xf numFmtId="0" fontId="1" fillId="0" borderId="20" xfId="0" applyFont="1" applyBorder="1"/>
    <xf numFmtId="164" fontId="1" fillId="0" borderId="11" xfId="10" applyNumberFormat="1" applyBorder="1" applyAlignment="1">
      <alignment horizontal="center"/>
    </xf>
    <xf numFmtId="164" fontId="1" fillId="0" borderId="12" xfId="10" applyNumberFormat="1" applyBorder="1" applyAlignment="1">
      <alignment horizontal="center"/>
    </xf>
    <xf numFmtId="165" fontId="1" fillId="0" borderId="2" xfId="10" applyNumberFormat="1" applyBorder="1" applyAlignment="1">
      <alignment horizontal="right"/>
    </xf>
    <xf numFmtId="165" fontId="1" fillId="0" borderId="0" xfId="0" applyNumberFormat="1" applyFont="1"/>
    <xf numFmtId="165" fontId="10" fillId="0" borderId="2" xfId="10" applyNumberFormat="1" applyFont="1" applyBorder="1" applyAlignment="1">
      <alignment horizontal="right"/>
    </xf>
    <xf numFmtId="165" fontId="10" fillId="0" borderId="0" xfId="0" applyNumberFormat="1" applyFont="1"/>
    <xf numFmtId="0" fontId="16" fillId="0" borderId="2" xfId="0" applyFont="1" applyBorder="1" applyAlignment="1">
      <alignment wrapText="1"/>
    </xf>
    <xf numFmtId="0" fontId="16" fillId="0" borderId="2" xfId="0" applyFont="1" applyBorder="1"/>
    <xf numFmtId="164" fontId="1" fillId="0" borderId="2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right"/>
    </xf>
    <xf numFmtId="0" fontId="17" fillId="0" borderId="2" xfId="0" applyFont="1" applyBorder="1"/>
    <xf numFmtId="164" fontId="10" fillId="0" borderId="3" xfId="6" applyNumberFormat="1" applyFont="1" applyBorder="1" applyAlignment="1">
      <alignment horizontal="right"/>
    </xf>
    <xf numFmtId="164" fontId="10" fillId="0" borderId="6" xfId="6" applyNumberFormat="1" applyFont="1" applyBorder="1" applyAlignment="1">
      <alignment horizontal="right"/>
    </xf>
    <xf numFmtId="164" fontId="11" fillId="0" borderId="2" xfId="6" applyNumberFormat="1" applyFont="1" applyBorder="1" applyAlignment="1">
      <alignment horizontal="right"/>
    </xf>
    <xf numFmtId="164" fontId="10" fillId="0" borderId="0" xfId="6" applyNumberFormat="1" applyFont="1" applyAlignment="1">
      <alignment horizontal="right"/>
    </xf>
    <xf numFmtId="0" fontId="9" fillId="0" borderId="2" xfId="5" applyFont="1" applyBorder="1" applyAlignment="1">
      <alignment horizontal="left" wrapText="1"/>
    </xf>
    <xf numFmtId="164" fontId="1" fillId="0" borderId="6" xfId="10" applyNumberFormat="1" applyBorder="1" applyAlignment="1">
      <alignment horizontal="right"/>
    </xf>
    <xf numFmtId="164" fontId="18" fillId="0" borderId="2" xfId="0" applyNumberFormat="1" applyFont="1" applyBorder="1" applyAlignment="1">
      <alignment horizontal="right"/>
    </xf>
    <xf numFmtId="164" fontId="19" fillId="0" borderId="2" xfId="6" applyNumberFormat="1" applyFont="1" applyBorder="1" applyAlignment="1">
      <alignment horizontal="right"/>
    </xf>
    <xf numFmtId="49" fontId="9" fillId="0" borderId="2" xfId="0" applyNumberFormat="1" applyFont="1" applyBorder="1" applyAlignment="1">
      <alignment vertical="top" wrapText="1"/>
    </xf>
    <xf numFmtId="164" fontId="9" fillId="0" borderId="2" xfId="6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49" fontId="9" fillId="0" borderId="1" xfId="0" applyNumberFormat="1" applyFont="1" applyBorder="1" applyAlignment="1">
      <alignment horizontal="left" vertical="top" wrapText="1"/>
    </xf>
    <xf numFmtId="164" fontId="9" fillId="0" borderId="2" xfId="0" applyNumberFormat="1" applyFont="1" applyBorder="1" applyAlignment="1">
      <alignment wrapText="1"/>
    </xf>
    <xf numFmtId="0" fontId="9" fillId="0" borderId="1" xfId="9" applyFont="1" applyBorder="1" applyAlignment="1">
      <alignment vertical="center" wrapText="1"/>
    </xf>
    <xf numFmtId="49" fontId="9" fillId="0" borderId="1" xfId="0" applyNumberFormat="1" applyFont="1" applyBorder="1" applyAlignment="1">
      <alignment vertical="top" wrapText="1"/>
    </xf>
    <xf numFmtId="0" fontId="20" fillId="0" borderId="0" xfId="0" applyFont="1"/>
    <xf numFmtId="0" fontId="9" fillId="0" borderId="1" xfId="0" applyFont="1" applyBorder="1" applyAlignment="1">
      <alignment vertical="top" wrapText="1"/>
    </xf>
    <xf numFmtId="164" fontId="9" fillId="0" borderId="2" xfId="0" applyNumberFormat="1" applyFont="1" applyBorder="1" applyAlignment="1">
      <alignment horizontal="right" wrapText="1"/>
    </xf>
    <xf numFmtId="0" fontId="9" fillId="0" borderId="1" xfId="5" applyFont="1" applyBorder="1" applyAlignment="1">
      <alignment wrapText="1"/>
    </xf>
    <xf numFmtId="0" fontId="11" fillId="0" borderId="1" xfId="5" applyFont="1" applyBorder="1" applyAlignment="1">
      <alignment wrapText="1"/>
    </xf>
    <xf numFmtId="164" fontId="21" fillId="0" borderId="2" xfId="6" applyNumberFormat="1" applyFont="1" applyBorder="1" applyAlignment="1">
      <alignment horizontal="right"/>
    </xf>
    <xf numFmtId="164" fontId="9" fillId="0" borderId="1" xfId="6" applyNumberFormat="1" applyFont="1" applyBorder="1" applyAlignment="1">
      <alignment wrapText="1"/>
    </xf>
    <xf numFmtId="164" fontId="9" fillId="0" borderId="13" xfId="6" applyNumberFormat="1" applyFont="1" applyBorder="1" applyAlignment="1">
      <alignment wrapText="1"/>
    </xf>
    <xf numFmtId="164" fontId="9" fillId="0" borderId="6" xfId="10" applyNumberFormat="1" applyFont="1" applyBorder="1" applyAlignment="1">
      <alignment horizontal="right"/>
    </xf>
    <xf numFmtId="0" fontId="1" fillId="0" borderId="22" xfId="0" applyFont="1" applyBorder="1"/>
    <xf numFmtId="164" fontId="9" fillId="0" borderId="1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64" fontId="22" fillId="0" borderId="2" xfId="6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164" fontId="22" fillId="0" borderId="0" xfId="0" applyNumberFormat="1" applyFont="1" applyAlignment="1">
      <alignment horizontal="right"/>
    </xf>
    <xf numFmtId="0" fontId="9" fillId="0" borderId="2" xfId="5" applyFont="1" applyBorder="1" applyAlignment="1">
      <alignment wrapText="1"/>
    </xf>
    <xf numFmtId="164" fontId="11" fillId="0" borderId="0" xfId="6" applyNumberFormat="1" applyFont="1" applyAlignment="1">
      <alignment horizontal="right"/>
    </xf>
    <xf numFmtId="164" fontId="11" fillId="0" borderId="1" xfId="6" applyNumberFormat="1" applyFont="1" applyBorder="1" applyAlignment="1">
      <alignment horizontal="left" wrapText="1"/>
    </xf>
    <xf numFmtId="49" fontId="1" fillId="0" borderId="2" xfId="0" applyNumberFormat="1" applyFont="1" applyBorder="1" applyAlignment="1">
      <alignment horizontal="left" vertical="top" wrapText="1"/>
    </xf>
    <xf numFmtId="164" fontId="23" fillId="0" borderId="2" xfId="6" applyNumberFormat="1" applyFont="1" applyBorder="1" applyAlignment="1">
      <alignment horizontal="right"/>
    </xf>
    <xf numFmtId="164" fontId="23" fillId="0" borderId="0" xfId="6" applyNumberFormat="1" applyFont="1" applyAlignment="1">
      <alignment horizontal="right"/>
    </xf>
    <xf numFmtId="0" fontId="9" fillId="0" borderId="1" xfId="5" applyFont="1" applyBorder="1" applyAlignment="1">
      <alignment horizontal="left" wrapText="1"/>
    </xf>
    <xf numFmtId="164" fontId="9" fillId="0" borderId="0" xfId="6" applyNumberFormat="1" applyFont="1" applyAlignment="1">
      <alignment horizontal="right"/>
    </xf>
    <xf numFmtId="0" fontId="10" fillId="0" borderId="2" xfId="5" applyFont="1" applyBorder="1" applyAlignment="1">
      <alignment horizontal="right"/>
    </xf>
    <xf numFmtId="164" fontId="11" fillId="0" borderId="2" xfId="6" applyNumberFormat="1" applyFont="1" applyBorder="1" applyAlignment="1">
      <alignment horizontal="right" wrapText="1"/>
    </xf>
    <xf numFmtId="164" fontId="10" fillId="0" borderId="0" xfId="6" applyNumberFormat="1" applyFont="1" applyAlignment="1">
      <alignment horizontal="right" wrapText="1"/>
    </xf>
    <xf numFmtId="0" fontId="18" fillId="0" borderId="0" xfId="0" applyFont="1"/>
    <xf numFmtId="49" fontId="1" fillId="0" borderId="0" xfId="0" applyNumberFormat="1" applyFont="1" applyAlignment="1">
      <alignment horizontal="left" vertical="top" wrapText="1"/>
    </xf>
    <xf numFmtId="49" fontId="1" fillId="0" borderId="0" xfId="6" applyNumberFormat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9" fillId="2" borderId="0" xfId="0" applyNumberFormat="1" applyFont="1" applyFill="1" applyAlignment="1">
      <alignment horizontal="left" vertical="top" wrapText="1"/>
    </xf>
    <xf numFmtId="49" fontId="9" fillId="2" borderId="0" xfId="0" applyNumberFormat="1" applyFont="1" applyFill="1" applyAlignment="1">
      <alignment horizontal="center" vertical="center" wrapText="1"/>
    </xf>
    <xf numFmtId="164" fontId="1" fillId="0" borderId="17" xfId="10" applyNumberFormat="1" applyBorder="1" applyAlignment="1">
      <alignment horizontal="center"/>
    </xf>
    <xf numFmtId="164" fontId="1" fillId="0" borderId="18" xfId="10" applyNumberFormat="1" applyBorder="1" applyAlignment="1">
      <alignment horizontal="center"/>
    </xf>
    <xf numFmtId="164" fontId="1" fillId="0" borderId="19" xfId="10" applyNumberFormat="1" applyBorder="1" applyAlignment="1">
      <alignment horizontal="center"/>
    </xf>
    <xf numFmtId="164" fontId="1" fillId="0" borderId="3" xfId="10" applyNumberFormat="1" applyBorder="1" applyAlignment="1">
      <alignment horizontal="center" vertical="top" wrapText="1"/>
    </xf>
    <xf numFmtId="164" fontId="1" fillId="0" borderId="16" xfId="10" applyNumberForma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4" fontId="1" fillId="0" borderId="15" xfId="6" applyNumberFormat="1" applyBorder="1"/>
    <xf numFmtId="0" fontId="1" fillId="0" borderId="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0" fillId="0" borderId="2" xfId="6" applyFont="1" applyBorder="1" applyAlignment="1">
      <alignment horizontal="center"/>
    </xf>
    <xf numFmtId="1" fontId="10" fillId="0" borderId="2" xfId="6" applyNumberFormat="1" applyFont="1" applyBorder="1" applyAlignment="1">
      <alignment horizontal="center"/>
    </xf>
  </cellXfs>
  <cellStyles count="11">
    <cellStyle name="Įprastas" xfId="0" builtinId="0"/>
    <cellStyle name="Įprastas 2" xfId="1" xr:uid="{2C4BF4D8-AFFD-4D9A-A613-8B10CD95686B}"/>
    <cellStyle name="Įprastas 3" xfId="2" xr:uid="{39FCF3F5-EB3F-4208-9B72-95E37E238DF0}"/>
    <cellStyle name="Įprastas 4" xfId="3" xr:uid="{F40BE23B-BD26-403E-8184-2876B8BF4106}"/>
    <cellStyle name="Normal 5" xfId="4" xr:uid="{08E56C53-CB02-4428-821E-99E3A5596238}"/>
    <cellStyle name="Normal_biudžetas 6" xfId="5" xr:uid="{6BE1DB9B-8DE8-4EC9-989C-4A83935C9DDE}"/>
    <cellStyle name="Normal_biudžetas 6_2009 m 02 men biudzetas." xfId="9" xr:uid="{0322DD4A-2349-4799-B232-DE0882407764}"/>
    <cellStyle name="Normal_projektas" xfId="10" xr:uid="{51C70475-A7AD-4B10-8B2D-82C269FD8D2B}"/>
    <cellStyle name="Normal_Sheet1" xfId="6" xr:uid="{DA85BD38-9EA2-48FF-9087-38F8126DC4D4}"/>
    <cellStyle name="Normal_Sheet1_2009 m 02 men biudzetas." xfId="8" xr:uid="{7E4F1259-A308-4A5F-B3F7-D92ACF07F21A}"/>
    <cellStyle name="Paprastas_2008 m biudžetas" xfId="7" xr:uid="{0C6FCCA4-25F2-4EEC-A706-A8CC35F175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328E-88D7-4005-A04C-C6ACD1E48C59}">
  <dimension ref="A1:I59"/>
  <sheetViews>
    <sheetView tabSelected="1" workbookViewId="0">
      <selection activeCell="I11" sqref="I11"/>
    </sheetView>
  </sheetViews>
  <sheetFormatPr defaultRowHeight="12.75" x14ac:dyDescent="0.2"/>
  <cols>
    <col min="1" max="1" width="48.85546875" style="2" customWidth="1"/>
    <col min="2" max="3" width="12.5703125" style="2" customWidth="1"/>
    <col min="4" max="4" width="7.85546875" style="2" customWidth="1"/>
    <col min="5" max="5" width="10.85546875" style="2" customWidth="1"/>
    <col min="6" max="6" width="9.140625" style="2"/>
    <col min="7" max="7" width="9.140625" style="113"/>
    <col min="8" max="8" width="8.5703125" style="2" customWidth="1"/>
    <col min="9" max="254" width="9.140625" style="2"/>
    <col min="255" max="255" width="47.7109375" style="2" customWidth="1"/>
    <col min="256" max="257" width="9.140625" style="2"/>
    <col min="258" max="258" width="9.5703125" style="2" bestFit="1" customWidth="1"/>
    <col min="259" max="510" width="9.140625" style="2"/>
    <col min="511" max="511" width="47.7109375" style="2" customWidth="1"/>
    <col min="512" max="513" width="9.140625" style="2"/>
    <col min="514" max="514" width="9.5703125" style="2" bestFit="1" customWidth="1"/>
    <col min="515" max="766" width="9.140625" style="2"/>
    <col min="767" max="767" width="47.7109375" style="2" customWidth="1"/>
    <col min="768" max="769" width="9.140625" style="2"/>
    <col min="770" max="770" width="9.5703125" style="2" bestFit="1" customWidth="1"/>
    <col min="771" max="1022" width="9.140625" style="2"/>
    <col min="1023" max="1023" width="47.7109375" style="2" customWidth="1"/>
    <col min="1024" max="1025" width="9.140625" style="2"/>
    <col min="1026" max="1026" width="9.5703125" style="2" bestFit="1" customWidth="1"/>
    <col min="1027" max="1278" width="9.140625" style="2"/>
    <col min="1279" max="1279" width="47.7109375" style="2" customWidth="1"/>
    <col min="1280" max="1281" width="9.140625" style="2"/>
    <col min="1282" max="1282" width="9.5703125" style="2" bestFit="1" customWidth="1"/>
    <col min="1283" max="1534" width="9.140625" style="2"/>
    <col min="1535" max="1535" width="47.7109375" style="2" customWidth="1"/>
    <col min="1536" max="1537" width="9.140625" style="2"/>
    <col min="1538" max="1538" width="9.5703125" style="2" bestFit="1" customWidth="1"/>
    <col min="1539" max="1790" width="9.140625" style="2"/>
    <col min="1791" max="1791" width="47.7109375" style="2" customWidth="1"/>
    <col min="1792" max="1793" width="9.140625" style="2"/>
    <col min="1794" max="1794" width="9.5703125" style="2" bestFit="1" customWidth="1"/>
    <col min="1795" max="2046" width="9.140625" style="2"/>
    <col min="2047" max="2047" width="47.7109375" style="2" customWidth="1"/>
    <col min="2048" max="2049" width="9.140625" style="2"/>
    <col min="2050" max="2050" width="9.5703125" style="2" bestFit="1" customWidth="1"/>
    <col min="2051" max="2302" width="9.140625" style="2"/>
    <col min="2303" max="2303" width="47.7109375" style="2" customWidth="1"/>
    <col min="2304" max="2305" width="9.140625" style="2"/>
    <col min="2306" max="2306" width="9.5703125" style="2" bestFit="1" customWidth="1"/>
    <col min="2307" max="2558" width="9.140625" style="2"/>
    <col min="2559" max="2559" width="47.7109375" style="2" customWidth="1"/>
    <col min="2560" max="2561" width="9.140625" style="2"/>
    <col min="2562" max="2562" width="9.5703125" style="2" bestFit="1" customWidth="1"/>
    <col min="2563" max="2814" width="9.140625" style="2"/>
    <col min="2815" max="2815" width="47.7109375" style="2" customWidth="1"/>
    <col min="2816" max="2817" width="9.140625" style="2"/>
    <col min="2818" max="2818" width="9.5703125" style="2" bestFit="1" customWidth="1"/>
    <col min="2819" max="3070" width="9.140625" style="2"/>
    <col min="3071" max="3071" width="47.7109375" style="2" customWidth="1"/>
    <col min="3072" max="3073" width="9.140625" style="2"/>
    <col min="3074" max="3074" width="9.5703125" style="2" bestFit="1" customWidth="1"/>
    <col min="3075" max="3326" width="9.140625" style="2"/>
    <col min="3327" max="3327" width="47.7109375" style="2" customWidth="1"/>
    <col min="3328" max="3329" width="9.140625" style="2"/>
    <col min="3330" max="3330" width="9.5703125" style="2" bestFit="1" customWidth="1"/>
    <col min="3331" max="3582" width="9.140625" style="2"/>
    <col min="3583" max="3583" width="47.7109375" style="2" customWidth="1"/>
    <col min="3584" max="3585" width="9.140625" style="2"/>
    <col min="3586" max="3586" width="9.5703125" style="2" bestFit="1" customWidth="1"/>
    <col min="3587" max="3838" width="9.140625" style="2"/>
    <col min="3839" max="3839" width="47.7109375" style="2" customWidth="1"/>
    <col min="3840" max="3841" width="9.140625" style="2"/>
    <col min="3842" max="3842" width="9.5703125" style="2" bestFit="1" customWidth="1"/>
    <col min="3843" max="4094" width="9.140625" style="2"/>
    <col min="4095" max="4095" width="47.7109375" style="2" customWidth="1"/>
    <col min="4096" max="4097" width="9.140625" style="2"/>
    <col min="4098" max="4098" width="9.5703125" style="2" bestFit="1" customWidth="1"/>
    <col min="4099" max="4350" width="9.140625" style="2"/>
    <col min="4351" max="4351" width="47.7109375" style="2" customWidth="1"/>
    <col min="4352" max="4353" width="9.140625" style="2"/>
    <col min="4354" max="4354" width="9.5703125" style="2" bestFit="1" customWidth="1"/>
    <col min="4355" max="4606" width="9.140625" style="2"/>
    <col min="4607" max="4607" width="47.7109375" style="2" customWidth="1"/>
    <col min="4608" max="4609" width="9.140625" style="2"/>
    <col min="4610" max="4610" width="9.5703125" style="2" bestFit="1" customWidth="1"/>
    <col min="4611" max="4862" width="9.140625" style="2"/>
    <col min="4863" max="4863" width="47.7109375" style="2" customWidth="1"/>
    <col min="4864" max="4865" width="9.140625" style="2"/>
    <col min="4866" max="4866" width="9.5703125" style="2" bestFit="1" customWidth="1"/>
    <col min="4867" max="5118" width="9.140625" style="2"/>
    <col min="5119" max="5119" width="47.7109375" style="2" customWidth="1"/>
    <col min="5120" max="5121" width="9.140625" style="2"/>
    <col min="5122" max="5122" width="9.5703125" style="2" bestFit="1" customWidth="1"/>
    <col min="5123" max="5374" width="9.140625" style="2"/>
    <col min="5375" max="5375" width="47.7109375" style="2" customWidth="1"/>
    <col min="5376" max="5377" width="9.140625" style="2"/>
    <col min="5378" max="5378" width="9.5703125" style="2" bestFit="1" customWidth="1"/>
    <col min="5379" max="5630" width="9.140625" style="2"/>
    <col min="5631" max="5631" width="47.7109375" style="2" customWidth="1"/>
    <col min="5632" max="5633" width="9.140625" style="2"/>
    <col min="5634" max="5634" width="9.5703125" style="2" bestFit="1" customWidth="1"/>
    <col min="5635" max="5886" width="9.140625" style="2"/>
    <col min="5887" max="5887" width="47.7109375" style="2" customWidth="1"/>
    <col min="5888" max="5889" width="9.140625" style="2"/>
    <col min="5890" max="5890" width="9.5703125" style="2" bestFit="1" customWidth="1"/>
    <col min="5891" max="6142" width="9.140625" style="2"/>
    <col min="6143" max="6143" width="47.7109375" style="2" customWidth="1"/>
    <col min="6144" max="6145" width="9.140625" style="2"/>
    <col min="6146" max="6146" width="9.5703125" style="2" bestFit="1" customWidth="1"/>
    <col min="6147" max="6398" width="9.140625" style="2"/>
    <col min="6399" max="6399" width="47.7109375" style="2" customWidth="1"/>
    <col min="6400" max="6401" width="9.140625" style="2"/>
    <col min="6402" max="6402" width="9.5703125" style="2" bestFit="1" customWidth="1"/>
    <col min="6403" max="6654" width="9.140625" style="2"/>
    <col min="6655" max="6655" width="47.7109375" style="2" customWidth="1"/>
    <col min="6656" max="6657" width="9.140625" style="2"/>
    <col min="6658" max="6658" width="9.5703125" style="2" bestFit="1" customWidth="1"/>
    <col min="6659" max="6910" width="9.140625" style="2"/>
    <col min="6911" max="6911" width="47.7109375" style="2" customWidth="1"/>
    <col min="6912" max="6913" width="9.140625" style="2"/>
    <col min="6914" max="6914" width="9.5703125" style="2" bestFit="1" customWidth="1"/>
    <col min="6915" max="7166" width="9.140625" style="2"/>
    <col min="7167" max="7167" width="47.7109375" style="2" customWidth="1"/>
    <col min="7168" max="7169" width="9.140625" style="2"/>
    <col min="7170" max="7170" width="9.5703125" style="2" bestFit="1" customWidth="1"/>
    <col min="7171" max="7422" width="9.140625" style="2"/>
    <col min="7423" max="7423" width="47.7109375" style="2" customWidth="1"/>
    <col min="7424" max="7425" width="9.140625" style="2"/>
    <col min="7426" max="7426" width="9.5703125" style="2" bestFit="1" customWidth="1"/>
    <col min="7427" max="7678" width="9.140625" style="2"/>
    <col min="7679" max="7679" width="47.7109375" style="2" customWidth="1"/>
    <col min="7680" max="7681" width="9.140625" style="2"/>
    <col min="7682" max="7682" width="9.5703125" style="2" bestFit="1" customWidth="1"/>
    <col min="7683" max="7934" width="9.140625" style="2"/>
    <col min="7935" max="7935" width="47.7109375" style="2" customWidth="1"/>
    <col min="7936" max="7937" width="9.140625" style="2"/>
    <col min="7938" max="7938" width="9.5703125" style="2" bestFit="1" customWidth="1"/>
    <col min="7939" max="8190" width="9.140625" style="2"/>
    <col min="8191" max="8191" width="47.7109375" style="2" customWidth="1"/>
    <col min="8192" max="8193" width="9.140625" style="2"/>
    <col min="8194" max="8194" width="9.5703125" style="2" bestFit="1" customWidth="1"/>
    <col min="8195" max="8446" width="9.140625" style="2"/>
    <col min="8447" max="8447" width="47.7109375" style="2" customWidth="1"/>
    <col min="8448" max="8449" width="9.140625" style="2"/>
    <col min="8450" max="8450" width="9.5703125" style="2" bestFit="1" customWidth="1"/>
    <col min="8451" max="8702" width="9.140625" style="2"/>
    <col min="8703" max="8703" width="47.7109375" style="2" customWidth="1"/>
    <col min="8704" max="8705" width="9.140625" style="2"/>
    <col min="8706" max="8706" width="9.5703125" style="2" bestFit="1" customWidth="1"/>
    <col min="8707" max="8958" width="9.140625" style="2"/>
    <col min="8959" max="8959" width="47.7109375" style="2" customWidth="1"/>
    <col min="8960" max="8961" width="9.140625" style="2"/>
    <col min="8962" max="8962" width="9.5703125" style="2" bestFit="1" customWidth="1"/>
    <col min="8963" max="9214" width="9.140625" style="2"/>
    <col min="9215" max="9215" width="47.7109375" style="2" customWidth="1"/>
    <col min="9216" max="9217" width="9.140625" style="2"/>
    <col min="9218" max="9218" width="9.5703125" style="2" bestFit="1" customWidth="1"/>
    <col min="9219" max="9470" width="9.140625" style="2"/>
    <col min="9471" max="9471" width="47.7109375" style="2" customWidth="1"/>
    <col min="9472" max="9473" width="9.140625" style="2"/>
    <col min="9474" max="9474" width="9.5703125" style="2" bestFit="1" customWidth="1"/>
    <col min="9475" max="9726" width="9.140625" style="2"/>
    <col min="9727" max="9727" width="47.7109375" style="2" customWidth="1"/>
    <col min="9728" max="9729" width="9.140625" style="2"/>
    <col min="9730" max="9730" width="9.5703125" style="2" bestFit="1" customWidth="1"/>
    <col min="9731" max="9982" width="9.140625" style="2"/>
    <col min="9983" max="9983" width="47.7109375" style="2" customWidth="1"/>
    <col min="9984" max="9985" width="9.140625" style="2"/>
    <col min="9986" max="9986" width="9.5703125" style="2" bestFit="1" customWidth="1"/>
    <col min="9987" max="10238" width="9.140625" style="2"/>
    <col min="10239" max="10239" width="47.7109375" style="2" customWidth="1"/>
    <col min="10240" max="10241" width="9.140625" style="2"/>
    <col min="10242" max="10242" width="9.5703125" style="2" bestFit="1" customWidth="1"/>
    <col min="10243" max="10494" width="9.140625" style="2"/>
    <col min="10495" max="10495" width="47.7109375" style="2" customWidth="1"/>
    <col min="10496" max="10497" width="9.140625" style="2"/>
    <col min="10498" max="10498" width="9.5703125" style="2" bestFit="1" customWidth="1"/>
    <col min="10499" max="10750" width="9.140625" style="2"/>
    <col min="10751" max="10751" width="47.7109375" style="2" customWidth="1"/>
    <col min="10752" max="10753" width="9.140625" style="2"/>
    <col min="10754" max="10754" width="9.5703125" style="2" bestFit="1" customWidth="1"/>
    <col min="10755" max="11006" width="9.140625" style="2"/>
    <col min="11007" max="11007" width="47.7109375" style="2" customWidth="1"/>
    <col min="11008" max="11009" width="9.140625" style="2"/>
    <col min="11010" max="11010" width="9.5703125" style="2" bestFit="1" customWidth="1"/>
    <col min="11011" max="11262" width="9.140625" style="2"/>
    <col min="11263" max="11263" width="47.7109375" style="2" customWidth="1"/>
    <col min="11264" max="11265" width="9.140625" style="2"/>
    <col min="11266" max="11266" width="9.5703125" style="2" bestFit="1" customWidth="1"/>
    <col min="11267" max="11518" width="9.140625" style="2"/>
    <col min="11519" max="11519" width="47.7109375" style="2" customWidth="1"/>
    <col min="11520" max="11521" width="9.140625" style="2"/>
    <col min="11522" max="11522" width="9.5703125" style="2" bestFit="1" customWidth="1"/>
    <col min="11523" max="11774" width="9.140625" style="2"/>
    <col min="11775" max="11775" width="47.7109375" style="2" customWidth="1"/>
    <col min="11776" max="11777" width="9.140625" style="2"/>
    <col min="11778" max="11778" width="9.5703125" style="2" bestFit="1" customWidth="1"/>
    <col min="11779" max="12030" width="9.140625" style="2"/>
    <col min="12031" max="12031" width="47.7109375" style="2" customWidth="1"/>
    <col min="12032" max="12033" width="9.140625" style="2"/>
    <col min="12034" max="12034" width="9.5703125" style="2" bestFit="1" customWidth="1"/>
    <col min="12035" max="12286" width="9.140625" style="2"/>
    <col min="12287" max="12287" width="47.7109375" style="2" customWidth="1"/>
    <col min="12288" max="12289" width="9.140625" style="2"/>
    <col min="12290" max="12290" width="9.5703125" style="2" bestFit="1" customWidth="1"/>
    <col min="12291" max="12542" width="9.140625" style="2"/>
    <col min="12543" max="12543" width="47.7109375" style="2" customWidth="1"/>
    <col min="12544" max="12545" width="9.140625" style="2"/>
    <col min="12546" max="12546" width="9.5703125" style="2" bestFit="1" customWidth="1"/>
    <col min="12547" max="12798" width="9.140625" style="2"/>
    <col min="12799" max="12799" width="47.7109375" style="2" customWidth="1"/>
    <col min="12800" max="12801" width="9.140625" style="2"/>
    <col min="12802" max="12802" width="9.5703125" style="2" bestFit="1" customWidth="1"/>
    <col min="12803" max="13054" width="9.140625" style="2"/>
    <col min="13055" max="13055" width="47.7109375" style="2" customWidth="1"/>
    <col min="13056" max="13057" width="9.140625" style="2"/>
    <col min="13058" max="13058" width="9.5703125" style="2" bestFit="1" customWidth="1"/>
    <col min="13059" max="13310" width="9.140625" style="2"/>
    <col min="13311" max="13311" width="47.7109375" style="2" customWidth="1"/>
    <col min="13312" max="13313" width="9.140625" style="2"/>
    <col min="13314" max="13314" width="9.5703125" style="2" bestFit="1" customWidth="1"/>
    <col min="13315" max="13566" width="9.140625" style="2"/>
    <col min="13567" max="13567" width="47.7109375" style="2" customWidth="1"/>
    <col min="13568" max="13569" width="9.140625" style="2"/>
    <col min="13570" max="13570" width="9.5703125" style="2" bestFit="1" customWidth="1"/>
    <col min="13571" max="13822" width="9.140625" style="2"/>
    <col min="13823" max="13823" width="47.7109375" style="2" customWidth="1"/>
    <col min="13824" max="13825" width="9.140625" style="2"/>
    <col min="13826" max="13826" width="9.5703125" style="2" bestFit="1" customWidth="1"/>
    <col min="13827" max="14078" width="9.140625" style="2"/>
    <col min="14079" max="14079" width="47.7109375" style="2" customWidth="1"/>
    <col min="14080" max="14081" width="9.140625" style="2"/>
    <col min="14082" max="14082" width="9.5703125" style="2" bestFit="1" customWidth="1"/>
    <col min="14083" max="14334" width="9.140625" style="2"/>
    <col min="14335" max="14335" width="47.7109375" style="2" customWidth="1"/>
    <col min="14336" max="14337" width="9.140625" style="2"/>
    <col min="14338" max="14338" width="9.5703125" style="2" bestFit="1" customWidth="1"/>
    <col min="14339" max="14590" width="9.140625" style="2"/>
    <col min="14591" max="14591" width="47.7109375" style="2" customWidth="1"/>
    <col min="14592" max="14593" width="9.140625" style="2"/>
    <col min="14594" max="14594" width="9.5703125" style="2" bestFit="1" customWidth="1"/>
    <col min="14595" max="14846" width="9.140625" style="2"/>
    <col min="14847" max="14847" width="47.7109375" style="2" customWidth="1"/>
    <col min="14848" max="14849" width="9.140625" style="2"/>
    <col min="14850" max="14850" width="9.5703125" style="2" bestFit="1" customWidth="1"/>
    <col min="14851" max="15102" width="9.140625" style="2"/>
    <col min="15103" max="15103" width="47.7109375" style="2" customWidth="1"/>
    <col min="15104" max="15105" width="9.140625" style="2"/>
    <col min="15106" max="15106" width="9.5703125" style="2" bestFit="1" customWidth="1"/>
    <col min="15107" max="15358" width="9.140625" style="2"/>
    <col min="15359" max="15359" width="47.7109375" style="2" customWidth="1"/>
    <col min="15360" max="15361" width="9.140625" style="2"/>
    <col min="15362" max="15362" width="9.5703125" style="2" bestFit="1" customWidth="1"/>
    <col min="15363" max="15614" width="9.140625" style="2"/>
    <col min="15615" max="15615" width="47.7109375" style="2" customWidth="1"/>
    <col min="15616" max="15617" width="9.140625" style="2"/>
    <col min="15618" max="15618" width="9.5703125" style="2" bestFit="1" customWidth="1"/>
    <col min="15619" max="15870" width="9.140625" style="2"/>
    <col min="15871" max="15871" width="47.7109375" style="2" customWidth="1"/>
    <col min="15872" max="15873" width="9.140625" style="2"/>
    <col min="15874" max="15874" width="9.5703125" style="2" bestFit="1" customWidth="1"/>
    <col min="15875" max="16126" width="9.140625" style="2"/>
    <col min="16127" max="16127" width="47.7109375" style="2" customWidth="1"/>
    <col min="16128" max="16129" width="9.140625" style="2"/>
    <col min="16130" max="16130" width="9.5703125" style="2" bestFit="1" customWidth="1"/>
    <col min="16131" max="16384" width="9.140625" style="2"/>
  </cols>
  <sheetData>
    <row r="1" spans="1:9" x14ac:dyDescent="0.2">
      <c r="C1" s="243" t="s">
        <v>318</v>
      </c>
      <c r="D1" s="243"/>
      <c r="E1" s="243"/>
    </row>
    <row r="2" spans="1:9" x14ac:dyDescent="0.2">
      <c r="C2" s="5"/>
      <c r="D2" s="5"/>
      <c r="E2" s="5"/>
    </row>
    <row r="3" spans="1:9" x14ac:dyDescent="0.2">
      <c r="A3" s="244" t="s">
        <v>381</v>
      </c>
      <c r="B3" s="244"/>
      <c r="C3" s="244"/>
      <c r="D3" s="244"/>
      <c r="E3" s="244"/>
    </row>
    <row r="4" spans="1:9" x14ac:dyDescent="0.2">
      <c r="A4" s="8"/>
      <c r="B4" s="8"/>
      <c r="C4" s="8"/>
      <c r="E4" s="5" t="s">
        <v>61</v>
      </c>
    </row>
    <row r="5" spans="1:9" ht="12.75" customHeight="1" x14ac:dyDescent="0.2">
      <c r="A5" s="245" t="s">
        <v>393</v>
      </c>
      <c r="B5" s="254" t="s">
        <v>390</v>
      </c>
      <c r="C5" s="255"/>
      <c r="D5" s="250" t="s">
        <v>392</v>
      </c>
      <c r="E5" s="251"/>
    </row>
    <row r="6" spans="1:9" ht="27" customHeight="1" x14ac:dyDescent="0.2">
      <c r="A6" s="246"/>
      <c r="B6" s="248" t="s">
        <v>85</v>
      </c>
      <c r="C6" s="248" t="s">
        <v>382</v>
      </c>
      <c r="D6" s="252"/>
      <c r="E6" s="253"/>
    </row>
    <row r="7" spans="1:9" x14ac:dyDescent="0.2">
      <c r="A7" s="247"/>
      <c r="B7" s="249"/>
      <c r="C7" s="249"/>
      <c r="D7" s="31" t="s">
        <v>86</v>
      </c>
      <c r="E7" s="17" t="s">
        <v>391</v>
      </c>
      <c r="I7" s="4"/>
    </row>
    <row r="8" spans="1:9" x14ac:dyDescent="0.2">
      <c r="A8" s="10" t="s">
        <v>87</v>
      </c>
      <c r="B8" s="114">
        <f>+B10+B11+B12+B18</f>
        <v>55943</v>
      </c>
      <c r="C8" s="114">
        <f>+C10+C11+C12+C18</f>
        <v>62260</v>
      </c>
      <c r="D8" s="115">
        <f>+C8*100/B8-100</f>
        <v>11.29185063368071</v>
      </c>
      <c r="E8" s="114">
        <f>+C8-B8</f>
        <v>6317</v>
      </c>
      <c r="F8" s="116"/>
      <c r="G8" s="15"/>
      <c r="H8" s="3"/>
      <c r="I8" s="116"/>
    </row>
    <row r="9" spans="1:9" ht="63.75" x14ac:dyDescent="0.2">
      <c r="A9" s="35" t="s">
        <v>88</v>
      </c>
      <c r="B9" s="117" t="s">
        <v>383</v>
      </c>
      <c r="C9" s="118" t="s">
        <v>384</v>
      </c>
      <c r="D9" s="115"/>
      <c r="E9" s="114"/>
    </row>
    <row r="10" spans="1:9" x14ac:dyDescent="0.2">
      <c r="A10" s="55" t="s">
        <v>89</v>
      </c>
      <c r="B10" s="119">
        <v>52055</v>
      </c>
      <c r="C10" s="120">
        <v>58128</v>
      </c>
      <c r="D10" s="120">
        <f>+C10*100/B10-100</f>
        <v>11.666506579579291</v>
      </c>
      <c r="E10" s="121">
        <f>+C10-B10</f>
        <v>6073</v>
      </c>
      <c r="I10" s="116"/>
    </row>
    <row r="11" spans="1:9" ht="25.5" x14ac:dyDescent="0.2">
      <c r="A11" s="122" t="s">
        <v>90</v>
      </c>
      <c r="B11" s="123">
        <v>50</v>
      </c>
      <c r="C11" s="120">
        <v>50</v>
      </c>
      <c r="D11" s="120">
        <f t="shared" ref="D11:D37" si="0">+C11*100/B11-100</f>
        <v>0</v>
      </c>
      <c r="E11" s="121">
        <f>+C11-B11</f>
        <v>0</v>
      </c>
      <c r="F11" s="116"/>
    </row>
    <row r="12" spans="1:9" x14ac:dyDescent="0.2">
      <c r="A12" s="124" t="s">
        <v>91</v>
      </c>
      <c r="B12" s="125">
        <f>+B13+B14+B15+B16+B17</f>
        <v>3670</v>
      </c>
      <c r="C12" s="125">
        <f>+C13+C14+C15+C16+C17</f>
        <v>3900</v>
      </c>
      <c r="D12" s="120">
        <f t="shared" si="0"/>
        <v>6.2670299727520415</v>
      </c>
      <c r="E12" s="125">
        <f>+E13+E14+E15+E16+E17</f>
        <v>230</v>
      </c>
      <c r="I12" s="116"/>
    </row>
    <row r="13" spans="1:9" x14ac:dyDescent="0.2">
      <c r="A13" s="9" t="s">
        <v>92</v>
      </c>
      <c r="B13" s="121">
        <v>1350</v>
      </c>
      <c r="C13" s="120">
        <v>1400</v>
      </c>
      <c r="D13" s="120">
        <f t="shared" si="0"/>
        <v>3.7037037037037095</v>
      </c>
      <c r="E13" s="121">
        <f>+C13-B13</f>
        <v>50</v>
      </c>
    </row>
    <row r="14" spans="1:9" x14ac:dyDescent="0.2">
      <c r="A14" s="9" t="s">
        <v>93</v>
      </c>
      <c r="B14" s="121">
        <v>1600</v>
      </c>
      <c r="C14" s="120">
        <v>1800</v>
      </c>
      <c r="D14" s="120">
        <f t="shared" si="0"/>
        <v>12.5</v>
      </c>
      <c r="E14" s="121">
        <f t="shared" ref="E14:E18" si="1">+C14-B14</f>
        <v>200</v>
      </c>
    </row>
    <row r="15" spans="1:9" x14ac:dyDescent="0.2">
      <c r="A15" s="9" t="s">
        <v>94</v>
      </c>
      <c r="B15" s="121">
        <v>20</v>
      </c>
      <c r="C15" s="120">
        <v>20</v>
      </c>
      <c r="D15" s="120">
        <f t="shared" si="0"/>
        <v>0</v>
      </c>
      <c r="E15" s="121">
        <f t="shared" si="1"/>
        <v>0</v>
      </c>
      <c r="I15" s="3"/>
    </row>
    <row r="16" spans="1:9" x14ac:dyDescent="0.2">
      <c r="A16" s="9" t="s">
        <v>95</v>
      </c>
      <c r="B16" s="121">
        <v>650</v>
      </c>
      <c r="C16" s="120">
        <v>650</v>
      </c>
      <c r="D16" s="120">
        <f t="shared" si="0"/>
        <v>0</v>
      </c>
      <c r="E16" s="121">
        <f t="shared" si="1"/>
        <v>0</v>
      </c>
    </row>
    <row r="17" spans="1:8" x14ac:dyDescent="0.2">
      <c r="A17" s="9" t="s">
        <v>96</v>
      </c>
      <c r="B17" s="121">
        <v>50</v>
      </c>
      <c r="C17" s="120">
        <v>30</v>
      </c>
      <c r="D17" s="120">
        <f>+C17*100/B17-100</f>
        <v>-40</v>
      </c>
      <c r="E17" s="121">
        <f t="shared" si="1"/>
        <v>-20</v>
      </c>
    </row>
    <row r="18" spans="1:8" x14ac:dyDescent="0.2">
      <c r="A18" s="9" t="s">
        <v>97</v>
      </c>
      <c r="B18" s="121">
        <f>50+50+68</f>
        <v>168</v>
      </c>
      <c r="C18" s="120">
        <f>50+62+50+20</f>
        <v>182</v>
      </c>
      <c r="D18" s="120">
        <f t="shared" si="0"/>
        <v>8.3333333333333286</v>
      </c>
      <c r="E18" s="121">
        <f t="shared" si="1"/>
        <v>14</v>
      </c>
    </row>
    <row r="19" spans="1:8" x14ac:dyDescent="0.2">
      <c r="A19" s="10" t="s">
        <v>98</v>
      </c>
      <c r="B19" s="114">
        <v>257</v>
      </c>
      <c r="C19" s="115">
        <f>164+150</f>
        <v>314</v>
      </c>
      <c r="D19" s="115">
        <f t="shared" si="0"/>
        <v>22.178988326848255</v>
      </c>
      <c r="E19" s="114">
        <f>+C19-B19</f>
        <v>57</v>
      </c>
    </row>
    <row r="20" spans="1:8" ht="26.25" customHeight="1" x14ac:dyDescent="0.2">
      <c r="A20" s="126" t="s">
        <v>99</v>
      </c>
      <c r="B20" s="127">
        <v>6363.4</v>
      </c>
      <c r="C20" s="115">
        <v>6816.4</v>
      </c>
      <c r="D20" s="115">
        <f t="shared" si="0"/>
        <v>7.1188358424741551</v>
      </c>
      <c r="E20" s="114">
        <f>+C20-B20</f>
        <v>453</v>
      </c>
    </row>
    <row r="21" spans="1:8" s="8" customFormat="1" x14ac:dyDescent="0.2">
      <c r="A21" s="10" t="s">
        <v>100</v>
      </c>
      <c r="B21" s="114">
        <f>+B23+B22+B24</f>
        <v>33534.799999999996</v>
      </c>
      <c r="C21" s="114">
        <f>+C23+C22+C24</f>
        <v>37564.899999999994</v>
      </c>
      <c r="D21" s="115">
        <f t="shared" si="0"/>
        <v>12.017665231341766</v>
      </c>
      <c r="E21" s="114">
        <f>+E23+E22+E24</f>
        <v>4030.1</v>
      </c>
      <c r="G21" s="13"/>
      <c r="H21" s="13"/>
    </row>
    <row r="22" spans="1:8" x14ac:dyDescent="0.2">
      <c r="A22" s="9" t="s">
        <v>101</v>
      </c>
      <c r="B22" s="121">
        <v>7732.4</v>
      </c>
      <c r="C22" s="120">
        <v>7998.6</v>
      </c>
      <c r="D22" s="120">
        <f t="shared" si="0"/>
        <v>3.4426568723811499</v>
      </c>
      <c r="E22" s="121">
        <f>+C22-B22</f>
        <v>266.20000000000073</v>
      </c>
    </row>
    <row r="23" spans="1:8" x14ac:dyDescent="0.2">
      <c r="A23" s="9" t="s">
        <v>102</v>
      </c>
      <c r="B23" s="121">
        <v>25016.3</v>
      </c>
      <c r="C23" s="120">
        <v>28783.1</v>
      </c>
      <c r="D23" s="120">
        <f t="shared" si="0"/>
        <v>15.057382586553572</v>
      </c>
      <c r="E23" s="121">
        <f t="shared" ref="E23:E25" si="2">+C23-B23</f>
        <v>3766.7999999999993</v>
      </c>
    </row>
    <row r="24" spans="1:8" x14ac:dyDescent="0.2">
      <c r="A24" s="9" t="s">
        <v>103</v>
      </c>
      <c r="B24" s="121">
        <v>786.1</v>
      </c>
      <c r="C24" s="120">
        <v>783.2</v>
      </c>
      <c r="D24" s="120">
        <f t="shared" si="0"/>
        <v>-0.36890980791248751</v>
      </c>
      <c r="E24" s="121">
        <f t="shared" si="2"/>
        <v>-2.8999999999999773</v>
      </c>
    </row>
    <row r="25" spans="1:8" x14ac:dyDescent="0.2">
      <c r="A25" s="10" t="s">
        <v>104</v>
      </c>
      <c r="B25" s="114">
        <v>4998</v>
      </c>
      <c r="C25" s="115">
        <f>31+88.4+189.4+110.5+48.3+78.7+55.6+26.4+57.2+361.7+3200+56+24.4+1064+61.8</f>
        <v>5453.4</v>
      </c>
      <c r="D25" s="115">
        <f t="shared" si="0"/>
        <v>9.1116446578631383</v>
      </c>
      <c r="E25" s="114">
        <f t="shared" si="2"/>
        <v>455.39999999999964</v>
      </c>
    </row>
    <row r="26" spans="1:8" x14ac:dyDescent="0.2">
      <c r="A26" s="10" t="s">
        <v>324</v>
      </c>
      <c r="B26" s="114">
        <v>330</v>
      </c>
      <c r="C26" s="115">
        <v>400</v>
      </c>
      <c r="D26" s="115">
        <f t="shared" si="0"/>
        <v>21.212121212121218</v>
      </c>
      <c r="E26" s="114">
        <f>+C26-B26</f>
        <v>70</v>
      </c>
    </row>
    <row r="27" spans="1:8" x14ac:dyDescent="0.2">
      <c r="A27" s="10" t="s">
        <v>105</v>
      </c>
      <c r="B27" s="114">
        <f>50+60</f>
        <v>110</v>
      </c>
      <c r="C27" s="115">
        <f>65+55</f>
        <v>120</v>
      </c>
      <c r="D27" s="115">
        <f t="shared" si="0"/>
        <v>9.0909090909090935</v>
      </c>
      <c r="E27" s="114">
        <f t="shared" ref="E27:E28" si="3">+C27-B27</f>
        <v>10</v>
      </c>
    </row>
    <row r="28" spans="1:8" x14ac:dyDescent="0.2">
      <c r="A28" s="10" t="s">
        <v>106</v>
      </c>
      <c r="B28" s="114">
        <v>1954.5</v>
      </c>
      <c r="C28" s="115">
        <v>2400</v>
      </c>
      <c r="D28" s="115">
        <f t="shared" si="0"/>
        <v>22.793553338449726</v>
      </c>
      <c r="E28" s="114">
        <f t="shared" si="3"/>
        <v>445.5</v>
      </c>
    </row>
    <row r="29" spans="1:8" s="8" customFormat="1" x14ac:dyDescent="0.2">
      <c r="A29" s="10" t="s">
        <v>107</v>
      </c>
      <c r="B29" s="114">
        <f>+B31+B30+B32</f>
        <v>2947.6000000000004</v>
      </c>
      <c r="C29" s="114">
        <f>+C31+C30+C32</f>
        <v>3293.6</v>
      </c>
      <c r="D29" s="115">
        <f t="shared" si="0"/>
        <v>11.738363414303151</v>
      </c>
      <c r="E29" s="114">
        <f>+E31+E30+E32</f>
        <v>345.99999999999972</v>
      </c>
      <c r="G29" s="13"/>
    </row>
    <row r="30" spans="1:8" x14ac:dyDescent="0.2">
      <c r="A30" s="9" t="s">
        <v>108</v>
      </c>
      <c r="B30" s="121">
        <v>425.6</v>
      </c>
      <c r="C30" s="120">
        <v>412</v>
      </c>
      <c r="D30" s="120">
        <f t="shared" si="0"/>
        <v>-3.1954887218045229</v>
      </c>
      <c r="E30" s="121">
        <f>+C30-B30</f>
        <v>-13.600000000000023</v>
      </c>
    </row>
    <row r="31" spans="1:8" x14ac:dyDescent="0.2">
      <c r="A31" s="9" t="s">
        <v>109</v>
      </c>
      <c r="B31" s="121">
        <v>233.7</v>
      </c>
      <c r="C31" s="120">
        <v>321.5</v>
      </c>
      <c r="D31" s="120">
        <f t="shared" si="0"/>
        <v>37.569533590072751</v>
      </c>
      <c r="E31" s="121">
        <f t="shared" ref="E31:E33" si="4">+C31-B31</f>
        <v>87.800000000000011</v>
      </c>
    </row>
    <row r="32" spans="1:8" ht="25.5" x14ac:dyDescent="0.2">
      <c r="A32" s="35" t="s">
        <v>110</v>
      </c>
      <c r="B32" s="128">
        <v>2288.3000000000002</v>
      </c>
      <c r="C32" s="120">
        <v>2560.1</v>
      </c>
      <c r="D32" s="120">
        <f t="shared" si="0"/>
        <v>11.877813223790582</v>
      </c>
      <c r="E32" s="121">
        <f t="shared" si="4"/>
        <v>271.79999999999973</v>
      </c>
    </row>
    <row r="33" spans="1:7" x14ac:dyDescent="0.2">
      <c r="A33" s="129" t="s">
        <v>385</v>
      </c>
      <c r="B33" s="127">
        <v>110</v>
      </c>
      <c r="C33" s="115">
        <v>55</v>
      </c>
      <c r="D33" s="115">
        <f t="shared" si="0"/>
        <v>-50</v>
      </c>
      <c r="E33" s="114">
        <f t="shared" si="4"/>
        <v>-55</v>
      </c>
    </row>
    <row r="34" spans="1:7" s="8" customFormat="1" x14ac:dyDescent="0.2">
      <c r="A34" s="14" t="s">
        <v>111</v>
      </c>
      <c r="B34" s="114">
        <f>+B8+B19+B20+B21+B25+B26+B27+B28+B29+B33</f>
        <v>106548.3</v>
      </c>
      <c r="C34" s="114">
        <f>+C8+C19+C20+C21+C25+C26+C27+C28+C29+C33</f>
        <v>118677.29999999999</v>
      </c>
      <c r="D34" s="115">
        <f t="shared" si="0"/>
        <v>11.383569705007005</v>
      </c>
      <c r="E34" s="114">
        <f>+E8+E19+E20+E21+E25+E26+E27+E28+E29+E33</f>
        <v>12129</v>
      </c>
      <c r="F34" s="15"/>
      <c r="G34" s="13"/>
    </row>
    <row r="35" spans="1:7" s="8" customFormat="1" x14ac:dyDescent="0.2">
      <c r="A35" s="14" t="s">
        <v>386</v>
      </c>
      <c r="B35" s="114"/>
      <c r="C35" s="114"/>
      <c r="D35" s="115"/>
      <c r="E35" s="114"/>
      <c r="F35" s="15"/>
      <c r="G35" s="13"/>
    </row>
    <row r="36" spans="1:7" ht="15" customHeight="1" x14ac:dyDescent="0.2">
      <c r="A36" s="35" t="s">
        <v>387</v>
      </c>
      <c r="B36" s="120">
        <f>2028.8+1000</f>
        <v>3028.8</v>
      </c>
      <c r="C36" s="120">
        <f>2233+1000+992.2+150</f>
        <v>4375.2</v>
      </c>
      <c r="D36" s="120">
        <f>+C36*100/B36-100</f>
        <v>44.453248811410447</v>
      </c>
      <c r="E36" s="121">
        <f>+C36-B36</f>
        <v>1346.3999999999996</v>
      </c>
    </row>
    <row r="37" spans="1:7" x14ac:dyDescent="0.2">
      <c r="A37" s="130" t="s">
        <v>388</v>
      </c>
      <c r="B37" s="121">
        <v>8858.5</v>
      </c>
      <c r="C37" s="120">
        <v>7448</v>
      </c>
      <c r="D37" s="120">
        <f t="shared" si="0"/>
        <v>-15.922560252864486</v>
      </c>
      <c r="E37" s="121">
        <f>+C37-B37</f>
        <v>-1410.5</v>
      </c>
    </row>
    <row r="38" spans="1:7" x14ac:dyDescent="0.2">
      <c r="A38" s="14" t="s">
        <v>389</v>
      </c>
      <c r="B38" s="114">
        <f>+B34+B37+B36</f>
        <v>118435.6</v>
      </c>
      <c r="C38" s="114">
        <f>+C34+C37+C36</f>
        <v>130500.49999999999</v>
      </c>
      <c r="D38" s="115">
        <f>+C38*100/B38-100</f>
        <v>10.186886375380354</v>
      </c>
      <c r="E38" s="114">
        <f>+E34+E37+E36</f>
        <v>12064.9</v>
      </c>
    </row>
    <row r="39" spans="1:7" x14ac:dyDescent="0.2">
      <c r="A39" s="16"/>
      <c r="B39" s="131"/>
      <c r="C39" s="131"/>
      <c r="D39" s="49"/>
      <c r="E39" s="13"/>
    </row>
    <row r="40" spans="1:7" x14ac:dyDescent="0.2">
      <c r="A40" s="8"/>
      <c r="B40" s="15"/>
      <c r="C40" s="15"/>
      <c r="E40" s="116"/>
    </row>
    <row r="41" spans="1:7" x14ac:dyDescent="0.2">
      <c r="A41" s="8"/>
      <c r="B41" s="15"/>
      <c r="C41" s="15"/>
      <c r="E41" s="116"/>
    </row>
    <row r="42" spans="1:7" x14ac:dyDescent="0.2">
      <c r="A42" s="8"/>
      <c r="B42" s="132"/>
      <c r="C42" s="132"/>
      <c r="E42" s="116"/>
    </row>
    <row r="43" spans="1:7" x14ac:dyDescent="0.2">
      <c r="A43" s="8"/>
      <c r="B43" s="106"/>
      <c r="C43" s="106"/>
      <c r="E43" s="116"/>
    </row>
    <row r="44" spans="1:7" x14ac:dyDescent="0.2">
      <c r="A44" s="8"/>
      <c r="B44" s="15"/>
      <c r="C44" s="15"/>
      <c r="E44" s="116"/>
    </row>
    <row r="45" spans="1:7" x14ac:dyDescent="0.2">
      <c r="A45" s="8"/>
      <c r="B45" s="15"/>
      <c r="C45" s="15"/>
      <c r="E45" s="116"/>
    </row>
    <row r="46" spans="1:7" x14ac:dyDescent="0.2">
      <c r="A46" s="8"/>
      <c r="B46" s="15"/>
      <c r="C46" s="15"/>
      <c r="E46" s="116"/>
    </row>
    <row r="47" spans="1:7" x14ac:dyDescent="0.2">
      <c r="A47" s="8"/>
      <c r="B47" s="116"/>
      <c r="C47" s="116"/>
      <c r="D47" s="116"/>
    </row>
    <row r="48" spans="1:7" x14ac:dyDescent="0.2">
      <c r="A48" s="16"/>
      <c r="B48" s="15"/>
      <c r="C48" s="15"/>
      <c r="D48" s="116"/>
    </row>
    <row r="49" spans="1:5" x14ac:dyDescent="0.2">
      <c r="A49" s="8"/>
      <c r="B49" s="3"/>
      <c r="C49" s="3"/>
      <c r="E49" s="116"/>
    </row>
    <row r="50" spans="1:5" x14ac:dyDescent="0.2">
      <c r="E50" s="116"/>
    </row>
    <row r="51" spans="1:5" x14ac:dyDescent="0.2">
      <c r="E51" s="116"/>
    </row>
    <row r="52" spans="1:5" x14ac:dyDescent="0.2">
      <c r="A52" s="16"/>
      <c r="B52" s="15"/>
      <c r="C52" s="15"/>
      <c r="E52" s="116"/>
    </row>
    <row r="53" spans="1:5" x14ac:dyDescent="0.2">
      <c r="B53" s="15"/>
      <c r="C53" s="15"/>
      <c r="E53" s="116"/>
    </row>
    <row r="54" spans="1:5" x14ac:dyDescent="0.2">
      <c r="B54" s="116"/>
      <c r="C54" s="116"/>
    </row>
    <row r="55" spans="1:5" x14ac:dyDescent="0.2">
      <c r="B55" s="116"/>
      <c r="C55" s="116"/>
    </row>
    <row r="56" spans="1:5" x14ac:dyDescent="0.2">
      <c r="B56" s="116"/>
      <c r="C56" s="116"/>
    </row>
    <row r="57" spans="1:5" x14ac:dyDescent="0.2">
      <c r="A57" s="16"/>
      <c r="B57" s="15"/>
      <c r="C57" s="15"/>
    </row>
    <row r="59" spans="1:5" x14ac:dyDescent="0.2">
      <c r="B59" s="116"/>
      <c r="C59" s="116"/>
    </row>
  </sheetData>
  <mergeCells count="7">
    <mergeCell ref="C1:E1"/>
    <mergeCell ref="A3:E3"/>
    <mergeCell ref="A5:A7"/>
    <mergeCell ref="B6:B7"/>
    <mergeCell ref="C6:C7"/>
    <mergeCell ref="D5:E6"/>
    <mergeCell ref="B5:C5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8271-36FC-41EE-AEA1-2F386A165AF5}">
  <sheetPr>
    <pageSetUpPr fitToPage="1"/>
  </sheetPr>
  <dimension ref="A1:S45"/>
  <sheetViews>
    <sheetView workbookViewId="0">
      <selection activeCell="J38" sqref="J38"/>
    </sheetView>
  </sheetViews>
  <sheetFormatPr defaultRowHeight="12.75" x14ac:dyDescent="0.2"/>
  <cols>
    <col min="1" max="1" width="3.42578125" style="7" customWidth="1"/>
    <col min="2" max="2" width="37.42578125" style="7" bestFit="1" customWidth="1"/>
    <col min="3" max="3" width="9.5703125" style="7" customWidth="1"/>
    <col min="4" max="4" width="7.5703125" style="7" customWidth="1"/>
    <col min="5" max="5" width="8.140625" style="7" customWidth="1"/>
    <col min="6" max="6" width="10.140625" style="7" customWidth="1"/>
    <col min="7" max="7" width="8.85546875" style="7" customWidth="1"/>
    <col min="8" max="8" width="11" style="7" customWidth="1"/>
    <col min="9" max="9" width="7" style="7" customWidth="1"/>
    <col min="10" max="10" width="9" style="7" customWidth="1"/>
    <col min="11" max="11" width="7.85546875" style="7" customWidth="1"/>
    <col min="12" max="12" width="10.42578125" style="7" customWidth="1"/>
    <col min="13" max="13" width="9" style="7" customWidth="1"/>
    <col min="14" max="14" width="10" style="7" customWidth="1"/>
    <col min="15" max="15" width="7.7109375" style="7" customWidth="1"/>
    <col min="16" max="16" width="8.28515625" style="7" customWidth="1"/>
    <col min="17" max="17" width="9.28515625" style="7" customWidth="1"/>
    <col min="18" max="18" width="8.85546875" customWidth="1"/>
    <col min="19" max="19" width="11.5703125" bestFit="1" customWidth="1"/>
    <col min="258" max="258" width="3.42578125" customWidth="1"/>
    <col min="259" max="259" width="25.140625" customWidth="1"/>
    <col min="260" max="260" width="9" customWidth="1"/>
    <col min="261" max="261" width="8" customWidth="1"/>
    <col min="262" max="262" width="8.7109375" customWidth="1"/>
    <col min="263" max="264" width="6.5703125" customWidth="1"/>
    <col min="265" max="265" width="8.7109375" customWidth="1"/>
    <col min="267" max="267" width="8.28515625" customWidth="1"/>
    <col min="270" max="270" width="8.5703125" customWidth="1"/>
    <col min="271" max="271" width="8.42578125" customWidth="1"/>
    <col min="514" max="514" width="3.42578125" customWidth="1"/>
    <col min="515" max="515" width="25.140625" customWidth="1"/>
    <col min="516" max="516" width="9" customWidth="1"/>
    <col min="517" max="517" width="8" customWidth="1"/>
    <col min="518" max="518" width="8.7109375" customWidth="1"/>
    <col min="519" max="520" width="6.5703125" customWidth="1"/>
    <col min="521" max="521" width="8.7109375" customWidth="1"/>
    <col min="523" max="523" width="8.28515625" customWidth="1"/>
    <col min="526" max="526" width="8.5703125" customWidth="1"/>
    <col min="527" max="527" width="8.42578125" customWidth="1"/>
    <col min="770" max="770" width="3.42578125" customWidth="1"/>
    <col min="771" max="771" width="25.140625" customWidth="1"/>
    <col min="772" max="772" width="9" customWidth="1"/>
    <col min="773" max="773" width="8" customWidth="1"/>
    <col min="774" max="774" width="8.7109375" customWidth="1"/>
    <col min="775" max="776" width="6.5703125" customWidth="1"/>
    <col min="777" max="777" width="8.7109375" customWidth="1"/>
    <col min="779" max="779" width="8.28515625" customWidth="1"/>
    <col min="782" max="782" width="8.5703125" customWidth="1"/>
    <col min="783" max="783" width="8.42578125" customWidth="1"/>
    <col min="1026" max="1026" width="3.42578125" customWidth="1"/>
    <col min="1027" max="1027" width="25.140625" customWidth="1"/>
    <col min="1028" max="1028" width="9" customWidth="1"/>
    <col min="1029" max="1029" width="8" customWidth="1"/>
    <col min="1030" max="1030" width="8.7109375" customWidth="1"/>
    <col min="1031" max="1032" width="6.5703125" customWidth="1"/>
    <col min="1033" max="1033" width="8.7109375" customWidth="1"/>
    <col min="1035" max="1035" width="8.28515625" customWidth="1"/>
    <col min="1038" max="1038" width="8.5703125" customWidth="1"/>
    <col min="1039" max="1039" width="8.42578125" customWidth="1"/>
    <col min="1282" max="1282" width="3.42578125" customWidth="1"/>
    <col min="1283" max="1283" width="25.140625" customWidth="1"/>
    <col min="1284" max="1284" width="9" customWidth="1"/>
    <col min="1285" max="1285" width="8" customWidth="1"/>
    <col min="1286" max="1286" width="8.7109375" customWidth="1"/>
    <col min="1287" max="1288" width="6.5703125" customWidth="1"/>
    <col min="1289" max="1289" width="8.7109375" customWidth="1"/>
    <col min="1291" max="1291" width="8.28515625" customWidth="1"/>
    <col min="1294" max="1294" width="8.5703125" customWidth="1"/>
    <col min="1295" max="1295" width="8.42578125" customWidth="1"/>
    <col min="1538" max="1538" width="3.42578125" customWidth="1"/>
    <col min="1539" max="1539" width="25.140625" customWidth="1"/>
    <col min="1540" max="1540" width="9" customWidth="1"/>
    <col min="1541" max="1541" width="8" customWidth="1"/>
    <col min="1542" max="1542" width="8.7109375" customWidth="1"/>
    <col min="1543" max="1544" width="6.5703125" customWidth="1"/>
    <col min="1545" max="1545" width="8.7109375" customWidth="1"/>
    <col min="1547" max="1547" width="8.28515625" customWidth="1"/>
    <col min="1550" max="1550" width="8.5703125" customWidth="1"/>
    <col min="1551" max="1551" width="8.42578125" customWidth="1"/>
    <col min="1794" max="1794" width="3.42578125" customWidth="1"/>
    <col min="1795" max="1795" width="25.140625" customWidth="1"/>
    <col min="1796" max="1796" width="9" customWidth="1"/>
    <col min="1797" max="1797" width="8" customWidth="1"/>
    <col min="1798" max="1798" width="8.7109375" customWidth="1"/>
    <col min="1799" max="1800" width="6.5703125" customWidth="1"/>
    <col min="1801" max="1801" width="8.7109375" customWidth="1"/>
    <col min="1803" max="1803" width="8.28515625" customWidth="1"/>
    <col min="1806" max="1806" width="8.5703125" customWidth="1"/>
    <col min="1807" max="1807" width="8.42578125" customWidth="1"/>
    <col min="2050" max="2050" width="3.42578125" customWidth="1"/>
    <col min="2051" max="2051" width="25.140625" customWidth="1"/>
    <col min="2052" max="2052" width="9" customWidth="1"/>
    <col min="2053" max="2053" width="8" customWidth="1"/>
    <col min="2054" max="2054" width="8.7109375" customWidth="1"/>
    <col min="2055" max="2056" width="6.5703125" customWidth="1"/>
    <col min="2057" max="2057" width="8.7109375" customWidth="1"/>
    <col min="2059" max="2059" width="8.28515625" customWidth="1"/>
    <col min="2062" max="2062" width="8.5703125" customWidth="1"/>
    <col min="2063" max="2063" width="8.42578125" customWidth="1"/>
    <col min="2306" max="2306" width="3.42578125" customWidth="1"/>
    <col min="2307" max="2307" width="25.140625" customWidth="1"/>
    <col min="2308" max="2308" width="9" customWidth="1"/>
    <col min="2309" max="2309" width="8" customWidth="1"/>
    <col min="2310" max="2310" width="8.7109375" customWidth="1"/>
    <col min="2311" max="2312" width="6.5703125" customWidth="1"/>
    <col min="2313" max="2313" width="8.7109375" customWidth="1"/>
    <col min="2315" max="2315" width="8.28515625" customWidth="1"/>
    <col min="2318" max="2318" width="8.5703125" customWidth="1"/>
    <col min="2319" max="2319" width="8.42578125" customWidth="1"/>
    <col min="2562" max="2562" width="3.42578125" customWidth="1"/>
    <col min="2563" max="2563" width="25.140625" customWidth="1"/>
    <col min="2564" max="2564" width="9" customWidth="1"/>
    <col min="2565" max="2565" width="8" customWidth="1"/>
    <col min="2566" max="2566" width="8.7109375" customWidth="1"/>
    <col min="2567" max="2568" width="6.5703125" customWidth="1"/>
    <col min="2569" max="2569" width="8.7109375" customWidth="1"/>
    <col min="2571" max="2571" width="8.28515625" customWidth="1"/>
    <col min="2574" max="2574" width="8.5703125" customWidth="1"/>
    <col min="2575" max="2575" width="8.42578125" customWidth="1"/>
    <col min="2818" max="2818" width="3.42578125" customWidth="1"/>
    <col min="2819" max="2819" width="25.140625" customWidth="1"/>
    <col min="2820" max="2820" width="9" customWidth="1"/>
    <col min="2821" max="2821" width="8" customWidth="1"/>
    <col min="2822" max="2822" width="8.7109375" customWidth="1"/>
    <col min="2823" max="2824" width="6.5703125" customWidth="1"/>
    <col min="2825" max="2825" width="8.7109375" customWidth="1"/>
    <col min="2827" max="2827" width="8.28515625" customWidth="1"/>
    <col min="2830" max="2830" width="8.5703125" customWidth="1"/>
    <col min="2831" max="2831" width="8.42578125" customWidth="1"/>
    <col min="3074" max="3074" width="3.42578125" customWidth="1"/>
    <col min="3075" max="3075" width="25.140625" customWidth="1"/>
    <col min="3076" max="3076" width="9" customWidth="1"/>
    <col min="3077" max="3077" width="8" customWidth="1"/>
    <col min="3078" max="3078" width="8.7109375" customWidth="1"/>
    <col min="3079" max="3080" width="6.5703125" customWidth="1"/>
    <col min="3081" max="3081" width="8.7109375" customWidth="1"/>
    <col min="3083" max="3083" width="8.28515625" customWidth="1"/>
    <col min="3086" max="3086" width="8.5703125" customWidth="1"/>
    <col min="3087" max="3087" width="8.42578125" customWidth="1"/>
    <col min="3330" max="3330" width="3.42578125" customWidth="1"/>
    <col min="3331" max="3331" width="25.140625" customWidth="1"/>
    <col min="3332" max="3332" width="9" customWidth="1"/>
    <col min="3333" max="3333" width="8" customWidth="1"/>
    <col min="3334" max="3334" width="8.7109375" customWidth="1"/>
    <col min="3335" max="3336" width="6.5703125" customWidth="1"/>
    <col min="3337" max="3337" width="8.7109375" customWidth="1"/>
    <col min="3339" max="3339" width="8.28515625" customWidth="1"/>
    <col min="3342" max="3342" width="8.5703125" customWidth="1"/>
    <col min="3343" max="3343" width="8.42578125" customWidth="1"/>
    <col min="3586" max="3586" width="3.42578125" customWidth="1"/>
    <col min="3587" max="3587" width="25.140625" customWidth="1"/>
    <col min="3588" max="3588" width="9" customWidth="1"/>
    <col min="3589" max="3589" width="8" customWidth="1"/>
    <col min="3590" max="3590" width="8.7109375" customWidth="1"/>
    <col min="3591" max="3592" width="6.5703125" customWidth="1"/>
    <col min="3593" max="3593" width="8.7109375" customWidth="1"/>
    <col min="3595" max="3595" width="8.28515625" customWidth="1"/>
    <col min="3598" max="3598" width="8.5703125" customWidth="1"/>
    <col min="3599" max="3599" width="8.42578125" customWidth="1"/>
    <col min="3842" max="3842" width="3.42578125" customWidth="1"/>
    <col min="3843" max="3843" width="25.140625" customWidth="1"/>
    <col min="3844" max="3844" width="9" customWidth="1"/>
    <col min="3845" max="3845" width="8" customWidth="1"/>
    <col min="3846" max="3846" width="8.7109375" customWidth="1"/>
    <col min="3847" max="3848" width="6.5703125" customWidth="1"/>
    <col min="3849" max="3849" width="8.7109375" customWidth="1"/>
    <col min="3851" max="3851" width="8.28515625" customWidth="1"/>
    <col min="3854" max="3854" width="8.5703125" customWidth="1"/>
    <col min="3855" max="3855" width="8.42578125" customWidth="1"/>
    <col min="4098" max="4098" width="3.42578125" customWidth="1"/>
    <col min="4099" max="4099" width="25.140625" customWidth="1"/>
    <col min="4100" max="4100" width="9" customWidth="1"/>
    <col min="4101" max="4101" width="8" customWidth="1"/>
    <col min="4102" max="4102" width="8.7109375" customWidth="1"/>
    <col min="4103" max="4104" width="6.5703125" customWidth="1"/>
    <col min="4105" max="4105" width="8.7109375" customWidth="1"/>
    <col min="4107" max="4107" width="8.28515625" customWidth="1"/>
    <col min="4110" max="4110" width="8.5703125" customWidth="1"/>
    <col min="4111" max="4111" width="8.42578125" customWidth="1"/>
    <col min="4354" max="4354" width="3.42578125" customWidth="1"/>
    <col min="4355" max="4355" width="25.140625" customWidth="1"/>
    <col min="4356" max="4356" width="9" customWidth="1"/>
    <col min="4357" max="4357" width="8" customWidth="1"/>
    <col min="4358" max="4358" width="8.7109375" customWidth="1"/>
    <col min="4359" max="4360" width="6.5703125" customWidth="1"/>
    <col min="4361" max="4361" width="8.7109375" customWidth="1"/>
    <col min="4363" max="4363" width="8.28515625" customWidth="1"/>
    <col min="4366" max="4366" width="8.5703125" customWidth="1"/>
    <col min="4367" max="4367" width="8.42578125" customWidth="1"/>
    <col min="4610" max="4610" width="3.42578125" customWidth="1"/>
    <col min="4611" max="4611" width="25.140625" customWidth="1"/>
    <col min="4612" max="4612" width="9" customWidth="1"/>
    <col min="4613" max="4613" width="8" customWidth="1"/>
    <col min="4614" max="4614" width="8.7109375" customWidth="1"/>
    <col min="4615" max="4616" width="6.5703125" customWidth="1"/>
    <col min="4617" max="4617" width="8.7109375" customWidth="1"/>
    <col min="4619" max="4619" width="8.28515625" customWidth="1"/>
    <col min="4622" max="4622" width="8.5703125" customWidth="1"/>
    <col min="4623" max="4623" width="8.42578125" customWidth="1"/>
    <col min="4866" max="4866" width="3.42578125" customWidth="1"/>
    <col min="4867" max="4867" width="25.140625" customWidth="1"/>
    <col min="4868" max="4868" width="9" customWidth="1"/>
    <col min="4869" max="4869" width="8" customWidth="1"/>
    <col min="4870" max="4870" width="8.7109375" customWidth="1"/>
    <col min="4871" max="4872" width="6.5703125" customWidth="1"/>
    <col min="4873" max="4873" width="8.7109375" customWidth="1"/>
    <col min="4875" max="4875" width="8.28515625" customWidth="1"/>
    <col min="4878" max="4878" width="8.5703125" customWidth="1"/>
    <col min="4879" max="4879" width="8.42578125" customWidth="1"/>
    <col min="5122" max="5122" width="3.42578125" customWidth="1"/>
    <col min="5123" max="5123" width="25.140625" customWidth="1"/>
    <col min="5124" max="5124" width="9" customWidth="1"/>
    <col min="5125" max="5125" width="8" customWidth="1"/>
    <col min="5126" max="5126" width="8.7109375" customWidth="1"/>
    <col min="5127" max="5128" width="6.5703125" customWidth="1"/>
    <col min="5129" max="5129" width="8.7109375" customWidth="1"/>
    <col min="5131" max="5131" width="8.28515625" customWidth="1"/>
    <col min="5134" max="5134" width="8.5703125" customWidth="1"/>
    <col min="5135" max="5135" width="8.42578125" customWidth="1"/>
    <col min="5378" max="5378" width="3.42578125" customWidth="1"/>
    <col min="5379" max="5379" width="25.140625" customWidth="1"/>
    <col min="5380" max="5380" width="9" customWidth="1"/>
    <col min="5381" max="5381" width="8" customWidth="1"/>
    <col min="5382" max="5382" width="8.7109375" customWidth="1"/>
    <col min="5383" max="5384" width="6.5703125" customWidth="1"/>
    <col min="5385" max="5385" width="8.7109375" customWidth="1"/>
    <col min="5387" max="5387" width="8.28515625" customWidth="1"/>
    <col min="5390" max="5390" width="8.5703125" customWidth="1"/>
    <col min="5391" max="5391" width="8.42578125" customWidth="1"/>
    <col min="5634" max="5634" width="3.42578125" customWidth="1"/>
    <col min="5635" max="5635" width="25.140625" customWidth="1"/>
    <col min="5636" max="5636" width="9" customWidth="1"/>
    <col min="5637" max="5637" width="8" customWidth="1"/>
    <col min="5638" max="5638" width="8.7109375" customWidth="1"/>
    <col min="5639" max="5640" width="6.5703125" customWidth="1"/>
    <col min="5641" max="5641" width="8.7109375" customWidth="1"/>
    <col min="5643" max="5643" width="8.28515625" customWidth="1"/>
    <col min="5646" max="5646" width="8.5703125" customWidth="1"/>
    <col min="5647" max="5647" width="8.42578125" customWidth="1"/>
    <col min="5890" max="5890" width="3.42578125" customWidth="1"/>
    <col min="5891" max="5891" width="25.140625" customWidth="1"/>
    <col min="5892" max="5892" width="9" customWidth="1"/>
    <col min="5893" max="5893" width="8" customWidth="1"/>
    <col min="5894" max="5894" width="8.7109375" customWidth="1"/>
    <col min="5895" max="5896" width="6.5703125" customWidth="1"/>
    <col min="5897" max="5897" width="8.7109375" customWidth="1"/>
    <col min="5899" max="5899" width="8.28515625" customWidth="1"/>
    <col min="5902" max="5902" width="8.5703125" customWidth="1"/>
    <col min="5903" max="5903" width="8.42578125" customWidth="1"/>
    <col min="6146" max="6146" width="3.42578125" customWidth="1"/>
    <col min="6147" max="6147" width="25.140625" customWidth="1"/>
    <col min="6148" max="6148" width="9" customWidth="1"/>
    <col min="6149" max="6149" width="8" customWidth="1"/>
    <col min="6150" max="6150" width="8.7109375" customWidth="1"/>
    <col min="6151" max="6152" width="6.5703125" customWidth="1"/>
    <col min="6153" max="6153" width="8.7109375" customWidth="1"/>
    <col min="6155" max="6155" width="8.28515625" customWidth="1"/>
    <col min="6158" max="6158" width="8.5703125" customWidth="1"/>
    <col min="6159" max="6159" width="8.42578125" customWidth="1"/>
    <col min="6402" max="6402" width="3.42578125" customWidth="1"/>
    <col min="6403" max="6403" width="25.140625" customWidth="1"/>
    <col min="6404" max="6404" width="9" customWidth="1"/>
    <col min="6405" max="6405" width="8" customWidth="1"/>
    <col min="6406" max="6406" width="8.7109375" customWidth="1"/>
    <col min="6407" max="6408" width="6.5703125" customWidth="1"/>
    <col min="6409" max="6409" width="8.7109375" customWidth="1"/>
    <col min="6411" max="6411" width="8.28515625" customWidth="1"/>
    <col min="6414" max="6414" width="8.5703125" customWidth="1"/>
    <col min="6415" max="6415" width="8.42578125" customWidth="1"/>
    <col min="6658" max="6658" width="3.42578125" customWidth="1"/>
    <col min="6659" max="6659" width="25.140625" customWidth="1"/>
    <col min="6660" max="6660" width="9" customWidth="1"/>
    <col min="6661" max="6661" width="8" customWidth="1"/>
    <col min="6662" max="6662" width="8.7109375" customWidth="1"/>
    <col min="6663" max="6664" width="6.5703125" customWidth="1"/>
    <col min="6665" max="6665" width="8.7109375" customWidth="1"/>
    <col min="6667" max="6667" width="8.28515625" customWidth="1"/>
    <col min="6670" max="6670" width="8.5703125" customWidth="1"/>
    <col min="6671" max="6671" width="8.42578125" customWidth="1"/>
    <col min="6914" max="6914" width="3.42578125" customWidth="1"/>
    <col min="6915" max="6915" width="25.140625" customWidth="1"/>
    <col min="6916" max="6916" width="9" customWidth="1"/>
    <col min="6917" max="6917" width="8" customWidth="1"/>
    <col min="6918" max="6918" width="8.7109375" customWidth="1"/>
    <col min="6919" max="6920" width="6.5703125" customWidth="1"/>
    <col min="6921" max="6921" width="8.7109375" customWidth="1"/>
    <col min="6923" max="6923" width="8.28515625" customWidth="1"/>
    <col min="6926" max="6926" width="8.5703125" customWidth="1"/>
    <col min="6927" max="6927" width="8.42578125" customWidth="1"/>
    <col min="7170" max="7170" width="3.42578125" customWidth="1"/>
    <col min="7171" max="7171" width="25.140625" customWidth="1"/>
    <col min="7172" max="7172" width="9" customWidth="1"/>
    <col min="7173" max="7173" width="8" customWidth="1"/>
    <col min="7174" max="7174" width="8.7109375" customWidth="1"/>
    <col min="7175" max="7176" width="6.5703125" customWidth="1"/>
    <col min="7177" max="7177" width="8.7109375" customWidth="1"/>
    <col min="7179" max="7179" width="8.28515625" customWidth="1"/>
    <col min="7182" max="7182" width="8.5703125" customWidth="1"/>
    <col min="7183" max="7183" width="8.42578125" customWidth="1"/>
    <col min="7426" max="7426" width="3.42578125" customWidth="1"/>
    <col min="7427" max="7427" width="25.140625" customWidth="1"/>
    <col min="7428" max="7428" width="9" customWidth="1"/>
    <col min="7429" max="7429" width="8" customWidth="1"/>
    <col min="7430" max="7430" width="8.7109375" customWidth="1"/>
    <col min="7431" max="7432" width="6.5703125" customWidth="1"/>
    <col min="7433" max="7433" width="8.7109375" customWidth="1"/>
    <col min="7435" max="7435" width="8.28515625" customWidth="1"/>
    <col min="7438" max="7438" width="8.5703125" customWidth="1"/>
    <col min="7439" max="7439" width="8.42578125" customWidth="1"/>
    <col min="7682" max="7682" width="3.42578125" customWidth="1"/>
    <col min="7683" max="7683" width="25.140625" customWidth="1"/>
    <col min="7684" max="7684" width="9" customWidth="1"/>
    <col min="7685" max="7685" width="8" customWidth="1"/>
    <col min="7686" max="7686" width="8.7109375" customWidth="1"/>
    <col min="7687" max="7688" width="6.5703125" customWidth="1"/>
    <col min="7689" max="7689" width="8.7109375" customWidth="1"/>
    <col min="7691" max="7691" width="8.28515625" customWidth="1"/>
    <col min="7694" max="7694" width="8.5703125" customWidth="1"/>
    <col min="7695" max="7695" width="8.42578125" customWidth="1"/>
    <col min="7938" max="7938" width="3.42578125" customWidth="1"/>
    <col min="7939" max="7939" width="25.140625" customWidth="1"/>
    <col min="7940" max="7940" width="9" customWidth="1"/>
    <col min="7941" max="7941" width="8" customWidth="1"/>
    <col min="7942" max="7942" width="8.7109375" customWidth="1"/>
    <col min="7943" max="7944" width="6.5703125" customWidth="1"/>
    <col min="7945" max="7945" width="8.7109375" customWidth="1"/>
    <col min="7947" max="7947" width="8.28515625" customWidth="1"/>
    <col min="7950" max="7950" width="8.5703125" customWidth="1"/>
    <col min="7951" max="7951" width="8.42578125" customWidth="1"/>
    <col min="8194" max="8194" width="3.42578125" customWidth="1"/>
    <col min="8195" max="8195" width="25.140625" customWidth="1"/>
    <col min="8196" max="8196" width="9" customWidth="1"/>
    <col min="8197" max="8197" width="8" customWidth="1"/>
    <col min="8198" max="8198" width="8.7109375" customWidth="1"/>
    <col min="8199" max="8200" width="6.5703125" customWidth="1"/>
    <col min="8201" max="8201" width="8.7109375" customWidth="1"/>
    <col min="8203" max="8203" width="8.28515625" customWidth="1"/>
    <col min="8206" max="8206" width="8.5703125" customWidth="1"/>
    <col min="8207" max="8207" width="8.42578125" customWidth="1"/>
    <col min="8450" max="8450" width="3.42578125" customWidth="1"/>
    <col min="8451" max="8451" width="25.140625" customWidth="1"/>
    <col min="8452" max="8452" width="9" customWidth="1"/>
    <col min="8453" max="8453" width="8" customWidth="1"/>
    <col min="8454" max="8454" width="8.7109375" customWidth="1"/>
    <col min="8455" max="8456" width="6.5703125" customWidth="1"/>
    <col min="8457" max="8457" width="8.7109375" customWidth="1"/>
    <col min="8459" max="8459" width="8.28515625" customWidth="1"/>
    <col min="8462" max="8462" width="8.5703125" customWidth="1"/>
    <col min="8463" max="8463" width="8.42578125" customWidth="1"/>
    <col min="8706" max="8706" width="3.42578125" customWidth="1"/>
    <col min="8707" max="8707" width="25.140625" customWidth="1"/>
    <col min="8708" max="8708" width="9" customWidth="1"/>
    <col min="8709" max="8709" width="8" customWidth="1"/>
    <col min="8710" max="8710" width="8.7109375" customWidth="1"/>
    <col min="8711" max="8712" width="6.5703125" customWidth="1"/>
    <col min="8713" max="8713" width="8.7109375" customWidth="1"/>
    <col min="8715" max="8715" width="8.28515625" customWidth="1"/>
    <col min="8718" max="8718" width="8.5703125" customWidth="1"/>
    <col min="8719" max="8719" width="8.42578125" customWidth="1"/>
    <col min="8962" max="8962" width="3.42578125" customWidth="1"/>
    <col min="8963" max="8963" width="25.140625" customWidth="1"/>
    <col min="8964" max="8964" width="9" customWidth="1"/>
    <col min="8965" max="8965" width="8" customWidth="1"/>
    <col min="8966" max="8966" width="8.7109375" customWidth="1"/>
    <col min="8967" max="8968" width="6.5703125" customWidth="1"/>
    <col min="8969" max="8969" width="8.7109375" customWidth="1"/>
    <col min="8971" max="8971" width="8.28515625" customWidth="1"/>
    <col min="8974" max="8974" width="8.5703125" customWidth="1"/>
    <col min="8975" max="8975" width="8.42578125" customWidth="1"/>
    <col min="9218" max="9218" width="3.42578125" customWidth="1"/>
    <col min="9219" max="9219" width="25.140625" customWidth="1"/>
    <col min="9220" max="9220" width="9" customWidth="1"/>
    <col min="9221" max="9221" width="8" customWidth="1"/>
    <col min="9222" max="9222" width="8.7109375" customWidth="1"/>
    <col min="9223" max="9224" width="6.5703125" customWidth="1"/>
    <col min="9225" max="9225" width="8.7109375" customWidth="1"/>
    <col min="9227" max="9227" width="8.28515625" customWidth="1"/>
    <col min="9230" max="9230" width="8.5703125" customWidth="1"/>
    <col min="9231" max="9231" width="8.42578125" customWidth="1"/>
    <col min="9474" max="9474" width="3.42578125" customWidth="1"/>
    <col min="9475" max="9475" width="25.140625" customWidth="1"/>
    <col min="9476" max="9476" width="9" customWidth="1"/>
    <col min="9477" max="9477" width="8" customWidth="1"/>
    <col min="9478" max="9478" width="8.7109375" customWidth="1"/>
    <col min="9479" max="9480" width="6.5703125" customWidth="1"/>
    <col min="9481" max="9481" width="8.7109375" customWidth="1"/>
    <col min="9483" max="9483" width="8.28515625" customWidth="1"/>
    <col min="9486" max="9486" width="8.5703125" customWidth="1"/>
    <col min="9487" max="9487" width="8.42578125" customWidth="1"/>
    <col min="9730" max="9730" width="3.42578125" customWidth="1"/>
    <col min="9731" max="9731" width="25.140625" customWidth="1"/>
    <col min="9732" max="9732" width="9" customWidth="1"/>
    <col min="9733" max="9733" width="8" customWidth="1"/>
    <col min="9734" max="9734" width="8.7109375" customWidth="1"/>
    <col min="9735" max="9736" width="6.5703125" customWidth="1"/>
    <col min="9737" max="9737" width="8.7109375" customWidth="1"/>
    <col min="9739" max="9739" width="8.28515625" customWidth="1"/>
    <col min="9742" max="9742" width="8.5703125" customWidth="1"/>
    <col min="9743" max="9743" width="8.42578125" customWidth="1"/>
    <col min="9986" max="9986" width="3.42578125" customWidth="1"/>
    <col min="9987" max="9987" width="25.140625" customWidth="1"/>
    <col min="9988" max="9988" width="9" customWidth="1"/>
    <col min="9989" max="9989" width="8" customWidth="1"/>
    <col min="9990" max="9990" width="8.7109375" customWidth="1"/>
    <col min="9991" max="9992" width="6.5703125" customWidth="1"/>
    <col min="9993" max="9993" width="8.7109375" customWidth="1"/>
    <col min="9995" max="9995" width="8.28515625" customWidth="1"/>
    <col min="9998" max="9998" width="8.5703125" customWidth="1"/>
    <col min="9999" max="9999" width="8.42578125" customWidth="1"/>
    <col min="10242" max="10242" width="3.42578125" customWidth="1"/>
    <col min="10243" max="10243" width="25.140625" customWidth="1"/>
    <col min="10244" max="10244" width="9" customWidth="1"/>
    <col min="10245" max="10245" width="8" customWidth="1"/>
    <col min="10246" max="10246" width="8.7109375" customWidth="1"/>
    <col min="10247" max="10248" width="6.5703125" customWidth="1"/>
    <col min="10249" max="10249" width="8.7109375" customWidth="1"/>
    <col min="10251" max="10251" width="8.28515625" customWidth="1"/>
    <col min="10254" max="10254" width="8.5703125" customWidth="1"/>
    <col min="10255" max="10255" width="8.42578125" customWidth="1"/>
    <col min="10498" max="10498" width="3.42578125" customWidth="1"/>
    <col min="10499" max="10499" width="25.140625" customWidth="1"/>
    <col min="10500" max="10500" width="9" customWidth="1"/>
    <col min="10501" max="10501" width="8" customWidth="1"/>
    <col min="10502" max="10502" width="8.7109375" customWidth="1"/>
    <col min="10503" max="10504" width="6.5703125" customWidth="1"/>
    <col min="10505" max="10505" width="8.7109375" customWidth="1"/>
    <col min="10507" max="10507" width="8.28515625" customWidth="1"/>
    <col min="10510" max="10510" width="8.5703125" customWidth="1"/>
    <col min="10511" max="10511" width="8.42578125" customWidth="1"/>
    <col min="10754" max="10754" width="3.42578125" customWidth="1"/>
    <col min="10755" max="10755" width="25.140625" customWidth="1"/>
    <col min="10756" max="10756" width="9" customWidth="1"/>
    <col min="10757" max="10757" width="8" customWidth="1"/>
    <col min="10758" max="10758" width="8.7109375" customWidth="1"/>
    <col min="10759" max="10760" width="6.5703125" customWidth="1"/>
    <col min="10761" max="10761" width="8.7109375" customWidth="1"/>
    <col min="10763" max="10763" width="8.28515625" customWidth="1"/>
    <col min="10766" max="10766" width="8.5703125" customWidth="1"/>
    <col min="10767" max="10767" width="8.42578125" customWidth="1"/>
    <col min="11010" max="11010" width="3.42578125" customWidth="1"/>
    <col min="11011" max="11011" width="25.140625" customWidth="1"/>
    <col min="11012" max="11012" width="9" customWidth="1"/>
    <col min="11013" max="11013" width="8" customWidth="1"/>
    <col min="11014" max="11014" width="8.7109375" customWidth="1"/>
    <col min="11015" max="11016" width="6.5703125" customWidth="1"/>
    <col min="11017" max="11017" width="8.7109375" customWidth="1"/>
    <col min="11019" max="11019" width="8.28515625" customWidth="1"/>
    <col min="11022" max="11022" width="8.5703125" customWidth="1"/>
    <col min="11023" max="11023" width="8.42578125" customWidth="1"/>
    <col min="11266" max="11266" width="3.42578125" customWidth="1"/>
    <col min="11267" max="11267" width="25.140625" customWidth="1"/>
    <col min="11268" max="11268" width="9" customWidth="1"/>
    <col min="11269" max="11269" width="8" customWidth="1"/>
    <col min="11270" max="11270" width="8.7109375" customWidth="1"/>
    <col min="11271" max="11272" width="6.5703125" customWidth="1"/>
    <col min="11273" max="11273" width="8.7109375" customWidth="1"/>
    <col min="11275" max="11275" width="8.28515625" customWidth="1"/>
    <col min="11278" max="11278" width="8.5703125" customWidth="1"/>
    <col min="11279" max="11279" width="8.42578125" customWidth="1"/>
    <col min="11522" max="11522" width="3.42578125" customWidth="1"/>
    <col min="11523" max="11523" width="25.140625" customWidth="1"/>
    <col min="11524" max="11524" width="9" customWidth="1"/>
    <col min="11525" max="11525" width="8" customWidth="1"/>
    <col min="11526" max="11526" width="8.7109375" customWidth="1"/>
    <col min="11527" max="11528" width="6.5703125" customWidth="1"/>
    <col min="11529" max="11529" width="8.7109375" customWidth="1"/>
    <col min="11531" max="11531" width="8.28515625" customWidth="1"/>
    <col min="11534" max="11534" width="8.5703125" customWidth="1"/>
    <col min="11535" max="11535" width="8.42578125" customWidth="1"/>
    <col min="11778" max="11778" width="3.42578125" customWidth="1"/>
    <col min="11779" max="11779" width="25.140625" customWidth="1"/>
    <col min="11780" max="11780" width="9" customWidth="1"/>
    <col min="11781" max="11781" width="8" customWidth="1"/>
    <col min="11782" max="11782" width="8.7109375" customWidth="1"/>
    <col min="11783" max="11784" width="6.5703125" customWidth="1"/>
    <col min="11785" max="11785" width="8.7109375" customWidth="1"/>
    <col min="11787" max="11787" width="8.28515625" customWidth="1"/>
    <col min="11790" max="11790" width="8.5703125" customWidth="1"/>
    <col min="11791" max="11791" width="8.42578125" customWidth="1"/>
    <col min="12034" max="12034" width="3.42578125" customWidth="1"/>
    <col min="12035" max="12035" width="25.140625" customWidth="1"/>
    <col min="12036" max="12036" width="9" customWidth="1"/>
    <col min="12037" max="12037" width="8" customWidth="1"/>
    <col min="12038" max="12038" width="8.7109375" customWidth="1"/>
    <col min="12039" max="12040" width="6.5703125" customWidth="1"/>
    <col min="12041" max="12041" width="8.7109375" customWidth="1"/>
    <col min="12043" max="12043" width="8.28515625" customWidth="1"/>
    <col min="12046" max="12046" width="8.5703125" customWidth="1"/>
    <col min="12047" max="12047" width="8.42578125" customWidth="1"/>
    <col min="12290" max="12290" width="3.42578125" customWidth="1"/>
    <col min="12291" max="12291" width="25.140625" customWidth="1"/>
    <col min="12292" max="12292" width="9" customWidth="1"/>
    <col min="12293" max="12293" width="8" customWidth="1"/>
    <col min="12294" max="12294" width="8.7109375" customWidth="1"/>
    <col min="12295" max="12296" width="6.5703125" customWidth="1"/>
    <col min="12297" max="12297" width="8.7109375" customWidth="1"/>
    <col min="12299" max="12299" width="8.28515625" customWidth="1"/>
    <col min="12302" max="12302" width="8.5703125" customWidth="1"/>
    <col min="12303" max="12303" width="8.42578125" customWidth="1"/>
    <col min="12546" max="12546" width="3.42578125" customWidth="1"/>
    <col min="12547" max="12547" width="25.140625" customWidth="1"/>
    <col min="12548" max="12548" width="9" customWidth="1"/>
    <col min="12549" max="12549" width="8" customWidth="1"/>
    <col min="12550" max="12550" width="8.7109375" customWidth="1"/>
    <col min="12551" max="12552" width="6.5703125" customWidth="1"/>
    <col min="12553" max="12553" width="8.7109375" customWidth="1"/>
    <col min="12555" max="12555" width="8.28515625" customWidth="1"/>
    <col min="12558" max="12558" width="8.5703125" customWidth="1"/>
    <col min="12559" max="12559" width="8.42578125" customWidth="1"/>
    <col min="12802" max="12802" width="3.42578125" customWidth="1"/>
    <col min="12803" max="12803" width="25.140625" customWidth="1"/>
    <col min="12804" max="12804" width="9" customWidth="1"/>
    <col min="12805" max="12805" width="8" customWidth="1"/>
    <col min="12806" max="12806" width="8.7109375" customWidth="1"/>
    <col min="12807" max="12808" width="6.5703125" customWidth="1"/>
    <col min="12809" max="12809" width="8.7109375" customWidth="1"/>
    <col min="12811" max="12811" width="8.28515625" customWidth="1"/>
    <col min="12814" max="12814" width="8.5703125" customWidth="1"/>
    <col min="12815" max="12815" width="8.42578125" customWidth="1"/>
    <col min="13058" max="13058" width="3.42578125" customWidth="1"/>
    <col min="13059" max="13059" width="25.140625" customWidth="1"/>
    <col min="13060" max="13060" width="9" customWidth="1"/>
    <col min="13061" max="13061" width="8" customWidth="1"/>
    <col min="13062" max="13062" width="8.7109375" customWidth="1"/>
    <col min="13063" max="13064" width="6.5703125" customWidth="1"/>
    <col min="13065" max="13065" width="8.7109375" customWidth="1"/>
    <col min="13067" max="13067" width="8.28515625" customWidth="1"/>
    <col min="13070" max="13070" width="8.5703125" customWidth="1"/>
    <col min="13071" max="13071" width="8.42578125" customWidth="1"/>
    <col min="13314" max="13314" width="3.42578125" customWidth="1"/>
    <col min="13315" max="13315" width="25.140625" customWidth="1"/>
    <col min="13316" max="13316" width="9" customWidth="1"/>
    <col min="13317" max="13317" width="8" customWidth="1"/>
    <col min="13318" max="13318" width="8.7109375" customWidth="1"/>
    <col min="13319" max="13320" width="6.5703125" customWidth="1"/>
    <col min="13321" max="13321" width="8.7109375" customWidth="1"/>
    <col min="13323" max="13323" width="8.28515625" customWidth="1"/>
    <col min="13326" max="13326" width="8.5703125" customWidth="1"/>
    <col min="13327" max="13327" width="8.42578125" customWidth="1"/>
    <col min="13570" max="13570" width="3.42578125" customWidth="1"/>
    <col min="13571" max="13571" width="25.140625" customWidth="1"/>
    <col min="13572" max="13572" width="9" customWidth="1"/>
    <col min="13573" max="13573" width="8" customWidth="1"/>
    <col min="13574" max="13574" width="8.7109375" customWidth="1"/>
    <col min="13575" max="13576" width="6.5703125" customWidth="1"/>
    <col min="13577" max="13577" width="8.7109375" customWidth="1"/>
    <col min="13579" max="13579" width="8.28515625" customWidth="1"/>
    <col min="13582" max="13582" width="8.5703125" customWidth="1"/>
    <col min="13583" max="13583" width="8.42578125" customWidth="1"/>
    <col min="13826" max="13826" width="3.42578125" customWidth="1"/>
    <col min="13827" max="13827" width="25.140625" customWidth="1"/>
    <col min="13828" max="13828" width="9" customWidth="1"/>
    <col min="13829" max="13829" width="8" customWidth="1"/>
    <col min="13830" max="13830" width="8.7109375" customWidth="1"/>
    <col min="13831" max="13832" width="6.5703125" customWidth="1"/>
    <col min="13833" max="13833" width="8.7109375" customWidth="1"/>
    <col min="13835" max="13835" width="8.28515625" customWidth="1"/>
    <col min="13838" max="13838" width="8.5703125" customWidth="1"/>
    <col min="13839" max="13839" width="8.42578125" customWidth="1"/>
    <col min="14082" max="14082" width="3.42578125" customWidth="1"/>
    <col min="14083" max="14083" width="25.140625" customWidth="1"/>
    <col min="14084" max="14084" width="9" customWidth="1"/>
    <col min="14085" max="14085" width="8" customWidth="1"/>
    <col min="14086" max="14086" width="8.7109375" customWidth="1"/>
    <col min="14087" max="14088" width="6.5703125" customWidth="1"/>
    <col min="14089" max="14089" width="8.7109375" customWidth="1"/>
    <col min="14091" max="14091" width="8.28515625" customWidth="1"/>
    <col min="14094" max="14094" width="8.5703125" customWidth="1"/>
    <col min="14095" max="14095" width="8.42578125" customWidth="1"/>
    <col min="14338" max="14338" width="3.42578125" customWidth="1"/>
    <col min="14339" max="14339" width="25.140625" customWidth="1"/>
    <col min="14340" max="14340" width="9" customWidth="1"/>
    <col min="14341" max="14341" width="8" customWidth="1"/>
    <col min="14342" max="14342" width="8.7109375" customWidth="1"/>
    <col min="14343" max="14344" width="6.5703125" customWidth="1"/>
    <col min="14345" max="14345" width="8.7109375" customWidth="1"/>
    <col min="14347" max="14347" width="8.28515625" customWidth="1"/>
    <col min="14350" max="14350" width="8.5703125" customWidth="1"/>
    <col min="14351" max="14351" width="8.42578125" customWidth="1"/>
    <col min="14594" max="14594" width="3.42578125" customWidth="1"/>
    <col min="14595" max="14595" width="25.140625" customWidth="1"/>
    <col min="14596" max="14596" width="9" customWidth="1"/>
    <col min="14597" max="14597" width="8" customWidth="1"/>
    <col min="14598" max="14598" width="8.7109375" customWidth="1"/>
    <col min="14599" max="14600" width="6.5703125" customWidth="1"/>
    <col min="14601" max="14601" width="8.7109375" customWidth="1"/>
    <col min="14603" max="14603" width="8.28515625" customWidth="1"/>
    <col min="14606" max="14606" width="8.5703125" customWidth="1"/>
    <col min="14607" max="14607" width="8.42578125" customWidth="1"/>
    <col min="14850" max="14850" width="3.42578125" customWidth="1"/>
    <col min="14851" max="14851" width="25.140625" customWidth="1"/>
    <col min="14852" max="14852" width="9" customWidth="1"/>
    <col min="14853" max="14853" width="8" customWidth="1"/>
    <col min="14854" max="14854" width="8.7109375" customWidth="1"/>
    <col min="14855" max="14856" width="6.5703125" customWidth="1"/>
    <col min="14857" max="14857" width="8.7109375" customWidth="1"/>
    <col min="14859" max="14859" width="8.28515625" customWidth="1"/>
    <col min="14862" max="14862" width="8.5703125" customWidth="1"/>
    <col min="14863" max="14863" width="8.42578125" customWidth="1"/>
    <col min="15106" max="15106" width="3.42578125" customWidth="1"/>
    <col min="15107" max="15107" width="25.140625" customWidth="1"/>
    <col min="15108" max="15108" width="9" customWidth="1"/>
    <col min="15109" max="15109" width="8" customWidth="1"/>
    <col min="15110" max="15110" width="8.7109375" customWidth="1"/>
    <col min="15111" max="15112" width="6.5703125" customWidth="1"/>
    <col min="15113" max="15113" width="8.7109375" customWidth="1"/>
    <col min="15115" max="15115" width="8.28515625" customWidth="1"/>
    <col min="15118" max="15118" width="8.5703125" customWidth="1"/>
    <col min="15119" max="15119" width="8.42578125" customWidth="1"/>
    <col min="15362" max="15362" width="3.42578125" customWidth="1"/>
    <col min="15363" max="15363" width="25.140625" customWidth="1"/>
    <col min="15364" max="15364" width="9" customWidth="1"/>
    <col min="15365" max="15365" width="8" customWidth="1"/>
    <col min="15366" max="15366" width="8.7109375" customWidth="1"/>
    <col min="15367" max="15368" width="6.5703125" customWidth="1"/>
    <col min="15369" max="15369" width="8.7109375" customWidth="1"/>
    <col min="15371" max="15371" width="8.28515625" customWidth="1"/>
    <col min="15374" max="15374" width="8.5703125" customWidth="1"/>
    <col min="15375" max="15375" width="8.42578125" customWidth="1"/>
    <col min="15618" max="15618" width="3.42578125" customWidth="1"/>
    <col min="15619" max="15619" width="25.140625" customWidth="1"/>
    <col min="15620" max="15620" width="9" customWidth="1"/>
    <col min="15621" max="15621" width="8" customWidth="1"/>
    <col min="15622" max="15622" width="8.7109375" customWidth="1"/>
    <col min="15623" max="15624" width="6.5703125" customWidth="1"/>
    <col min="15625" max="15625" width="8.7109375" customWidth="1"/>
    <col min="15627" max="15627" width="8.28515625" customWidth="1"/>
    <col min="15630" max="15630" width="8.5703125" customWidth="1"/>
    <col min="15631" max="15631" width="8.42578125" customWidth="1"/>
    <col min="15874" max="15874" width="3.42578125" customWidth="1"/>
    <col min="15875" max="15875" width="25.140625" customWidth="1"/>
    <col min="15876" max="15876" width="9" customWidth="1"/>
    <col min="15877" max="15877" width="8" customWidth="1"/>
    <col min="15878" max="15878" width="8.7109375" customWidth="1"/>
    <col min="15879" max="15880" width="6.5703125" customWidth="1"/>
    <col min="15881" max="15881" width="8.7109375" customWidth="1"/>
    <col min="15883" max="15883" width="8.28515625" customWidth="1"/>
    <col min="15886" max="15886" width="8.5703125" customWidth="1"/>
    <col min="15887" max="15887" width="8.42578125" customWidth="1"/>
    <col min="16130" max="16130" width="3.42578125" customWidth="1"/>
    <col min="16131" max="16131" width="25.140625" customWidth="1"/>
    <col min="16132" max="16132" width="9" customWidth="1"/>
    <col min="16133" max="16133" width="8" customWidth="1"/>
    <col min="16134" max="16134" width="8.7109375" customWidth="1"/>
    <col min="16135" max="16136" width="6.5703125" customWidth="1"/>
    <col min="16137" max="16137" width="8.7109375" customWidth="1"/>
    <col min="16139" max="16139" width="8.28515625" customWidth="1"/>
    <col min="16142" max="16142" width="8.5703125" customWidth="1"/>
    <col min="16143" max="16143" width="8.42578125" customWidth="1"/>
  </cols>
  <sheetData>
    <row r="1" spans="1:19" x14ac:dyDescent="0.2">
      <c r="O1" s="243" t="s">
        <v>394</v>
      </c>
      <c r="P1" s="243"/>
      <c r="Q1" s="243"/>
      <c r="R1" s="243"/>
    </row>
    <row r="2" spans="1:19" x14ac:dyDescent="0.2">
      <c r="A2" s="244" t="s">
        <v>395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7"/>
    </row>
    <row r="3" spans="1:19" x14ac:dyDescent="0.2">
      <c r="A3" s="57"/>
      <c r="B3" s="57"/>
      <c r="C3" s="57"/>
      <c r="D3" s="57"/>
      <c r="E3" s="61"/>
      <c r="F3" s="61"/>
      <c r="G3" s="57"/>
      <c r="H3" s="57"/>
      <c r="I3" s="57"/>
      <c r="J3" s="57"/>
      <c r="K3" s="57"/>
      <c r="L3" s="61"/>
      <c r="M3" s="61"/>
      <c r="N3" s="57"/>
      <c r="O3" s="57"/>
      <c r="P3" s="57"/>
      <c r="Q3" s="57"/>
      <c r="R3" s="7" t="s">
        <v>61</v>
      </c>
    </row>
    <row r="4" spans="1:19" s="18" customFormat="1" ht="12.75" customHeight="1" x14ac:dyDescent="0.2">
      <c r="A4" s="267"/>
      <c r="B4" s="256" t="s">
        <v>112</v>
      </c>
      <c r="C4" s="256" t="s">
        <v>113</v>
      </c>
      <c r="D4" s="257" t="s">
        <v>114</v>
      </c>
      <c r="E4" s="248" t="s">
        <v>115</v>
      </c>
      <c r="F4" s="248" t="s">
        <v>116</v>
      </c>
      <c r="G4" s="256" t="s">
        <v>117</v>
      </c>
      <c r="H4" s="256" t="s">
        <v>118</v>
      </c>
      <c r="I4" s="256" t="s">
        <v>323</v>
      </c>
      <c r="J4" s="266" t="s">
        <v>119</v>
      </c>
      <c r="K4" s="256" t="s">
        <v>120</v>
      </c>
      <c r="L4" s="248" t="s">
        <v>121</v>
      </c>
      <c r="M4" s="248" t="s">
        <v>122</v>
      </c>
      <c r="N4" s="256" t="s">
        <v>123</v>
      </c>
      <c r="O4" s="259" t="s">
        <v>124</v>
      </c>
      <c r="P4" s="260" t="s">
        <v>125</v>
      </c>
      <c r="Q4" s="261"/>
      <c r="R4" s="262"/>
    </row>
    <row r="5" spans="1:19" s="18" customFormat="1" ht="12.75" customHeight="1" x14ac:dyDescent="0.2">
      <c r="A5" s="267"/>
      <c r="B5" s="256"/>
      <c r="C5" s="256"/>
      <c r="D5" s="257"/>
      <c r="E5" s="258"/>
      <c r="F5" s="258"/>
      <c r="G5" s="256"/>
      <c r="H5" s="256"/>
      <c r="I5" s="256"/>
      <c r="J5" s="266"/>
      <c r="K5" s="256"/>
      <c r="L5" s="258"/>
      <c r="M5" s="258"/>
      <c r="N5" s="256"/>
      <c r="O5" s="259"/>
      <c r="P5" s="265" t="s">
        <v>325</v>
      </c>
      <c r="Q5" s="265" t="s">
        <v>126</v>
      </c>
      <c r="R5" s="263" t="s">
        <v>326</v>
      </c>
    </row>
    <row r="6" spans="1:19" s="18" customFormat="1" ht="75" customHeight="1" x14ac:dyDescent="0.2">
      <c r="A6" s="267"/>
      <c r="B6" s="256"/>
      <c r="C6" s="256"/>
      <c r="D6" s="257"/>
      <c r="E6" s="249"/>
      <c r="F6" s="249"/>
      <c r="G6" s="256"/>
      <c r="H6" s="256"/>
      <c r="I6" s="256"/>
      <c r="J6" s="266"/>
      <c r="K6" s="256"/>
      <c r="L6" s="249"/>
      <c r="M6" s="249"/>
      <c r="N6" s="256"/>
      <c r="O6" s="259"/>
      <c r="P6" s="265"/>
      <c r="Q6" s="265"/>
      <c r="R6" s="264"/>
    </row>
    <row r="7" spans="1:19" s="20" customFormat="1" x14ac:dyDescent="0.2">
      <c r="A7" s="17">
        <v>1</v>
      </c>
      <c r="B7" s="17">
        <v>2</v>
      </c>
      <c r="C7" s="17">
        <v>3</v>
      </c>
      <c r="D7" s="59">
        <v>4</v>
      </c>
      <c r="E7" s="59">
        <v>5</v>
      </c>
      <c r="F7" s="17">
        <v>6</v>
      </c>
      <c r="G7" s="19">
        <v>7</v>
      </c>
      <c r="H7" s="19">
        <v>8</v>
      </c>
      <c r="I7" s="19">
        <v>9</v>
      </c>
      <c r="J7" s="50">
        <v>10</v>
      </c>
      <c r="K7" s="19">
        <v>11</v>
      </c>
      <c r="L7" s="59">
        <v>12</v>
      </c>
      <c r="M7" s="59">
        <v>13</v>
      </c>
      <c r="N7" s="19">
        <v>14</v>
      </c>
      <c r="O7" s="60">
        <v>15</v>
      </c>
      <c r="P7" s="19">
        <v>16</v>
      </c>
      <c r="Q7" s="59">
        <v>17</v>
      </c>
      <c r="R7" s="59">
        <v>18</v>
      </c>
    </row>
    <row r="8" spans="1:19" x14ac:dyDescent="0.2">
      <c r="A8" s="9">
        <v>1</v>
      </c>
      <c r="B8" s="21" t="s">
        <v>127</v>
      </c>
      <c r="C8" s="22">
        <v>426.1</v>
      </c>
      <c r="D8" s="22">
        <v>49.3</v>
      </c>
      <c r="E8" s="22"/>
      <c r="F8" s="22">
        <v>4.0999999999999996</v>
      </c>
      <c r="G8" s="22">
        <v>0.6</v>
      </c>
      <c r="H8" s="22">
        <v>1.1000000000000001</v>
      </c>
      <c r="I8" s="22">
        <v>0.9</v>
      </c>
      <c r="J8" s="23">
        <f>SUM(C8+D8+F8+G8+H8+I8)</f>
        <v>482.10000000000008</v>
      </c>
      <c r="K8" s="22">
        <v>30</v>
      </c>
      <c r="L8" s="22"/>
      <c r="M8" s="22"/>
      <c r="N8" s="22"/>
      <c r="O8" s="24">
        <f t="shared" ref="O8:O34" si="0">SUM(J8+K8+L8+M8+N8)</f>
        <v>512.10000000000014</v>
      </c>
      <c r="P8" s="22">
        <f t="shared" ref="P8:P33" si="1">+O8-F8-G8-H8-I8-L8</f>
        <v>505.40000000000009</v>
      </c>
      <c r="Q8" s="22">
        <f t="shared" ref="Q8:Q26" si="2">ROUND(P8/1.0145,1)</f>
        <v>498.2</v>
      </c>
      <c r="R8" s="11"/>
      <c r="S8" s="25"/>
    </row>
    <row r="9" spans="1:19" x14ac:dyDescent="0.2">
      <c r="A9" s="9">
        <v>2</v>
      </c>
      <c r="B9" s="21" t="s">
        <v>128</v>
      </c>
      <c r="C9" s="22">
        <v>468.4</v>
      </c>
      <c r="D9" s="22">
        <v>52.4</v>
      </c>
      <c r="E9" s="22"/>
      <c r="F9" s="22">
        <v>4.5999999999999996</v>
      </c>
      <c r="G9" s="22">
        <v>0.7</v>
      </c>
      <c r="H9" s="22">
        <v>1.2</v>
      </c>
      <c r="I9" s="22">
        <v>1</v>
      </c>
      <c r="J9" s="23">
        <f t="shared" ref="J9:J33" si="3">SUM(C9+D9+F9+G9+H9+I9)</f>
        <v>528.30000000000007</v>
      </c>
      <c r="K9" s="22">
        <v>34.1</v>
      </c>
      <c r="L9" s="22"/>
      <c r="M9" s="22"/>
      <c r="N9" s="22"/>
      <c r="O9" s="24">
        <f t="shared" si="0"/>
        <v>562.40000000000009</v>
      </c>
      <c r="P9" s="22">
        <f t="shared" si="1"/>
        <v>554.9</v>
      </c>
      <c r="Q9" s="22">
        <f t="shared" si="2"/>
        <v>547</v>
      </c>
      <c r="R9" s="39"/>
      <c r="S9" s="25"/>
    </row>
    <row r="10" spans="1:19" x14ac:dyDescent="0.2">
      <c r="A10" s="9">
        <v>3</v>
      </c>
      <c r="B10" s="21" t="s">
        <v>129</v>
      </c>
      <c r="C10" s="22">
        <v>383.9</v>
      </c>
      <c r="D10" s="22">
        <v>28.6</v>
      </c>
      <c r="E10" s="22"/>
      <c r="F10" s="22">
        <v>4.0999999999999996</v>
      </c>
      <c r="G10" s="22">
        <v>0.6</v>
      </c>
      <c r="H10" s="22">
        <v>1.1000000000000001</v>
      </c>
      <c r="I10" s="22">
        <v>0.9</v>
      </c>
      <c r="J10" s="23">
        <f t="shared" si="3"/>
        <v>419.20000000000005</v>
      </c>
      <c r="K10" s="22">
        <v>30.2</v>
      </c>
      <c r="L10" s="22"/>
      <c r="M10" s="22"/>
      <c r="N10" s="22"/>
      <c r="O10" s="24">
        <f t="shared" si="0"/>
        <v>449.40000000000003</v>
      </c>
      <c r="P10" s="22">
        <f t="shared" si="1"/>
        <v>442.7</v>
      </c>
      <c r="Q10" s="22">
        <f t="shared" si="2"/>
        <v>436.4</v>
      </c>
      <c r="R10" s="39"/>
      <c r="S10" s="25"/>
    </row>
    <row r="11" spans="1:19" x14ac:dyDescent="0.2">
      <c r="A11" s="9">
        <v>4</v>
      </c>
      <c r="B11" s="21" t="s">
        <v>130</v>
      </c>
      <c r="C11" s="22">
        <v>554.70000000000005</v>
      </c>
      <c r="D11" s="22">
        <v>65.8</v>
      </c>
      <c r="E11" s="22"/>
      <c r="F11" s="22">
        <v>5.8</v>
      </c>
      <c r="G11" s="22">
        <v>0.8</v>
      </c>
      <c r="H11" s="22">
        <v>1.6</v>
      </c>
      <c r="I11" s="22">
        <v>1.2</v>
      </c>
      <c r="J11" s="23">
        <f t="shared" si="3"/>
        <v>629.9</v>
      </c>
      <c r="K11" s="22">
        <v>42.2</v>
      </c>
      <c r="L11" s="22"/>
      <c r="M11" s="22"/>
      <c r="N11" s="22"/>
      <c r="O11" s="24">
        <f t="shared" si="0"/>
        <v>672.1</v>
      </c>
      <c r="P11" s="22">
        <f t="shared" si="1"/>
        <v>662.7</v>
      </c>
      <c r="Q11" s="22">
        <f t="shared" si="2"/>
        <v>653.20000000000005</v>
      </c>
      <c r="R11" s="39"/>
      <c r="S11" s="25"/>
    </row>
    <row r="12" spans="1:19" x14ac:dyDescent="0.2">
      <c r="A12" s="9">
        <v>5</v>
      </c>
      <c r="B12" s="21" t="s">
        <v>131</v>
      </c>
      <c r="C12" s="22">
        <v>512.5</v>
      </c>
      <c r="D12" s="22">
        <v>66.2</v>
      </c>
      <c r="E12" s="22"/>
      <c r="F12" s="22">
        <v>5.5</v>
      </c>
      <c r="G12" s="22">
        <v>0.8</v>
      </c>
      <c r="H12" s="22">
        <v>1.5</v>
      </c>
      <c r="I12" s="22">
        <v>1.1000000000000001</v>
      </c>
      <c r="J12" s="23">
        <f t="shared" si="3"/>
        <v>587.6</v>
      </c>
      <c r="K12" s="22">
        <v>40.4</v>
      </c>
      <c r="L12" s="22"/>
      <c r="M12" s="22"/>
      <c r="N12" s="22"/>
      <c r="O12" s="24">
        <f t="shared" si="0"/>
        <v>628</v>
      </c>
      <c r="P12" s="22">
        <f t="shared" si="1"/>
        <v>619.1</v>
      </c>
      <c r="Q12" s="22">
        <f t="shared" si="2"/>
        <v>610.29999999999995</v>
      </c>
      <c r="R12" s="39"/>
      <c r="S12" s="25"/>
    </row>
    <row r="13" spans="1:19" x14ac:dyDescent="0.2">
      <c r="A13" s="9">
        <v>6</v>
      </c>
      <c r="B13" s="21" t="s">
        <v>132</v>
      </c>
      <c r="C13" s="22">
        <v>512.5</v>
      </c>
      <c r="D13" s="22">
        <v>89.8</v>
      </c>
      <c r="E13" s="22"/>
      <c r="F13" s="22">
        <v>4.2</v>
      </c>
      <c r="G13" s="22">
        <v>0.6</v>
      </c>
      <c r="H13" s="22">
        <v>1.1000000000000001</v>
      </c>
      <c r="I13" s="22">
        <v>0.8</v>
      </c>
      <c r="J13" s="23">
        <f t="shared" si="3"/>
        <v>609</v>
      </c>
      <c r="K13" s="22">
        <v>30.5</v>
      </c>
      <c r="L13" s="22"/>
      <c r="M13" s="22"/>
      <c r="N13" s="22"/>
      <c r="O13" s="24">
        <f t="shared" si="0"/>
        <v>639.5</v>
      </c>
      <c r="P13" s="22">
        <f t="shared" si="1"/>
        <v>632.79999999999995</v>
      </c>
      <c r="Q13" s="22">
        <f t="shared" si="2"/>
        <v>623.79999999999995</v>
      </c>
      <c r="R13" s="39"/>
      <c r="S13" s="25"/>
    </row>
    <row r="14" spans="1:19" ht="15.75" customHeight="1" x14ac:dyDescent="0.2">
      <c r="A14" s="9">
        <v>7</v>
      </c>
      <c r="B14" s="21" t="s">
        <v>133</v>
      </c>
      <c r="C14" s="22">
        <v>526.5</v>
      </c>
      <c r="D14" s="22">
        <v>76.2</v>
      </c>
      <c r="E14" s="22"/>
      <c r="F14" s="22">
        <v>6.3</v>
      </c>
      <c r="G14" s="22">
        <v>0.9</v>
      </c>
      <c r="H14" s="22">
        <v>1.7</v>
      </c>
      <c r="I14" s="22">
        <v>1.3</v>
      </c>
      <c r="J14" s="23">
        <f t="shared" si="3"/>
        <v>612.9</v>
      </c>
      <c r="K14" s="22">
        <v>46.3</v>
      </c>
      <c r="L14" s="22"/>
      <c r="M14" s="22"/>
      <c r="N14" s="22"/>
      <c r="O14" s="24">
        <f t="shared" si="0"/>
        <v>659.19999999999993</v>
      </c>
      <c r="P14" s="22">
        <f t="shared" si="1"/>
        <v>649</v>
      </c>
      <c r="Q14" s="22">
        <f t="shared" si="2"/>
        <v>639.70000000000005</v>
      </c>
      <c r="R14" s="39"/>
      <c r="S14" s="25"/>
    </row>
    <row r="15" spans="1:19" x14ac:dyDescent="0.2">
      <c r="A15" s="9">
        <v>8</v>
      </c>
      <c r="B15" s="26" t="s">
        <v>134</v>
      </c>
      <c r="C15" s="22">
        <v>537.20000000000005</v>
      </c>
      <c r="D15" s="22">
        <v>112.5</v>
      </c>
      <c r="E15" s="22"/>
      <c r="F15" s="22">
        <v>4.9000000000000004</v>
      </c>
      <c r="G15" s="22">
        <v>0.7</v>
      </c>
      <c r="H15" s="22">
        <v>1.3</v>
      </c>
      <c r="I15" s="22">
        <v>1</v>
      </c>
      <c r="J15" s="23">
        <f t="shared" si="3"/>
        <v>657.6</v>
      </c>
      <c r="K15" s="22">
        <v>49.6</v>
      </c>
      <c r="L15" s="22">
        <v>1.2</v>
      </c>
      <c r="M15" s="22"/>
      <c r="N15" s="22">
        <v>3.7</v>
      </c>
      <c r="O15" s="24">
        <f t="shared" si="0"/>
        <v>712.10000000000014</v>
      </c>
      <c r="P15" s="22">
        <f t="shared" si="1"/>
        <v>703.00000000000011</v>
      </c>
      <c r="Q15" s="22">
        <f t="shared" si="2"/>
        <v>693</v>
      </c>
      <c r="R15" s="39"/>
      <c r="S15" s="25"/>
    </row>
    <row r="16" spans="1:19" x14ac:dyDescent="0.2">
      <c r="A16" s="9">
        <v>9</v>
      </c>
      <c r="B16" s="21" t="s">
        <v>135</v>
      </c>
      <c r="C16" s="22">
        <v>1602.6</v>
      </c>
      <c r="D16" s="22">
        <v>160.6</v>
      </c>
      <c r="E16" s="22"/>
      <c r="F16" s="22">
        <v>15.6</v>
      </c>
      <c r="G16" s="22">
        <v>2.2999999999999998</v>
      </c>
      <c r="H16" s="22">
        <v>4.2</v>
      </c>
      <c r="I16" s="22">
        <v>3.2</v>
      </c>
      <c r="J16" s="23">
        <f t="shared" si="3"/>
        <v>1788.4999999999998</v>
      </c>
      <c r="K16" s="22">
        <v>228.6</v>
      </c>
      <c r="L16" s="22">
        <v>10.199999999999999</v>
      </c>
      <c r="M16" s="22">
        <v>9.9</v>
      </c>
      <c r="N16" s="22">
        <v>30.6</v>
      </c>
      <c r="O16" s="24">
        <f t="shared" si="0"/>
        <v>2067.7999999999997</v>
      </c>
      <c r="P16" s="22">
        <f>+O16-F16-G16-H16-I16-L16</f>
        <v>2032.2999999999995</v>
      </c>
      <c r="Q16" s="22">
        <f t="shared" si="2"/>
        <v>2003.3</v>
      </c>
      <c r="R16" s="39"/>
      <c r="S16" s="25"/>
    </row>
    <row r="17" spans="1:19" x14ac:dyDescent="0.2">
      <c r="A17" s="9">
        <v>10</v>
      </c>
      <c r="B17" s="21" t="s">
        <v>67</v>
      </c>
      <c r="C17" s="22">
        <v>1583</v>
      </c>
      <c r="D17" s="22">
        <v>123.3</v>
      </c>
      <c r="E17" s="22"/>
      <c r="F17" s="22">
        <v>16.3</v>
      </c>
      <c r="G17" s="22">
        <v>2.4</v>
      </c>
      <c r="H17" s="22">
        <v>4.4000000000000004</v>
      </c>
      <c r="I17" s="22">
        <v>3.3</v>
      </c>
      <c r="J17" s="23">
        <f t="shared" si="3"/>
        <v>1732.7</v>
      </c>
      <c r="K17" s="22">
        <v>239</v>
      </c>
      <c r="L17" s="22">
        <v>10.7</v>
      </c>
      <c r="M17" s="22">
        <v>2.4</v>
      </c>
      <c r="N17" s="22">
        <v>32</v>
      </c>
      <c r="O17" s="24">
        <f t="shared" si="0"/>
        <v>2016.8000000000002</v>
      </c>
      <c r="P17" s="22">
        <f t="shared" si="1"/>
        <v>1979.7</v>
      </c>
      <c r="Q17" s="22">
        <f t="shared" si="2"/>
        <v>1951.4</v>
      </c>
      <c r="R17" s="39"/>
      <c r="S17" s="25"/>
    </row>
    <row r="18" spans="1:19" x14ac:dyDescent="0.2">
      <c r="A18" s="9">
        <v>11</v>
      </c>
      <c r="B18" s="26" t="s">
        <v>68</v>
      </c>
      <c r="C18" s="22">
        <v>1793.2</v>
      </c>
      <c r="D18" s="22">
        <v>220.3</v>
      </c>
      <c r="E18" s="22"/>
      <c r="F18" s="22">
        <v>14.3</v>
      </c>
      <c r="G18" s="22">
        <v>2.1</v>
      </c>
      <c r="H18" s="22">
        <v>3.9</v>
      </c>
      <c r="I18" s="22">
        <v>2.9</v>
      </c>
      <c r="J18" s="23">
        <f t="shared" si="3"/>
        <v>2036.7</v>
      </c>
      <c r="K18" s="22">
        <v>187.8</v>
      </c>
      <c r="L18" s="22">
        <v>7.4</v>
      </c>
      <c r="M18" s="22">
        <v>0.8</v>
      </c>
      <c r="N18" s="22">
        <v>22.2</v>
      </c>
      <c r="O18" s="24">
        <f t="shared" si="0"/>
        <v>2254.9</v>
      </c>
      <c r="P18" s="22">
        <f t="shared" si="1"/>
        <v>2224.2999999999997</v>
      </c>
      <c r="Q18" s="22">
        <f>ROUND(P18/1.0145,1)-7</f>
        <v>2185.5</v>
      </c>
      <c r="R18" s="39">
        <v>7</v>
      </c>
      <c r="S18" s="25"/>
    </row>
    <row r="19" spans="1:19" x14ac:dyDescent="0.2">
      <c r="A19" s="9">
        <v>12</v>
      </c>
      <c r="B19" s="26" t="s">
        <v>69</v>
      </c>
      <c r="C19" s="22">
        <v>928</v>
      </c>
      <c r="D19" s="22">
        <v>161.1</v>
      </c>
      <c r="E19" s="22"/>
      <c r="F19" s="22">
        <v>8.4</v>
      </c>
      <c r="G19" s="22">
        <v>1.2</v>
      </c>
      <c r="H19" s="22">
        <v>2.2000000000000002</v>
      </c>
      <c r="I19" s="22">
        <v>1.7</v>
      </c>
      <c r="J19" s="23">
        <f t="shared" si="3"/>
        <v>1102.6000000000001</v>
      </c>
      <c r="K19" s="22">
        <v>121.5</v>
      </c>
      <c r="L19" s="22">
        <v>5.4</v>
      </c>
      <c r="M19" s="22">
        <v>3.1</v>
      </c>
      <c r="N19" s="22">
        <v>16.100000000000001</v>
      </c>
      <c r="O19" s="24">
        <f t="shared" si="0"/>
        <v>1248.7</v>
      </c>
      <c r="P19" s="22">
        <f t="shared" si="1"/>
        <v>1229.7999999999997</v>
      </c>
      <c r="Q19" s="22">
        <f t="shared" si="2"/>
        <v>1212.2</v>
      </c>
      <c r="R19" s="39"/>
      <c r="S19" s="25"/>
    </row>
    <row r="20" spans="1:19" ht="13.5" customHeight="1" x14ac:dyDescent="0.2">
      <c r="A20" s="9">
        <v>13</v>
      </c>
      <c r="B20" s="26" t="s">
        <v>70</v>
      </c>
      <c r="C20" s="22">
        <v>1029.9000000000001</v>
      </c>
      <c r="D20" s="22">
        <f>176.5-15</f>
        <v>161.5</v>
      </c>
      <c r="E20" s="22">
        <v>15</v>
      </c>
      <c r="F20" s="22">
        <v>9.4</v>
      </c>
      <c r="G20" s="22">
        <v>1.4</v>
      </c>
      <c r="H20" s="22">
        <v>2.5</v>
      </c>
      <c r="I20" s="22">
        <v>1.9</v>
      </c>
      <c r="J20" s="23">
        <f>SUM(C20+D20+E20+F20+G20+H20+I20)</f>
        <v>1221.6000000000004</v>
      </c>
      <c r="K20" s="22">
        <v>127</v>
      </c>
      <c r="L20" s="22">
        <v>5.2</v>
      </c>
      <c r="M20" s="22">
        <v>3.9</v>
      </c>
      <c r="N20" s="22">
        <v>15.6</v>
      </c>
      <c r="O20" s="24">
        <f t="shared" si="0"/>
        <v>1373.3000000000004</v>
      </c>
      <c r="P20" s="22">
        <f>+O20-F20-G20-H20-I20-L20-E20</f>
        <v>1337.9</v>
      </c>
      <c r="Q20" s="22">
        <f t="shared" si="2"/>
        <v>1318.8</v>
      </c>
      <c r="R20" s="39"/>
      <c r="S20" s="25"/>
    </row>
    <row r="21" spans="1:19" x14ac:dyDescent="0.2">
      <c r="A21" s="9">
        <v>14</v>
      </c>
      <c r="B21" s="26" t="s">
        <v>71</v>
      </c>
      <c r="C21" s="22">
        <v>991.8</v>
      </c>
      <c r="D21" s="22">
        <v>152.69999999999999</v>
      </c>
      <c r="E21" s="22"/>
      <c r="F21" s="22">
        <v>9.1</v>
      </c>
      <c r="G21" s="22">
        <v>1.3</v>
      </c>
      <c r="H21" s="22">
        <v>2.4</v>
      </c>
      <c r="I21" s="22">
        <v>1.9</v>
      </c>
      <c r="J21" s="23">
        <f t="shared" si="3"/>
        <v>1159.2</v>
      </c>
      <c r="K21" s="22">
        <v>130.1</v>
      </c>
      <c r="L21" s="22">
        <v>5.7</v>
      </c>
      <c r="M21" s="22">
        <v>1.1000000000000001</v>
      </c>
      <c r="N21" s="22">
        <v>17</v>
      </c>
      <c r="O21" s="24">
        <f t="shared" si="0"/>
        <v>1313.1</v>
      </c>
      <c r="P21" s="22">
        <f t="shared" si="1"/>
        <v>1292.6999999999998</v>
      </c>
      <c r="Q21" s="22">
        <f t="shared" si="2"/>
        <v>1274.2</v>
      </c>
      <c r="R21" s="39"/>
      <c r="S21" s="25"/>
    </row>
    <row r="22" spans="1:19" ht="25.5" x14ac:dyDescent="0.2">
      <c r="A22" s="9">
        <v>15</v>
      </c>
      <c r="B22" s="26" t="s">
        <v>136</v>
      </c>
      <c r="C22" s="22">
        <v>2035.5</v>
      </c>
      <c r="D22" s="22">
        <v>350</v>
      </c>
      <c r="E22" s="22"/>
      <c r="F22" s="22">
        <v>26.6</v>
      </c>
      <c r="G22" s="22">
        <v>3.9</v>
      </c>
      <c r="H22" s="22">
        <v>7.2</v>
      </c>
      <c r="I22" s="22">
        <v>5.4</v>
      </c>
      <c r="J22" s="23">
        <f t="shared" si="3"/>
        <v>2428.6</v>
      </c>
      <c r="K22" s="22">
        <v>390.5</v>
      </c>
      <c r="L22" s="22">
        <v>17.399999999999999</v>
      </c>
      <c r="M22" s="22">
        <v>0.1</v>
      </c>
      <c r="N22" s="22">
        <v>52.3</v>
      </c>
      <c r="O22" s="24">
        <f t="shared" si="0"/>
        <v>2888.9</v>
      </c>
      <c r="P22" s="22">
        <f t="shared" si="1"/>
        <v>2828.4</v>
      </c>
      <c r="Q22" s="22">
        <f t="shared" si="2"/>
        <v>2788</v>
      </c>
      <c r="R22" s="39"/>
      <c r="S22" s="25"/>
    </row>
    <row r="23" spans="1:19" x14ac:dyDescent="0.2">
      <c r="A23" s="9">
        <v>16</v>
      </c>
      <c r="B23" s="21" t="s">
        <v>137</v>
      </c>
      <c r="C23" s="22">
        <v>2178.6999999999998</v>
      </c>
      <c r="D23" s="22">
        <v>265.60000000000002</v>
      </c>
      <c r="E23" s="22"/>
      <c r="F23" s="22">
        <v>27.4</v>
      </c>
      <c r="G23" s="22">
        <v>4</v>
      </c>
      <c r="H23" s="22">
        <v>7.4</v>
      </c>
      <c r="I23" s="22">
        <v>5.6</v>
      </c>
      <c r="J23" s="23">
        <f t="shared" si="3"/>
        <v>2488.6999999999998</v>
      </c>
      <c r="K23" s="22">
        <v>402.2</v>
      </c>
      <c r="L23" s="22">
        <v>17.899999999999999</v>
      </c>
      <c r="M23" s="22">
        <v>0.3</v>
      </c>
      <c r="N23" s="22">
        <v>53.9</v>
      </c>
      <c r="O23" s="24">
        <f t="shared" si="0"/>
        <v>2963</v>
      </c>
      <c r="P23" s="22">
        <f t="shared" si="1"/>
        <v>2900.7</v>
      </c>
      <c r="Q23" s="22">
        <f t="shared" si="2"/>
        <v>2859.2</v>
      </c>
      <c r="R23" s="39"/>
      <c r="S23" s="25"/>
    </row>
    <row r="24" spans="1:19" x14ac:dyDescent="0.2">
      <c r="A24" s="9">
        <v>17</v>
      </c>
      <c r="B24" s="26" t="s">
        <v>45</v>
      </c>
      <c r="C24" s="22">
        <v>1511.7</v>
      </c>
      <c r="D24" s="22">
        <v>313.2</v>
      </c>
      <c r="E24" s="22"/>
      <c r="F24" s="22">
        <v>16.7</v>
      </c>
      <c r="G24" s="22">
        <v>2.4</v>
      </c>
      <c r="H24" s="22">
        <v>4.5</v>
      </c>
      <c r="I24" s="22">
        <v>3.4</v>
      </c>
      <c r="J24" s="23">
        <f t="shared" si="3"/>
        <v>1851.9000000000003</v>
      </c>
      <c r="K24" s="22">
        <v>242.4</v>
      </c>
      <c r="L24" s="22">
        <v>10.7</v>
      </c>
      <c r="M24" s="22">
        <v>0.6</v>
      </c>
      <c r="N24" s="22">
        <v>32.1</v>
      </c>
      <c r="O24" s="24">
        <f t="shared" si="0"/>
        <v>2137.6999999999998</v>
      </c>
      <c r="P24" s="22">
        <f t="shared" si="1"/>
        <v>2100</v>
      </c>
      <c r="Q24" s="22">
        <f t="shared" si="2"/>
        <v>2070</v>
      </c>
      <c r="R24" s="39"/>
      <c r="S24" s="25"/>
    </row>
    <row r="25" spans="1:19" x14ac:dyDescent="0.2">
      <c r="A25" s="9">
        <v>18</v>
      </c>
      <c r="B25" s="26" t="s">
        <v>72</v>
      </c>
      <c r="C25" s="22">
        <v>557.79999999999995</v>
      </c>
      <c r="D25" s="22">
        <v>62.9</v>
      </c>
      <c r="E25" s="22"/>
      <c r="F25" s="22">
        <v>2.7</v>
      </c>
      <c r="G25" s="22">
        <v>0.4</v>
      </c>
      <c r="H25" s="22">
        <v>0.7</v>
      </c>
      <c r="I25" s="22">
        <v>0.5</v>
      </c>
      <c r="J25" s="23">
        <f t="shared" si="3"/>
        <v>625</v>
      </c>
      <c r="K25" s="22">
        <v>37.4</v>
      </c>
      <c r="L25" s="22">
        <v>1.6</v>
      </c>
      <c r="M25" s="22">
        <v>0.8</v>
      </c>
      <c r="N25" s="22">
        <v>4.8</v>
      </c>
      <c r="O25" s="24">
        <f t="shared" si="0"/>
        <v>669.59999999999991</v>
      </c>
      <c r="P25" s="22">
        <f>+O25-F25-G25-H25-I25-L25</f>
        <v>663.69999999999982</v>
      </c>
      <c r="Q25" s="22">
        <f>ROUND(P25/1.0145,1)-3</f>
        <v>651.20000000000005</v>
      </c>
      <c r="R25" s="39">
        <v>3</v>
      </c>
      <c r="S25" s="25"/>
    </row>
    <row r="26" spans="1:19" x14ac:dyDescent="0.2">
      <c r="A26" s="9">
        <v>19</v>
      </c>
      <c r="B26" s="26" t="s">
        <v>73</v>
      </c>
      <c r="C26" s="22">
        <v>1171.5</v>
      </c>
      <c r="D26" s="22">
        <v>125.1</v>
      </c>
      <c r="E26" s="22"/>
      <c r="F26" s="22">
        <v>8.1</v>
      </c>
      <c r="G26" s="22">
        <v>1.2</v>
      </c>
      <c r="H26" s="22">
        <v>2.2000000000000002</v>
      </c>
      <c r="I26" s="22">
        <v>1.7</v>
      </c>
      <c r="J26" s="23">
        <f t="shared" si="3"/>
        <v>1309.8</v>
      </c>
      <c r="K26" s="22">
        <v>93.4</v>
      </c>
      <c r="L26" s="22">
        <v>3</v>
      </c>
      <c r="M26" s="22">
        <v>1.1000000000000001</v>
      </c>
      <c r="N26" s="22">
        <v>8.9</v>
      </c>
      <c r="O26" s="24">
        <f t="shared" si="0"/>
        <v>1416.2</v>
      </c>
      <c r="P26" s="22">
        <f t="shared" si="1"/>
        <v>1400</v>
      </c>
      <c r="Q26" s="22">
        <f t="shared" si="2"/>
        <v>1380</v>
      </c>
      <c r="R26" s="39"/>
      <c r="S26" s="25"/>
    </row>
    <row r="27" spans="1:19" ht="27.75" customHeight="1" x14ac:dyDescent="0.2">
      <c r="A27" s="9">
        <v>21</v>
      </c>
      <c r="B27" s="26" t="s">
        <v>74</v>
      </c>
      <c r="C27" s="22">
        <v>416.9</v>
      </c>
      <c r="D27" s="22">
        <v>49.8</v>
      </c>
      <c r="E27" s="22"/>
      <c r="F27" s="22">
        <v>2</v>
      </c>
      <c r="G27" s="22">
        <v>0.3</v>
      </c>
      <c r="H27" s="22">
        <v>0.5</v>
      </c>
      <c r="I27" s="22">
        <v>0.4</v>
      </c>
      <c r="J27" s="23">
        <f t="shared" si="3"/>
        <v>469.9</v>
      </c>
      <c r="K27" s="22">
        <v>26.4</v>
      </c>
      <c r="L27" s="22">
        <v>1.1000000000000001</v>
      </c>
      <c r="M27" s="22">
        <v>0.3</v>
      </c>
      <c r="N27" s="22">
        <v>3.2</v>
      </c>
      <c r="O27" s="24">
        <f t="shared" si="0"/>
        <v>500.9</v>
      </c>
      <c r="P27" s="22">
        <f>+O27-F27-G27-H27-I27-L27</f>
        <v>496.59999999999997</v>
      </c>
      <c r="Q27" s="22">
        <f>ROUND(P27/1.0145,1)-3</f>
        <v>486.5</v>
      </c>
      <c r="R27" s="39">
        <v>3</v>
      </c>
      <c r="S27" s="25"/>
    </row>
    <row r="28" spans="1:19" x14ac:dyDescent="0.2">
      <c r="A28" s="9">
        <v>22</v>
      </c>
      <c r="B28" s="21" t="s">
        <v>138</v>
      </c>
      <c r="C28" s="22">
        <v>187</v>
      </c>
      <c r="D28" s="22">
        <v>24.4</v>
      </c>
      <c r="E28" s="22"/>
      <c r="F28" s="22">
        <v>3.8</v>
      </c>
      <c r="G28" s="22">
        <v>0.6</v>
      </c>
      <c r="H28" s="22">
        <v>1</v>
      </c>
      <c r="I28" s="22">
        <v>0.8</v>
      </c>
      <c r="J28" s="23">
        <f t="shared" si="3"/>
        <v>217.60000000000002</v>
      </c>
      <c r="K28" s="22">
        <v>55.9</v>
      </c>
      <c r="L28" s="22">
        <v>2.5</v>
      </c>
      <c r="M28" s="22">
        <v>0.8</v>
      </c>
      <c r="N28" s="22">
        <v>7.5</v>
      </c>
      <c r="O28" s="24">
        <f t="shared" si="0"/>
        <v>284.3</v>
      </c>
      <c r="P28" s="22">
        <f>+O28-F28-G28-H28-I28-L28</f>
        <v>275.59999999999997</v>
      </c>
      <c r="Q28" s="22">
        <f>ROUND(P28/1.0145,1)-2.2</f>
        <v>269.5</v>
      </c>
      <c r="R28" s="39">
        <v>2.2000000000000002</v>
      </c>
      <c r="S28" s="25"/>
    </row>
    <row r="29" spans="1:19" x14ac:dyDescent="0.2">
      <c r="A29" s="9">
        <v>23</v>
      </c>
      <c r="B29" s="21" t="s">
        <v>139</v>
      </c>
      <c r="C29" s="22">
        <v>874.8</v>
      </c>
      <c r="D29" s="22">
        <v>318.89999999999998</v>
      </c>
      <c r="E29" s="22"/>
      <c r="F29" s="22">
        <v>2.9</v>
      </c>
      <c r="G29" s="22">
        <v>0.4</v>
      </c>
      <c r="H29" s="22">
        <v>0.8</v>
      </c>
      <c r="I29" s="22">
        <v>0.6</v>
      </c>
      <c r="J29" s="23">
        <f t="shared" si="3"/>
        <v>1198.3999999999999</v>
      </c>
      <c r="K29" s="22">
        <v>42.4</v>
      </c>
      <c r="L29" s="22">
        <v>1.9</v>
      </c>
      <c r="M29" s="22"/>
      <c r="N29" s="22">
        <v>5.7</v>
      </c>
      <c r="O29" s="24">
        <f t="shared" si="0"/>
        <v>1248.4000000000001</v>
      </c>
      <c r="P29" s="22">
        <f t="shared" si="1"/>
        <v>1241.8</v>
      </c>
      <c r="Q29" s="22">
        <f>ROUND(P29/1.0145,1)</f>
        <v>1224.0999999999999</v>
      </c>
      <c r="R29" s="39"/>
      <c r="S29" s="25"/>
    </row>
    <row r="30" spans="1:19" x14ac:dyDescent="0.2">
      <c r="A30" s="9">
        <v>24</v>
      </c>
      <c r="B30" s="21" t="s">
        <v>18</v>
      </c>
      <c r="C30" s="22">
        <v>149.80000000000001</v>
      </c>
      <c r="D30" s="22">
        <v>32.200000000000003</v>
      </c>
      <c r="E30" s="22"/>
      <c r="F30" s="22">
        <v>1.4</v>
      </c>
      <c r="G30" s="22">
        <v>0.2</v>
      </c>
      <c r="H30" s="22">
        <v>0.4</v>
      </c>
      <c r="I30" s="22">
        <v>0.3</v>
      </c>
      <c r="J30" s="23">
        <f t="shared" si="3"/>
        <v>184.3</v>
      </c>
      <c r="K30" s="22">
        <v>10.6</v>
      </c>
      <c r="L30" s="22"/>
      <c r="M30" s="22"/>
      <c r="N30" s="22"/>
      <c r="O30" s="24">
        <f t="shared" si="0"/>
        <v>194.9</v>
      </c>
      <c r="P30" s="22">
        <f t="shared" si="1"/>
        <v>192.6</v>
      </c>
      <c r="Q30" s="22">
        <f>ROUND(P30/1.0145,1)</f>
        <v>189.8</v>
      </c>
      <c r="R30" s="39"/>
      <c r="S30" s="25"/>
    </row>
    <row r="31" spans="1:19" x14ac:dyDescent="0.2">
      <c r="A31" s="9">
        <v>25</v>
      </c>
      <c r="B31" s="21" t="s">
        <v>19</v>
      </c>
      <c r="C31" s="22">
        <v>107.5</v>
      </c>
      <c r="D31" s="22">
        <v>20.2</v>
      </c>
      <c r="E31" s="22"/>
      <c r="F31" s="22">
        <v>1.1000000000000001</v>
      </c>
      <c r="G31" s="22">
        <v>0.2</v>
      </c>
      <c r="H31" s="22">
        <v>0.3</v>
      </c>
      <c r="I31" s="22">
        <v>0.2</v>
      </c>
      <c r="J31" s="23">
        <f t="shared" si="3"/>
        <v>129.5</v>
      </c>
      <c r="K31" s="22">
        <v>7.9</v>
      </c>
      <c r="L31" s="22"/>
      <c r="M31" s="22"/>
      <c r="N31" s="22"/>
      <c r="O31" s="24">
        <f t="shared" si="0"/>
        <v>137.4</v>
      </c>
      <c r="P31" s="22">
        <f>+O31-F31-G31-H31-I31-L31</f>
        <v>135.60000000000002</v>
      </c>
      <c r="Q31" s="22">
        <f>ROUND(P31/1.0145,1)-1.1</f>
        <v>132.6</v>
      </c>
      <c r="R31" s="39"/>
      <c r="S31" s="25"/>
    </row>
    <row r="32" spans="1:19" x14ac:dyDescent="0.2">
      <c r="A32" s="9">
        <v>26</v>
      </c>
      <c r="B32" s="21" t="s">
        <v>140</v>
      </c>
      <c r="C32" s="22">
        <v>121.4</v>
      </c>
      <c r="D32" s="22">
        <v>6.5</v>
      </c>
      <c r="E32" s="22"/>
      <c r="F32" s="22">
        <v>1</v>
      </c>
      <c r="G32" s="22">
        <v>0.1</v>
      </c>
      <c r="H32" s="22">
        <v>0.3</v>
      </c>
      <c r="I32" s="22">
        <v>0.2</v>
      </c>
      <c r="J32" s="23">
        <f t="shared" si="3"/>
        <v>129.5</v>
      </c>
      <c r="K32" s="22">
        <v>7.5</v>
      </c>
      <c r="L32" s="22"/>
      <c r="M32" s="22"/>
      <c r="N32" s="22"/>
      <c r="O32" s="24">
        <f t="shared" si="0"/>
        <v>137</v>
      </c>
      <c r="P32" s="22">
        <f t="shared" si="1"/>
        <v>135.4</v>
      </c>
      <c r="Q32" s="22">
        <f>ROUND(P32/1.0145,1)</f>
        <v>133.5</v>
      </c>
      <c r="R32" s="39"/>
      <c r="S32" s="25"/>
    </row>
    <row r="33" spans="1:19" x14ac:dyDescent="0.2">
      <c r="A33" s="9">
        <v>27</v>
      </c>
      <c r="B33" s="21" t="s">
        <v>141</v>
      </c>
      <c r="C33" s="22">
        <v>98.9</v>
      </c>
      <c r="D33" s="22">
        <v>5.6</v>
      </c>
      <c r="E33" s="22"/>
      <c r="F33" s="22">
        <v>0.4</v>
      </c>
      <c r="G33" s="22">
        <v>0.1</v>
      </c>
      <c r="H33" s="22">
        <v>0.1</v>
      </c>
      <c r="I33" s="22">
        <v>0.1</v>
      </c>
      <c r="J33" s="23">
        <f t="shared" si="3"/>
        <v>105.19999999999999</v>
      </c>
      <c r="K33" s="22">
        <v>4.7</v>
      </c>
      <c r="L33" s="22">
        <v>0.2</v>
      </c>
      <c r="M33" s="22"/>
      <c r="N33" s="22">
        <v>0.6</v>
      </c>
      <c r="O33" s="24">
        <f t="shared" si="0"/>
        <v>110.69999999999999</v>
      </c>
      <c r="P33" s="22">
        <f t="shared" si="1"/>
        <v>109.8</v>
      </c>
      <c r="Q33" s="22">
        <f>ROUND(P33/1.0145,1)</f>
        <v>108.2</v>
      </c>
      <c r="R33" s="39"/>
      <c r="S33" s="25"/>
    </row>
    <row r="34" spans="1:19" x14ac:dyDescent="0.2">
      <c r="A34" s="11"/>
      <c r="B34" s="28" t="s">
        <v>142</v>
      </c>
      <c r="C34" s="23">
        <f t="shared" ref="C34:I34" si="4">SUM(C8:C33)</f>
        <v>21261.800000000003</v>
      </c>
      <c r="D34" s="23">
        <f t="shared" si="4"/>
        <v>3094.7</v>
      </c>
      <c r="E34" s="23">
        <f t="shared" si="4"/>
        <v>15</v>
      </c>
      <c r="F34" s="23">
        <f t="shared" si="4"/>
        <v>206.7</v>
      </c>
      <c r="G34" s="23">
        <f t="shared" si="4"/>
        <v>30.199999999999996</v>
      </c>
      <c r="H34" s="23">
        <f t="shared" si="4"/>
        <v>55.599999999999994</v>
      </c>
      <c r="I34" s="23">
        <f t="shared" si="4"/>
        <v>42.3</v>
      </c>
      <c r="J34" s="23">
        <f>SUM(C34+D34+E34+F34+G34+H34+I34)</f>
        <v>24706.300000000003</v>
      </c>
      <c r="K34" s="23">
        <f>SUM(K8:K33)</f>
        <v>2658.6000000000004</v>
      </c>
      <c r="L34" s="23">
        <f>SUM(L8:L33)</f>
        <v>102.1</v>
      </c>
      <c r="M34" s="23">
        <f>SUM(M8:M33)</f>
        <v>25.20000000000001</v>
      </c>
      <c r="N34" s="23">
        <f>SUM(N8:N33)</f>
        <v>306.2</v>
      </c>
      <c r="O34" s="24">
        <f t="shared" si="0"/>
        <v>27798.400000000001</v>
      </c>
      <c r="P34" s="23">
        <f>SUM(P8:P33)</f>
        <v>27346.499999999996</v>
      </c>
      <c r="Q34" s="23">
        <f>SUM(Q8:Q33)</f>
        <v>26939.599999999999</v>
      </c>
      <c r="R34" s="23">
        <f>SUM(R8:R33)</f>
        <v>15.2</v>
      </c>
    </row>
    <row r="35" spans="1:19" x14ac:dyDescent="0.2">
      <c r="A35" s="9">
        <v>28</v>
      </c>
      <c r="B35" s="21" t="s">
        <v>75</v>
      </c>
      <c r="C35" s="6"/>
      <c r="D35" s="22"/>
      <c r="E35" s="22"/>
      <c r="F35" s="6"/>
      <c r="G35" s="6"/>
      <c r="H35" s="6"/>
      <c r="I35" s="6"/>
      <c r="J35" s="23"/>
      <c r="K35" s="27"/>
      <c r="L35" s="22"/>
      <c r="M35" s="22"/>
      <c r="N35" s="22"/>
      <c r="O35" s="24">
        <v>31.5</v>
      </c>
      <c r="P35" s="22">
        <f>+O35</f>
        <v>31.5</v>
      </c>
      <c r="Q35" s="22">
        <f>ROUND(P35/1.0145,1)</f>
        <v>31</v>
      </c>
      <c r="R35" s="39"/>
    </row>
    <row r="36" spans="1:19" x14ac:dyDescent="0.2">
      <c r="A36" s="9">
        <v>29</v>
      </c>
      <c r="B36" s="21" t="s">
        <v>143</v>
      </c>
      <c r="C36" s="29"/>
      <c r="D36" s="22"/>
      <c r="E36" s="22"/>
      <c r="F36" s="29"/>
      <c r="G36" s="6"/>
      <c r="H36" s="6"/>
      <c r="I36" s="6"/>
      <c r="J36" s="14"/>
      <c r="K36" s="27"/>
      <c r="L36" s="22"/>
      <c r="M36" s="22"/>
      <c r="N36" s="22"/>
      <c r="O36" s="24">
        <v>41.2</v>
      </c>
      <c r="P36" s="22">
        <f t="shared" ref="P36:P40" si="5">+O36</f>
        <v>41.2</v>
      </c>
      <c r="Q36" s="22">
        <f t="shared" ref="Q36:Q40" si="6">ROUND(P36/1.0145,1)</f>
        <v>40.6</v>
      </c>
      <c r="R36" s="39"/>
    </row>
    <row r="37" spans="1:19" x14ac:dyDescent="0.2">
      <c r="A37" s="9">
        <v>30</v>
      </c>
      <c r="B37" s="21" t="s">
        <v>77</v>
      </c>
      <c r="C37" s="30"/>
      <c r="D37" s="22"/>
      <c r="E37" s="22"/>
      <c r="F37" s="30"/>
      <c r="G37" s="6"/>
      <c r="H37" s="6"/>
      <c r="I37" s="6"/>
      <c r="J37" s="14"/>
      <c r="K37" s="27"/>
      <c r="L37" s="22"/>
      <c r="M37" s="22"/>
      <c r="N37" s="22"/>
      <c r="O37" s="24">
        <v>82.3</v>
      </c>
      <c r="P37" s="22">
        <f t="shared" si="5"/>
        <v>82.3</v>
      </c>
      <c r="Q37" s="22">
        <f t="shared" si="6"/>
        <v>81.099999999999994</v>
      </c>
      <c r="R37" s="39"/>
    </row>
    <row r="38" spans="1:19" x14ac:dyDescent="0.2">
      <c r="A38" s="9">
        <v>31</v>
      </c>
      <c r="B38" s="21" t="s">
        <v>76</v>
      </c>
      <c r="C38" s="6"/>
      <c r="D38" s="22"/>
      <c r="E38" s="22"/>
      <c r="F38" s="6"/>
      <c r="G38" s="6"/>
      <c r="H38" s="6"/>
      <c r="I38" s="6"/>
      <c r="J38" s="14"/>
      <c r="K38" s="27"/>
      <c r="L38" s="22"/>
      <c r="M38" s="22"/>
      <c r="N38" s="22"/>
      <c r="O38" s="24">
        <v>305.7</v>
      </c>
      <c r="P38" s="22">
        <f t="shared" si="5"/>
        <v>305.7</v>
      </c>
      <c r="Q38" s="22">
        <f t="shared" si="6"/>
        <v>301.3</v>
      </c>
      <c r="R38" s="39"/>
    </row>
    <row r="39" spans="1:19" ht="27" customHeight="1" x14ac:dyDescent="0.2">
      <c r="A39" s="9" t="s">
        <v>79</v>
      </c>
      <c r="B39" s="26" t="s">
        <v>144</v>
      </c>
      <c r="C39" s="6"/>
      <c r="D39" s="22"/>
      <c r="E39" s="22"/>
      <c r="F39" s="6"/>
      <c r="G39" s="6"/>
      <c r="H39" s="6"/>
      <c r="I39" s="6"/>
      <c r="J39" s="14"/>
      <c r="K39" s="27"/>
      <c r="L39" s="22"/>
      <c r="M39" s="22"/>
      <c r="N39" s="22"/>
      <c r="O39" s="24">
        <v>13.7</v>
      </c>
      <c r="P39" s="22">
        <f t="shared" si="5"/>
        <v>13.7</v>
      </c>
      <c r="Q39" s="22">
        <f t="shared" si="6"/>
        <v>13.5</v>
      </c>
      <c r="R39" s="39"/>
    </row>
    <row r="40" spans="1:19" ht="27" customHeight="1" x14ac:dyDescent="0.2">
      <c r="A40" s="9" t="s">
        <v>145</v>
      </c>
      <c r="B40" s="26" t="s">
        <v>146</v>
      </c>
      <c r="C40" s="6"/>
      <c r="D40" s="22"/>
      <c r="E40" s="22"/>
      <c r="F40" s="6"/>
      <c r="G40" s="6"/>
      <c r="H40" s="6"/>
      <c r="I40" s="6"/>
      <c r="J40" s="14"/>
      <c r="K40" s="27"/>
      <c r="L40" s="22"/>
      <c r="M40" s="22"/>
      <c r="N40" s="22"/>
      <c r="O40" s="24">
        <v>510.3</v>
      </c>
      <c r="P40" s="22">
        <f t="shared" si="5"/>
        <v>510.3</v>
      </c>
      <c r="Q40" s="22">
        <f t="shared" si="6"/>
        <v>503</v>
      </c>
      <c r="R40" s="39"/>
    </row>
    <row r="41" spans="1:19" x14ac:dyDescent="0.2">
      <c r="A41" s="11"/>
      <c r="B41" s="10" t="s">
        <v>142</v>
      </c>
      <c r="C41" s="23">
        <f t="shared" ref="C41:N41" si="7">+C34</f>
        <v>21261.800000000003</v>
      </c>
      <c r="D41" s="23">
        <f t="shared" si="7"/>
        <v>3094.7</v>
      </c>
      <c r="E41" s="23">
        <f t="shared" si="7"/>
        <v>15</v>
      </c>
      <c r="F41" s="23">
        <f t="shared" si="7"/>
        <v>206.7</v>
      </c>
      <c r="G41" s="23">
        <f t="shared" si="7"/>
        <v>30.199999999999996</v>
      </c>
      <c r="H41" s="23">
        <f t="shared" si="7"/>
        <v>55.599999999999994</v>
      </c>
      <c r="I41" s="23">
        <f t="shared" si="7"/>
        <v>42.3</v>
      </c>
      <c r="J41" s="23">
        <f t="shared" si="7"/>
        <v>24706.300000000003</v>
      </c>
      <c r="K41" s="23">
        <f t="shared" si="7"/>
        <v>2658.6000000000004</v>
      </c>
      <c r="L41" s="23">
        <f>+L34</f>
        <v>102.1</v>
      </c>
      <c r="M41" s="23">
        <f>+M34</f>
        <v>25.20000000000001</v>
      </c>
      <c r="N41" s="23">
        <f t="shared" si="7"/>
        <v>306.2</v>
      </c>
      <c r="O41" s="24">
        <f>+O34+O35+O36+O37+O38+O39+O40</f>
        <v>28783.100000000002</v>
      </c>
      <c r="P41" s="23">
        <f>SUM(P34:P40)</f>
        <v>28331.199999999997</v>
      </c>
      <c r="Q41" s="23">
        <f>SUM(Q34:Q40)</f>
        <v>27910.099999999995</v>
      </c>
      <c r="R41" s="23">
        <f>SUM(R34:R40)</f>
        <v>15.2</v>
      </c>
    </row>
    <row r="43" spans="1:19" x14ac:dyDescent="0.2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5" spans="1:19" x14ac:dyDescent="0.2">
      <c r="O45" s="12"/>
    </row>
  </sheetData>
  <mergeCells count="21">
    <mergeCell ref="O1:R1"/>
    <mergeCell ref="G4:G6"/>
    <mergeCell ref="H4:H6"/>
    <mergeCell ref="O4:O6"/>
    <mergeCell ref="P4:R4"/>
    <mergeCell ref="R5:R6"/>
    <mergeCell ref="P5:P6"/>
    <mergeCell ref="Q5:Q6"/>
    <mergeCell ref="I4:I6"/>
    <mergeCell ref="J4:J6"/>
    <mergeCell ref="K4:K6"/>
    <mergeCell ref="L4:L6"/>
    <mergeCell ref="M4:M6"/>
    <mergeCell ref="N4:N6"/>
    <mergeCell ref="A2:Q2"/>
    <mergeCell ref="A4:A6"/>
    <mergeCell ref="B4:B6"/>
    <mergeCell ref="C4:C6"/>
    <mergeCell ref="D4:D6"/>
    <mergeCell ref="E4:E6"/>
    <mergeCell ref="F4:F6"/>
  </mergeCells>
  <pageMargins left="0.70866141732283472" right="0" top="0.35433070866141736" bottom="0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4805-24C4-445F-8033-9E4998D8023B}">
  <dimension ref="A1:CU707"/>
  <sheetViews>
    <sheetView workbookViewId="0">
      <selection activeCell="K17" sqref="K17"/>
    </sheetView>
  </sheetViews>
  <sheetFormatPr defaultColWidth="9" defaultRowHeight="12.75" x14ac:dyDescent="0.2"/>
  <cols>
    <col min="1" max="1" width="3.7109375" style="2" customWidth="1"/>
    <col min="2" max="2" width="27.42578125" style="2" customWidth="1"/>
    <col min="3" max="4" width="8.28515625" style="2" customWidth="1"/>
    <col min="5" max="5" width="7.7109375" style="2" customWidth="1"/>
    <col min="6" max="6" width="9" style="2"/>
    <col min="7" max="7" width="6" style="2" customWidth="1"/>
    <col min="8" max="8" width="10.28515625" style="2" customWidth="1"/>
    <col min="9" max="9" width="7.7109375" style="2" customWidth="1"/>
    <col min="10" max="10" width="8.140625" style="2" customWidth="1"/>
    <col min="11" max="11" width="7.7109375" style="2" customWidth="1"/>
    <col min="12" max="12" width="6.28515625" style="2" customWidth="1"/>
    <col min="13" max="13" width="8.7109375" style="2" customWidth="1"/>
    <col min="14" max="14" width="11.5703125" style="2" customWidth="1"/>
    <col min="15" max="15" width="6.28515625" style="2" customWidth="1"/>
    <col min="16" max="16" width="7" style="2" customWidth="1"/>
    <col min="17" max="17" width="6" style="2" customWidth="1"/>
    <col min="18" max="18" width="7.28515625" style="2" customWidth="1"/>
    <col min="19" max="19" width="9.85546875" style="2" customWidth="1"/>
    <col min="20" max="20" width="9.28515625" style="2" customWidth="1"/>
    <col min="21" max="21" width="7.5703125" style="2" customWidth="1"/>
    <col min="22" max="22" width="6.28515625" style="2" customWidth="1"/>
    <col min="23" max="23" width="8.5703125" style="2" customWidth="1"/>
    <col min="24" max="24" width="9" style="111"/>
    <col min="25" max="25" width="6.140625" style="2" bestFit="1" customWidth="1"/>
    <col min="26" max="256" width="9" style="2"/>
    <col min="257" max="257" width="3.7109375" style="2" customWidth="1"/>
    <col min="258" max="258" width="27.42578125" style="2" customWidth="1"/>
    <col min="259" max="260" width="8.28515625" style="2" customWidth="1"/>
    <col min="261" max="261" width="7.7109375" style="2" customWidth="1"/>
    <col min="262" max="262" width="9" style="2"/>
    <col min="263" max="263" width="6" style="2" customWidth="1"/>
    <col min="264" max="264" width="10.28515625" style="2" customWidth="1"/>
    <col min="265" max="265" width="7.7109375" style="2" customWidth="1"/>
    <col min="266" max="266" width="8.140625" style="2" customWidth="1"/>
    <col min="267" max="267" width="7.7109375" style="2" customWidth="1"/>
    <col min="268" max="268" width="6.28515625" style="2" customWidth="1"/>
    <col min="269" max="269" width="8.7109375" style="2" customWidth="1"/>
    <col min="270" max="270" width="10.7109375" style="2" customWidth="1"/>
    <col min="271" max="271" width="6.28515625" style="2" customWidth="1"/>
    <col min="272" max="272" width="7" style="2" customWidth="1"/>
    <col min="273" max="273" width="6" style="2" customWidth="1"/>
    <col min="274" max="274" width="7.28515625" style="2" customWidth="1"/>
    <col min="275" max="275" width="9.85546875" style="2" customWidth="1"/>
    <col min="276" max="276" width="9.28515625" style="2" customWidth="1"/>
    <col min="277" max="277" width="7.5703125" style="2" customWidth="1"/>
    <col min="278" max="278" width="6.28515625" style="2" customWidth="1"/>
    <col min="279" max="279" width="7.7109375" style="2" customWidth="1"/>
    <col min="280" max="512" width="9" style="2"/>
    <col min="513" max="513" width="3.7109375" style="2" customWidth="1"/>
    <col min="514" max="514" width="27.42578125" style="2" customWidth="1"/>
    <col min="515" max="516" width="8.28515625" style="2" customWidth="1"/>
    <col min="517" max="517" width="7.7109375" style="2" customWidth="1"/>
    <col min="518" max="518" width="9" style="2"/>
    <col min="519" max="519" width="6" style="2" customWidth="1"/>
    <col min="520" max="520" width="10.28515625" style="2" customWidth="1"/>
    <col min="521" max="521" width="7.7109375" style="2" customWidth="1"/>
    <col min="522" max="522" width="8.140625" style="2" customWidth="1"/>
    <col min="523" max="523" width="7.7109375" style="2" customWidth="1"/>
    <col min="524" max="524" width="6.28515625" style="2" customWidth="1"/>
    <col min="525" max="525" width="8.7109375" style="2" customWidth="1"/>
    <col min="526" max="526" width="10.7109375" style="2" customWidth="1"/>
    <col min="527" max="527" width="6.28515625" style="2" customWidth="1"/>
    <col min="528" max="528" width="7" style="2" customWidth="1"/>
    <col min="529" max="529" width="6" style="2" customWidth="1"/>
    <col min="530" max="530" width="7.28515625" style="2" customWidth="1"/>
    <col min="531" max="531" width="9.85546875" style="2" customWidth="1"/>
    <col min="532" max="532" width="9.28515625" style="2" customWidth="1"/>
    <col min="533" max="533" width="7.5703125" style="2" customWidth="1"/>
    <col min="534" max="534" width="6.28515625" style="2" customWidth="1"/>
    <col min="535" max="535" width="7.7109375" style="2" customWidth="1"/>
    <col min="536" max="768" width="9" style="2"/>
    <col min="769" max="769" width="3.7109375" style="2" customWidth="1"/>
    <col min="770" max="770" width="27.42578125" style="2" customWidth="1"/>
    <col min="771" max="772" width="8.28515625" style="2" customWidth="1"/>
    <col min="773" max="773" width="7.7109375" style="2" customWidth="1"/>
    <col min="774" max="774" width="9" style="2"/>
    <col min="775" max="775" width="6" style="2" customWidth="1"/>
    <col min="776" max="776" width="10.28515625" style="2" customWidth="1"/>
    <col min="777" max="777" width="7.7109375" style="2" customWidth="1"/>
    <col min="778" max="778" width="8.140625" style="2" customWidth="1"/>
    <col min="779" max="779" width="7.7109375" style="2" customWidth="1"/>
    <col min="780" max="780" width="6.28515625" style="2" customWidth="1"/>
    <col min="781" max="781" width="8.7109375" style="2" customWidth="1"/>
    <col min="782" max="782" width="10.7109375" style="2" customWidth="1"/>
    <col min="783" max="783" width="6.28515625" style="2" customWidth="1"/>
    <col min="784" max="784" width="7" style="2" customWidth="1"/>
    <col min="785" max="785" width="6" style="2" customWidth="1"/>
    <col min="786" max="786" width="7.28515625" style="2" customWidth="1"/>
    <col min="787" max="787" width="9.85546875" style="2" customWidth="1"/>
    <col min="788" max="788" width="9.28515625" style="2" customWidth="1"/>
    <col min="789" max="789" width="7.5703125" style="2" customWidth="1"/>
    <col min="790" max="790" width="6.28515625" style="2" customWidth="1"/>
    <col min="791" max="791" width="7.7109375" style="2" customWidth="1"/>
    <col min="792" max="1024" width="9" style="2"/>
    <col min="1025" max="1025" width="3.7109375" style="2" customWidth="1"/>
    <col min="1026" max="1026" width="27.42578125" style="2" customWidth="1"/>
    <col min="1027" max="1028" width="8.28515625" style="2" customWidth="1"/>
    <col min="1029" max="1029" width="7.7109375" style="2" customWidth="1"/>
    <col min="1030" max="1030" width="9" style="2"/>
    <col min="1031" max="1031" width="6" style="2" customWidth="1"/>
    <col min="1032" max="1032" width="10.28515625" style="2" customWidth="1"/>
    <col min="1033" max="1033" width="7.7109375" style="2" customWidth="1"/>
    <col min="1034" max="1034" width="8.140625" style="2" customWidth="1"/>
    <col min="1035" max="1035" width="7.7109375" style="2" customWidth="1"/>
    <col min="1036" max="1036" width="6.28515625" style="2" customWidth="1"/>
    <col min="1037" max="1037" width="8.7109375" style="2" customWidth="1"/>
    <col min="1038" max="1038" width="10.7109375" style="2" customWidth="1"/>
    <col min="1039" max="1039" width="6.28515625" style="2" customWidth="1"/>
    <col min="1040" max="1040" width="7" style="2" customWidth="1"/>
    <col min="1041" max="1041" width="6" style="2" customWidth="1"/>
    <col min="1042" max="1042" width="7.28515625" style="2" customWidth="1"/>
    <col min="1043" max="1043" width="9.85546875" style="2" customWidth="1"/>
    <col min="1044" max="1044" width="9.28515625" style="2" customWidth="1"/>
    <col min="1045" max="1045" width="7.5703125" style="2" customWidth="1"/>
    <col min="1046" max="1046" width="6.28515625" style="2" customWidth="1"/>
    <col min="1047" max="1047" width="7.7109375" style="2" customWidth="1"/>
    <col min="1048" max="1280" width="9" style="2"/>
    <col min="1281" max="1281" width="3.7109375" style="2" customWidth="1"/>
    <col min="1282" max="1282" width="27.42578125" style="2" customWidth="1"/>
    <col min="1283" max="1284" width="8.28515625" style="2" customWidth="1"/>
    <col min="1285" max="1285" width="7.7109375" style="2" customWidth="1"/>
    <col min="1286" max="1286" width="9" style="2"/>
    <col min="1287" max="1287" width="6" style="2" customWidth="1"/>
    <col min="1288" max="1288" width="10.28515625" style="2" customWidth="1"/>
    <col min="1289" max="1289" width="7.7109375" style="2" customWidth="1"/>
    <col min="1290" max="1290" width="8.140625" style="2" customWidth="1"/>
    <col min="1291" max="1291" width="7.7109375" style="2" customWidth="1"/>
    <col min="1292" max="1292" width="6.28515625" style="2" customWidth="1"/>
    <col min="1293" max="1293" width="8.7109375" style="2" customWidth="1"/>
    <col min="1294" max="1294" width="10.7109375" style="2" customWidth="1"/>
    <col min="1295" max="1295" width="6.28515625" style="2" customWidth="1"/>
    <col min="1296" max="1296" width="7" style="2" customWidth="1"/>
    <col min="1297" max="1297" width="6" style="2" customWidth="1"/>
    <col min="1298" max="1298" width="7.28515625" style="2" customWidth="1"/>
    <col min="1299" max="1299" width="9.85546875" style="2" customWidth="1"/>
    <col min="1300" max="1300" width="9.28515625" style="2" customWidth="1"/>
    <col min="1301" max="1301" width="7.5703125" style="2" customWidth="1"/>
    <col min="1302" max="1302" width="6.28515625" style="2" customWidth="1"/>
    <col min="1303" max="1303" width="7.7109375" style="2" customWidth="1"/>
    <col min="1304" max="1536" width="9" style="2"/>
    <col min="1537" max="1537" width="3.7109375" style="2" customWidth="1"/>
    <col min="1538" max="1538" width="27.42578125" style="2" customWidth="1"/>
    <col min="1539" max="1540" width="8.28515625" style="2" customWidth="1"/>
    <col min="1541" max="1541" width="7.7109375" style="2" customWidth="1"/>
    <col min="1542" max="1542" width="9" style="2"/>
    <col min="1543" max="1543" width="6" style="2" customWidth="1"/>
    <col min="1544" max="1544" width="10.28515625" style="2" customWidth="1"/>
    <col min="1545" max="1545" width="7.7109375" style="2" customWidth="1"/>
    <col min="1546" max="1546" width="8.140625" style="2" customWidth="1"/>
    <col min="1547" max="1547" width="7.7109375" style="2" customWidth="1"/>
    <col min="1548" max="1548" width="6.28515625" style="2" customWidth="1"/>
    <col min="1549" max="1549" width="8.7109375" style="2" customWidth="1"/>
    <col min="1550" max="1550" width="10.7109375" style="2" customWidth="1"/>
    <col min="1551" max="1551" width="6.28515625" style="2" customWidth="1"/>
    <col min="1552" max="1552" width="7" style="2" customWidth="1"/>
    <col min="1553" max="1553" width="6" style="2" customWidth="1"/>
    <col min="1554" max="1554" width="7.28515625" style="2" customWidth="1"/>
    <col min="1555" max="1555" width="9.85546875" style="2" customWidth="1"/>
    <col min="1556" max="1556" width="9.28515625" style="2" customWidth="1"/>
    <col min="1557" max="1557" width="7.5703125" style="2" customWidth="1"/>
    <col min="1558" max="1558" width="6.28515625" style="2" customWidth="1"/>
    <col min="1559" max="1559" width="7.7109375" style="2" customWidth="1"/>
    <col min="1560" max="1792" width="9" style="2"/>
    <col min="1793" max="1793" width="3.7109375" style="2" customWidth="1"/>
    <col min="1794" max="1794" width="27.42578125" style="2" customWidth="1"/>
    <col min="1795" max="1796" width="8.28515625" style="2" customWidth="1"/>
    <col min="1797" max="1797" width="7.7109375" style="2" customWidth="1"/>
    <col min="1798" max="1798" width="9" style="2"/>
    <col min="1799" max="1799" width="6" style="2" customWidth="1"/>
    <col min="1800" max="1800" width="10.28515625" style="2" customWidth="1"/>
    <col min="1801" max="1801" width="7.7109375" style="2" customWidth="1"/>
    <col min="1802" max="1802" width="8.140625" style="2" customWidth="1"/>
    <col min="1803" max="1803" width="7.7109375" style="2" customWidth="1"/>
    <col min="1804" max="1804" width="6.28515625" style="2" customWidth="1"/>
    <col min="1805" max="1805" width="8.7109375" style="2" customWidth="1"/>
    <col min="1806" max="1806" width="10.7109375" style="2" customWidth="1"/>
    <col min="1807" max="1807" width="6.28515625" style="2" customWidth="1"/>
    <col min="1808" max="1808" width="7" style="2" customWidth="1"/>
    <col min="1809" max="1809" width="6" style="2" customWidth="1"/>
    <col min="1810" max="1810" width="7.28515625" style="2" customWidth="1"/>
    <col min="1811" max="1811" width="9.85546875" style="2" customWidth="1"/>
    <col min="1812" max="1812" width="9.28515625" style="2" customWidth="1"/>
    <col min="1813" max="1813" width="7.5703125" style="2" customWidth="1"/>
    <col min="1814" max="1814" width="6.28515625" style="2" customWidth="1"/>
    <col min="1815" max="1815" width="7.7109375" style="2" customWidth="1"/>
    <col min="1816" max="2048" width="9" style="2"/>
    <col min="2049" max="2049" width="3.7109375" style="2" customWidth="1"/>
    <col min="2050" max="2050" width="27.42578125" style="2" customWidth="1"/>
    <col min="2051" max="2052" width="8.28515625" style="2" customWidth="1"/>
    <col min="2053" max="2053" width="7.7109375" style="2" customWidth="1"/>
    <col min="2054" max="2054" width="9" style="2"/>
    <col min="2055" max="2055" width="6" style="2" customWidth="1"/>
    <col min="2056" max="2056" width="10.28515625" style="2" customWidth="1"/>
    <col min="2057" max="2057" width="7.7109375" style="2" customWidth="1"/>
    <col min="2058" max="2058" width="8.140625" style="2" customWidth="1"/>
    <col min="2059" max="2059" width="7.7109375" style="2" customWidth="1"/>
    <col min="2060" max="2060" width="6.28515625" style="2" customWidth="1"/>
    <col min="2061" max="2061" width="8.7109375" style="2" customWidth="1"/>
    <col min="2062" max="2062" width="10.7109375" style="2" customWidth="1"/>
    <col min="2063" max="2063" width="6.28515625" style="2" customWidth="1"/>
    <col min="2064" max="2064" width="7" style="2" customWidth="1"/>
    <col min="2065" max="2065" width="6" style="2" customWidth="1"/>
    <col min="2066" max="2066" width="7.28515625" style="2" customWidth="1"/>
    <col min="2067" max="2067" width="9.85546875" style="2" customWidth="1"/>
    <col min="2068" max="2068" width="9.28515625" style="2" customWidth="1"/>
    <col min="2069" max="2069" width="7.5703125" style="2" customWidth="1"/>
    <col min="2070" max="2070" width="6.28515625" style="2" customWidth="1"/>
    <col min="2071" max="2071" width="7.7109375" style="2" customWidth="1"/>
    <col min="2072" max="2304" width="9" style="2"/>
    <col min="2305" max="2305" width="3.7109375" style="2" customWidth="1"/>
    <col min="2306" max="2306" width="27.42578125" style="2" customWidth="1"/>
    <col min="2307" max="2308" width="8.28515625" style="2" customWidth="1"/>
    <col min="2309" max="2309" width="7.7109375" style="2" customWidth="1"/>
    <col min="2310" max="2310" width="9" style="2"/>
    <col min="2311" max="2311" width="6" style="2" customWidth="1"/>
    <col min="2312" max="2312" width="10.28515625" style="2" customWidth="1"/>
    <col min="2313" max="2313" width="7.7109375" style="2" customWidth="1"/>
    <col min="2314" max="2314" width="8.140625" style="2" customWidth="1"/>
    <col min="2315" max="2315" width="7.7109375" style="2" customWidth="1"/>
    <col min="2316" max="2316" width="6.28515625" style="2" customWidth="1"/>
    <col min="2317" max="2317" width="8.7109375" style="2" customWidth="1"/>
    <col min="2318" max="2318" width="10.7109375" style="2" customWidth="1"/>
    <col min="2319" max="2319" width="6.28515625" style="2" customWidth="1"/>
    <col min="2320" max="2320" width="7" style="2" customWidth="1"/>
    <col min="2321" max="2321" width="6" style="2" customWidth="1"/>
    <col min="2322" max="2322" width="7.28515625" style="2" customWidth="1"/>
    <col min="2323" max="2323" width="9.85546875" style="2" customWidth="1"/>
    <col min="2324" max="2324" width="9.28515625" style="2" customWidth="1"/>
    <col min="2325" max="2325" width="7.5703125" style="2" customWidth="1"/>
    <col min="2326" max="2326" width="6.28515625" style="2" customWidth="1"/>
    <col min="2327" max="2327" width="7.7109375" style="2" customWidth="1"/>
    <col min="2328" max="2560" width="9" style="2"/>
    <col min="2561" max="2561" width="3.7109375" style="2" customWidth="1"/>
    <col min="2562" max="2562" width="27.42578125" style="2" customWidth="1"/>
    <col min="2563" max="2564" width="8.28515625" style="2" customWidth="1"/>
    <col min="2565" max="2565" width="7.7109375" style="2" customWidth="1"/>
    <col min="2566" max="2566" width="9" style="2"/>
    <col min="2567" max="2567" width="6" style="2" customWidth="1"/>
    <col min="2568" max="2568" width="10.28515625" style="2" customWidth="1"/>
    <col min="2569" max="2569" width="7.7109375" style="2" customWidth="1"/>
    <col min="2570" max="2570" width="8.140625" style="2" customWidth="1"/>
    <col min="2571" max="2571" width="7.7109375" style="2" customWidth="1"/>
    <col min="2572" max="2572" width="6.28515625" style="2" customWidth="1"/>
    <col min="2573" max="2573" width="8.7109375" style="2" customWidth="1"/>
    <col min="2574" max="2574" width="10.7109375" style="2" customWidth="1"/>
    <col min="2575" max="2575" width="6.28515625" style="2" customWidth="1"/>
    <col min="2576" max="2576" width="7" style="2" customWidth="1"/>
    <col min="2577" max="2577" width="6" style="2" customWidth="1"/>
    <col min="2578" max="2578" width="7.28515625" style="2" customWidth="1"/>
    <col min="2579" max="2579" width="9.85546875" style="2" customWidth="1"/>
    <col min="2580" max="2580" width="9.28515625" style="2" customWidth="1"/>
    <col min="2581" max="2581" width="7.5703125" style="2" customWidth="1"/>
    <col min="2582" max="2582" width="6.28515625" style="2" customWidth="1"/>
    <col min="2583" max="2583" width="7.7109375" style="2" customWidth="1"/>
    <col min="2584" max="2816" width="9" style="2"/>
    <col min="2817" max="2817" width="3.7109375" style="2" customWidth="1"/>
    <col min="2818" max="2818" width="27.42578125" style="2" customWidth="1"/>
    <col min="2819" max="2820" width="8.28515625" style="2" customWidth="1"/>
    <col min="2821" max="2821" width="7.7109375" style="2" customWidth="1"/>
    <col min="2822" max="2822" width="9" style="2"/>
    <col min="2823" max="2823" width="6" style="2" customWidth="1"/>
    <col min="2824" max="2824" width="10.28515625" style="2" customWidth="1"/>
    <col min="2825" max="2825" width="7.7109375" style="2" customWidth="1"/>
    <col min="2826" max="2826" width="8.140625" style="2" customWidth="1"/>
    <col min="2827" max="2827" width="7.7109375" style="2" customWidth="1"/>
    <col min="2828" max="2828" width="6.28515625" style="2" customWidth="1"/>
    <col min="2829" max="2829" width="8.7109375" style="2" customWidth="1"/>
    <col min="2830" max="2830" width="10.7109375" style="2" customWidth="1"/>
    <col min="2831" max="2831" width="6.28515625" style="2" customWidth="1"/>
    <col min="2832" max="2832" width="7" style="2" customWidth="1"/>
    <col min="2833" max="2833" width="6" style="2" customWidth="1"/>
    <col min="2834" max="2834" width="7.28515625" style="2" customWidth="1"/>
    <col min="2835" max="2835" width="9.85546875" style="2" customWidth="1"/>
    <col min="2836" max="2836" width="9.28515625" style="2" customWidth="1"/>
    <col min="2837" max="2837" width="7.5703125" style="2" customWidth="1"/>
    <col min="2838" max="2838" width="6.28515625" style="2" customWidth="1"/>
    <col min="2839" max="2839" width="7.7109375" style="2" customWidth="1"/>
    <col min="2840" max="3072" width="9" style="2"/>
    <col min="3073" max="3073" width="3.7109375" style="2" customWidth="1"/>
    <col min="3074" max="3074" width="27.42578125" style="2" customWidth="1"/>
    <col min="3075" max="3076" width="8.28515625" style="2" customWidth="1"/>
    <col min="3077" max="3077" width="7.7109375" style="2" customWidth="1"/>
    <col min="3078" max="3078" width="9" style="2"/>
    <col min="3079" max="3079" width="6" style="2" customWidth="1"/>
    <col min="3080" max="3080" width="10.28515625" style="2" customWidth="1"/>
    <col min="3081" max="3081" width="7.7109375" style="2" customWidth="1"/>
    <col min="3082" max="3082" width="8.140625" style="2" customWidth="1"/>
    <col min="3083" max="3083" width="7.7109375" style="2" customWidth="1"/>
    <col min="3084" max="3084" width="6.28515625" style="2" customWidth="1"/>
    <col min="3085" max="3085" width="8.7109375" style="2" customWidth="1"/>
    <col min="3086" max="3086" width="10.7109375" style="2" customWidth="1"/>
    <col min="3087" max="3087" width="6.28515625" style="2" customWidth="1"/>
    <col min="3088" max="3088" width="7" style="2" customWidth="1"/>
    <col min="3089" max="3089" width="6" style="2" customWidth="1"/>
    <col min="3090" max="3090" width="7.28515625" style="2" customWidth="1"/>
    <col min="3091" max="3091" width="9.85546875" style="2" customWidth="1"/>
    <col min="3092" max="3092" width="9.28515625" style="2" customWidth="1"/>
    <col min="3093" max="3093" width="7.5703125" style="2" customWidth="1"/>
    <col min="3094" max="3094" width="6.28515625" style="2" customWidth="1"/>
    <col min="3095" max="3095" width="7.7109375" style="2" customWidth="1"/>
    <col min="3096" max="3328" width="9" style="2"/>
    <col min="3329" max="3329" width="3.7109375" style="2" customWidth="1"/>
    <col min="3330" max="3330" width="27.42578125" style="2" customWidth="1"/>
    <col min="3331" max="3332" width="8.28515625" style="2" customWidth="1"/>
    <col min="3333" max="3333" width="7.7109375" style="2" customWidth="1"/>
    <col min="3334" max="3334" width="9" style="2"/>
    <col min="3335" max="3335" width="6" style="2" customWidth="1"/>
    <col min="3336" max="3336" width="10.28515625" style="2" customWidth="1"/>
    <col min="3337" max="3337" width="7.7109375" style="2" customWidth="1"/>
    <col min="3338" max="3338" width="8.140625" style="2" customWidth="1"/>
    <col min="3339" max="3339" width="7.7109375" style="2" customWidth="1"/>
    <col min="3340" max="3340" width="6.28515625" style="2" customWidth="1"/>
    <col min="3341" max="3341" width="8.7109375" style="2" customWidth="1"/>
    <col min="3342" max="3342" width="10.7109375" style="2" customWidth="1"/>
    <col min="3343" max="3343" width="6.28515625" style="2" customWidth="1"/>
    <col min="3344" max="3344" width="7" style="2" customWidth="1"/>
    <col min="3345" max="3345" width="6" style="2" customWidth="1"/>
    <col min="3346" max="3346" width="7.28515625" style="2" customWidth="1"/>
    <col min="3347" max="3347" width="9.85546875" style="2" customWidth="1"/>
    <col min="3348" max="3348" width="9.28515625" style="2" customWidth="1"/>
    <col min="3349" max="3349" width="7.5703125" style="2" customWidth="1"/>
    <col min="3350" max="3350" width="6.28515625" style="2" customWidth="1"/>
    <col min="3351" max="3351" width="7.7109375" style="2" customWidth="1"/>
    <col min="3352" max="3584" width="9" style="2"/>
    <col min="3585" max="3585" width="3.7109375" style="2" customWidth="1"/>
    <col min="3586" max="3586" width="27.42578125" style="2" customWidth="1"/>
    <col min="3587" max="3588" width="8.28515625" style="2" customWidth="1"/>
    <col min="3589" max="3589" width="7.7109375" style="2" customWidth="1"/>
    <col min="3590" max="3590" width="9" style="2"/>
    <col min="3591" max="3591" width="6" style="2" customWidth="1"/>
    <col min="3592" max="3592" width="10.28515625" style="2" customWidth="1"/>
    <col min="3593" max="3593" width="7.7109375" style="2" customWidth="1"/>
    <col min="3594" max="3594" width="8.140625" style="2" customWidth="1"/>
    <col min="3595" max="3595" width="7.7109375" style="2" customWidth="1"/>
    <col min="3596" max="3596" width="6.28515625" style="2" customWidth="1"/>
    <col min="3597" max="3597" width="8.7109375" style="2" customWidth="1"/>
    <col min="3598" max="3598" width="10.7109375" style="2" customWidth="1"/>
    <col min="3599" max="3599" width="6.28515625" style="2" customWidth="1"/>
    <col min="3600" max="3600" width="7" style="2" customWidth="1"/>
    <col min="3601" max="3601" width="6" style="2" customWidth="1"/>
    <col min="3602" max="3602" width="7.28515625" style="2" customWidth="1"/>
    <col min="3603" max="3603" width="9.85546875" style="2" customWidth="1"/>
    <col min="3604" max="3604" width="9.28515625" style="2" customWidth="1"/>
    <col min="3605" max="3605" width="7.5703125" style="2" customWidth="1"/>
    <col min="3606" max="3606" width="6.28515625" style="2" customWidth="1"/>
    <col min="3607" max="3607" width="7.7109375" style="2" customWidth="1"/>
    <col min="3608" max="3840" width="9" style="2"/>
    <col min="3841" max="3841" width="3.7109375" style="2" customWidth="1"/>
    <col min="3842" max="3842" width="27.42578125" style="2" customWidth="1"/>
    <col min="3843" max="3844" width="8.28515625" style="2" customWidth="1"/>
    <col min="3845" max="3845" width="7.7109375" style="2" customWidth="1"/>
    <col min="3846" max="3846" width="9" style="2"/>
    <col min="3847" max="3847" width="6" style="2" customWidth="1"/>
    <col min="3848" max="3848" width="10.28515625" style="2" customWidth="1"/>
    <col min="3849" max="3849" width="7.7109375" style="2" customWidth="1"/>
    <col min="3850" max="3850" width="8.140625" style="2" customWidth="1"/>
    <col min="3851" max="3851" width="7.7109375" style="2" customWidth="1"/>
    <col min="3852" max="3852" width="6.28515625" style="2" customWidth="1"/>
    <col min="3853" max="3853" width="8.7109375" style="2" customWidth="1"/>
    <col min="3854" max="3854" width="10.7109375" style="2" customWidth="1"/>
    <col min="3855" max="3855" width="6.28515625" style="2" customWidth="1"/>
    <col min="3856" max="3856" width="7" style="2" customWidth="1"/>
    <col min="3857" max="3857" width="6" style="2" customWidth="1"/>
    <col min="3858" max="3858" width="7.28515625" style="2" customWidth="1"/>
    <col min="3859" max="3859" width="9.85546875" style="2" customWidth="1"/>
    <col min="3860" max="3860" width="9.28515625" style="2" customWidth="1"/>
    <col min="3861" max="3861" width="7.5703125" style="2" customWidth="1"/>
    <col min="3862" max="3862" width="6.28515625" style="2" customWidth="1"/>
    <col min="3863" max="3863" width="7.7109375" style="2" customWidth="1"/>
    <col min="3864" max="4096" width="9" style="2"/>
    <col min="4097" max="4097" width="3.7109375" style="2" customWidth="1"/>
    <col min="4098" max="4098" width="27.42578125" style="2" customWidth="1"/>
    <col min="4099" max="4100" width="8.28515625" style="2" customWidth="1"/>
    <col min="4101" max="4101" width="7.7109375" style="2" customWidth="1"/>
    <col min="4102" max="4102" width="9" style="2"/>
    <col min="4103" max="4103" width="6" style="2" customWidth="1"/>
    <col min="4104" max="4104" width="10.28515625" style="2" customWidth="1"/>
    <col min="4105" max="4105" width="7.7109375" style="2" customWidth="1"/>
    <col min="4106" max="4106" width="8.140625" style="2" customWidth="1"/>
    <col min="4107" max="4107" width="7.7109375" style="2" customWidth="1"/>
    <col min="4108" max="4108" width="6.28515625" style="2" customWidth="1"/>
    <col min="4109" max="4109" width="8.7109375" style="2" customWidth="1"/>
    <col min="4110" max="4110" width="10.7109375" style="2" customWidth="1"/>
    <col min="4111" max="4111" width="6.28515625" style="2" customWidth="1"/>
    <col min="4112" max="4112" width="7" style="2" customWidth="1"/>
    <col min="4113" max="4113" width="6" style="2" customWidth="1"/>
    <col min="4114" max="4114" width="7.28515625" style="2" customWidth="1"/>
    <col min="4115" max="4115" width="9.85546875" style="2" customWidth="1"/>
    <col min="4116" max="4116" width="9.28515625" style="2" customWidth="1"/>
    <col min="4117" max="4117" width="7.5703125" style="2" customWidth="1"/>
    <col min="4118" max="4118" width="6.28515625" style="2" customWidth="1"/>
    <col min="4119" max="4119" width="7.7109375" style="2" customWidth="1"/>
    <col min="4120" max="4352" width="9" style="2"/>
    <col min="4353" max="4353" width="3.7109375" style="2" customWidth="1"/>
    <col min="4354" max="4354" width="27.42578125" style="2" customWidth="1"/>
    <col min="4355" max="4356" width="8.28515625" style="2" customWidth="1"/>
    <col min="4357" max="4357" width="7.7109375" style="2" customWidth="1"/>
    <col min="4358" max="4358" width="9" style="2"/>
    <col min="4359" max="4359" width="6" style="2" customWidth="1"/>
    <col min="4360" max="4360" width="10.28515625" style="2" customWidth="1"/>
    <col min="4361" max="4361" width="7.7109375" style="2" customWidth="1"/>
    <col min="4362" max="4362" width="8.140625" style="2" customWidth="1"/>
    <col min="4363" max="4363" width="7.7109375" style="2" customWidth="1"/>
    <col min="4364" max="4364" width="6.28515625" style="2" customWidth="1"/>
    <col min="4365" max="4365" width="8.7109375" style="2" customWidth="1"/>
    <col min="4366" max="4366" width="10.7109375" style="2" customWidth="1"/>
    <col min="4367" max="4367" width="6.28515625" style="2" customWidth="1"/>
    <col min="4368" max="4368" width="7" style="2" customWidth="1"/>
    <col min="4369" max="4369" width="6" style="2" customWidth="1"/>
    <col min="4370" max="4370" width="7.28515625" style="2" customWidth="1"/>
    <col min="4371" max="4371" width="9.85546875" style="2" customWidth="1"/>
    <col min="4372" max="4372" width="9.28515625" style="2" customWidth="1"/>
    <col min="4373" max="4373" width="7.5703125" style="2" customWidth="1"/>
    <col min="4374" max="4374" width="6.28515625" style="2" customWidth="1"/>
    <col min="4375" max="4375" width="7.7109375" style="2" customWidth="1"/>
    <col min="4376" max="4608" width="9" style="2"/>
    <col min="4609" max="4609" width="3.7109375" style="2" customWidth="1"/>
    <col min="4610" max="4610" width="27.42578125" style="2" customWidth="1"/>
    <col min="4611" max="4612" width="8.28515625" style="2" customWidth="1"/>
    <col min="4613" max="4613" width="7.7109375" style="2" customWidth="1"/>
    <col min="4614" max="4614" width="9" style="2"/>
    <col min="4615" max="4615" width="6" style="2" customWidth="1"/>
    <col min="4616" max="4616" width="10.28515625" style="2" customWidth="1"/>
    <col min="4617" max="4617" width="7.7109375" style="2" customWidth="1"/>
    <col min="4618" max="4618" width="8.140625" style="2" customWidth="1"/>
    <col min="4619" max="4619" width="7.7109375" style="2" customWidth="1"/>
    <col min="4620" max="4620" width="6.28515625" style="2" customWidth="1"/>
    <col min="4621" max="4621" width="8.7109375" style="2" customWidth="1"/>
    <col min="4622" max="4622" width="10.7109375" style="2" customWidth="1"/>
    <col min="4623" max="4623" width="6.28515625" style="2" customWidth="1"/>
    <col min="4624" max="4624" width="7" style="2" customWidth="1"/>
    <col min="4625" max="4625" width="6" style="2" customWidth="1"/>
    <col min="4626" max="4626" width="7.28515625" style="2" customWidth="1"/>
    <col min="4627" max="4627" width="9.85546875" style="2" customWidth="1"/>
    <col min="4628" max="4628" width="9.28515625" style="2" customWidth="1"/>
    <col min="4629" max="4629" width="7.5703125" style="2" customWidth="1"/>
    <col min="4630" max="4630" width="6.28515625" style="2" customWidth="1"/>
    <col min="4631" max="4631" width="7.7109375" style="2" customWidth="1"/>
    <col min="4632" max="4864" width="9" style="2"/>
    <col min="4865" max="4865" width="3.7109375" style="2" customWidth="1"/>
    <col min="4866" max="4866" width="27.42578125" style="2" customWidth="1"/>
    <col min="4867" max="4868" width="8.28515625" style="2" customWidth="1"/>
    <col min="4869" max="4869" width="7.7109375" style="2" customWidth="1"/>
    <col min="4870" max="4870" width="9" style="2"/>
    <col min="4871" max="4871" width="6" style="2" customWidth="1"/>
    <col min="4872" max="4872" width="10.28515625" style="2" customWidth="1"/>
    <col min="4873" max="4873" width="7.7109375" style="2" customWidth="1"/>
    <col min="4874" max="4874" width="8.140625" style="2" customWidth="1"/>
    <col min="4875" max="4875" width="7.7109375" style="2" customWidth="1"/>
    <col min="4876" max="4876" width="6.28515625" style="2" customWidth="1"/>
    <col min="4877" max="4877" width="8.7109375" style="2" customWidth="1"/>
    <col min="4878" max="4878" width="10.7109375" style="2" customWidth="1"/>
    <col min="4879" max="4879" width="6.28515625" style="2" customWidth="1"/>
    <col min="4880" max="4880" width="7" style="2" customWidth="1"/>
    <col min="4881" max="4881" width="6" style="2" customWidth="1"/>
    <col min="4882" max="4882" width="7.28515625" style="2" customWidth="1"/>
    <col min="4883" max="4883" width="9.85546875" style="2" customWidth="1"/>
    <col min="4884" max="4884" width="9.28515625" style="2" customWidth="1"/>
    <col min="4885" max="4885" width="7.5703125" style="2" customWidth="1"/>
    <col min="4886" max="4886" width="6.28515625" style="2" customWidth="1"/>
    <col min="4887" max="4887" width="7.7109375" style="2" customWidth="1"/>
    <col min="4888" max="5120" width="9" style="2"/>
    <col min="5121" max="5121" width="3.7109375" style="2" customWidth="1"/>
    <col min="5122" max="5122" width="27.42578125" style="2" customWidth="1"/>
    <col min="5123" max="5124" width="8.28515625" style="2" customWidth="1"/>
    <col min="5125" max="5125" width="7.7109375" style="2" customWidth="1"/>
    <col min="5126" max="5126" width="9" style="2"/>
    <col min="5127" max="5127" width="6" style="2" customWidth="1"/>
    <col min="5128" max="5128" width="10.28515625" style="2" customWidth="1"/>
    <col min="5129" max="5129" width="7.7109375" style="2" customWidth="1"/>
    <col min="5130" max="5130" width="8.140625" style="2" customWidth="1"/>
    <col min="5131" max="5131" width="7.7109375" style="2" customWidth="1"/>
    <col min="5132" max="5132" width="6.28515625" style="2" customWidth="1"/>
    <col min="5133" max="5133" width="8.7109375" style="2" customWidth="1"/>
    <col min="5134" max="5134" width="10.7109375" style="2" customWidth="1"/>
    <col min="5135" max="5135" width="6.28515625" style="2" customWidth="1"/>
    <col min="5136" max="5136" width="7" style="2" customWidth="1"/>
    <col min="5137" max="5137" width="6" style="2" customWidth="1"/>
    <col min="5138" max="5138" width="7.28515625" style="2" customWidth="1"/>
    <col min="5139" max="5139" width="9.85546875" style="2" customWidth="1"/>
    <col min="5140" max="5140" width="9.28515625" style="2" customWidth="1"/>
    <col min="5141" max="5141" width="7.5703125" style="2" customWidth="1"/>
    <col min="5142" max="5142" width="6.28515625" style="2" customWidth="1"/>
    <col min="5143" max="5143" width="7.7109375" style="2" customWidth="1"/>
    <col min="5144" max="5376" width="9" style="2"/>
    <col min="5377" max="5377" width="3.7109375" style="2" customWidth="1"/>
    <col min="5378" max="5378" width="27.42578125" style="2" customWidth="1"/>
    <col min="5379" max="5380" width="8.28515625" style="2" customWidth="1"/>
    <col min="5381" max="5381" width="7.7109375" style="2" customWidth="1"/>
    <col min="5382" max="5382" width="9" style="2"/>
    <col min="5383" max="5383" width="6" style="2" customWidth="1"/>
    <col min="5384" max="5384" width="10.28515625" style="2" customWidth="1"/>
    <col min="5385" max="5385" width="7.7109375" style="2" customWidth="1"/>
    <col min="5386" max="5386" width="8.140625" style="2" customWidth="1"/>
    <col min="5387" max="5387" width="7.7109375" style="2" customWidth="1"/>
    <col min="5388" max="5388" width="6.28515625" style="2" customWidth="1"/>
    <col min="5389" max="5389" width="8.7109375" style="2" customWidth="1"/>
    <col min="5390" max="5390" width="10.7109375" style="2" customWidth="1"/>
    <col min="5391" max="5391" width="6.28515625" style="2" customWidth="1"/>
    <col min="5392" max="5392" width="7" style="2" customWidth="1"/>
    <col min="5393" max="5393" width="6" style="2" customWidth="1"/>
    <col min="5394" max="5394" width="7.28515625" style="2" customWidth="1"/>
    <col min="5395" max="5395" width="9.85546875" style="2" customWidth="1"/>
    <col min="5396" max="5396" width="9.28515625" style="2" customWidth="1"/>
    <col min="5397" max="5397" width="7.5703125" style="2" customWidth="1"/>
    <col min="5398" max="5398" width="6.28515625" style="2" customWidth="1"/>
    <col min="5399" max="5399" width="7.7109375" style="2" customWidth="1"/>
    <col min="5400" max="5632" width="9" style="2"/>
    <col min="5633" max="5633" width="3.7109375" style="2" customWidth="1"/>
    <col min="5634" max="5634" width="27.42578125" style="2" customWidth="1"/>
    <col min="5635" max="5636" width="8.28515625" style="2" customWidth="1"/>
    <col min="5637" max="5637" width="7.7109375" style="2" customWidth="1"/>
    <col min="5638" max="5638" width="9" style="2"/>
    <col min="5639" max="5639" width="6" style="2" customWidth="1"/>
    <col min="5640" max="5640" width="10.28515625" style="2" customWidth="1"/>
    <col min="5641" max="5641" width="7.7109375" style="2" customWidth="1"/>
    <col min="5642" max="5642" width="8.140625" style="2" customWidth="1"/>
    <col min="5643" max="5643" width="7.7109375" style="2" customWidth="1"/>
    <col min="5644" max="5644" width="6.28515625" style="2" customWidth="1"/>
    <col min="5645" max="5645" width="8.7109375" style="2" customWidth="1"/>
    <col min="5646" max="5646" width="10.7109375" style="2" customWidth="1"/>
    <col min="5647" max="5647" width="6.28515625" style="2" customWidth="1"/>
    <col min="5648" max="5648" width="7" style="2" customWidth="1"/>
    <col min="5649" max="5649" width="6" style="2" customWidth="1"/>
    <col min="5650" max="5650" width="7.28515625" style="2" customWidth="1"/>
    <col min="5651" max="5651" width="9.85546875" style="2" customWidth="1"/>
    <col min="5652" max="5652" width="9.28515625" style="2" customWidth="1"/>
    <col min="5653" max="5653" width="7.5703125" style="2" customWidth="1"/>
    <col min="5654" max="5654" width="6.28515625" style="2" customWidth="1"/>
    <col min="5655" max="5655" width="7.7109375" style="2" customWidth="1"/>
    <col min="5656" max="5888" width="9" style="2"/>
    <col min="5889" max="5889" width="3.7109375" style="2" customWidth="1"/>
    <col min="5890" max="5890" width="27.42578125" style="2" customWidth="1"/>
    <col min="5891" max="5892" width="8.28515625" style="2" customWidth="1"/>
    <col min="5893" max="5893" width="7.7109375" style="2" customWidth="1"/>
    <col min="5894" max="5894" width="9" style="2"/>
    <col min="5895" max="5895" width="6" style="2" customWidth="1"/>
    <col min="5896" max="5896" width="10.28515625" style="2" customWidth="1"/>
    <col min="5897" max="5897" width="7.7109375" style="2" customWidth="1"/>
    <col min="5898" max="5898" width="8.140625" style="2" customWidth="1"/>
    <col min="5899" max="5899" width="7.7109375" style="2" customWidth="1"/>
    <col min="5900" max="5900" width="6.28515625" style="2" customWidth="1"/>
    <col min="5901" max="5901" width="8.7109375" style="2" customWidth="1"/>
    <col min="5902" max="5902" width="10.7109375" style="2" customWidth="1"/>
    <col min="5903" max="5903" width="6.28515625" style="2" customWidth="1"/>
    <col min="5904" max="5904" width="7" style="2" customWidth="1"/>
    <col min="5905" max="5905" width="6" style="2" customWidth="1"/>
    <col min="5906" max="5906" width="7.28515625" style="2" customWidth="1"/>
    <col min="5907" max="5907" width="9.85546875" style="2" customWidth="1"/>
    <col min="5908" max="5908" width="9.28515625" style="2" customWidth="1"/>
    <col min="5909" max="5909" width="7.5703125" style="2" customWidth="1"/>
    <col min="5910" max="5910" width="6.28515625" style="2" customWidth="1"/>
    <col min="5911" max="5911" width="7.7109375" style="2" customWidth="1"/>
    <col min="5912" max="6144" width="9" style="2"/>
    <col min="6145" max="6145" width="3.7109375" style="2" customWidth="1"/>
    <col min="6146" max="6146" width="27.42578125" style="2" customWidth="1"/>
    <col min="6147" max="6148" width="8.28515625" style="2" customWidth="1"/>
    <col min="6149" max="6149" width="7.7109375" style="2" customWidth="1"/>
    <col min="6150" max="6150" width="9" style="2"/>
    <col min="6151" max="6151" width="6" style="2" customWidth="1"/>
    <col min="6152" max="6152" width="10.28515625" style="2" customWidth="1"/>
    <col min="6153" max="6153" width="7.7109375" style="2" customWidth="1"/>
    <col min="6154" max="6154" width="8.140625" style="2" customWidth="1"/>
    <col min="6155" max="6155" width="7.7109375" style="2" customWidth="1"/>
    <col min="6156" max="6156" width="6.28515625" style="2" customWidth="1"/>
    <col min="6157" max="6157" width="8.7109375" style="2" customWidth="1"/>
    <col min="6158" max="6158" width="10.7109375" style="2" customWidth="1"/>
    <col min="6159" max="6159" width="6.28515625" style="2" customWidth="1"/>
    <col min="6160" max="6160" width="7" style="2" customWidth="1"/>
    <col min="6161" max="6161" width="6" style="2" customWidth="1"/>
    <col min="6162" max="6162" width="7.28515625" style="2" customWidth="1"/>
    <col min="6163" max="6163" width="9.85546875" style="2" customWidth="1"/>
    <col min="6164" max="6164" width="9.28515625" style="2" customWidth="1"/>
    <col min="6165" max="6165" width="7.5703125" style="2" customWidth="1"/>
    <col min="6166" max="6166" width="6.28515625" style="2" customWidth="1"/>
    <col min="6167" max="6167" width="7.7109375" style="2" customWidth="1"/>
    <col min="6168" max="6400" width="9" style="2"/>
    <col min="6401" max="6401" width="3.7109375" style="2" customWidth="1"/>
    <col min="6402" max="6402" width="27.42578125" style="2" customWidth="1"/>
    <col min="6403" max="6404" width="8.28515625" style="2" customWidth="1"/>
    <col min="6405" max="6405" width="7.7109375" style="2" customWidth="1"/>
    <col min="6406" max="6406" width="9" style="2"/>
    <col min="6407" max="6407" width="6" style="2" customWidth="1"/>
    <col min="6408" max="6408" width="10.28515625" style="2" customWidth="1"/>
    <col min="6409" max="6409" width="7.7109375" style="2" customWidth="1"/>
    <col min="6410" max="6410" width="8.140625" style="2" customWidth="1"/>
    <col min="6411" max="6411" width="7.7109375" style="2" customWidth="1"/>
    <col min="6412" max="6412" width="6.28515625" style="2" customWidth="1"/>
    <col min="6413" max="6413" width="8.7109375" style="2" customWidth="1"/>
    <col min="6414" max="6414" width="10.7109375" style="2" customWidth="1"/>
    <col min="6415" max="6415" width="6.28515625" style="2" customWidth="1"/>
    <col min="6416" max="6416" width="7" style="2" customWidth="1"/>
    <col min="6417" max="6417" width="6" style="2" customWidth="1"/>
    <col min="6418" max="6418" width="7.28515625" style="2" customWidth="1"/>
    <col min="6419" max="6419" width="9.85546875" style="2" customWidth="1"/>
    <col min="6420" max="6420" width="9.28515625" style="2" customWidth="1"/>
    <col min="6421" max="6421" width="7.5703125" style="2" customWidth="1"/>
    <col min="6422" max="6422" width="6.28515625" style="2" customWidth="1"/>
    <col min="6423" max="6423" width="7.7109375" style="2" customWidth="1"/>
    <col min="6424" max="6656" width="9" style="2"/>
    <col min="6657" max="6657" width="3.7109375" style="2" customWidth="1"/>
    <col min="6658" max="6658" width="27.42578125" style="2" customWidth="1"/>
    <col min="6659" max="6660" width="8.28515625" style="2" customWidth="1"/>
    <col min="6661" max="6661" width="7.7109375" style="2" customWidth="1"/>
    <col min="6662" max="6662" width="9" style="2"/>
    <col min="6663" max="6663" width="6" style="2" customWidth="1"/>
    <col min="6664" max="6664" width="10.28515625" style="2" customWidth="1"/>
    <col min="6665" max="6665" width="7.7109375" style="2" customWidth="1"/>
    <col min="6666" max="6666" width="8.140625" style="2" customWidth="1"/>
    <col min="6667" max="6667" width="7.7109375" style="2" customWidth="1"/>
    <col min="6668" max="6668" width="6.28515625" style="2" customWidth="1"/>
    <col min="6669" max="6669" width="8.7109375" style="2" customWidth="1"/>
    <col min="6670" max="6670" width="10.7109375" style="2" customWidth="1"/>
    <col min="6671" max="6671" width="6.28515625" style="2" customWidth="1"/>
    <col min="6672" max="6672" width="7" style="2" customWidth="1"/>
    <col min="6673" max="6673" width="6" style="2" customWidth="1"/>
    <col min="6674" max="6674" width="7.28515625" style="2" customWidth="1"/>
    <col min="6675" max="6675" width="9.85546875" style="2" customWidth="1"/>
    <col min="6676" max="6676" width="9.28515625" style="2" customWidth="1"/>
    <col min="6677" max="6677" width="7.5703125" style="2" customWidth="1"/>
    <col min="6678" max="6678" width="6.28515625" style="2" customWidth="1"/>
    <col min="6679" max="6679" width="7.7109375" style="2" customWidth="1"/>
    <col min="6680" max="6912" width="9" style="2"/>
    <col min="6913" max="6913" width="3.7109375" style="2" customWidth="1"/>
    <col min="6914" max="6914" width="27.42578125" style="2" customWidth="1"/>
    <col min="6915" max="6916" width="8.28515625" style="2" customWidth="1"/>
    <col min="6917" max="6917" width="7.7109375" style="2" customWidth="1"/>
    <col min="6918" max="6918" width="9" style="2"/>
    <col min="6919" max="6919" width="6" style="2" customWidth="1"/>
    <col min="6920" max="6920" width="10.28515625" style="2" customWidth="1"/>
    <col min="6921" max="6921" width="7.7109375" style="2" customWidth="1"/>
    <col min="6922" max="6922" width="8.140625" style="2" customWidth="1"/>
    <col min="6923" max="6923" width="7.7109375" style="2" customWidth="1"/>
    <col min="6924" max="6924" width="6.28515625" style="2" customWidth="1"/>
    <col min="6925" max="6925" width="8.7109375" style="2" customWidth="1"/>
    <col min="6926" max="6926" width="10.7109375" style="2" customWidth="1"/>
    <col min="6927" max="6927" width="6.28515625" style="2" customWidth="1"/>
    <col min="6928" max="6928" width="7" style="2" customWidth="1"/>
    <col min="6929" max="6929" width="6" style="2" customWidth="1"/>
    <col min="6930" max="6930" width="7.28515625" style="2" customWidth="1"/>
    <col min="6931" max="6931" width="9.85546875" style="2" customWidth="1"/>
    <col min="6932" max="6932" width="9.28515625" style="2" customWidth="1"/>
    <col min="6933" max="6933" width="7.5703125" style="2" customWidth="1"/>
    <col min="6934" max="6934" width="6.28515625" style="2" customWidth="1"/>
    <col min="6935" max="6935" width="7.7109375" style="2" customWidth="1"/>
    <col min="6936" max="7168" width="9" style="2"/>
    <col min="7169" max="7169" width="3.7109375" style="2" customWidth="1"/>
    <col min="7170" max="7170" width="27.42578125" style="2" customWidth="1"/>
    <col min="7171" max="7172" width="8.28515625" style="2" customWidth="1"/>
    <col min="7173" max="7173" width="7.7109375" style="2" customWidth="1"/>
    <col min="7174" max="7174" width="9" style="2"/>
    <col min="7175" max="7175" width="6" style="2" customWidth="1"/>
    <col min="7176" max="7176" width="10.28515625" style="2" customWidth="1"/>
    <col min="7177" max="7177" width="7.7109375" style="2" customWidth="1"/>
    <col min="7178" max="7178" width="8.140625" style="2" customWidth="1"/>
    <col min="7179" max="7179" width="7.7109375" style="2" customWidth="1"/>
    <col min="7180" max="7180" width="6.28515625" style="2" customWidth="1"/>
    <col min="7181" max="7181" width="8.7109375" style="2" customWidth="1"/>
    <col min="7182" max="7182" width="10.7109375" style="2" customWidth="1"/>
    <col min="7183" max="7183" width="6.28515625" style="2" customWidth="1"/>
    <col min="7184" max="7184" width="7" style="2" customWidth="1"/>
    <col min="7185" max="7185" width="6" style="2" customWidth="1"/>
    <col min="7186" max="7186" width="7.28515625" style="2" customWidth="1"/>
    <col min="7187" max="7187" width="9.85546875" style="2" customWidth="1"/>
    <col min="7188" max="7188" width="9.28515625" style="2" customWidth="1"/>
    <col min="7189" max="7189" width="7.5703125" style="2" customWidth="1"/>
    <col min="7190" max="7190" width="6.28515625" style="2" customWidth="1"/>
    <col min="7191" max="7191" width="7.7109375" style="2" customWidth="1"/>
    <col min="7192" max="7424" width="9" style="2"/>
    <col min="7425" max="7425" width="3.7109375" style="2" customWidth="1"/>
    <col min="7426" max="7426" width="27.42578125" style="2" customWidth="1"/>
    <col min="7427" max="7428" width="8.28515625" style="2" customWidth="1"/>
    <col min="7429" max="7429" width="7.7109375" style="2" customWidth="1"/>
    <col min="7430" max="7430" width="9" style="2"/>
    <col min="7431" max="7431" width="6" style="2" customWidth="1"/>
    <col min="7432" max="7432" width="10.28515625" style="2" customWidth="1"/>
    <col min="7433" max="7433" width="7.7109375" style="2" customWidth="1"/>
    <col min="7434" max="7434" width="8.140625" style="2" customWidth="1"/>
    <col min="7435" max="7435" width="7.7109375" style="2" customWidth="1"/>
    <col min="7436" max="7436" width="6.28515625" style="2" customWidth="1"/>
    <col min="7437" max="7437" width="8.7109375" style="2" customWidth="1"/>
    <col min="7438" max="7438" width="10.7109375" style="2" customWidth="1"/>
    <col min="7439" max="7439" width="6.28515625" style="2" customWidth="1"/>
    <col min="7440" max="7440" width="7" style="2" customWidth="1"/>
    <col min="7441" max="7441" width="6" style="2" customWidth="1"/>
    <col min="7442" max="7442" width="7.28515625" style="2" customWidth="1"/>
    <col min="7443" max="7443" width="9.85546875" style="2" customWidth="1"/>
    <col min="7444" max="7444" width="9.28515625" style="2" customWidth="1"/>
    <col min="7445" max="7445" width="7.5703125" style="2" customWidth="1"/>
    <col min="7446" max="7446" width="6.28515625" style="2" customWidth="1"/>
    <col min="7447" max="7447" width="7.7109375" style="2" customWidth="1"/>
    <col min="7448" max="7680" width="9" style="2"/>
    <col min="7681" max="7681" width="3.7109375" style="2" customWidth="1"/>
    <col min="7682" max="7682" width="27.42578125" style="2" customWidth="1"/>
    <col min="7683" max="7684" width="8.28515625" style="2" customWidth="1"/>
    <col min="7685" max="7685" width="7.7109375" style="2" customWidth="1"/>
    <col min="7686" max="7686" width="9" style="2"/>
    <col min="7687" max="7687" width="6" style="2" customWidth="1"/>
    <col min="7688" max="7688" width="10.28515625" style="2" customWidth="1"/>
    <col min="7689" max="7689" width="7.7109375" style="2" customWidth="1"/>
    <col min="7690" max="7690" width="8.140625" style="2" customWidth="1"/>
    <col min="7691" max="7691" width="7.7109375" style="2" customWidth="1"/>
    <col min="7692" max="7692" width="6.28515625" style="2" customWidth="1"/>
    <col min="7693" max="7693" width="8.7109375" style="2" customWidth="1"/>
    <col min="7694" max="7694" width="10.7109375" style="2" customWidth="1"/>
    <col min="7695" max="7695" width="6.28515625" style="2" customWidth="1"/>
    <col min="7696" max="7696" width="7" style="2" customWidth="1"/>
    <col min="7697" max="7697" width="6" style="2" customWidth="1"/>
    <col min="7698" max="7698" width="7.28515625" style="2" customWidth="1"/>
    <col min="7699" max="7699" width="9.85546875" style="2" customWidth="1"/>
    <col min="7700" max="7700" width="9.28515625" style="2" customWidth="1"/>
    <col min="7701" max="7701" width="7.5703125" style="2" customWidth="1"/>
    <col min="7702" max="7702" width="6.28515625" style="2" customWidth="1"/>
    <col min="7703" max="7703" width="7.7109375" style="2" customWidth="1"/>
    <col min="7704" max="7936" width="9" style="2"/>
    <col min="7937" max="7937" width="3.7109375" style="2" customWidth="1"/>
    <col min="7938" max="7938" width="27.42578125" style="2" customWidth="1"/>
    <col min="7939" max="7940" width="8.28515625" style="2" customWidth="1"/>
    <col min="7941" max="7941" width="7.7109375" style="2" customWidth="1"/>
    <col min="7942" max="7942" width="9" style="2"/>
    <col min="7943" max="7943" width="6" style="2" customWidth="1"/>
    <col min="7944" max="7944" width="10.28515625" style="2" customWidth="1"/>
    <col min="7945" max="7945" width="7.7109375" style="2" customWidth="1"/>
    <col min="7946" max="7946" width="8.140625" style="2" customWidth="1"/>
    <col min="7947" max="7947" width="7.7109375" style="2" customWidth="1"/>
    <col min="7948" max="7948" width="6.28515625" style="2" customWidth="1"/>
    <col min="7949" max="7949" width="8.7109375" style="2" customWidth="1"/>
    <col min="7950" max="7950" width="10.7109375" style="2" customWidth="1"/>
    <col min="7951" max="7951" width="6.28515625" style="2" customWidth="1"/>
    <col min="7952" max="7952" width="7" style="2" customWidth="1"/>
    <col min="7953" max="7953" width="6" style="2" customWidth="1"/>
    <col min="7954" max="7954" width="7.28515625" style="2" customWidth="1"/>
    <col min="7955" max="7955" width="9.85546875" style="2" customWidth="1"/>
    <col min="7956" max="7956" width="9.28515625" style="2" customWidth="1"/>
    <col min="7957" max="7957" width="7.5703125" style="2" customWidth="1"/>
    <col min="7958" max="7958" width="6.28515625" style="2" customWidth="1"/>
    <col min="7959" max="7959" width="7.7109375" style="2" customWidth="1"/>
    <col min="7960" max="8192" width="9" style="2"/>
    <col min="8193" max="8193" width="3.7109375" style="2" customWidth="1"/>
    <col min="8194" max="8194" width="27.42578125" style="2" customWidth="1"/>
    <col min="8195" max="8196" width="8.28515625" style="2" customWidth="1"/>
    <col min="8197" max="8197" width="7.7109375" style="2" customWidth="1"/>
    <col min="8198" max="8198" width="9" style="2"/>
    <col min="8199" max="8199" width="6" style="2" customWidth="1"/>
    <col min="8200" max="8200" width="10.28515625" style="2" customWidth="1"/>
    <col min="8201" max="8201" width="7.7109375" style="2" customWidth="1"/>
    <col min="8202" max="8202" width="8.140625" style="2" customWidth="1"/>
    <col min="8203" max="8203" width="7.7109375" style="2" customWidth="1"/>
    <col min="8204" max="8204" width="6.28515625" style="2" customWidth="1"/>
    <col min="8205" max="8205" width="8.7109375" style="2" customWidth="1"/>
    <col min="8206" max="8206" width="10.7109375" style="2" customWidth="1"/>
    <col min="8207" max="8207" width="6.28515625" style="2" customWidth="1"/>
    <col min="8208" max="8208" width="7" style="2" customWidth="1"/>
    <col min="8209" max="8209" width="6" style="2" customWidth="1"/>
    <col min="8210" max="8210" width="7.28515625" style="2" customWidth="1"/>
    <col min="8211" max="8211" width="9.85546875" style="2" customWidth="1"/>
    <col min="8212" max="8212" width="9.28515625" style="2" customWidth="1"/>
    <col min="8213" max="8213" width="7.5703125" style="2" customWidth="1"/>
    <col min="8214" max="8214" width="6.28515625" style="2" customWidth="1"/>
    <col min="8215" max="8215" width="7.7109375" style="2" customWidth="1"/>
    <col min="8216" max="8448" width="9" style="2"/>
    <col min="8449" max="8449" width="3.7109375" style="2" customWidth="1"/>
    <col min="8450" max="8450" width="27.42578125" style="2" customWidth="1"/>
    <col min="8451" max="8452" width="8.28515625" style="2" customWidth="1"/>
    <col min="8453" max="8453" width="7.7109375" style="2" customWidth="1"/>
    <col min="8454" max="8454" width="9" style="2"/>
    <col min="8455" max="8455" width="6" style="2" customWidth="1"/>
    <col min="8456" max="8456" width="10.28515625" style="2" customWidth="1"/>
    <col min="8457" max="8457" width="7.7109375" style="2" customWidth="1"/>
    <col min="8458" max="8458" width="8.140625" style="2" customWidth="1"/>
    <col min="8459" max="8459" width="7.7109375" style="2" customWidth="1"/>
    <col min="8460" max="8460" width="6.28515625" style="2" customWidth="1"/>
    <col min="8461" max="8461" width="8.7109375" style="2" customWidth="1"/>
    <col min="8462" max="8462" width="10.7109375" style="2" customWidth="1"/>
    <col min="8463" max="8463" width="6.28515625" style="2" customWidth="1"/>
    <col min="8464" max="8464" width="7" style="2" customWidth="1"/>
    <col min="8465" max="8465" width="6" style="2" customWidth="1"/>
    <col min="8466" max="8466" width="7.28515625" style="2" customWidth="1"/>
    <col min="8467" max="8467" width="9.85546875" style="2" customWidth="1"/>
    <col min="8468" max="8468" width="9.28515625" style="2" customWidth="1"/>
    <col min="8469" max="8469" width="7.5703125" style="2" customWidth="1"/>
    <col min="8470" max="8470" width="6.28515625" style="2" customWidth="1"/>
    <col min="8471" max="8471" width="7.7109375" style="2" customWidth="1"/>
    <col min="8472" max="8704" width="9" style="2"/>
    <col min="8705" max="8705" width="3.7109375" style="2" customWidth="1"/>
    <col min="8706" max="8706" width="27.42578125" style="2" customWidth="1"/>
    <col min="8707" max="8708" width="8.28515625" style="2" customWidth="1"/>
    <col min="8709" max="8709" width="7.7109375" style="2" customWidth="1"/>
    <col min="8710" max="8710" width="9" style="2"/>
    <col min="8711" max="8711" width="6" style="2" customWidth="1"/>
    <col min="8712" max="8712" width="10.28515625" style="2" customWidth="1"/>
    <col min="8713" max="8713" width="7.7109375" style="2" customWidth="1"/>
    <col min="8714" max="8714" width="8.140625" style="2" customWidth="1"/>
    <col min="8715" max="8715" width="7.7109375" style="2" customWidth="1"/>
    <col min="8716" max="8716" width="6.28515625" style="2" customWidth="1"/>
    <col min="8717" max="8717" width="8.7109375" style="2" customWidth="1"/>
    <col min="8718" max="8718" width="10.7109375" style="2" customWidth="1"/>
    <col min="8719" max="8719" width="6.28515625" style="2" customWidth="1"/>
    <col min="8720" max="8720" width="7" style="2" customWidth="1"/>
    <col min="8721" max="8721" width="6" style="2" customWidth="1"/>
    <col min="8722" max="8722" width="7.28515625" style="2" customWidth="1"/>
    <col min="8723" max="8723" width="9.85546875" style="2" customWidth="1"/>
    <col min="8724" max="8724" width="9.28515625" style="2" customWidth="1"/>
    <col min="8725" max="8725" width="7.5703125" style="2" customWidth="1"/>
    <col min="8726" max="8726" width="6.28515625" style="2" customWidth="1"/>
    <col min="8727" max="8727" width="7.7109375" style="2" customWidth="1"/>
    <col min="8728" max="8960" width="9" style="2"/>
    <col min="8961" max="8961" width="3.7109375" style="2" customWidth="1"/>
    <col min="8962" max="8962" width="27.42578125" style="2" customWidth="1"/>
    <col min="8963" max="8964" width="8.28515625" style="2" customWidth="1"/>
    <col min="8965" max="8965" width="7.7109375" style="2" customWidth="1"/>
    <col min="8966" max="8966" width="9" style="2"/>
    <col min="8967" max="8967" width="6" style="2" customWidth="1"/>
    <col min="8968" max="8968" width="10.28515625" style="2" customWidth="1"/>
    <col min="8969" max="8969" width="7.7109375" style="2" customWidth="1"/>
    <col min="8970" max="8970" width="8.140625" style="2" customWidth="1"/>
    <col min="8971" max="8971" width="7.7109375" style="2" customWidth="1"/>
    <col min="8972" max="8972" width="6.28515625" style="2" customWidth="1"/>
    <col min="8973" max="8973" width="8.7109375" style="2" customWidth="1"/>
    <col min="8974" max="8974" width="10.7109375" style="2" customWidth="1"/>
    <col min="8975" max="8975" width="6.28515625" style="2" customWidth="1"/>
    <col min="8976" max="8976" width="7" style="2" customWidth="1"/>
    <col min="8977" max="8977" width="6" style="2" customWidth="1"/>
    <col min="8978" max="8978" width="7.28515625" style="2" customWidth="1"/>
    <col min="8979" max="8979" width="9.85546875" style="2" customWidth="1"/>
    <col min="8980" max="8980" width="9.28515625" style="2" customWidth="1"/>
    <col min="8981" max="8981" width="7.5703125" style="2" customWidth="1"/>
    <col min="8982" max="8982" width="6.28515625" style="2" customWidth="1"/>
    <col min="8983" max="8983" width="7.7109375" style="2" customWidth="1"/>
    <col min="8984" max="9216" width="9" style="2"/>
    <col min="9217" max="9217" width="3.7109375" style="2" customWidth="1"/>
    <col min="9218" max="9218" width="27.42578125" style="2" customWidth="1"/>
    <col min="9219" max="9220" width="8.28515625" style="2" customWidth="1"/>
    <col min="9221" max="9221" width="7.7109375" style="2" customWidth="1"/>
    <col min="9222" max="9222" width="9" style="2"/>
    <col min="9223" max="9223" width="6" style="2" customWidth="1"/>
    <col min="9224" max="9224" width="10.28515625" style="2" customWidth="1"/>
    <col min="9225" max="9225" width="7.7109375" style="2" customWidth="1"/>
    <col min="9226" max="9226" width="8.140625" style="2" customWidth="1"/>
    <col min="9227" max="9227" width="7.7109375" style="2" customWidth="1"/>
    <col min="9228" max="9228" width="6.28515625" style="2" customWidth="1"/>
    <col min="9229" max="9229" width="8.7109375" style="2" customWidth="1"/>
    <col min="9230" max="9230" width="10.7109375" style="2" customWidth="1"/>
    <col min="9231" max="9231" width="6.28515625" style="2" customWidth="1"/>
    <col min="9232" max="9232" width="7" style="2" customWidth="1"/>
    <col min="9233" max="9233" width="6" style="2" customWidth="1"/>
    <col min="9234" max="9234" width="7.28515625" style="2" customWidth="1"/>
    <col min="9235" max="9235" width="9.85546875" style="2" customWidth="1"/>
    <col min="9236" max="9236" width="9.28515625" style="2" customWidth="1"/>
    <col min="9237" max="9237" width="7.5703125" style="2" customWidth="1"/>
    <col min="9238" max="9238" width="6.28515625" style="2" customWidth="1"/>
    <col min="9239" max="9239" width="7.7109375" style="2" customWidth="1"/>
    <col min="9240" max="9472" width="9" style="2"/>
    <col min="9473" max="9473" width="3.7109375" style="2" customWidth="1"/>
    <col min="9474" max="9474" width="27.42578125" style="2" customWidth="1"/>
    <col min="9475" max="9476" width="8.28515625" style="2" customWidth="1"/>
    <col min="9477" max="9477" width="7.7109375" style="2" customWidth="1"/>
    <col min="9478" max="9478" width="9" style="2"/>
    <col min="9479" max="9479" width="6" style="2" customWidth="1"/>
    <col min="9480" max="9480" width="10.28515625" style="2" customWidth="1"/>
    <col min="9481" max="9481" width="7.7109375" style="2" customWidth="1"/>
    <col min="9482" max="9482" width="8.140625" style="2" customWidth="1"/>
    <col min="9483" max="9483" width="7.7109375" style="2" customWidth="1"/>
    <col min="9484" max="9484" width="6.28515625" style="2" customWidth="1"/>
    <col min="9485" max="9485" width="8.7109375" style="2" customWidth="1"/>
    <col min="9486" max="9486" width="10.7109375" style="2" customWidth="1"/>
    <col min="9487" max="9487" width="6.28515625" style="2" customWidth="1"/>
    <col min="9488" max="9488" width="7" style="2" customWidth="1"/>
    <col min="9489" max="9489" width="6" style="2" customWidth="1"/>
    <col min="9490" max="9490" width="7.28515625" style="2" customWidth="1"/>
    <col min="9491" max="9491" width="9.85546875" style="2" customWidth="1"/>
    <col min="9492" max="9492" width="9.28515625" style="2" customWidth="1"/>
    <col min="9493" max="9493" width="7.5703125" style="2" customWidth="1"/>
    <col min="9494" max="9494" width="6.28515625" style="2" customWidth="1"/>
    <col min="9495" max="9495" width="7.7109375" style="2" customWidth="1"/>
    <col min="9496" max="9728" width="9" style="2"/>
    <col min="9729" max="9729" width="3.7109375" style="2" customWidth="1"/>
    <col min="9730" max="9730" width="27.42578125" style="2" customWidth="1"/>
    <col min="9731" max="9732" width="8.28515625" style="2" customWidth="1"/>
    <col min="9733" max="9733" width="7.7109375" style="2" customWidth="1"/>
    <col min="9734" max="9734" width="9" style="2"/>
    <col min="9735" max="9735" width="6" style="2" customWidth="1"/>
    <col min="9736" max="9736" width="10.28515625" style="2" customWidth="1"/>
    <col min="9737" max="9737" width="7.7109375" style="2" customWidth="1"/>
    <col min="9738" max="9738" width="8.140625" style="2" customWidth="1"/>
    <col min="9739" max="9739" width="7.7109375" style="2" customWidth="1"/>
    <col min="9740" max="9740" width="6.28515625" style="2" customWidth="1"/>
    <col min="9741" max="9741" width="8.7109375" style="2" customWidth="1"/>
    <col min="9742" max="9742" width="10.7109375" style="2" customWidth="1"/>
    <col min="9743" max="9743" width="6.28515625" style="2" customWidth="1"/>
    <col min="9744" max="9744" width="7" style="2" customWidth="1"/>
    <col min="9745" max="9745" width="6" style="2" customWidth="1"/>
    <col min="9746" max="9746" width="7.28515625" style="2" customWidth="1"/>
    <col min="9747" max="9747" width="9.85546875" style="2" customWidth="1"/>
    <col min="9748" max="9748" width="9.28515625" style="2" customWidth="1"/>
    <col min="9749" max="9749" width="7.5703125" style="2" customWidth="1"/>
    <col min="9750" max="9750" width="6.28515625" style="2" customWidth="1"/>
    <col min="9751" max="9751" width="7.7109375" style="2" customWidth="1"/>
    <col min="9752" max="9984" width="9" style="2"/>
    <col min="9985" max="9985" width="3.7109375" style="2" customWidth="1"/>
    <col min="9986" max="9986" width="27.42578125" style="2" customWidth="1"/>
    <col min="9987" max="9988" width="8.28515625" style="2" customWidth="1"/>
    <col min="9989" max="9989" width="7.7109375" style="2" customWidth="1"/>
    <col min="9990" max="9990" width="9" style="2"/>
    <col min="9991" max="9991" width="6" style="2" customWidth="1"/>
    <col min="9992" max="9992" width="10.28515625" style="2" customWidth="1"/>
    <col min="9993" max="9993" width="7.7109375" style="2" customWidth="1"/>
    <col min="9994" max="9994" width="8.140625" style="2" customWidth="1"/>
    <col min="9995" max="9995" width="7.7109375" style="2" customWidth="1"/>
    <col min="9996" max="9996" width="6.28515625" style="2" customWidth="1"/>
    <col min="9997" max="9997" width="8.7109375" style="2" customWidth="1"/>
    <col min="9998" max="9998" width="10.7109375" style="2" customWidth="1"/>
    <col min="9999" max="9999" width="6.28515625" style="2" customWidth="1"/>
    <col min="10000" max="10000" width="7" style="2" customWidth="1"/>
    <col min="10001" max="10001" width="6" style="2" customWidth="1"/>
    <col min="10002" max="10002" width="7.28515625" style="2" customWidth="1"/>
    <col min="10003" max="10003" width="9.85546875" style="2" customWidth="1"/>
    <col min="10004" max="10004" width="9.28515625" style="2" customWidth="1"/>
    <col min="10005" max="10005" width="7.5703125" style="2" customWidth="1"/>
    <col min="10006" max="10006" width="6.28515625" style="2" customWidth="1"/>
    <col min="10007" max="10007" width="7.7109375" style="2" customWidth="1"/>
    <col min="10008" max="10240" width="9" style="2"/>
    <col min="10241" max="10241" width="3.7109375" style="2" customWidth="1"/>
    <col min="10242" max="10242" width="27.42578125" style="2" customWidth="1"/>
    <col min="10243" max="10244" width="8.28515625" style="2" customWidth="1"/>
    <col min="10245" max="10245" width="7.7109375" style="2" customWidth="1"/>
    <col min="10246" max="10246" width="9" style="2"/>
    <col min="10247" max="10247" width="6" style="2" customWidth="1"/>
    <col min="10248" max="10248" width="10.28515625" style="2" customWidth="1"/>
    <col min="10249" max="10249" width="7.7109375" style="2" customWidth="1"/>
    <col min="10250" max="10250" width="8.140625" style="2" customWidth="1"/>
    <col min="10251" max="10251" width="7.7109375" style="2" customWidth="1"/>
    <col min="10252" max="10252" width="6.28515625" style="2" customWidth="1"/>
    <col min="10253" max="10253" width="8.7109375" style="2" customWidth="1"/>
    <col min="10254" max="10254" width="10.7109375" style="2" customWidth="1"/>
    <col min="10255" max="10255" width="6.28515625" style="2" customWidth="1"/>
    <col min="10256" max="10256" width="7" style="2" customWidth="1"/>
    <col min="10257" max="10257" width="6" style="2" customWidth="1"/>
    <col min="10258" max="10258" width="7.28515625" style="2" customWidth="1"/>
    <col min="10259" max="10259" width="9.85546875" style="2" customWidth="1"/>
    <col min="10260" max="10260" width="9.28515625" style="2" customWidth="1"/>
    <col min="10261" max="10261" width="7.5703125" style="2" customWidth="1"/>
    <col min="10262" max="10262" width="6.28515625" style="2" customWidth="1"/>
    <col min="10263" max="10263" width="7.7109375" style="2" customWidth="1"/>
    <col min="10264" max="10496" width="9" style="2"/>
    <col min="10497" max="10497" width="3.7109375" style="2" customWidth="1"/>
    <col min="10498" max="10498" width="27.42578125" style="2" customWidth="1"/>
    <col min="10499" max="10500" width="8.28515625" style="2" customWidth="1"/>
    <col min="10501" max="10501" width="7.7109375" style="2" customWidth="1"/>
    <col min="10502" max="10502" width="9" style="2"/>
    <col min="10503" max="10503" width="6" style="2" customWidth="1"/>
    <col min="10504" max="10504" width="10.28515625" style="2" customWidth="1"/>
    <col min="10505" max="10505" width="7.7109375" style="2" customWidth="1"/>
    <col min="10506" max="10506" width="8.140625" style="2" customWidth="1"/>
    <col min="10507" max="10507" width="7.7109375" style="2" customWidth="1"/>
    <col min="10508" max="10508" width="6.28515625" style="2" customWidth="1"/>
    <col min="10509" max="10509" width="8.7109375" style="2" customWidth="1"/>
    <col min="10510" max="10510" width="10.7109375" style="2" customWidth="1"/>
    <col min="10511" max="10511" width="6.28515625" style="2" customWidth="1"/>
    <col min="10512" max="10512" width="7" style="2" customWidth="1"/>
    <col min="10513" max="10513" width="6" style="2" customWidth="1"/>
    <col min="10514" max="10514" width="7.28515625" style="2" customWidth="1"/>
    <col min="10515" max="10515" width="9.85546875" style="2" customWidth="1"/>
    <col min="10516" max="10516" width="9.28515625" style="2" customWidth="1"/>
    <col min="10517" max="10517" width="7.5703125" style="2" customWidth="1"/>
    <col min="10518" max="10518" width="6.28515625" style="2" customWidth="1"/>
    <col min="10519" max="10519" width="7.7109375" style="2" customWidth="1"/>
    <col min="10520" max="10752" width="9" style="2"/>
    <col min="10753" max="10753" width="3.7109375" style="2" customWidth="1"/>
    <col min="10754" max="10754" width="27.42578125" style="2" customWidth="1"/>
    <col min="10755" max="10756" width="8.28515625" style="2" customWidth="1"/>
    <col min="10757" max="10757" width="7.7109375" style="2" customWidth="1"/>
    <col min="10758" max="10758" width="9" style="2"/>
    <col min="10759" max="10759" width="6" style="2" customWidth="1"/>
    <col min="10760" max="10760" width="10.28515625" style="2" customWidth="1"/>
    <col min="10761" max="10761" width="7.7109375" style="2" customWidth="1"/>
    <col min="10762" max="10762" width="8.140625" style="2" customWidth="1"/>
    <col min="10763" max="10763" width="7.7109375" style="2" customWidth="1"/>
    <col min="10764" max="10764" width="6.28515625" style="2" customWidth="1"/>
    <col min="10765" max="10765" width="8.7109375" style="2" customWidth="1"/>
    <col min="10766" max="10766" width="10.7109375" style="2" customWidth="1"/>
    <col min="10767" max="10767" width="6.28515625" style="2" customWidth="1"/>
    <col min="10768" max="10768" width="7" style="2" customWidth="1"/>
    <col min="10769" max="10769" width="6" style="2" customWidth="1"/>
    <col min="10770" max="10770" width="7.28515625" style="2" customWidth="1"/>
    <col min="10771" max="10771" width="9.85546875" style="2" customWidth="1"/>
    <col min="10772" max="10772" width="9.28515625" style="2" customWidth="1"/>
    <col min="10773" max="10773" width="7.5703125" style="2" customWidth="1"/>
    <col min="10774" max="10774" width="6.28515625" style="2" customWidth="1"/>
    <col min="10775" max="10775" width="7.7109375" style="2" customWidth="1"/>
    <col min="10776" max="11008" width="9" style="2"/>
    <col min="11009" max="11009" width="3.7109375" style="2" customWidth="1"/>
    <col min="11010" max="11010" width="27.42578125" style="2" customWidth="1"/>
    <col min="11011" max="11012" width="8.28515625" style="2" customWidth="1"/>
    <col min="11013" max="11013" width="7.7109375" style="2" customWidth="1"/>
    <col min="11014" max="11014" width="9" style="2"/>
    <col min="11015" max="11015" width="6" style="2" customWidth="1"/>
    <col min="11016" max="11016" width="10.28515625" style="2" customWidth="1"/>
    <col min="11017" max="11017" width="7.7109375" style="2" customWidth="1"/>
    <col min="11018" max="11018" width="8.140625" style="2" customWidth="1"/>
    <col min="11019" max="11019" width="7.7109375" style="2" customWidth="1"/>
    <col min="11020" max="11020" width="6.28515625" style="2" customWidth="1"/>
    <col min="11021" max="11021" width="8.7109375" style="2" customWidth="1"/>
    <col min="11022" max="11022" width="10.7109375" style="2" customWidth="1"/>
    <col min="11023" max="11023" width="6.28515625" style="2" customWidth="1"/>
    <col min="11024" max="11024" width="7" style="2" customWidth="1"/>
    <col min="11025" max="11025" width="6" style="2" customWidth="1"/>
    <col min="11026" max="11026" width="7.28515625" style="2" customWidth="1"/>
    <col min="11027" max="11027" width="9.85546875" style="2" customWidth="1"/>
    <col min="11028" max="11028" width="9.28515625" style="2" customWidth="1"/>
    <col min="11029" max="11029" width="7.5703125" style="2" customWidth="1"/>
    <col min="11030" max="11030" width="6.28515625" style="2" customWidth="1"/>
    <col min="11031" max="11031" width="7.7109375" style="2" customWidth="1"/>
    <col min="11032" max="11264" width="9" style="2"/>
    <col min="11265" max="11265" width="3.7109375" style="2" customWidth="1"/>
    <col min="11266" max="11266" width="27.42578125" style="2" customWidth="1"/>
    <col min="11267" max="11268" width="8.28515625" style="2" customWidth="1"/>
    <col min="11269" max="11269" width="7.7109375" style="2" customWidth="1"/>
    <col min="11270" max="11270" width="9" style="2"/>
    <col min="11271" max="11271" width="6" style="2" customWidth="1"/>
    <col min="11272" max="11272" width="10.28515625" style="2" customWidth="1"/>
    <col min="11273" max="11273" width="7.7109375" style="2" customWidth="1"/>
    <col min="11274" max="11274" width="8.140625" style="2" customWidth="1"/>
    <col min="11275" max="11275" width="7.7109375" style="2" customWidth="1"/>
    <col min="11276" max="11276" width="6.28515625" style="2" customWidth="1"/>
    <col min="11277" max="11277" width="8.7109375" style="2" customWidth="1"/>
    <col min="11278" max="11278" width="10.7109375" style="2" customWidth="1"/>
    <col min="11279" max="11279" width="6.28515625" style="2" customWidth="1"/>
    <col min="11280" max="11280" width="7" style="2" customWidth="1"/>
    <col min="11281" max="11281" width="6" style="2" customWidth="1"/>
    <col min="11282" max="11282" width="7.28515625" style="2" customWidth="1"/>
    <col min="11283" max="11283" width="9.85546875" style="2" customWidth="1"/>
    <col min="11284" max="11284" width="9.28515625" style="2" customWidth="1"/>
    <col min="11285" max="11285" width="7.5703125" style="2" customWidth="1"/>
    <col min="11286" max="11286" width="6.28515625" style="2" customWidth="1"/>
    <col min="11287" max="11287" width="7.7109375" style="2" customWidth="1"/>
    <col min="11288" max="11520" width="9" style="2"/>
    <col min="11521" max="11521" width="3.7109375" style="2" customWidth="1"/>
    <col min="11522" max="11522" width="27.42578125" style="2" customWidth="1"/>
    <col min="11523" max="11524" width="8.28515625" style="2" customWidth="1"/>
    <col min="11525" max="11525" width="7.7109375" style="2" customWidth="1"/>
    <col min="11526" max="11526" width="9" style="2"/>
    <col min="11527" max="11527" width="6" style="2" customWidth="1"/>
    <col min="11528" max="11528" width="10.28515625" style="2" customWidth="1"/>
    <col min="11529" max="11529" width="7.7109375" style="2" customWidth="1"/>
    <col min="11530" max="11530" width="8.140625" style="2" customWidth="1"/>
    <col min="11531" max="11531" width="7.7109375" style="2" customWidth="1"/>
    <col min="11532" max="11532" width="6.28515625" style="2" customWidth="1"/>
    <col min="11533" max="11533" width="8.7109375" style="2" customWidth="1"/>
    <col min="11534" max="11534" width="10.7109375" style="2" customWidth="1"/>
    <col min="11535" max="11535" width="6.28515625" style="2" customWidth="1"/>
    <col min="11536" max="11536" width="7" style="2" customWidth="1"/>
    <col min="11537" max="11537" width="6" style="2" customWidth="1"/>
    <col min="11538" max="11538" width="7.28515625" style="2" customWidth="1"/>
    <col min="11539" max="11539" width="9.85546875" style="2" customWidth="1"/>
    <col min="11540" max="11540" width="9.28515625" style="2" customWidth="1"/>
    <col min="11541" max="11541" width="7.5703125" style="2" customWidth="1"/>
    <col min="11542" max="11542" width="6.28515625" style="2" customWidth="1"/>
    <col min="11543" max="11543" width="7.7109375" style="2" customWidth="1"/>
    <col min="11544" max="11776" width="9" style="2"/>
    <col min="11777" max="11777" width="3.7109375" style="2" customWidth="1"/>
    <col min="11778" max="11778" width="27.42578125" style="2" customWidth="1"/>
    <col min="11779" max="11780" width="8.28515625" style="2" customWidth="1"/>
    <col min="11781" max="11781" width="7.7109375" style="2" customWidth="1"/>
    <col min="11782" max="11782" width="9" style="2"/>
    <col min="11783" max="11783" width="6" style="2" customWidth="1"/>
    <col min="11784" max="11784" width="10.28515625" style="2" customWidth="1"/>
    <col min="11785" max="11785" width="7.7109375" style="2" customWidth="1"/>
    <col min="11786" max="11786" width="8.140625" style="2" customWidth="1"/>
    <col min="11787" max="11787" width="7.7109375" style="2" customWidth="1"/>
    <col min="11788" max="11788" width="6.28515625" style="2" customWidth="1"/>
    <col min="11789" max="11789" width="8.7109375" style="2" customWidth="1"/>
    <col min="11790" max="11790" width="10.7109375" style="2" customWidth="1"/>
    <col min="11791" max="11791" width="6.28515625" style="2" customWidth="1"/>
    <col min="11792" max="11792" width="7" style="2" customWidth="1"/>
    <col min="11793" max="11793" width="6" style="2" customWidth="1"/>
    <col min="11794" max="11794" width="7.28515625" style="2" customWidth="1"/>
    <col min="11795" max="11795" width="9.85546875" style="2" customWidth="1"/>
    <col min="11796" max="11796" width="9.28515625" style="2" customWidth="1"/>
    <col min="11797" max="11797" width="7.5703125" style="2" customWidth="1"/>
    <col min="11798" max="11798" width="6.28515625" style="2" customWidth="1"/>
    <col min="11799" max="11799" width="7.7109375" style="2" customWidth="1"/>
    <col min="11800" max="12032" width="9" style="2"/>
    <col min="12033" max="12033" width="3.7109375" style="2" customWidth="1"/>
    <col min="12034" max="12034" width="27.42578125" style="2" customWidth="1"/>
    <col min="12035" max="12036" width="8.28515625" style="2" customWidth="1"/>
    <col min="12037" max="12037" width="7.7109375" style="2" customWidth="1"/>
    <col min="12038" max="12038" width="9" style="2"/>
    <col min="12039" max="12039" width="6" style="2" customWidth="1"/>
    <col min="12040" max="12040" width="10.28515625" style="2" customWidth="1"/>
    <col min="12041" max="12041" width="7.7109375" style="2" customWidth="1"/>
    <col min="12042" max="12042" width="8.140625" style="2" customWidth="1"/>
    <col min="12043" max="12043" width="7.7109375" style="2" customWidth="1"/>
    <col min="12044" max="12044" width="6.28515625" style="2" customWidth="1"/>
    <col min="12045" max="12045" width="8.7109375" style="2" customWidth="1"/>
    <col min="12046" max="12046" width="10.7109375" style="2" customWidth="1"/>
    <col min="12047" max="12047" width="6.28515625" style="2" customWidth="1"/>
    <col min="12048" max="12048" width="7" style="2" customWidth="1"/>
    <col min="12049" max="12049" width="6" style="2" customWidth="1"/>
    <col min="12050" max="12050" width="7.28515625" style="2" customWidth="1"/>
    <col min="12051" max="12051" width="9.85546875" style="2" customWidth="1"/>
    <col min="12052" max="12052" width="9.28515625" style="2" customWidth="1"/>
    <col min="12053" max="12053" width="7.5703125" style="2" customWidth="1"/>
    <col min="12054" max="12054" width="6.28515625" style="2" customWidth="1"/>
    <col min="12055" max="12055" width="7.7109375" style="2" customWidth="1"/>
    <col min="12056" max="12288" width="9" style="2"/>
    <col min="12289" max="12289" width="3.7109375" style="2" customWidth="1"/>
    <col min="12290" max="12290" width="27.42578125" style="2" customWidth="1"/>
    <col min="12291" max="12292" width="8.28515625" style="2" customWidth="1"/>
    <col min="12293" max="12293" width="7.7109375" style="2" customWidth="1"/>
    <col min="12294" max="12294" width="9" style="2"/>
    <col min="12295" max="12295" width="6" style="2" customWidth="1"/>
    <col min="12296" max="12296" width="10.28515625" style="2" customWidth="1"/>
    <col min="12297" max="12297" width="7.7109375" style="2" customWidth="1"/>
    <col min="12298" max="12298" width="8.140625" style="2" customWidth="1"/>
    <col min="12299" max="12299" width="7.7109375" style="2" customWidth="1"/>
    <col min="12300" max="12300" width="6.28515625" style="2" customWidth="1"/>
    <col min="12301" max="12301" width="8.7109375" style="2" customWidth="1"/>
    <col min="12302" max="12302" width="10.7109375" style="2" customWidth="1"/>
    <col min="12303" max="12303" width="6.28515625" style="2" customWidth="1"/>
    <col min="12304" max="12304" width="7" style="2" customWidth="1"/>
    <col min="12305" max="12305" width="6" style="2" customWidth="1"/>
    <col min="12306" max="12306" width="7.28515625" style="2" customWidth="1"/>
    <col min="12307" max="12307" width="9.85546875" style="2" customWidth="1"/>
    <col min="12308" max="12308" width="9.28515625" style="2" customWidth="1"/>
    <col min="12309" max="12309" width="7.5703125" style="2" customWidth="1"/>
    <col min="12310" max="12310" width="6.28515625" style="2" customWidth="1"/>
    <col min="12311" max="12311" width="7.7109375" style="2" customWidth="1"/>
    <col min="12312" max="12544" width="9" style="2"/>
    <col min="12545" max="12545" width="3.7109375" style="2" customWidth="1"/>
    <col min="12546" max="12546" width="27.42578125" style="2" customWidth="1"/>
    <col min="12547" max="12548" width="8.28515625" style="2" customWidth="1"/>
    <col min="12549" max="12549" width="7.7109375" style="2" customWidth="1"/>
    <col min="12550" max="12550" width="9" style="2"/>
    <col min="12551" max="12551" width="6" style="2" customWidth="1"/>
    <col min="12552" max="12552" width="10.28515625" style="2" customWidth="1"/>
    <col min="12553" max="12553" width="7.7109375" style="2" customWidth="1"/>
    <col min="12554" max="12554" width="8.140625" style="2" customWidth="1"/>
    <col min="12555" max="12555" width="7.7109375" style="2" customWidth="1"/>
    <col min="12556" max="12556" width="6.28515625" style="2" customWidth="1"/>
    <col min="12557" max="12557" width="8.7109375" style="2" customWidth="1"/>
    <col min="12558" max="12558" width="10.7109375" style="2" customWidth="1"/>
    <col min="12559" max="12559" width="6.28515625" style="2" customWidth="1"/>
    <col min="12560" max="12560" width="7" style="2" customWidth="1"/>
    <col min="12561" max="12561" width="6" style="2" customWidth="1"/>
    <col min="12562" max="12562" width="7.28515625" style="2" customWidth="1"/>
    <col min="12563" max="12563" width="9.85546875" style="2" customWidth="1"/>
    <col min="12564" max="12564" width="9.28515625" style="2" customWidth="1"/>
    <col min="12565" max="12565" width="7.5703125" style="2" customWidth="1"/>
    <col min="12566" max="12566" width="6.28515625" style="2" customWidth="1"/>
    <col min="12567" max="12567" width="7.7109375" style="2" customWidth="1"/>
    <col min="12568" max="12800" width="9" style="2"/>
    <col min="12801" max="12801" width="3.7109375" style="2" customWidth="1"/>
    <col min="12802" max="12802" width="27.42578125" style="2" customWidth="1"/>
    <col min="12803" max="12804" width="8.28515625" style="2" customWidth="1"/>
    <col min="12805" max="12805" width="7.7109375" style="2" customWidth="1"/>
    <col min="12806" max="12806" width="9" style="2"/>
    <col min="12807" max="12807" width="6" style="2" customWidth="1"/>
    <col min="12808" max="12808" width="10.28515625" style="2" customWidth="1"/>
    <col min="12809" max="12809" width="7.7109375" style="2" customWidth="1"/>
    <col min="12810" max="12810" width="8.140625" style="2" customWidth="1"/>
    <col min="12811" max="12811" width="7.7109375" style="2" customWidth="1"/>
    <col min="12812" max="12812" width="6.28515625" style="2" customWidth="1"/>
    <col min="12813" max="12813" width="8.7109375" style="2" customWidth="1"/>
    <col min="12814" max="12814" width="10.7109375" style="2" customWidth="1"/>
    <col min="12815" max="12815" width="6.28515625" style="2" customWidth="1"/>
    <col min="12816" max="12816" width="7" style="2" customWidth="1"/>
    <col min="12817" max="12817" width="6" style="2" customWidth="1"/>
    <col min="12818" max="12818" width="7.28515625" style="2" customWidth="1"/>
    <col min="12819" max="12819" width="9.85546875" style="2" customWidth="1"/>
    <col min="12820" max="12820" width="9.28515625" style="2" customWidth="1"/>
    <col min="12821" max="12821" width="7.5703125" style="2" customWidth="1"/>
    <col min="12822" max="12822" width="6.28515625" style="2" customWidth="1"/>
    <col min="12823" max="12823" width="7.7109375" style="2" customWidth="1"/>
    <col min="12824" max="13056" width="9" style="2"/>
    <col min="13057" max="13057" width="3.7109375" style="2" customWidth="1"/>
    <col min="13058" max="13058" width="27.42578125" style="2" customWidth="1"/>
    <col min="13059" max="13060" width="8.28515625" style="2" customWidth="1"/>
    <col min="13061" max="13061" width="7.7109375" style="2" customWidth="1"/>
    <col min="13062" max="13062" width="9" style="2"/>
    <col min="13063" max="13063" width="6" style="2" customWidth="1"/>
    <col min="13064" max="13064" width="10.28515625" style="2" customWidth="1"/>
    <col min="13065" max="13065" width="7.7109375" style="2" customWidth="1"/>
    <col min="13066" max="13066" width="8.140625" style="2" customWidth="1"/>
    <col min="13067" max="13067" width="7.7109375" style="2" customWidth="1"/>
    <col min="13068" max="13068" width="6.28515625" style="2" customWidth="1"/>
    <col min="13069" max="13069" width="8.7109375" style="2" customWidth="1"/>
    <col min="13070" max="13070" width="10.7109375" style="2" customWidth="1"/>
    <col min="13071" max="13071" width="6.28515625" style="2" customWidth="1"/>
    <col min="13072" max="13072" width="7" style="2" customWidth="1"/>
    <col min="13073" max="13073" width="6" style="2" customWidth="1"/>
    <col min="13074" max="13074" width="7.28515625" style="2" customWidth="1"/>
    <col min="13075" max="13075" width="9.85546875" style="2" customWidth="1"/>
    <col min="13076" max="13076" width="9.28515625" style="2" customWidth="1"/>
    <col min="13077" max="13077" width="7.5703125" style="2" customWidth="1"/>
    <col min="13078" max="13078" width="6.28515625" style="2" customWidth="1"/>
    <col min="13079" max="13079" width="7.7109375" style="2" customWidth="1"/>
    <col min="13080" max="13312" width="9" style="2"/>
    <col min="13313" max="13313" width="3.7109375" style="2" customWidth="1"/>
    <col min="13314" max="13314" width="27.42578125" style="2" customWidth="1"/>
    <col min="13315" max="13316" width="8.28515625" style="2" customWidth="1"/>
    <col min="13317" max="13317" width="7.7109375" style="2" customWidth="1"/>
    <col min="13318" max="13318" width="9" style="2"/>
    <col min="13319" max="13319" width="6" style="2" customWidth="1"/>
    <col min="13320" max="13320" width="10.28515625" style="2" customWidth="1"/>
    <col min="13321" max="13321" width="7.7109375" style="2" customWidth="1"/>
    <col min="13322" max="13322" width="8.140625" style="2" customWidth="1"/>
    <col min="13323" max="13323" width="7.7109375" style="2" customWidth="1"/>
    <col min="13324" max="13324" width="6.28515625" style="2" customWidth="1"/>
    <col min="13325" max="13325" width="8.7109375" style="2" customWidth="1"/>
    <col min="13326" max="13326" width="10.7109375" style="2" customWidth="1"/>
    <col min="13327" max="13327" width="6.28515625" style="2" customWidth="1"/>
    <col min="13328" max="13328" width="7" style="2" customWidth="1"/>
    <col min="13329" max="13329" width="6" style="2" customWidth="1"/>
    <col min="13330" max="13330" width="7.28515625" style="2" customWidth="1"/>
    <col min="13331" max="13331" width="9.85546875" style="2" customWidth="1"/>
    <col min="13332" max="13332" width="9.28515625" style="2" customWidth="1"/>
    <col min="13333" max="13333" width="7.5703125" style="2" customWidth="1"/>
    <col min="13334" max="13334" width="6.28515625" style="2" customWidth="1"/>
    <col min="13335" max="13335" width="7.7109375" style="2" customWidth="1"/>
    <col min="13336" max="13568" width="9" style="2"/>
    <col min="13569" max="13569" width="3.7109375" style="2" customWidth="1"/>
    <col min="13570" max="13570" width="27.42578125" style="2" customWidth="1"/>
    <col min="13571" max="13572" width="8.28515625" style="2" customWidth="1"/>
    <col min="13573" max="13573" width="7.7109375" style="2" customWidth="1"/>
    <col min="13574" max="13574" width="9" style="2"/>
    <col min="13575" max="13575" width="6" style="2" customWidth="1"/>
    <col min="13576" max="13576" width="10.28515625" style="2" customWidth="1"/>
    <col min="13577" max="13577" width="7.7109375" style="2" customWidth="1"/>
    <col min="13578" max="13578" width="8.140625" style="2" customWidth="1"/>
    <col min="13579" max="13579" width="7.7109375" style="2" customWidth="1"/>
    <col min="13580" max="13580" width="6.28515625" style="2" customWidth="1"/>
    <col min="13581" max="13581" width="8.7109375" style="2" customWidth="1"/>
    <col min="13582" max="13582" width="10.7109375" style="2" customWidth="1"/>
    <col min="13583" max="13583" width="6.28515625" style="2" customWidth="1"/>
    <col min="13584" max="13584" width="7" style="2" customWidth="1"/>
    <col min="13585" max="13585" width="6" style="2" customWidth="1"/>
    <col min="13586" max="13586" width="7.28515625" style="2" customWidth="1"/>
    <col min="13587" max="13587" width="9.85546875" style="2" customWidth="1"/>
    <col min="13588" max="13588" width="9.28515625" style="2" customWidth="1"/>
    <col min="13589" max="13589" width="7.5703125" style="2" customWidth="1"/>
    <col min="13590" max="13590" width="6.28515625" style="2" customWidth="1"/>
    <col min="13591" max="13591" width="7.7109375" style="2" customWidth="1"/>
    <col min="13592" max="13824" width="9" style="2"/>
    <col min="13825" max="13825" width="3.7109375" style="2" customWidth="1"/>
    <col min="13826" max="13826" width="27.42578125" style="2" customWidth="1"/>
    <col min="13827" max="13828" width="8.28515625" style="2" customWidth="1"/>
    <col min="13829" max="13829" width="7.7109375" style="2" customWidth="1"/>
    <col min="13830" max="13830" width="9" style="2"/>
    <col min="13831" max="13831" width="6" style="2" customWidth="1"/>
    <col min="13832" max="13832" width="10.28515625" style="2" customWidth="1"/>
    <col min="13833" max="13833" width="7.7109375" style="2" customWidth="1"/>
    <col min="13834" max="13834" width="8.140625" style="2" customWidth="1"/>
    <col min="13835" max="13835" width="7.7109375" style="2" customWidth="1"/>
    <col min="13836" max="13836" width="6.28515625" style="2" customWidth="1"/>
    <col min="13837" max="13837" width="8.7109375" style="2" customWidth="1"/>
    <col min="13838" max="13838" width="10.7109375" style="2" customWidth="1"/>
    <col min="13839" max="13839" width="6.28515625" style="2" customWidth="1"/>
    <col min="13840" max="13840" width="7" style="2" customWidth="1"/>
    <col min="13841" max="13841" width="6" style="2" customWidth="1"/>
    <col min="13842" max="13842" width="7.28515625" style="2" customWidth="1"/>
    <col min="13843" max="13843" width="9.85546875" style="2" customWidth="1"/>
    <col min="13844" max="13844" width="9.28515625" style="2" customWidth="1"/>
    <col min="13845" max="13845" width="7.5703125" style="2" customWidth="1"/>
    <col min="13846" max="13846" width="6.28515625" style="2" customWidth="1"/>
    <col min="13847" max="13847" width="7.7109375" style="2" customWidth="1"/>
    <col min="13848" max="14080" width="9" style="2"/>
    <col min="14081" max="14081" width="3.7109375" style="2" customWidth="1"/>
    <col min="14082" max="14082" width="27.42578125" style="2" customWidth="1"/>
    <col min="14083" max="14084" width="8.28515625" style="2" customWidth="1"/>
    <col min="14085" max="14085" width="7.7109375" style="2" customWidth="1"/>
    <col min="14086" max="14086" width="9" style="2"/>
    <col min="14087" max="14087" width="6" style="2" customWidth="1"/>
    <col min="14088" max="14088" width="10.28515625" style="2" customWidth="1"/>
    <col min="14089" max="14089" width="7.7109375" style="2" customWidth="1"/>
    <col min="14090" max="14090" width="8.140625" style="2" customWidth="1"/>
    <col min="14091" max="14091" width="7.7109375" style="2" customWidth="1"/>
    <col min="14092" max="14092" width="6.28515625" style="2" customWidth="1"/>
    <col min="14093" max="14093" width="8.7109375" style="2" customWidth="1"/>
    <col min="14094" max="14094" width="10.7109375" style="2" customWidth="1"/>
    <col min="14095" max="14095" width="6.28515625" style="2" customWidth="1"/>
    <col min="14096" max="14096" width="7" style="2" customWidth="1"/>
    <col min="14097" max="14097" width="6" style="2" customWidth="1"/>
    <col min="14098" max="14098" width="7.28515625" style="2" customWidth="1"/>
    <col min="14099" max="14099" width="9.85546875" style="2" customWidth="1"/>
    <col min="14100" max="14100" width="9.28515625" style="2" customWidth="1"/>
    <col min="14101" max="14101" width="7.5703125" style="2" customWidth="1"/>
    <col min="14102" max="14102" width="6.28515625" style="2" customWidth="1"/>
    <col min="14103" max="14103" width="7.7109375" style="2" customWidth="1"/>
    <col min="14104" max="14336" width="9" style="2"/>
    <col min="14337" max="14337" width="3.7109375" style="2" customWidth="1"/>
    <col min="14338" max="14338" width="27.42578125" style="2" customWidth="1"/>
    <col min="14339" max="14340" width="8.28515625" style="2" customWidth="1"/>
    <col min="14341" max="14341" width="7.7109375" style="2" customWidth="1"/>
    <col min="14342" max="14342" width="9" style="2"/>
    <col min="14343" max="14343" width="6" style="2" customWidth="1"/>
    <col min="14344" max="14344" width="10.28515625" style="2" customWidth="1"/>
    <col min="14345" max="14345" width="7.7109375" style="2" customWidth="1"/>
    <col min="14346" max="14346" width="8.140625" style="2" customWidth="1"/>
    <col min="14347" max="14347" width="7.7109375" style="2" customWidth="1"/>
    <col min="14348" max="14348" width="6.28515625" style="2" customWidth="1"/>
    <col min="14349" max="14349" width="8.7109375" style="2" customWidth="1"/>
    <col min="14350" max="14350" width="10.7109375" style="2" customWidth="1"/>
    <col min="14351" max="14351" width="6.28515625" style="2" customWidth="1"/>
    <col min="14352" max="14352" width="7" style="2" customWidth="1"/>
    <col min="14353" max="14353" width="6" style="2" customWidth="1"/>
    <col min="14354" max="14354" width="7.28515625" style="2" customWidth="1"/>
    <col min="14355" max="14355" width="9.85546875" style="2" customWidth="1"/>
    <col min="14356" max="14356" width="9.28515625" style="2" customWidth="1"/>
    <col min="14357" max="14357" width="7.5703125" style="2" customWidth="1"/>
    <col min="14358" max="14358" width="6.28515625" style="2" customWidth="1"/>
    <col min="14359" max="14359" width="7.7109375" style="2" customWidth="1"/>
    <col min="14360" max="14592" width="9" style="2"/>
    <col min="14593" max="14593" width="3.7109375" style="2" customWidth="1"/>
    <col min="14594" max="14594" width="27.42578125" style="2" customWidth="1"/>
    <col min="14595" max="14596" width="8.28515625" style="2" customWidth="1"/>
    <col min="14597" max="14597" width="7.7109375" style="2" customWidth="1"/>
    <col min="14598" max="14598" width="9" style="2"/>
    <col min="14599" max="14599" width="6" style="2" customWidth="1"/>
    <col min="14600" max="14600" width="10.28515625" style="2" customWidth="1"/>
    <col min="14601" max="14601" width="7.7109375" style="2" customWidth="1"/>
    <col min="14602" max="14602" width="8.140625" style="2" customWidth="1"/>
    <col min="14603" max="14603" width="7.7109375" style="2" customWidth="1"/>
    <col min="14604" max="14604" width="6.28515625" style="2" customWidth="1"/>
    <col min="14605" max="14605" width="8.7109375" style="2" customWidth="1"/>
    <col min="14606" max="14606" width="10.7109375" style="2" customWidth="1"/>
    <col min="14607" max="14607" width="6.28515625" style="2" customWidth="1"/>
    <col min="14608" max="14608" width="7" style="2" customWidth="1"/>
    <col min="14609" max="14609" width="6" style="2" customWidth="1"/>
    <col min="14610" max="14610" width="7.28515625" style="2" customWidth="1"/>
    <col min="14611" max="14611" width="9.85546875" style="2" customWidth="1"/>
    <col min="14612" max="14612" width="9.28515625" style="2" customWidth="1"/>
    <col min="14613" max="14613" width="7.5703125" style="2" customWidth="1"/>
    <col min="14614" max="14614" width="6.28515625" style="2" customWidth="1"/>
    <col min="14615" max="14615" width="7.7109375" style="2" customWidth="1"/>
    <col min="14616" max="14848" width="9" style="2"/>
    <col min="14849" max="14849" width="3.7109375" style="2" customWidth="1"/>
    <col min="14850" max="14850" width="27.42578125" style="2" customWidth="1"/>
    <col min="14851" max="14852" width="8.28515625" style="2" customWidth="1"/>
    <col min="14853" max="14853" width="7.7109375" style="2" customWidth="1"/>
    <col min="14854" max="14854" width="9" style="2"/>
    <col min="14855" max="14855" width="6" style="2" customWidth="1"/>
    <col min="14856" max="14856" width="10.28515625" style="2" customWidth="1"/>
    <col min="14857" max="14857" width="7.7109375" style="2" customWidth="1"/>
    <col min="14858" max="14858" width="8.140625" style="2" customWidth="1"/>
    <col min="14859" max="14859" width="7.7109375" style="2" customWidth="1"/>
    <col min="14860" max="14860" width="6.28515625" style="2" customWidth="1"/>
    <col min="14861" max="14861" width="8.7109375" style="2" customWidth="1"/>
    <col min="14862" max="14862" width="10.7109375" style="2" customWidth="1"/>
    <col min="14863" max="14863" width="6.28515625" style="2" customWidth="1"/>
    <col min="14864" max="14864" width="7" style="2" customWidth="1"/>
    <col min="14865" max="14865" width="6" style="2" customWidth="1"/>
    <col min="14866" max="14866" width="7.28515625" style="2" customWidth="1"/>
    <col min="14867" max="14867" width="9.85546875" style="2" customWidth="1"/>
    <col min="14868" max="14868" width="9.28515625" style="2" customWidth="1"/>
    <col min="14869" max="14869" width="7.5703125" style="2" customWidth="1"/>
    <col min="14870" max="14870" width="6.28515625" style="2" customWidth="1"/>
    <col min="14871" max="14871" width="7.7109375" style="2" customWidth="1"/>
    <col min="14872" max="15104" width="9" style="2"/>
    <col min="15105" max="15105" width="3.7109375" style="2" customWidth="1"/>
    <col min="15106" max="15106" width="27.42578125" style="2" customWidth="1"/>
    <col min="15107" max="15108" width="8.28515625" style="2" customWidth="1"/>
    <col min="15109" max="15109" width="7.7109375" style="2" customWidth="1"/>
    <col min="15110" max="15110" width="9" style="2"/>
    <col min="15111" max="15111" width="6" style="2" customWidth="1"/>
    <col min="15112" max="15112" width="10.28515625" style="2" customWidth="1"/>
    <col min="15113" max="15113" width="7.7109375" style="2" customWidth="1"/>
    <col min="15114" max="15114" width="8.140625" style="2" customWidth="1"/>
    <col min="15115" max="15115" width="7.7109375" style="2" customWidth="1"/>
    <col min="15116" max="15116" width="6.28515625" style="2" customWidth="1"/>
    <col min="15117" max="15117" width="8.7109375" style="2" customWidth="1"/>
    <col min="15118" max="15118" width="10.7109375" style="2" customWidth="1"/>
    <col min="15119" max="15119" width="6.28515625" style="2" customWidth="1"/>
    <col min="15120" max="15120" width="7" style="2" customWidth="1"/>
    <col min="15121" max="15121" width="6" style="2" customWidth="1"/>
    <col min="15122" max="15122" width="7.28515625" style="2" customWidth="1"/>
    <col min="15123" max="15123" width="9.85546875" style="2" customWidth="1"/>
    <col min="15124" max="15124" width="9.28515625" style="2" customWidth="1"/>
    <col min="15125" max="15125" width="7.5703125" style="2" customWidth="1"/>
    <col min="15126" max="15126" width="6.28515625" style="2" customWidth="1"/>
    <col min="15127" max="15127" width="7.7109375" style="2" customWidth="1"/>
    <col min="15128" max="15360" width="9" style="2"/>
    <col min="15361" max="15361" width="3.7109375" style="2" customWidth="1"/>
    <col min="15362" max="15362" width="27.42578125" style="2" customWidth="1"/>
    <col min="15363" max="15364" width="8.28515625" style="2" customWidth="1"/>
    <col min="15365" max="15365" width="7.7109375" style="2" customWidth="1"/>
    <col min="15366" max="15366" width="9" style="2"/>
    <col min="15367" max="15367" width="6" style="2" customWidth="1"/>
    <col min="15368" max="15368" width="10.28515625" style="2" customWidth="1"/>
    <col min="15369" max="15369" width="7.7109375" style="2" customWidth="1"/>
    <col min="15370" max="15370" width="8.140625" style="2" customWidth="1"/>
    <col min="15371" max="15371" width="7.7109375" style="2" customWidth="1"/>
    <col min="15372" max="15372" width="6.28515625" style="2" customWidth="1"/>
    <col min="15373" max="15373" width="8.7109375" style="2" customWidth="1"/>
    <col min="15374" max="15374" width="10.7109375" style="2" customWidth="1"/>
    <col min="15375" max="15375" width="6.28515625" style="2" customWidth="1"/>
    <col min="15376" max="15376" width="7" style="2" customWidth="1"/>
    <col min="15377" max="15377" width="6" style="2" customWidth="1"/>
    <col min="15378" max="15378" width="7.28515625" style="2" customWidth="1"/>
    <col min="15379" max="15379" width="9.85546875" style="2" customWidth="1"/>
    <col min="15380" max="15380" width="9.28515625" style="2" customWidth="1"/>
    <col min="15381" max="15381" width="7.5703125" style="2" customWidth="1"/>
    <col min="15382" max="15382" width="6.28515625" style="2" customWidth="1"/>
    <col min="15383" max="15383" width="7.7109375" style="2" customWidth="1"/>
    <col min="15384" max="15616" width="9" style="2"/>
    <col min="15617" max="15617" width="3.7109375" style="2" customWidth="1"/>
    <col min="15618" max="15618" width="27.42578125" style="2" customWidth="1"/>
    <col min="15619" max="15620" width="8.28515625" style="2" customWidth="1"/>
    <col min="15621" max="15621" width="7.7109375" style="2" customWidth="1"/>
    <col min="15622" max="15622" width="9" style="2"/>
    <col min="15623" max="15623" width="6" style="2" customWidth="1"/>
    <col min="15624" max="15624" width="10.28515625" style="2" customWidth="1"/>
    <col min="15625" max="15625" width="7.7109375" style="2" customWidth="1"/>
    <col min="15626" max="15626" width="8.140625" style="2" customWidth="1"/>
    <col min="15627" max="15627" width="7.7109375" style="2" customWidth="1"/>
    <col min="15628" max="15628" width="6.28515625" style="2" customWidth="1"/>
    <col min="15629" max="15629" width="8.7109375" style="2" customWidth="1"/>
    <col min="15630" max="15630" width="10.7109375" style="2" customWidth="1"/>
    <col min="15631" max="15631" width="6.28515625" style="2" customWidth="1"/>
    <col min="15632" max="15632" width="7" style="2" customWidth="1"/>
    <col min="15633" max="15633" width="6" style="2" customWidth="1"/>
    <col min="15634" max="15634" width="7.28515625" style="2" customWidth="1"/>
    <col min="15635" max="15635" width="9.85546875" style="2" customWidth="1"/>
    <col min="15636" max="15636" width="9.28515625" style="2" customWidth="1"/>
    <col min="15637" max="15637" width="7.5703125" style="2" customWidth="1"/>
    <col min="15638" max="15638" width="6.28515625" style="2" customWidth="1"/>
    <col min="15639" max="15639" width="7.7109375" style="2" customWidth="1"/>
    <col min="15640" max="15872" width="9" style="2"/>
    <col min="15873" max="15873" width="3.7109375" style="2" customWidth="1"/>
    <col min="15874" max="15874" width="27.42578125" style="2" customWidth="1"/>
    <col min="15875" max="15876" width="8.28515625" style="2" customWidth="1"/>
    <col min="15877" max="15877" width="7.7109375" style="2" customWidth="1"/>
    <col min="15878" max="15878" width="9" style="2"/>
    <col min="15879" max="15879" width="6" style="2" customWidth="1"/>
    <col min="15880" max="15880" width="10.28515625" style="2" customWidth="1"/>
    <col min="15881" max="15881" width="7.7109375" style="2" customWidth="1"/>
    <col min="15882" max="15882" width="8.140625" style="2" customWidth="1"/>
    <col min="15883" max="15883" width="7.7109375" style="2" customWidth="1"/>
    <col min="15884" max="15884" width="6.28515625" style="2" customWidth="1"/>
    <col min="15885" max="15885" width="8.7109375" style="2" customWidth="1"/>
    <col min="15886" max="15886" width="10.7109375" style="2" customWidth="1"/>
    <col min="15887" max="15887" width="6.28515625" style="2" customWidth="1"/>
    <col min="15888" max="15888" width="7" style="2" customWidth="1"/>
    <col min="15889" max="15889" width="6" style="2" customWidth="1"/>
    <col min="15890" max="15890" width="7.28515625" style="2" customWidth="1"/>
    <col min="15891" max="15891" width="9.85546875" style="2" customWidth="1"/>
    <col min="15892" max="15892" width="9.28515625" style="2" customWidth="1"/>
    <col min="15893" max="15893" width="7.5703125" style="2" customWidth="1"/>
    <col min="15894" max="15894" width="6.28515625" style="2" customWidth="1"/>
    <col min="15895" max="15895" width="7.7109375" style="2" customWidth="1"/>
    <col min="15896" max="16128" width="9" style="2"/>
    <col min="16129" max="16129" width="3.7109375" style="2" customWidth="1"/>
    <col min="16130" max="16130" width="27.42578125" style="2" customWidth="1"/>
    <col min="16131" max="16132" width="8.28515625" style="2" customWidth="1"/>
    <col min="16133" max="16133" width="7.7109375" style="2" customWidth="1"/>
    <col min="16134" max="16134" width="9" style="2"/>
    <col min="16135" max="16135" width="6" style="2" customWidth="1"/>
    <col min="16136" max="16136" width="10.28515625" style="2" customWidth="1"/>
    <col min="16137" max="16137" width="7.7109375" style="2" customWidth="1"/>
    <col min="16138" max="16138" width="8.140625" style="2" customWidth="1"/>
    <col min="16139" max="16139" width="7.7109375" style="2" customWidth="1"/>
    <col min="16140" max="16140" width="6.28515625" style="2" customWidth="1"/>
    <col min="16141" max="16141" width="8.7109375" style="2" customWidth="1"/>
    <col min="16142" max="16142" width="10.7109375" style="2" customWidth="1"/>
    <col min="16143" max="16143" width="6.28515625" style="2" customWidth="1"/>
    <col min="16144" max="16144" width="7" style="2" customWidth="1"/>
    <col min="16145" max="16145" width="6" style="2" customWidth="1"/>
    <col min="16146" max="16146" width="7.28515625" style="2" customWidth="1"/>
    <col min="16147" max="16147" width="9.85546875" style="2" customWidth="1"/>
    <col min="16148" max="16148" width="9.28515625" style="2" customWidth="1"/>
    <col min="16149" max="16149" width="7.5703125" style="2" customWidth="1"/>
    <col min="16150" max="16150" width="6.28515625" style="2" customWidth="1"/>
    <col min="16151" max="16151" width="7.7109375" style="2" customWidth="1"/>
    <col min="16152" max="16384" width="9" style="2"/>
  </cols>
  <sheetData>
    <row r="1" spans="1:33" x14ac:dyDescent="0.2">
      <c r="U1" s="268" t="s">
        <v>319</v>
      </c>
      <c r="V1" s="268"/>
      <c r="W1" s="268"/>
      <c r="X1" s="268"/>
    </row>
    <row r="2" spans="1:33" s="8" customFormat="1" x14ac:dyDescent="0.2">
      <c r="B2" s="104"/>
      <c r="C2" s="103" t="s">
        <v>368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2"/>
      <c r="V2" s="2"/>
      <c r="W2" s="2"/>
      <c r="X2" s="2"/>
      <c r="Y2" s="2"/>
    </row>
    <row r="3" spans="1:33" ht="13.5" thickBot="1" x14ac:dyDescent="0.25">
      <c r="B3" s="104"/>
      <c r="C3" s="103"/>
      <c r="D3" s="103"/>
      <c r="E3" s="103"/>
      <c r="F3" s="103" t="s">
        <v>369</v>
      </c>
      <c r="G3" s="103"/>
      <c r="H3" s="103"/>
      <c r="I3" s="103"/>
      <c r="J3" s="103"/>
      <c r="K3" s="103"/>
      <c r="L3" s="103"/>
      <c r="M3" s="105"/>
      <c r="N3" s="103"/>
      <c r="O3" s="103"/>
      <c r="P3" s="103"/>
      <c r="Q3" s="105"/>
      <c r="R3" s="105"/>
      <c r="S3" s="105"/>
      <c r="T3" s="105"/>
      <c r="X3" s="1" t="s">
        <v>61</v>
      </c>
    </row>
    <row r="4" spans="1:33" ht="15" customHeight="1" x14ac:dyDescent="0.2">
      <c r="A4" s="162"/>
      <c r="B4" s="163"/>
      <c r="C4" s="164" t="s">
        <v>370</v>
      </c>
      <c r="D4" s="165" t="s">
        <v>213</v>
      </c>
      <c r="E4" s="166" t="s">
        <v>214</v>
      </c>
      <c r="F4" s="167" t="s">
        <v>142</v>
      </c>
      <c r="G4" s="167" t="s">
        <v>215</v>
      </c>
      <c r="H4" s="166" t="s">
        <v>216</v>
      </c>
      <c r="I4" s="166" t="s">
        <v>217</v>
      </c>
      <c r="J4" s="168" t="s">
        <v>218</v>
      </c>
      <c r="K4" s="166" t="s">
        <v>219</v>
      </c>
      <c r="L4" s="166" t="s">
        <v>220</v>
      </c>
      <c r="M4" s="169" t="s">
        <v>221</v>
      </c>
      <c r="N4" s="162" t="s">
        <v>222</v>
      </c>
      <c r="O4" s="170" t="s">
        <v>223</v>
      </c>
      <c r="P4" s="271" t="s">
        <v>224</v>
      </c>
      <c r="Q4" s="272"/>
      <c r="R4" s="272"/>
      <c r="S4" s="273"/>
      <c r="T4" s="167" t="s">
        <v>225</v>
      </c>
      <c r="U4" s="166" t="s">
        <v>226</v>
      </c>
      <c r="V4" s="166" t="s">
        <v>227</v>
      </c>
      <c r="W4" s="274" t="s">
        <v>228</v>
      </c>
      <c r="X4" s="166" t="s">
        <v>229</v>
      </c>
      <c r="Y4" s="171"/>
    </row>
    <row r="5" spans="1:33" ht="15" customHeight="1" x14ac:dyDescent="0.2">
      <c r="A5" s="172"/>
      <c r="B5" s="173"/>
      <c r="C5" s="174" t="s">
        <v>230</v>
      </c>
      <c r="D5" s="175" t="s">
        <v>231</v>
      </c>
      <c r="E5" s="176" t="s">
        <v>435</v>
      </c>
      <c r="F5" s="177" t="s">
        <v>232</v>
      </c>
      <c r="G5" s="178"/>
      <c r="H5" s="174" t="s">
        <v>233</v>
      </c>
      <c r="I5" s="86" t="s">
        <v>234</v>
      </c>
      <c r="J5" s="179" t="s">
        <v>235</v>
      </c>
      <c r="K5" s="174" t="s">
        <v>236</v>
      </c>
      <c r="L5" s="174" t="s">
        <v>237</v>
      </c>
      <c r="M5" s="180" t="s">
        <v>238</v>
      </c>
      <c r="N5" s="172" t="s">
        <v>239</v>
      </c>
      <c r="O5" s="181" t="s">
        <v>240</v>
      </c>
      <c r="P5" s="182" t="s">
        <v>241</v>
      </c>
      <c r="Q5" s="166" t="s">
        <v>242</v>
      </c>
      <c r="R5" s="166" t="s">
        <v>243</v>
      </c>
      <c r="S5" s="183" t="s">
        <v>436</v>
      </c>
      <c r="T5" s="177" t="s">
        <v>244</v>
      </c>
      <c r="U5" s="174" t="s">
        <v>245</v>
      </c>
      <c r="V5" s="174"/>
      <c r="W5" s="275"/>
      <c r="X5" s="174"/>
    </row>
    <row r="6" spans="1:33" x14ac:dyDescent="0.2">
      <c r="A6" s="184"/>
      <c r="B6" s="185" t="s">
        <v>246</v>
      </c>
      <c r="C6" s="174" t="s">
        <v>247</v>
      </c>
      <c r="E6" s="176"/>
      <c r="F6" s="186"/>
      <c r="G6" s="186"/>
      <c r="H6" s="180" t="s">
        <v>248</v>
      </c>
      <c r="I6" s="174" t="s">
        <v>249</v>
      </c>
      <c r="J6" s="172" t="s">
        <v>250</v>
      </c>
      <c r="K6" s="172" t="s">
        <v>251</v>
      </c>
      <c r="L6" s="174"/>
      <c r="M6" s="180" t="s">
        <v>252</v>
      </c>
      <c r="N6" s="172" t="s">
        <v>253</v>
      </c>
      <c r="O6" s="181" t="s">
        <v>254</v>
      </c>
      <c r="P6" s="187" t="s">
        <v>255</v>
      </c>
      <c r="Q6" s="172"/>
      <c r="R6" s="174" t="s">
        <v>256</v>
      </c>
      <c r="S6" s="188" t="s">
        <v>257</v>
      </c>
      <c r="T6" s="177" t="s">
        <v>245</v>
      </c>
      <c r="U6" s="174" t="s">
        <v>258</v>
      </c>
      <c r="V6" s="174"/>
      <c r="W6" s="275"/>
      <c r="X6" s="174"/>
    </row>
    <row r="7" spans="1:33" x14ac:dyDescent="0.2">
      <c r="A7" s="184"/>
      <c r="B7" s="291"/>
      <c r="C7" s="172"/>
      <c r="D7" s="292"/>
      <c r="E7" s="172"/>
      <c r="F7" s="186"/>
      <c r="G7" s="177"/>
      <c r="H7" s="180" t="s">
        <v>258</v>
      </c>
      <c r="I7" s="174"/>
      <c r="J7" s="179" t="s">
        <v>258</v>
      </c>
      <c r="K7" s="172" t="s">
        <v>259</v>
      </c>
      <c r="L7" s="174"/>
      <c r="M7" s="180" t="s">
        <v>260</v>
      </c>
      <c r="N7" s="172" t="s">
        <v>261</v>
      </c>
      <c r="O7" s="181"/>
      <c r="P7" s="293"/>
      <c r="Q7" s="174"/>
      <c r="R7" s="172"/>
      <c r="S7" s="294" t="s">
        <v>232</v>
      </c>
      <c r="T7" s="177" t="s">
        <v>258</v>
      </c>
      <c r="U7" s="174"/>
      <c r="V7" s="174"/>
      <c r="W7" s="275"/>
      <c r="X7" s="174"/>
    </row>
    <row r="8" spans="1:33" x14ac:dyDescent="0.2">
      <c r="A8" s="295">
        <v>1</v>
      </c>
      <c r="B8" s="296">
        <v>2</v>
      </c>
      <c r="C8" s="295">
        <v>3</v>
      </c>
      <c r="D8" s="295">
        <v>4</v>
      </c>
      <c r="E8" s="295">
        <v>5</v>
      </c>
      <c r="F8" s="295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  <c r="M8" s="50">
        <v>13</v>
      </c>
      <c r="N8" s="50">
        <v>14</v>
      </c>
      <c r="O8" s="50">
        <v>15</v>
      </c>
      <c r="P8" s="50">
        <v>16</v>
      </c>
      <c r="Q8" s="50">
        <v>17</v>
      </c>
      <c r="R8" s="50">
        <v>18</v>
      </c>
      <c r="S8" s="50">
        <v>19</v>
      </c>
      <c r="T8" s="50">
        <v>20</v>
      </c>
      <c r="U8" s="50">
        <v>21</v>
      </c>
      <c r="V8" s="50">
        <v>22</v>
      </c>
      <c r="W8" s="50">
        <v>23</v>
      </c>
      <c r="X8" s="50">
        <v>24</v>
      </c>
    </row>
    <row r="9" spans="1:33" x14ac:dyDescent="0.2">
      <c r="A9" s="112">
        <v>1</v>
      </c>
      <c r="B9" s="9" t="s">
        <v>262</v>
      </c>
      <c r="C9" s="107">
        <v>605.19999999999993</v>
      </c>
      <c r="D9" s="189">
        <v>542.29999999999995</v>
      </c>
      <c r="E9" s="189">
        <v>7.9</v>
      </c>
      <c r="F9" s="189">
        <v>55.000000000000007</v>
      </c>
      <c r="G9" s="189">
        <v>0</v>
      </c>
      <c r="H9" s="189">
        <v>0.5</v>
      </c>
      <c r="I9" s="189">
        <v>1.1000000000000001</v>
      </c>
      <c r="J9" s="189">
        <v>0.3</v>
      </c>
      <c r="K9" s="189">
        <v>0.5</v>
      </c>
      <c r="L9" s="189">
        <v>0.1</v>
      </c>
      <c r="M9" s="189">
        <v>0</v>
      </c>
      <c r="N9" s="189">
        <v>4.4000000000000004</v>
      </c>
      <c r="O9" s="189">
        <v>0.8</v>
      </c>
      <c r="P9" s="189">
        <v>20.3</v>
      </c>
      <c r="Q9" s="189">
        <v>5.7</v>
      </c>
      <c r="R9" s="189">
        <v>4</v>
      </c>
      <c r="S9" s="189">
        <v>3.6</v>
      </c>
      <c r="T9" s="189">
        <v>0.7</v>
      </c>
      <c r="U9" s="189">
        <v>6.3</v>
      </c>
      <c r="V9" s="189">
        <v>0</v>
      </c>
      <c r="W9" s="189">
        <v>6.7</v>
      </c>
      <c r="X9" s="189">
        <v>0</v>
      </c>
      <c r="Y9" s="190"/>
      <c r="Z9" s="171"/>
      <c r="AA9" s="171"/>
      <c r="AB9" s="171"/>
      <c r="AD9" s="171"/>
      <c r="AE9" s="171"/>
      <c r="AF9" s="171"/>
      <c r="AG9" s="3"/>
    </row>
    <row r="10" spans="1:33" x14ac:dyDescent="0.2">
      <c r="A10" s="112">
        <v>2</v>
      </c>
      <c r="B10" s="9" t="s">
        <v>263</v>
      </c>
      <c r="C10" s="107">
        <v>606.40000000000009</v>
      </c>
      <c r="D10" s="189">
        <v>545.20000000000005</v>
      </c>
      <c r="E10" s="189">
        <v>8</v>
      </c>
      <c r="F10" s="189">
        <v>53.199999999999996</v>
      </c>
      <c r="G10" s="189">
        <v>0</v>
      </c>
      <c r="H10" s="189">
        <v>0.5</v>
      </c>
      <c r="I10" s="189">
        <v>1.1000000000000001</v>
      </c>
      <c r="J10" s="189">
        <v>0.3</v>
      </c>
      <c r="K10" s="189">
        <v>0.6</v>
      </c>
      <c r="L10" s="189">
        <v>0.1</v>
      </c>
      <c r="M10" s="189">
        <v>0</v>
      </c>
      <c r="N10" s="189">
        <v>4.0999999999999996</v>
      </c>
      <c r="O10" s="189">
        <v>0.8</v>
      </c>
      <c r="P10" s="189">
        <v>17</v>
      </c>
      <c r="Q10" s="189">
        <v>6.5</v>
      </c>
      <c r="R10" s="189">
        <v>4.5</v>
      </c>
      <c r="S10" s="189">
        <v>3.5</v>
      </c>
      <c r="T10" s="189">
        <v>0.8</v>
      </c>
      <c r="U10" s="189">
        <v>7.5</v>
      </c>
      <c r="V10" s="189">
        <v>0</v>
      </c>
      <c r="W10" s="189">
        <v>5.9</v>
      </c>
      <c r="X10" s="189">
        <v>0</v>
      </c>
      <c r="Y10" s="190"/>
      <c r="Z10" s="171"/>
      <c r="AA10" s="171"/>
      <c r="AB10" s="171"/>
      <c r="AD10" s="171"/>
      <c r="AE10" s="171"/>
      <c r="AF10" s="171"/>
      <c r="AG10" s="3"/>
    </row>
    <row r="11" spans="1:33" x14ac:dyDescent="0.2">
      <c r="A11" s="112">
        <v>3</v>
      </c>
      <c r="B11" s="9" t="s">
        <v>264</v>
      </c>
      <c r="C11" s="107">
        <v>596.79999999999995</v>
      </c>
      <c r="D11" s="189">
        <v>530.4</v>
      </c>
      <c r="E11" s="189">
        <v>7.8</v>
      </c>
      <c r="F11" s="189">
        <v>58.600000000000009</v>
      </c>
      <c r="G11" s="189">
        <v>0</v>
      </c>
      <c r="H11" s="189">
        <v>0.5</v>
      </c>
      <c r="I11" s="189">
        <v>1.1000000000000001</v>
      </c>
      <c r="J11" s="189">
        <v>0.3</v>
      </c>
      <c r="K11" s="189">
        <v>0.5</v>
      </c>
      <c r="L11" s="189">
        <v>0.1</v>
      </c>
      <c r="M11" s="189">
        <v>0</v>
      </c>
      <c r="N11" s="189">
        <v>4.0999999999999996</v>
      </c>
      <c r="O11" s="189">
        <v>0.8</v>
      </c>
      <c r="P11" s="189">
        <v>23.3</v>
      </c>
      <c r="Q11" s="189">
        <v>5.4</v>
      </c>
      <c r="R11" s="189">
        <v>4.2</v>
      </c>
      <c r="S11" s="189">
        <v>3.5</v>
      </c>
      <c r="T11" s="189">
        <v>0.7</v>
      </c>
      <c r="U11" s="189">
        <v>6.5</v>
      </c>
      <c r="V11" s="189">
        <v>0</v>
      </c>
      <c r="W11" s="189">
        <v>7.6000000000000005</v>
      </c>
      <c r="X11" s="189">
        <v>0</v>
      </c>
      <c r="Y11" s="190"/>
      <c r="Z11" s="171"/>
      <c r="AA11" s="171"/>
      <c r="AB11" s="171"/>
      <c r="AD11" s="171"/>
      <c r="AE11" s="171"/>
      <c r="AF11" s="171"/>
      <c r="AG11" s="3"/>
    </row>
    <row r="12" spans="1:33" x14ac:dyDescent="0.2">
      <c r="A12" s="112">
        <v>4</v>
      </c>
      <c r="B12" s="9" t="s">
        <v>265</v>
      </c>
      <c r="C12" s="107">
        <v>604.70000000000005</v>
      </c>
      <c r="D12" s="189">
        <v>541.70000000000005</v>
      </c>
      <c r="E12" s="189">
        <v>7.9</v>
      </c>
      <c r="F12" s="189">
        <v>55.1</v>
      </c>
      <c r="G12" s="189">
        <v>0</v>
      </c>
      <c r="H12" s="189">
        <v>0.5</v>
      </c>
      <c r="I12" s="189">
        <v>1.1000000000000001</v>
      </c>
      <c r="J12" s="189">
        <v>0.3</v>
      </c>
      <c r="K12" s="189">
        <v>0.7</v>
      </c>
      <c r="L12" s="189">
        <v>0.1</v>
      </c>
      <c r="M12" s="189">
        <v>0</v>
      </c>
      <c r="N12" s="189">
        <v>4.2</v>
      </c>
      <c r="O12" s="189">
        <v>0.9</v>
      </c>
      <c r="P12" s="189">
        <v>16</v>
      </c>
      <c r="Q12" s="189">
        <v>5.4</v>
      </c>
      <c r="R12" s="189">
        <v>5.6</v>
      </c>
      <c r="S12" s="189">
        <v>4</v>
      </c>
      <c r="T12" s="189">
        <v>0.9</v>
      </c>
      <c r="U12" s="189">
        <v>7.6</v>
      </c>
      <c r="V12" s="189">
        <v>0</v>
      </c>
      <c r="W12" s="189">
        <v>7.8</v>
      </c>
      <c r="X12" s="189">
        <v>0</v>
      </c>
      <c r="Y12" s="190"/>
      <c r="Z12" s="171"/>
      <c r="AA12" s="171"/>
      <c r="AB12" s="171"/>
      <c r="AD12" s="171"/>
      <c r="AE12" s="171"/>
      <c r="AF12" s="171"/>
      <c r="AG12" s="3"/>
    </row>
    <row r="13" spans="1:33" x14ac:dyDescent="0.2">
      <c r="A13" s="112">
        <v>5</v>
      </c>
      <c r="B13" s="9" t="s">
        <v>266</v>
      </c>
      <c r="C13" s="107">
        <v>646.6</v>
      </c>
      <c r="D13" s="189">
        <v>579.70000000000005</v>
      </c>
      <c r="E13" s="189">
        <v>8.5</v>
      </c>
      <c r="F13" s="189">
        <v>58.399999999999991</v>
      </c>
      <c r="G13" s="189">
        <v>0</v>
      </c>
      <c r="H13" s="189">
        <v>0.5</v>
      </c>
      <c r="I13" s="189">
        <v>1.1000000000000001</v>
      </c>
      <c r="J13" s="189">
        <v>0.3</v>
      </c>
      <c r="K13" s="189">
        <v>0.7</v>
      </c>
      <c r="L13" s="189">
        <v>0.1</v>
      </c>
      <c r="M13" s="189">
        <v>0</v>
      </c>
      <c r="N13" s="189">
        <v>4.0999999999999996</v>
      </c>
      <c r="O13" s="189">
        <v>0.9</v>
      </c>
      <c r="P13" s="189">
        <v>21.7</v>
      </c>
      <c r="Q13" s="189">
        <v>5.9</v>
      </c>
      <c r="R13" s="189">
        <v>5.4</v>
      </c>
      <c r="S13" s="189">
        <v>3.6</v>
      </c>
      <c r="T13" s="189">
        <v>0.9</v>
      </c>
      <c r="U13" s="189">
        <v>6.8</v>
      </c>
      <c r="V13" s="189">
        <v>0</v>
      </c>
      <c r="W13" s="189">
        <v>6.4</v>
      </c>
      <c r="X13" s="189">
        <v>0</v>
      </c>
      <c r="Y13" s="190"/>
      <c r="Z13" s="171"/>
      <c r="AA13" s="171"/>
      <c r="AB13" s="171"/>
      <c r="AD13" s="171"/>
      <c r="AE13" s="171"/>
      <c r="AF13" s="171"/>
      <c r="AG13" s="3"/>
    </row>
    <row r="14" spans="1:33" x14ac:dyDescent="0.2">
      <c r="A14" s="112">
        <v>6</v>
      </c>
      <c r="B14" s="9" t="s">
        <v>267</v>
      </c>
      <c r="C14" s="107">
        <v>724.3</v>
      </c>
      <c r="D14" s="189">
        <v>650.29999999999995</v>
      </c>
      <c r="E14" s="189">
        <v>9.5</v>
      </c>
      <c r="F14" s="189">
        <v>64.5</v>
      </c>
      <c r="G14" s="189">
        <v>0</v>
      </c>
      <c r="H14" s="189">
        <v>0.6</v>
      </c>
      <c r="I14" s="189">
        <v>1.1000000000000001</v>
      </c>
      <c r="J14" s="189">
        <v>0.3</v>
      </c>
      <c r="K14" s="189">
        <v>0.5</v>
      </c>
      <c r="L14" s="189">
        <v>0.1</v>
      </c>
      <c r="M14" s="189">
        <v>0</v>
      </c>
      <c r="N14" s="189">
        <v>4.7</v>
      </c>
      <c r="O14" s="189">
        <v>1</v>
      </c>
      <c r="P14" s="189">
        <v>22.9</v>
      </c>
      <c r="Q14" s="189">
        <v>6.7</v>
      </c>
      <c r="R14" s="189">
        <v>4.2</v>
      </c>
      <c r="S14" s="189">
        <v>3.8</v>
      </c>
      <c r="T14" s="189">
        <v>0.7</v>
      </c>
      <c r="U14" s="189">
        <v>9.6999999999999993</v>
      </c>
      <c r="V14" s="189">
        <v>0</v>
      </c>
      <c r="W14" s="189">
        <v>8.1999999999999993</v>
      </c>
      <c r="X14" s="189">
        <v>0</v>
      </c>
      <c r="Y14" s="190"/>
      <c r="Z14" s="171"/>
      <c r="AA14" s="171"/>
      <c r="AB14" s="171"/>
      <c r="AD14" s="171"/>
      <c r="AE14" s="171"/>
      <c r="AF14" s="171"/>
      <c r="AG14" s="3"/>
    </row>
    <row r="15" spans="1:33" x14ac:dyDescent="0.2">
      <c r="A15" s="112">
        <v>7</v>
      </c>
      <c r="B15" s="9" t="s">
        <v>268</v>
      </c>
      <c r="C15" s="107">
        <v>679.9</v>
      </c>
      <c r="D15" s="189">
        <v>606.29999999999995</v>
      </c>
      <c r="E15" s="189">
        <v>8.9</v>
      </c>
      <c r="F15" s="189">
        <v>64.7</v>
      </c>
      <c r="G15" s="189">
        <v>0</v>
      </c>
      <c r="H15" s="189">
        <v>0.6</v>
      </c>
      <c r="I15" s="189">
        <v>1.1000000000000001</v>
      </c>
      <c r="J15" s="189">
        <v>0.3</v>
      </c>
      <c r="K15" s="189">
        <v>0.8</v>
      </c>
      <c r="L15" s="189">
        <v>0.1</v>
      </c>
      <c r="M15" s="189">
        <v>0</v>
      </c>
      <c r="N15" s="189">
        <v>6</v>
      </c>
      <c r="O15" s="189">
        <v>0.9</v>
      </c>
      <c r="P15" s="189">
        <v>20</v>
      </c>
      <c r="Q15" s="189">
        <v>6.6</v>
      </c>
      <c r="R15" s="189">
        <v>6.2</v>
      </c>
      <c r="S15" s="189">
        <v>7.8</v>
      </c>
      <c r="T15" s="189">
        <v>1</v>
      </c>
      <c r="U15" s="189">
        <v>6.8000000000000007</v>
      </c>
      <c r="V15" s="189">
        <v>0</v>
      </c>
      <c r="W15" s="189">
        <v>6.5</v>
      </c>
      <c r="X15" s="189">
        <v>0</v>
      </c>
      <c r="Y15" s="190"/>
      <c r="Z15" s="171"/>
      <c r="AA15" s="171"/>
      <c r="AB15" s="171"/>
      <c r="AD15" s="171"/>
      <c r="AE15" s="171"/>
      <c r="AF15" s="171"/>
      <c r="AG15" s="3"/>
    </row>
    <row r="16" spans="1:33" s="4" customFormat="1" x14ac:dyDescent="0.2">
      <c r="A16" s="112">
        <v>8</v>
      </c>
      <c r="B16" s="9" t="s">
        <v>269</v>
      </c>
      <c r="C16" s="107">
        <v>608.50000000000011</v>
      </c>
      <c r="D16" s="189">
        <v>525.90000000000009</v>
      </c>
      <c r="E16" s="189">
        <v>7.7</v>
      </c>
      <c r="F16" s="189">
        <v>74.900000000000006</v>
      </c>
      <c r="G16" s="189">
        <v>0</v>
      </c>
      <c r="H16" s="189">
        <v>0.5</v>
      </c>
      <c r="I16" s="189">
        <v>1.1000000000000001</v>
      </c>
      <c r="J16" s="189">
        <v>4.8999999999999995</v>
      </c>
      <c r="K16" s="189">
        <v>0.6</v>
      </c>
      <c r="L16" s="189">
        <v>0.1</v>
      </c>
      <c r="M16" s="189">
        <v>0</v>
      </c>
      <c r="N16" s="189">
        <v>4.8</v>
      </c>
      <c r="O16" s="189">
        <v>0.8</v>
      </c>
      <c r="P16" s="189">
        <v>27.6</v>
      </c>
      <c r="Q16" s="189">
        <v>5</v>
      </c>
      <c r="R16" s="189">
        <v>4.0999999999999996</v>
      </c>
      <c r="S16" s="189">
        <v>4.3</v>
      </c>
      <c r="T16" s="189">
        <v>0.8</v>
      </c>
      <c r="U16" s="189">
        <v>8.1</v>
      </c>
      <c r="V16" s="189">
        <v>0</v>
      </c>
      <c r="W16" s="189">
        <v>12.2</v>
      </c>
      <c r="X16" s="189">
        <v>0</v>
      </c>
      <c r="Y16" s="190"/>
      <c r="Z16" s="171"/>
      <c r="AA16" s="171"/>
      <c r="AB16" s="171"/>
      <c r="AC16" s="2"/>
      <c r="AD16" s="171"/>
      <c r="AE16" s="171"/>
      <c r="AF16" s="171"/>
      <c r="AG16" s="3"/>
    </row>
    <row r="17" spans="1:33" s="8" customFormat="1" x14ac:dyDescent="0.2">
      <c r="A17" s="112">
        <v>9</v>
      </c>
      <c r="B17" s="23" t="s">
        <v>437</v>
      </c>
      <c r="C17" s="23">
        <v>5072.3999999999996</v>
      </c>
      <c r="D17" s="23">
        <v>4521.8000000000011</v>
      </c>
      <c r="E17" s="23">
        <v>66.2</v>
      </c>
      <c r="F17" s="23">
        <v>484.4</v>
      </c>
      <c r="G17" s="191">
        <v>0</v>
      </c>
      <c r="H17" s="191">
        <v>4.2</v>
      </c>
      <c r="I17" s="191">
        <v>8.7999999999999989</v>
      </c>
      <c r="J17" s="191">
        <v>7</v>
      </c>
      <c r="K17" s="191">
        <v>4.8999999999999995</v>
      </c>
      <c r="L17" s="191">
        <v>0.79999999999999993</v>
      </c>
      <c r="M17" s="191">
        <v>0</v>
      </c>
      <c r="N17" s="191">
        <v>36.4</v>
      </c>
      <c r="O17" s="191">
        <v>6.9</v>
      </c>
      <c r="P17" s="191">
        <v>168.79999999999998</v>
      </c>
      <c r="Q17" s="191">
        <v>47.2</v>
      </c>
      <c r="R17" s="191">
        <v>38.199999999999996</v>
      </c>
      <c r="S17" s="191">
        <v>34.1</v>
      </c>
      <c r="T17" s="191">
        <v>6.5</v>
      </c>
      <c r="U17" s="191">
        <v>59.29999999999999</v>
      </c>
      <c r="V17" s="191">
        <v>0</v>
      </c>
      <c r="W17" s="191">
        <v>61.3</v>
      </c>
      <c r="X17" s="191">
        <v>0</v>
      </c>
      <c r="Y17" s="192"/>
      <c r="Z17" s="108"/>
      <c r="AA17" s="108"/>
      <c r="AB17" s="108"/>
      <c r="AD17" s="108"/>
      <c r="AE17" s="108"/>
      <c r="AF17" s="108"/>
      <c r="AG17" s="49"/>
    </row>
    <row r="18" spans="1:33" x14ac:dyDescent="0.2">
      <c r="A18" s="112">
        <v>10</v>
      </c>
      <c r="B18" s="9" t="s">
        <v>270</v>
      </c>
      <c r="C18" s="107">
        <v>556.79999999999995</v>
      </c>
      <c r="D18" s="189">
        <v>449.39999999999992</v>
      </c>
      <c r="E18" s="189">
        <v>6.6</v>
      </c>
      <c r="F18" s="189">
        <v>100.79999999999998</v>
      </c>
      <c r="G18" s="189">
        <v>0</v>
      </c>
      <c r="H18" s="189">
        <v>1</v>
      </c>
      <c r="I18" s="189">
        <v>2.5</v>
      </c>
      <c r="J18" s="189">
        <v>3.2</v>
      </c>
      <c r="K18" s="189">
        <v>0</v>
      </c>
      <c r="L18" s="189">
        <v>0.6</v>
      </c>
      <c r="M18" s="189">
        <v>0</v>
      </c>
      <c r="N18" s="189">
        <v>9.6999999999999993</v>
      </c>
      <c r="O18" s="189">
        <v>0.7</v>
      </c>
      <c r="P18" s="189">
        <v>29.4</v>
      </c>
      <c r="Q18" s="189">
        <v>17.3</v>
      </c>
      <c r="R18" s="189">
        <v>5.0999999999999996</v>
      </c>
      <c r="S18" s="189">
        <v>0.7</v>
      </c>
      <c r="T18" s="189">
        <v>2</v>
      </c>
      <c r="U18" s="189">
        <v>20.599999999999998</v>
      </c>
      <c r="V18" s="189">
        <v>0</v>
      </c>
      <c r="W18" s="189">
        <v>8</v>
      </c>
      <c r="X18" s="189">
        <v>0</v>
      </c>
      <c r="Y18" s="190"/>
      <c r="Z18" s="171"/>
      <c r="AA18" s="171"/>
      <c r="AB18" s="171"/>
      <c r="AD18" s="171"/>
      <c r="AE18" s="171"/>
      <c r="AF18" s="171"/>
      <c r="AG18" s="3"/>
    </row>
    <row r="19" spans="1:33" x14ac:dyDescent="0.2">
      <c r="A19" s="112">
        <v>11</v>
      </c>
      <c r="B19" s="9" t="s">
        <v>2</v>
      </c>
      <c r="C19" s="107">
        <v>634.69999999999982</v>
      </c>
      <c r="D19" s="189">
        <v>441.2999999999999</v>
      </c>
      <c r="E19" s="189">
        <v>6.4</v>
      </c>
      <c r="F19" s="189">
        <v>187</v>
      </c>
      <c r="G19" s="189">
        <v>0</v>
      </c>
      <c r="H19" s="189">
        <v>0.9</v>
      </c>
      <c r="I19" s="189">
        <v>2.5</v>
      </c>
      <c r="J19" s="189">
        <v>1</v>
      </c>
      <c r="K19" s="189">
        <v>0</v>
      </c>
      <c r="L19" s="189">
        <v>0.6</v>
      </c>
      <c r="M19" s="189">
        <v>0</v>
      </c>
      <c r="N19" s="189">
        <v>7.8</v>
      </c>
      <c r="O19" s="189">
        <v>0.7</v>
      </c>
      <c r="P19" s="189">
        <v>20</v>
      </c>
      <c r="Q19" s="189">
        <v>40.4</v>
      </c>
      <c r="R19" s="189">
        <v>5.4</v>
      </c>
      <c r="S19" s="189">
        <v>5.5</v>
      </c>
      <c r="T19" s="189">
        <v>2.1</v>
      </c>
      <c r="U19" s="189">
        <v>92.3</v>
      </c>
      <c r="V19" s="189">
        <v>0</v>
      </c>
      <c r="W19" s="189">
        <v>7.8</v>
      </c>
      <c r="X19" s="189">
        <v>0</v>
      </c>
      <c r="Y19" s="190"/>
      <c r="Z19" s="171"/>
      <c r="AA19" s="171"/>
      <c r="AB19" s="171"/>
      <c r="AD19" s="171"/>
      <c r="AE19" s="171"/>
      <c r="AF19" s="171"/>
      <c r="AG19" s="3"/>
    </row>
    <row r="20" spans="1:33" x14ac:dyDescent="0.2">
      <c r="A20" s="112">
        <v>12</v>
      </c>
      <c r="B20" s="9" t="s">
        <v>271</v>
      </c>
      <c r="C20" s="107">
        <v>1423.7</v>
      </c>
      <c r="D20" s="189">
        <v>1179.7</v>
      </c>
      <c r="E20" s="189">
        <v>17.8</v>
      </c>
      <c r="F20" s="189">
        <v>226.2</v>
      </c>
      <c r="G20" s="189">
        <v>0</v>
      </c>
      <c r="H20" s="189">
        <v>1.0999999999999999</v>
      </c>
      <c r="I20" s="189">
        <v>4.2</v>
      </c>
      <c r="J20" s="189">
        <v>48.9</v>
      </c>
      <c r="K20" s="189">
        <v>0.3</v>
      </c>
      <c r="L20" s="189">
        <v>0.8</v>
      </c>
      <c r="M20" s="189">
        <v>0</v>
      </c>
      <c r="N20" s="189">
        <v>14.1</v>
      </c>
      <c r="O20" s="189">
        <v>1.8</v>
      </c>
      <c r="P20" s="189">
        <v>60.1</v>
      </c>
      <c r="Q20" s="189">
        <v>26.7</v>
      </c>
      <c r="R20" s="189">
        <v>7.7</v>
      </c>
      <c r="S20" s="189">
        <v>12.3</v>
      </c>
      <c r="T20" s="189">
        <v>2.2000000000000002</v>
      </c>
      <c r="U20" s="189">
        <v>18.000000000000004</v>
      </c>
      <c r="V20" s="189">
        <v>0</v>
      </c>
      <c r="W20" s="189">
        <v>28</v>
      </c>
      <c r="X20" s="189">
        <v>0</v>
      </c>
      <c r="Y20" s="190"/>
      <c r="Z20" s="171"/>
      <c r="AA20" s="171"/>
      <c r="AB20" s="171"/>
      <c r="AD20" s="171"/>
      <c r="AE20" s="171"/>
      <c r="AF20" s="171"/>
      <c r="AG20" s="3"/>
    </row>
    <row r="21" spans="1:33" x14ac:dyDescent="0.2">
      <c r="A21" s="112">
        <v>13</v>
      </c>
      <c r="B21" s="9" t="s">
        <v>272</v>
      </c>
      <c r="C21" s="107">
        <v>520.69999999999993</v>
      </c>
      <c r="D21" s="189">
        <v>406.19999999999993</v>
      </c>
      <c r="E21" s="189">
        <v>5.9</v>
      </c>
      <c r="F21" s="189">
        <v>108.6</v>
      </c>
      <c r="G21" s="189">
        <v>0</v>
      </c>
      <c r="H21" s="189">
        <v>0.7</v>
      </c>
      <c r="I21" s="189">
        <v>3</v>
      </c>
      <c r="J21" s="189">
        <v>26.7</v>
      </c>
      <c r="K21" s="189">
        <v>0</v>
      </c>
      <c r="L21" s="189">
        <v>0.7</v>
      </c>
      <c r="M21" s="189">
        <v>0</v>
      </c>
      <c r="N21" s="189">
        <v>6.1</v>
      </c>
      <c r="O21" s="189">
        <v>0.6</v>
      </c>
      <c r="P21" s="189">
        <v>18.7</v>
      </c>
      <c r="Q21" s="189">
        <v>12.6</v>
      </c>
      <c r="R21" s="189">
        <v>2.9</v>
      </c>
      <c r="S21" s="189">
        <v>6.5</v>
      </c>
      <c r="T21" s="189">
        <v>1.1000000000000001</v>
      </c>
      <c r="U21" s="189">
        <v>12.699999999999998</v>
      </c>
      <c r="V21" s="189">
        <v>0</v>
      </c>
      <c r="W21" s="189">
        <v>16.299999999999997</v>
      </c>
      <c r="X21" s="189">
        <v>0</v>
      </c>
      <c r="Y21" s="190"/>
      <c r="Z21" s="171"/>
      <c r="AA21" s="171"/>
      <c r="AB21" s="171"/>
      <c r="AD21" s="171"/>
      <c r="AE21" s="171"/>
      <c r="AF21" s="171"/>
      <c r="AG21" s="3"/>
    </row>
    <row r="22" spans="1:33" ht="25.5" x14ac:dyDescent="0.2">
      <c r="A22" s="112">
        <v>14</v>
      </c>
      <c r="B22" s="35" t="s">
        <v>273</v>
      </c>
      <c r="C22" s="107">
        <v>1173.3</v>
      </c>
      <c r="D22" s="189">
        <v>984.1</v>
      </c>
      <c r="E22" s="189">
        <v>15</v>
      </c>
      <c r="F22" s="189">
        <v>174.2</v>
      </c>
      <c r="G22" s="189">
        <v>0</v>
      </c>
      <c r="H22" s="189">
        <v>0.7</v>
      </c>
      <c r="I22" s="189">
        <v>3.6</v>
      </c>
      <c r="J22" s="189">
        <v>49.8</v>
      </c>
      <c r="K22" s="189">
        <v>0.2</v>
      </c>
      <c r="L22" s="189">
        <v>0.7</v>
      </c>
      <c r="M22" s="189">
        <v>0</v>
      </c>
      <c r="N22" s="189">
        <v>8.8999999999999986</v>
      </c>
      <c r="O22" s="189">
        <v>1.5</v>
      </c>
      <c r="P22" s="189">
        <v>39.4</v>
      </c>
      <c r="Q22" s="189">
        <v>17.3</v>
      </c>
      <c r="R22" s="189">
        <v>4.7</v>
      </c>
      <c r="S22" s="189">
        <v>8.1</v>
      </c>
      <c r="T22" s="189">
        <v>1.2</v>
      </c>
      <c r="U22" s="189">
        <v>17.100000000000001</v>
      </c>
      <c r="V22" s="189">
        <v>0</v>
      </c>
      <c r="W22" s="189">
        <v>21</v>
      </c>
      <c r="X22" s="189">
        <v>0</v>
      </c>
      <c r="Y22" s="190"/>
      <c r="Z22" s="171"/>
      <c r="AA22" s="171"/>
      <c r="AB22" s="171"/>
      <c r="AD22" s="171"/>
      <c r="AE22" s="171"/>
      <c r="AF22" s="171"/>
      <c r="AG22" s="3"/>
    </row>
    <row r="23" spans="1:33" x14ac:dyDescent="0.2">
      <c r="A23" s="112">
        <v>15</v>
      </c>
      <c r="B23" s="9" t="s">
        <v>274</v>
      </c>
      <c r="C23" s="107">
        <v>960.69999999999993</v>
      </c>
      <c r="D23" s="189">
        <v>738.4</v>
      </c>
      <c r="E23" s="189">
        <v>10.8</v>
      </c>
      <c r="F23" s="189">
        <v>211.5</v>
      </c>
      <c r="G23" s="189">
        <v>0</v>
      </c>
      <c r="H23" s="189">
        <v>0.79999999999999993</v>
      </c>
      <c r="I23" s="189">
        <v>3.6</v>
      </c>
      <c r="J23" s="189">
        <v>70.2</v>
      </c>
      <c r="K23" s="189">
        <v>0</v>
      </c>
      <c r="L23" s="189">
        <v>0.7</v>
      </c>
      <c r="M23" s="189">
        <v>0</v>
      </c>
      <c r="N23" s="189">
        <v>12.6</v>
      </c>
      <c r="O23" s="189">
        <v>1.1000000000000001</v>
      </c>
      <c r="P23" s="189">
        <v>50.1</v>
      </c>
      <c r="Q23" s="189">
        <v>26</v>
      </c>
      <c r="R23" s="189">
        <v>3.9</v>
      </c>
      <c r="S23" s="189">
        <v>7</v>
      </c>
      <c r="T23" s="189">
        <v>1.2000000000000002</v>
      </c>
      <c r="U23" s="189">
        <v>11.8</v>
      </c>
      <c r="V23" s="189">
        <v>0</v>
      </c>
      <c r="W23" s="189">
        <v>22.5</v>
      </c>
      <c r="X23" s="189">
        <v>0</v>
      </c>
      <c r="Y23" s="190"/>
      <c r="Z23" s="171"/>
      <c r="AA23" s="171"/>
      <c r="AB23" s="171"/>
      <c r="AD23" s="171"/>
      <c r="AE23" s="171"/>
      <c r="AF23" s="171"/>
      <c r="AG23" s="3"/>
    </row>
    <row r="24" spans="1:33" ht="25.5" x14ac:dyDescent="0.2">
      <c r="A24" s="112">
        <v>16</v>
      </c>
      <c r="B24" s="193" t="s">
        <v>136</v>
      </c>
      <c r="C24" s="107">
        <v>790.40000000000009</v>
      </c>
      <c r="D24" s="189">
        <v>586.6</v>
      </c>
      <c r="E24" s="189">
        <v>8.6</v>
      </c>
      <c r="F24" s="189">
        <v>195.2</v>
      </c>
      <c r="G24" s="189">
        <v>0</v>
      </c>
      <c r="H24" s="189">
        <v>1.4</v>
      </c>
      <c r="I24" s="189">
        <v>2.5</v>
      </c>
      <c r="J24" s="189">
        <v>7.1</v>
      </c>
      <c r="K24" s="189">
        <v>0</v>
      </c>
      <c r="L24" s="189">
        <v>0.7</v>
      </c>
      <c r="M24" s="189">
        <v>0</v>
      </c>
      <c r="N24" s="189">
        <v>14.9</v>
      </c>
      <c r="O24" s="189">
        <v>0.9</v>
      </c>
      <c r="P24" s="189">
        <v>54.9</v>
      </c>
      <c r="Q24" s="189">
        <v>22.6</v>
      </c>
      <c r="R24" s="189">
        <v>17.3</v>
      </c>
      <c r="S24" s="189">
        <v>7.7</v>
      </c>
      <c r="T24" s="189">
        <v>3.5</v>
      </c>
      <c r="U24" s="189">
        <v>51.999999999999993</v>
      </c>
      <c r="V24" s="189">
        <v>0</v>
      </c>
      <c r="W24" s="189">
        <v>9.6999999999999993</v>
      </c>
      <c r="X24" s="189">
        <v>0</v>
      </c>
      <c r="Y24" s="190"/>
      <c r="Z24" s="171"/>
      <c r="AA24" s="171"/>
      <c r="AB24" s="171"/>
      <c r="AD24" s="171"/>
      <c r="AE24" s="171"/>
      <c r="AF24" s="171"/>
      <c r="AG24" s="3"/>
    </row>
    <row r="25" spans="1:33" x14ac:dyDescent="0.2">
      <c r="A25" s="112">
        <v>17</v>
      </c>
      <c r="B25" s="194" t="s">
        <v>371</v>
      </c>
      <c r="C25" s="107">
        <v>583.39999999999986</v>
      </c>
      <c r="D25" s="189">
        <v>451.59999999999991</v>
      </c>
      <c r="E25" s="189">
        <v>6.6</v>
      </c>
      <c r="F25" s="189">
        <v>125.19999999999999</v>
      </c>
      <c r="G25" s="189">
        <v>0</v>
      </c>
      <c r="H25" s="189">
        <v>1.3</v>
      </c>
      <c r="I25" s="189">
        <v>2.5</v>
      </c>
      <c r="J25" s="189">
        <v>1</v>
      </c>
      <c r="K25" s="189">
        <v>0</v>
      </c>
      <c r="L25" s="189">
        <v>0.6</v>
      </c>
      <c r="M25" s="189">
        <v>0</v>
      </c>
      <c r="N25" s="189">
        <v>10.3</v>
      </c>
      <c r="O25" s="189">
        <v>0.7</v>
      </c>
      <c r="P25" s="189">
        <v>23.8</v>
      </c>
      <c r="Q25" s="189">
        <v>20.5</v>
      </c>
      <c r="R25" s="189">
        <v>8.9</v>
      </c>
      <c r="S25" s="189">
        <v>8.8000000000000007</v>
      </c>
      <c r="T25" s="189">
        <v>3.6</v>
      </c>
      <c r="U25" s="189">
        <v>34.6</v>
      </c>
      <c r="V25" s="189">
        <v>0</v>
      </c>
      <c r="W25" s="189">
        <v>8.6</v>
      </c>
      <c r="X25" s="189">
        <v>0</v>
      </c>
      <c r="Y25" s="190"/>
      <c r="Z25" s="171"/>
      <c r="AA25" s="171"/>
      <c r="AB25" s="171"/>
      <c r="AD25" s="171"/>
      <c r="AE25" s="171"/>
      <c r="AF25" s="171"/>
      <c r="AG25" s="3"/>
    </row>
    <row r="26" spans="1:33" x14ac:dyDescent="0.2">
      <c r="A26" s="112">
        <v>18</v>
      </c>
      <c r="B26" s="194" t="s">
        <v>275</v>
      </c>
      <c r="C26" s="107">
        <v>599.40000000000009</v>
      </c>
      <c r="D26" s="189">
        <v>451.90000000000003</v>
      </c>
      <c r="E26" s="189">
        <v>6.6</v>
      </c>
      <c r="F26" s="189">
        <v>140.9</v>
      </c>
      <c r="G26" s="189">
        <v>0</v>
      </c>
      <c r="H26" s="189">
        <v>1</v>
      </c>
      <c r="I26" s="189">
        <v>3</v>
      </c>
      <c r="J26" s="189">
        <v>17.8</v>
      </c>
      <c r="K26" s="189">
        <v>0</v>
      </c>
      <c r="L26" s="189">
        <v>0.7</v>
      </c>
      <c r="M26" s="189">
        <v>0</v>
      </c>
      <c r="N26" s="189">
        <v>7.5</v>
      </c>
      <c r="O26" s="189">
        <v>0.7</v>
      </c>
      <c r="P26" s="189">
        <v>48.6</v>
      </c>
      <c r="Q26" s="189">
        <v>16.100000000000001</v>
      </c>
      <c r="R26" s="189">
        <v>5.6</v>
      </c>
      <c r="S26" s="189">
        <v>6.5</v>
      </c>
      <c r="T26" s="189">
        <v>2.2000000000000002</v>
      </c>
      <c r="U26" s="189">
        <v>23.2</v>
      </c>
      <c r="V26" s="189">
        <v>0</v>
      </c>
      <c r="W26" s="189">
        <v>8</v>
      </c>
      <c r="X26" s="189">
        <v>0</v>
      </c>
      <c r="Y26" s="190"/>
      <c r="Z26" s="171"/>
      <c r="AA26" s="171"/>
      <c r="AB26" s="171"/>
      <c r="AD26" s="171"/>
      <c r="AE26" s="171"/>
      <c r="AF26" s="171"/>
      <c r="AG26" s="3"/>
    </row>
    <row r="27" spans="1:33" x14ac:dyDescent="0.2">
      <c r="A27" s="112">
        <v>19</v>
      </c>
      <c r="B27" s="9" t="s">
        <v>16</v>
      </c>
      <c r="C27" s="107">
        <v>366.5</v>
      </c>
      <c r="D27" s="189">
        <v>301</v>
      </c>
      <c r="E27" s="189">
        <v>4.8</v>
      </c>
      <c r="F27" s="189">
        <v>60.699999999999989</v>
      </c>
      <c r="G27" s="189">
        <v>0</v>
      </c>
      <c r="H27" s="189">
        <v>0.3</v>
      </c>
      <c r="I27" s="189">
        <v>1</v>
      </c>
      <c r="J27" s="189">
        <v>11.5</v>
      </c>
      <c r="K27" s="189">
        <v>0</v>
      </c>
      <c r="L27" s="189">
        <v>0.2</v>
      </c>
      <c r="M27" s="189">
        <v>0</v>
      </c>
      <c r="N27" s="189">
        <v>5.0999999999999996</v>
      </c>
      <c r="O27" s="189">
        <v>0.5</v>
      </c>
      <c r="P27" s="189">
        <v>19.7</v>
      </c>
      <c r="Q27" s="189">
        <v>5</v>
      </c>
      <c r="R27" s="189">
        <v>1.4</v>
      </c>
      <c r="S27" s="189">
        <v>3.4</v>
      </c>
      <c r="T27" s="189">
        <v>0.4</v>
      </c>
      <c r="U27" s="189">
        <v>3.4000000000000004</v>
      </c>
      <c r="V27" s="189">
        <v>0</v>
      </c>
      <c r="W27" s="189">
        <v>8.8000000000000007</v>
      </c>
      <c r="X27" s="189">
        <v>0</v>
      </c>
      <c r="Y27" s="190"/>
      <c r="Z27" s="171"/>
      <c r="AA27" s="171"/>
      <c r="AB27" s="171"/>
      <c r="AD27" s="171"/>
      <c r="AE27" s="171"/>
      <c r="AF27" s="171"/>
      <c r="AG27" s="3"/>
    </row>
    <row r="28" spans="1:33" x14ac:dyDescent="0.2">
      <c r="A28" s="112">
        <v>20</v>
      </c>
      <c r="B28" s="9" t="s">
        <v>17</v>
      </c>
      <c r="C28" s="107">
        <v>1031.0999999999999</v>
      </c>
      <c r="D28" s="189">
        <v>839.39999999999986</v>
      </c>
      <c r="E28" s="189">
        <v>12.3</v>
      </c>
      <c r="F28" s="189">
        <v>179.4</v>
      </c>
      <c r="G28" s="189">
        <v>0</v>
      </c>
      <c r="H28" s="189">
        <v>1</v>
      </c>
      <c r="I28" s="189">
        <v>2.6</v>
      </c>
      <c r="J28" s="189">
        <v>26.3</v>
      </c>
      <c r="K28" s="189">
        <v>0.6</v>
      </c>
      <c r="L28" s="189">
        <v>0.4</v>
      </c>
      <c r="M28" s="189">
        <v>0</v>
      </c>
      <c r="N28" s="189">
        <v>8.6</v>
      </c>
      <c r="O28" s="189">
        <v>1.3</v>
      </c>
      <c r="P28" s="189">
        <v>70.900000000000006</v>
      </c>
      <c r="Q28" s="189">
        <v>29.6</v>
      </c>
      <c r="R28" s="189">
        <v>8.5</v>
      </c>
      <c r="S28" s="189">
        <v>1.7</v>
      </c>
      <c r="T28" s="189">
        <v>1.3</v>
      </c>
      <c r="U28" s="189">
        <v>9.1999999999999993</v>
      </c>
      <c r="V28" s="189">
        <v>0</v>
      </c>
      <c r="W28" s="189">
        <v>17.399999999999999</v>
      </c>
      <c r="X28" s="189">
        <v>0</v>
      </c>
      <c r="Y28" s="190"/>
      <c r="Z28" s="171"/>
      <c r="AA28" s="171"/>
      <c r="AB28" s="171"/>
      <c r="AD28" s="171"/>
      <c r="AE28" s="171"/>
      <c r="AF28" s="171"/>
      <c r="AG28" s="3"/>
    </row>
    <row r="29" spans="1:33" ht="25.5" x14ac:dyDescent="0.2">
      <c r="A29" s="112">
        <v>21</v>
      </c>
      <c r="B29" s="35" t="s">
        <v>20</v>
      </c>
      <c r="C29" s="107">
        <v>379.4</v>
      </c>
      <c r="D29" s="189">
        <v>322.59999999999997</v>
      </c>
      <c r="E29" s="189">
        <v>4.7</v>
      </c>
      <c r="F29" s="189">
        <v>52.1</v>
      </c>
      <c r="G29" s="189">
        <v>0</v>
      </c>
      <c r="H29" s="189">
        <v>0.4</v>
      </c>
      <c r="I29" s="189">
        <v>1</v>
      </c>
      <c r="J29" s="189">
        <v>11</v>
      </c>
      <c r="K29" s="189">
        <v>0.2</v>
      </c>
      <c r="L29" s="189">
        <v>0.2</v>
      </c>
      <c r="M29" s="189">
        <v>0</v>
      </c>
      <c r="N29" s="189">
        <v>4.3</v>
      </c>
      <c r="O29" s="189">
        <v>0.5</v>
      </c>
      <c r="P29" s="189">
        <v>18.399999999999999</v>
      </c>
      <c r="Q29" s="189">
        <v>4.5999999999999996</v>
      </c>
      <c r="R29" s="189">
        <v>1.1000000000000001</v>
      </c>
      <c r="S29" s="189">
        <v>0.7</v>
      </c>
      <c r="T29" s="189">
        <v>0.3</v>
      </c>
      <c r="U29" s="189">
        <v>2.9000000000000004</v>
      </c>
      <c r="V29" s="189">
        <v>0</v>
      </c>
      <c r="W29" s="189">
        <v>6.5</v>
      </c>
      <c r="X29" s="189">
        <v>0</v>
      </c>
      <c r="Y29" s="190"/>
      <c r="Z29" s="171"/>
      <c r="AA29" s="171"/>
      <c r="AB29" s="171"/>
      <c r="AD29" s="171"/>
      <c r="AE29" s="171"/>
      <c r="AF29" s="171"/>
      <c r="AG29" s="3"/>
    </row>
    <row r="30" spans="1:33" s="4" customFormat="1" ht="25.5" x14ac:dyDescent="0.2">
      <c r="A30" s="112">
        <v>22</v>
      </c>
      <c r="B30" s="35" t="s">
        <v>21</v>
      </c>
      <c r="C30" s="109">
        <v>686.10000000000014</v>
      </c>
      <c r="D30" s="189">
        <v>545.50000000000011</v>
      </c>
      <c r="E30" s="189">
        <v>8</v>
      </c>
      <c r="F30" s="189">
        <v>132.6</v>
      </c>
      <c r="G30" s="189">
        <v>0</v>
      </c>
      <c r="H30" s="189">
        <v>0.6</v>
      </c>
      <c r="I30" s="189">
        <v>1</v>
      </c>
      <c r="J30" s="189">
        <v>7.4</v>
      </c>
      <c r="K30" s="189">
        <v>0</v>
      </c>
      <c r="L30" s="189">
        <v>0.6</v>
      </c>
      <c r="M30" s="189">
        <v>0</v>
      </c>
      <c r="N30" s="189">
        <v>9.1999999999999993</v>
      </c>
      <c r="O30" s="189">
        <v>0.8</v>
      </c>
      <c r="P30" s="189">
        <v>75.5</v>
      </c>
      <c r="Q30" s="189">
        <v>6</v>
      </c>
      <c r="R30" s="189">
        <v>1.7</v>
      </c>
      <c r="S30" s="189">
        <v>4.2</v>
      </c>
      <c r="T30" s="189">
        <v>0.5</v>
      </c>
      <c r="U30" s="189">
        <v>19.100000000000001</v>
      </c>
      <c r="V30" s="189">
        <v>0</v>
      </c>
      <c r="W30" s="189">
        <v>6</v>
      </c>
      <c r="X30" s="189">
        <v>0</v>
      </c>
      <c r="Y30" s="190"/>
      <c r="Z30" s="171"/>
      <c r="AA30" s="171"/>
      <c r="AB30" s="171"/>
      <c r="AC30" s="2"/>
      <c r="AD30" s="171"/>
      <c r="AE30" s="171"/>
      <c r="AF30" s="171"/>
      <c r="AG30" s="3"/>
    </row>
    <row r="31" spans="1:33" s="4" customFormat="1" x14ac:dyDescent="0.2">
      <c r="A31" s="112">
        <v>23</v>
      </c>
      <c r="B31" s="35" t="s">
        <v>139</v>
      </c>
      <c r="C31" s="109">
        <v>148.6</v>
      </c>
      <c r="D31" s="189">
        <v>18.200000000000003</v>
      </c>
      <c r="E31" s="189">
        <v>0.3</v>
      </c>
      <c r="F31" s="189">
        <v>130.1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8.9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89">
        <v>0</v>
      </c>
      <c r="U31" s="189">
        <v>0.2</v>
      </c>
      <c r="V31" s="189">
        <v>0</v>
      </c>
      <c r="W31" s="189">
        <v>1</v>
      </c>
      <c r="X31" s="189">
        <v>120</v>
      </c>
      <c r="Y31" s="190"/>
      <c r="Z31" s="171"/>
      <c r="AA31" s="171"/>
      <c r="AB31" s="171"/>
      <c r="AC31" s="2"/>
      <c r="AD31" s="171"/>
      <c r="AE31" s="171"/>
      <c r="AF31" s="171"/>
      <c r="AG31" s="3"/>
    </row>
    <row r="32" spans="1:33" x14ac:dyDescent="0.2">
      <c r="A32" s="112">
        <v>24</v>
      </c>
      <c r="B32" s="9" t="s">
        <v>15</v>
      </c>
      <c r="C32" s="107">
        <v>568.99999999999989</v>
      </c>
      <c r="D32" s="189">
        <v>543.49999999999989</v>
      </c>
      <c r="E32" s="189">
        <v>8</v>
      </c>
      <c r="F32" s="189">
        <v>17.5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0.5</v>
      </c>
      <c r="O32" s="189">
        <v>0</v>
      </c>
      <c r="P32" s="189">
        <v>5</v>
      </c>
      <c r="Q32" s="189">
        <v>3.3</v>
      </c>
      <c r="R32" s="189">
        <v>0.3</v>
      </c>
      <c r="S32" s="189">
        <v>0</v>
      </c>
      <c r="T32" s="189">
        <v>0</v>
      </c>
      <c r="U32" s="189">
        <v>1</v>
      </c>
      <c r="V32" s="189">
        <v>0</v>
      </c>
      <c r="W32" s="189">
        <v>7.4</v>
      </c>
      <c r="X32" s="189">
        <v>0</v>
      </c>
      <c r="Y32" s="190"/>
      <c r="Z32" s="171"/>
      <c r="AA32" s="171"/>
      <c r="AB32" s="171"/>
      <c r="AD32" s="171"/>
      <c r="AE32" s="171"/>
      <c r="AF32" s="171"/>
      <c r="AG32" s="3"/>
    </row>
    <row r="33" spans="1:33" x14ac:dyDescent="0.2">
      <c r="A33" s="112">
        <v>25</v>
      </c>
      <c r="B33" s="9" t="s">
        <v>14</v>
      </c>
      <c r="C33" s="107">
        <v>532.4</v>
      </c>
      <c r="D33" s="189">
        <v>519.4</v>
      </c>
      <c r="E33" s="189">
        <v>7.6</v>
      </c>
      <c r="F33" s="189">
        <v>5.4</v>
      </c>
      <c r="G33" s="189">
        <v>0</v>
      </c>
      <c r="H33" s="189">
        <v>0</v>
      </c>
      <c r="I33" s="189">
        <v>0</v>
      </c>
      <c r="J33" s="189">
        <v>0</v>
      </c>
      <c r="K33" s="189">
        <v>0</v>
      </c>
      <c r="L33" s="189">
        <v>0</v>
      </c>
      <c r="M33" s="189">
        <v>0</v>
      </c>
      <c r="N33" s="189">
        <v>0</v>
      </c>
      <c r="O33" s="189">
        <v>0</v>
      </c>
      <c r="P33" s="189">
        <v>0</v>
      </c>
      <c r="Q33" s="189">
        <v>0</v>
      </c>
      <c r="R33" s="189">
        <v>0</v>
      </c>
      <c r="S33" s="189">
        <v>0</v>
      </c>
      <c r="T33" s="189">
        <v>0</v>
      </c>
      <c r="U33" s="189">
        <v>0</v>
      </c>
      <c r="V33" s="189">
        <v>0</v>
      </c>
      <c r="W33" s="189">
        <v>5.4</v>
      </c>
      <c r="X33" s="189">
        <v>0</v>
      </c>
      <c r="Y33" s="190"/>
      <c r="Z33" s="171"/>
      <c r="AA33" s="171"/>
      <c r="AB33" s="171"/>
      <c r="AD33" s="171"/>
      <c r="AE33" s="171"/>
      <c r="AF33" s="171"/>
      <c r="AG33" s="3"/>
    </row>
    <row r="34" spans="1:33" x14ac:dyDescent="0.2">
      <c r="A34" s="112">
        <v>26</v>
      </c>
      <c r="B34" s="9" t="s">
        <v>22</v>
      </c>
      <c r="C34" s="107">
        <v>1430.8000000000004</v>
      </c>
      <c r="D34" s="189">
        <v>1392.2000000000003</v>
      </c>
      <c r="E34" s="189">
        <v>20.399999999999999</v>
      </c>
      <c r="F34" s="189">
        <v>18.2</v>
      </c>
      <c r="G34" s="189">
        <v>0</v>
      </c>
      <c r="H34" s="189">
        <v>0</v>
      </c>
      <c r="I34" s="189">
        <v>0</v>
      </c>
      <c r="J34" s="189">
        <v>0</v>
      </c>
      <c r="K34" s="189">
        <v>0</v>
      </c>
      <c r="L34" s="189">
        <v>0</v>
      </c>
      <c r="M34" s="189">
        <v>0</v>
      </c>
      <c r="N34" s="189">
        <v>0</v>
      </c>
      <c r="O34" s="189">
        <v>0</v>
      </c>
      <c r="P34" s="189">
        <v>0</v>
      </c>
      <c r="Q34" s="189">
        <v>0</v>
      </c>
      <c r="R34" s="189">
        <v>0</v>
      </c>
      <c r="S34" s="189">
        <v>0</v>
      </c>
      <c r="T34" s="189">
        <v>0</v>
      </c>
      <c r="U34" s="189">
        <v>0</v>
      </c>
      <c r="V34" s="189">
        <v>0</v>
      </c>
      <c r="W34" s="189">
        <v>18.2</v>
      </c>
      <c r="X34" s="189">
        <v>0</v>
      </c>
      <c r="Y34" s="190"/>
      <c r="Z34" s="171"/>
      <c r="AA34" s="171"/>
      <c r="AB34" s="171"/>
      <c r="AD34" s="171"/>
      <c r="AE34" s="171"/>
      <c r="AF34" s="171"/>
      <c r="AG34" s="3"/>
    </row>
    <row r="35" spans="1:33" x14ac:dyDescent="0.2">
      <c r="A35" s="112">
        <v>27</v>
      </c>
      <c r="B35" s="9" t="s">
        <v>37</v>
      </c>
      <c r="C35" s="107">
        <v>1427.6</v>
      </c>
      <c r="D35" s="189">
        <v>959.5</v>
      </c>
      <c r="E35" s="189">
        <v>14.1</v>
      </c>
      <c r="F35" s="189">
        <v>454</v>
      </c>
      <c r="G35" s="189">
        <v>0</v>
      </c>
      <c r="H35" s="189">
        <v>0.9</v>
      </c>
      <c r="I35" s="189">
        <v>2.5</v>
      </c>
      <c r="J35" s="189">
        <v>17.600000000000001</v>
      </c>
      <c r="K35" s="189">
        <v>0</v>
      </c>
      <c r="L35" s="189">
        <v>0.8</v>
      </c>
      <c r="M35" s="189">
        <v>0</v>
      </c>
      <c r="N35" s="189">
        <v>44.5</v>
      </c>
      <c r="O35" s="189">
        <v>1.4</v>
      </c>
      <c r="P35" s="189">
        <v>96.9</v>
      </c>
      <c r="Q35" s="189">
        <v>64.5</v>
      </c>
      <c r="R35" s="189">
        <v>14</v>
      </c>
      <c r="S35" s="189">
        <v>3.9</v>
      </c>
      <c r="T35" s="189">
        <v>2.4</v>
      </c>
      <c r="U35" s="189">
        <v>191.1</v>
      </c>
      <c r="V35" s="189">
        <v>0</v>
      </c>
      <c r="W35" s="189">
        <v>13.5</v>
      </c>
      <c r="X35" s="189">
        <v>0</v>
      </c>
      <c r="Y35" s="190"/>
      <c r="Z35" s="171"/>
      <c r="AA35" s="171"/>
      <c r="AB35" s="171"/>
      <c r="AD35" s="171"/>
      <c r="AE35" s="171"/>
      <c r="AF35" s="171"/>
      <c r="AG35" s="3"/>
    </row>
    <row r="36" spans="1:33" x14ac:dyDescent="0.2">
      <c r="A36" s="112">
        <v>28</v>
      </c>
      <c r="B36" s="194" t="s">
        <v>23</v>
      </c>
      <c r="C36" s="107">
        <v>204.49999999999997</v>
      </c>
      <c r="D36" s="189">
        <v>152.29999999999998</v>
      </c>
      <c r="E36" s="189">
        <v>2.2000000000000002</v>
      </c>
      <c r="F36" s="189">
        <v>50.000000000000007</v>
      </c>
      <c r="G36" s="189">
        <v>0</v>
      </c>
      <c r="H36" s="189">
        <v>0.2</v>
      </c>
      <c r="I36" s="189">
        <v>1</v>
      </c>
      <c r="J36" s="189">
        <v>0.6</v>
      </c>
      <c r="K36" s="189">
        <v>0</v>
      </c>
      <c r="L36" s="189">
        <v>0.6</v>
      </c>
      <c r="M36" s="189">
        <v>0</v>
      </c>
      <c r="N36" s="189">
        <v>2.5</v>
      </c>
      <c r="O36" s="189">
        <v>0.2</v>
      </c>
      <c r="P36" s="189">
        <v>5.4</v>
      </c>
      <c r="Q36" s="189">
        <v>1.6</v>
      </c>
      <c r="R36" s="189">
        <v>0.1</v>
      </c>
      <c r="S36" s="189">
        <v>0.9</v>
      </c>
      <c r="T36" s="189">
        <v>1</v>
      </c>
      <c r="U36" s="189">
        <v>33.700000000000003</v>
      </c>
      <c r="V36" s="189">
        <v>0</v>
      </c>
      <c r="W36" s="189">
        <v>2.2000000000000002</v>
      </c>
      <c r="X36" s="189">
        <v>0</v>
      </c>
      <c r="Y36" s="190"/>
      <c r="Z36" s="171"/>
      <c r="AA36" s="171"/>
      <c r="AB36" s="171"/>
      <c r="AD36" s="171"/>
      <c r="AE36" s="171"/>
      <c r="AF36" s="171"/>
      <c r="AG36" s="3"/>
    </row>
    <row r="37" spans="1:33" s="8" customFormat="1" x14ac:dyDescent="0.2">
      <c r="A37" s="112">
        <v>29</v>
      </c>
      <c r="B37" s="23" t="s">
        <v>437</v>
      </c>
      <c r="C37" s="23">
        <v>14019.1</v>
      </c>
      <c r="D37" s="23">
        <v>11282.799999999997</v>
      </c>
      <c r="E37" s="23">
        <v>166.69999999999996</v>
      </c>
      <c r="F37" s="23">
        <v>2569.6</v>
      </c>
      <c r="G37" s="191">
        <v>0</v>
      </c>
      <c r="H37" s="191">
        <v>12.299999999999999</v>
      </c>
      <c r="I37" s="191">
        <v>36.5</v>
      </c>
      <c r="J37" s="191">
        <v>300.10000000000002</v>
      </c>
      <c r="K37" s="191">
        <v>1.3</v>
      </c>
      <c r="L37" s="191">
        <v>8.9</v>
      </c>
      <c r="M37" s="191">
        <v>0</v>
      </c>
      <c r="N37" s="191">
        <v>175.5</v>
      </c>
      <c r="O37" s="191">
        <v>13.4</v>
      </c>
      <c r="P37" s="191">
        <v>636.79999999999995</v>
      </c>
      <c r="Q37" s="191">
        <v>314.10000000000002</v>
      </c>
      <c r="R37" s="191">
        <v>88.6</v>
      </c>
      <c r="S37" s="191">
        <v>77.900000000000034</v>
      </c>
      <c r="T37" s="191">
        <v>25</v>
      </c>
      <c r="U37" s="191">
        <v>542.9</v>
      </c>
      <c r="V37" s="191">
        <v>0</v>
      </c>
      <c r="W37" s="191">
        <v>216.3</v>
      </c>
      <c r="X37" s="191">
        <v>120</v>
      </c>
      <c r="Y37" s="192"/>
      <c r="Z37" s="108"/>
      <c r="AA37" s="108"/>
      <c r="AB37" s="108"/>
      <c r="AD37" s="108"/>
      <c r="AE37" s="108"/>
      <c r="AF37" s="108"/>
      <c r="AG37" s="49"/>
    </row>
    <row r="38" spans="1:33" x14ac:dyDescent="0.2">
      <c r="A38" s="112">
        <v>30</v>
      </c>
      <c r="B38" s="9" t="s">
        <v>78</v>
      </c>
      <c r="C38" s="107">
        <v>1958.2999999999997</v>
      </c>
      <c r="D38" s="189">
        <v>948.99999999999989</v>
      </c>
      <c r="E38" s="189">
        <v>13.9</v>
      </c>
      <c r="F38" s="189">
        <v>995.4</v>
      </c>
      <c r="G38" s="189">
        <v>0</v>
      </c>
      <c r="H38" s="189">
        <v>0.5</v>
      </c>
      <c r="I38" s="189">
        <v>2.5</v>
      </c>
      <c r="J38" s="189">
        <v>14.8</v>
      </c>
      <c r="K38" s="189">
        <v>1.5</v>
      </c>
      <c r="L38" s="189">
        <v>0.3</v>
      </c>
      <c r="M38" s="189">
        <v>0</v>
      </c>
      <c r="N38" s="189">
        <v>8.6999999999999993</v>
      </c>
      <c r="O38" s="189">
        <v>1.4</v>
      </c>
      <c r="P38" s="189">
        <v>35</v>
      </c>
      <c r="Q38" s="189">
        <v>36.6</v>
      </c>
      <c r="R38" s="189">
        <v>1.6</v>
      </c>
      <c r="S38" s="189">
        <v>3</v>
      </c>
      <c r="T38" s="189">
        <v>5</v>
      </c>
      <c r="U38" s="189">
        <v>868.1</v>
      </c>
      <c r="V38" s="189">
        <v>0</v>
      </c>
      <c r="W38" s="189">
        <v>16.399999999999999</v>
      </c>
      <c r="X38" s="189">
        <v>0</v>
      </c>
      <c r="Y38" s="190"/>
      <c r="Z38" s="171"/>
      <c r="AA38" s="171"/>
      <c r="AB38" s="171"/>
      <c r="AD38" s="171"/>
      <c r="AE38" s="171"/>
      <c r="AF38" s="171"/>
      <c r="AG38" s="3"/>
    </row>
    <row r="39" spans="1:33" x14ac:dyDescent="0.2">
      <c r="A39" s="112">
        <v>31</v>
      </c>
      <c r="B39" s="9" t="s">
        <v>4</v>
      </c>
      <c r="C39" s="107">
        <v>439.9</v>
      </c>
      <c r="D39" s="189">
        <v>320.2</v>
      </c>
      <c r="E39" s="189">
        <v>4.7</v>
      </c>
      <c r="F39" s="189">
        <v>115</v>
      </c>
      <c r="G39" s="189">
        <v>0</v>
      </c>
      <c r="H39" s="189">
        <v>0.2</v>
      </c>
      <c r="I39" s="189">
        <v>0.5</v>
      </c>
      <c r="J39" s="189">
        <v>2.2000000000000002</v>
      </c>
      <c r="K39" s="189">
        <v>1.2</v>
      </c>
      <c r="L39" s="189">
        <v>0.1</v>
      </c>
      <c r="M39" s="189">
        <v>0</v>
      </c>
      <c r="N39" s="189">
        <v>4</v>
      </c>
      <c r="O39" s="189">
        <v>0.5</v>
      </c>
      <c r="P39" s="189">
        <v>7.7</v>
      </c>
      <c r="Q39" s="189">
        <v>1.7</v>
      </c>
      <c r="R39" s="189">
        <v>0.3</v>
      </c>
      <c r="S39" s="189">
        <v>0.8</v>
      </c>
      <c r="T39" s="189">
        <v>0.3</v>
      </c>
      <c r="U39" s="189">
        <v>87.2</v>
      </c>
      <c r="V39" s="189">
        <v>0</v>
      </c>
      <c r="W39" s="189">
        <v>8.3000000000000007</v>
      </c>
      <c r="X39" s="189">
        <v>0</v>
      </c>
      <c r="Y39" s="190"/>
      <c r="Z39" s="171"/>
      <c r="AA39" s="171"/>
      <c r="AB39" s="171"/>
      <c r="AD39" s="171"/>
      <c r="AE39" s="171"/>
      <c r="AF39" s="171"/>
      <c r="AG39" s="3"/>
    </row>
    <row r="40" spans="1:33" x14ac:dyDescent="0.2">
      <c r="A40" s="112">
        <v>32</v>
      </c>
      <c r="B40" s="9" t="s">
        <v>5</v>
      </c>
      <c r="C40" s="107">
        <v>338.6</v>
      </c>
      <c r="D40" s="189">
        <v>229.79999999999998</v>
      </c>
      <c r="E40" s="189">
        <v>3.4</v>
      </c>
      <c r="F40" s="189">
        <v>105.4</v>
      </c>
      <c r="G40" s="189">
        <v>0</v>
      </c>
      <c r="H40" s="189">
        <v>0.2</v>
      </c>
      <c r="I40" s="189">
        <v>0.4</v>
      </c>
      <c r="J40" s="189">
        <v>0.6</v>
      </c>
      <c r="K40" s="189">
        <v>0.5</v>
      </c>
      <c r="L40" s="189">
        <v>0.1</v>
      </c>
      <c r="M40" s="189">
        <v>0</v>
      </c>
      <c r="N40" s="189">
        <v>4.4000000000000004</v>
      </c>
      <c r="O40" s="189">
        <v>0.3</v>
      </c>
      <c r="P40" s="189">
        <v>10.9</v>
      </c>
      <c r="Q40" s="189">
        <v>7.8</v>
      </c>
      <c r="R40" s="189">
        <v>0.3</v>
      </c>
      <c r="S40" s="189">
        <v>1.2</v>
      </c>
      <c r="T40" s="189">
        <v>0.3</v>
      </c>
      <c r="U40" s="189">
        <v>74.5</v>
      </c>
      <c r="V40" s="189">
        <v>0</v>
      </c>
      <c r="W40" s="189">
        <v>3.9</v>
      </c>
      <c r="X40" s="189">
        <v>0</v>
      </c>
      <c r="Y40" s="190"/>
      <c r="Z40" s="171"/>
      <c r="AA40" s="171"/>
      <c r="AB40" s="171"/>
      <c r="AD40" s="171"/>
      <c r="AE40" s="171"/>
      <c r="AF40" s="171"/>
      <c r="AG40" s="3"/>
    </row>
    <row r="41" spans="1:33" x14ac:dyDescent="0.2">
      <c r="A41" s="112">
        <v>33</v>
      </c>
      <c r="B41" s="9" t="s">
        <v>6</v>
      </c>
      <c r="C41" s="107">
        <v>343.2</v>
      </c>
      <c r="D41" s="189">
        <v>233.2</v>
      </c>
      <c r="E41" s="189">
        <v>3.4</v>
      </c>
      <c r="F41" s="189">
        <v>106.60000000000001</v>
      </c>
      <c r="G41" s="189">
        <v>0</v>
      </c>
      <c r="H41" s="189">
        <v>0.1</v>
      </c>
      <c r="I41" s="189">
        <v>0.4</v>
      </c>
      <c r="J41" s="189">
        <v>0.6</v>
      </c>
      <c r="K41" s="189">
        <v>1.5</v>
      </c>
      <c r="L41" s="189">
        <v>0.1</v>
      </c>
      <c r="M41" s="189">
        <v>0</v>
      </c>
      <c r="N41" s="189">
        <v>4</v>
      </c>
      <c r="O41" s="189">
        <v>0.3</v>
      </c>
      <c r="P41" s="189">
        <v>5</v>
      </c>
      <c r="Q41" s="189">
        <v>16.899999999999999</v>
      </c>
      <c r="R41" s="189">
        <v>0.3</v>
      </c>
      <c r="S41" s="189">
        <v>0.9</v>
      </c>
      <c r="T41" s="189">
        <v>0.3</v>
      </c>
      <c r="U41" s="189">
        <v>72.5</v>
      </c>
      <c r="V41" s="189">
        <v>0</v>
      </c>
      <c r="W41" s="189">
        <v>3.7</v>
      </c>
      <c r="X41" s="189">
        <v>0</v>
      </c>
      <c r="Y41" s="190"/>
      <c r="Z41" s="171"/>
      <c r="AA41" s="171"/>
      <c r="AB41" s="171"/>
      <c r="AD41" s="171"/>
      <c r="AE41" s="171"/>
      <c r="AF41" s="171"/>
      <c r="AG41" s="3"/>
    </row>
    <row r="42" spans="1:33" x14ac:dyDescent="0.2">
      <c r="A42" s="112">
        <v>34</v>
      </c>
      <c r="B42" s="9" t="s">
        <v>7</v>
      </c>
      <c r="C42" s="107">
        <v>250.6</v>
      </c>
      <c r="D42" s="189">
        <v>169.4</v>
      </c>
      <c r="E42" s="189">
        <v>2.5</v>
      </c>
      <c r="F42" s="189">
        <v>78.699999999999989</v>
      </c>
      <c r="G42" s="189">
        <v>0</v>
      </c>
      <c r="H42" s="189">
        <v>0.1</v>
      </c>
      <c r="I42" s="189">
        <v>0.4</v>
      </c>
      <c r="J42" s="189">
        <v>0.6</v>
      </c>
      <c r="K42" s="189">
        <v>3</v>
      </c>
      <c r="L42" s="189">
        <v>0.1</v>
      </c>
      <c r="M42" s="189">
        <v>0</v>
      </c>
      <c r="N42" s="189">
        <v>3.1</v>
      </c>
      <c r="O42" s="189">
        <v>0.3</v>
      </c>
      <c r="P42" s="189">
        <v>0</v>
      </c>
      <c r="Q42" s="189">
        <v>0</v>
      </c>
      <c r="R42" s="189">
        <v>0</v>
      </c>
      <c r="S42" s="189">
        <v>0.7</v>
      </c>
      <c r="T42" s="189">
        <v>0.3</v>
      </c>
      <c r="U42" s="189">
        <v>67.099999999999994</v>
      </c>
      <c r="V42" s="189">
        <v>0</v>
      </c>
      <c r="W42" s="189">
        <v>3</v>
      </c>
      <c r="X42" s="189">
        <v>0</v>
      </c>
      <c r="Y42" s="190"/>
      <c r="Z42" s="171"/>
      <c r="AA42" s="171"/>
      <c r="AB42" s="171"/>
      <c r="AD42" s="171"/>
      <c r="AE42" s="171"/>
      <c r="AF42" s="171"/>
      <c r="AG42" s="3"/>
    </row>
    <row r="43" spans="1:33" x14ac:dyDescent="0.2">
      <c r="A43" s="112">
        <v>35</v>
      </c>
      <c r="B43" s="9" t="s">
        <v>8</v>
      </c>
      <c r="C43" s="107">
        <v>172.60000000000002</v>
      </c>
      <c r="D43" s="189">
        <v>131.4</v>
      </c>
      <c r="E43" s="189">
        <v>1.9</v>
      </c>
      <c r="F43" s="189">
        <v>39.299999999999997</v>
      </c>
      <c r="G43" s="189">
        <v>0</v>
      </c>
      <c r="H43" s="189">
        <v>0.1</v>
      </c>
      <c r="I43" s="189">
        <v>0.2</v>
      </c>
      <c r="J43" s="189">
        <v>0.5</v>
      </c>
      <c r="K43" s="189">
        <v>0</v>
      </c>
      <c r="L43" s="189">
        <v>0.1</v>
      </c>
      <c r="M43" s="189">
        <v>0</v>
      </c>
      <c r="N43" s="189">
        <v>2.6</v>
      </c>
      <c r="O43" s="189">
        <v>0.2</v>
      </c>
      <c r="P43" s="189">
        <v>0</v>
      </c>
      <c r="Q43" s="189">
        <v>2</v>
      </c>
      <c r="R43" s="189">
        <v>0.3</v>
      </c>
      <c r="S43" s="189">
        <v>0.3</v>
      </c>
      <c r="T43" s="189">
        <v>0.2</v>
      </c>
      <c r="U43" s="189">
        <v>28.4</v>
      </c>
      <c r="V43" s="189">
        <v>0</v>
      </c>
      <c r="W43" s="189">
        <v>4.4000000000000004</v>
      </c>
      <c r="X43" s="189">
        <v>0</v>
      </c>
      <c r="Y43" s="190"/>
      <c r="Z43" s="171"/>
      <c r="AA43" s="171"/>
      <c r="AB43" s="171"/>
      <c r="AD43" s="171"/>
      <c r="AE43" s="171"/>
      <c r="AF43" s="171"/>
      <c r="AG43" s="3"/>
    </row>
    <row r="44" spans="1:33" ht="26.65" customHeight="1" x14ac:dyDescent="0.2">
      <c r="A44" s="112">
        <v>36</v>
      </c>
      <c r="B44" s="35" t="s">
        <v>276</v>
      </c>
      <c r="C44" s="107">
        <v>1711.9</v>
      </c>
      <c r="D44" s="189">
        <v>1450.4999999999995</v>
      </c>
      <c r="E44" s="189">
        <v>21.2</v>
      </c>
      <c r="F44" s="189">
        <v>240.2</v>
      </c>
      <c r="G44" s="189">
        <v>0</v>
      </c>
      <c r="H44" s="189">
        <v>0.7</v>
      </c>
      <c r="I44" s="189">
        <v>13.3</v>
      </c>
      <c r="J44" s="189">
        <v>5</v>
      </c>
      <c r="K44" s="189">
        <v>0</v>
      </c>
      <c r="L44" s="189">
        <v>1.7</v>
      </c>
      <c r="M44" s="189">
        <v>0</v>
      </c>
      <c r="N44" s="189">
        <v>7.4</v>
      </c>
      <c r="O44" s="189">
        <v>2.2000000000000002</v>
      </c>
      <c r="P44" s="189">
        <v>26.8</v>
      </c>
      <c r="Q44" s="189">
        <v>16</v>
      </c>
      <c r="R44" s="189">
        <v>2.5</v>
      </c>
      <c r="S44" s="189">
        <v>2.8</v>
      </c>
      <c r="T44" s="189">
        <v>4.7</v>
      </c>
      <c r="U44" s="189">
        <v>136.9</v>
      </c>
      <c r="V44" s="189">
        <v>0</v>
      </c>
      <c r="W44" s="189">
        <v>20.2</v>
      </c>
      <c r="X44" s="189">
        <v>0</v>
      </c>
      <c r="Y44" s="190"/>
      <c r="Z44" s="171"/>
      <c r="AA44" s="171"/>
      <c r="AB44" s="171"/>
      <c r="AD44" s="171"/>
      <c r="AE44" s="171"/>
      <c r="AF44" s="171"/>
      <c r="AG44" s="3"/>
    </row>
    <row r="45" spans="1:33" x14ac:dyDescent="0.2">
      <c r="A45" s="112">
        <v>37</v>
      </c>
      <c r="B45" s="9" t="s">
        <v>0</v>
      </c>
      <c r="C45" s="107">
        <v>916.4000000000002</v>
      </c>
      <c r="D45" s="189">
        <v>729.50000000000011</v>
      </c>
      <c r="E45" s="189">
        <v>10.7</v>
      </c>
      <c r="F45" s="189">
        <v>176.20000000000002</v>
      </c>
      <c r="G45" s="189">
        <v>0</v>
      </c>
      <c r="H45" s="189">
        <v>0.3</v>
      </c>
      <c r="I45" s="189">
        <v>3.4</v>
      </c>
      <c r="J45" s="189">
        <v>1.6</v>
      </c>
      <c r="K45" s="189">
        <v>0</v>
      </c>
      <c r="L45" s="189">
        <v>0.2</v>
      </c>
      <c r="M45" s="189">
        <v>0</v>
      </c>
      <c r="N45" s="189">
        <v>6.6</v>
      </c>
      <c r="O45" s="189">
        <v>1.1000000000000001</v>
      </c>
      <c r="P45" s="189">
        <v>18</v>
      </c>
      <c r="Q45" s="189">
        <v>13.3</v>
      </c>
      <c r="R45" s="189">
        <v>1.8</v>
      </c>
      <c r="S45" s="189">
        <v>3.1</v>
      </c>
      <c r="T45" s="189">
        <v>2.7</v>
      </c>
      <c r="U45" s="189">
        <v>113.7</v>
      </c>
      <c r="V45" s="189">
        <v>0</v>
      </c>
      <c r="W45" s="189">
        <v>10.4</v>
      </c>
      <c r="X45" s="189">
        <v>0</v>
      </c>
      <c r="Y45" s="190"/>
      <c r="Z45" s="171"/>
      <c r="AA45" s="171"/>
      <c r="AB45" s="171"/>
      <c r="AD45" s="171"/>
      <c r="AE45" s="171"/>
      <c r="AF45" s="171"/>
      <c r="AG45" s="3"/>
    </row>
    <row r="46" spans="1:33" x14ac:dyDescent="0.2">
      <c r="A46" s="112">
        <v>38</v>
      </c>
      <c r="B46" s="9" t="s">
        <v>1</v>
      </c>
      <c r="C46" s="107">
        <v>90</v>
      </c>
      <c r="D46" s="189">
        <v>21.900000000000002</v>
      </c>
      <c r="E46" s="189">
        <v>0.3</v>
      </c>
      <c r="F46" s="189">
        <v>67.8</v>
      </c>
      <c r="G46" s="189">
        <v>0</v>
      </c>
      <c r="H46" s="189">
        <v>0</v>
      </c>
      <c r="I46" s="189">
        <v>0.5</v>
      </c>
      <c r="J46" s="189">
        <v>0</v>
      </c>
      <c r="K46" s="189">
        <v>0</v>
      </c>
      <c r="L46" s="189">
        <v>0</v>
      </c>
      <c r="M46" s="189">
        <v>0</v>
      </c>
      <c r="N46" s="189">
        <v>0</v>
      </c>
      <c r="O46" s="189">
        <v>0</v>
      </c>
      <c r="P46" s="189">
        <v>0</v>
      </c>
      <c r="Q46" s="189">
        <v>0</v>
      </c>
      <c r="R46" s="189">
        <v>0</v>
      </c>
      <c r="S46" s="189">
        <v>0</v>
      </c>
      <c r="T46" s="189">
        <v>1</v>
      </c>
      <c r="U46" s="189">
        <v>6.1</v>
      </c>
      <c r="V46" s="189">
        <v>0</v>
      </c>
      <c r="W46" s="189">
        <v>0.2</v>
      </c>
      <c r="X46" s="189">
        <v>60</v>
      </c>
      <c r="Y46" s="190"/>
      <c r="Z46" s="171"/>
      <c r="AA46" s="171"/>
      <c r="AB46" s="171"/>
      <c r="AD46" s="171"/>
      <c r="AE46" s="171"/>
      <c r="AF46" s="171"/>
      <c r="AG46" s="3"/>
    </row>
    <row r="47" spans="1:33" x14ac:dyDescent="0.2">
      <c r="A47" s="112">
        <v>39</v>
      </c>
      <c r="B47" s="9" t="s">
        <v>40</v>
      </c>
      <c r="C47" s="107">
        <v>2000.1</v>
      </c>
      <c r="D47" s="189">
        <v>1486</v>
      </c>
      <c r="E47" s="189">
        <v>21.8</v>
      </c>
      <c r="F47" s="189">
        <v>492.3</v>
      </c>
      <c r="G47" s="189">
        <v>0</v>
      </c>
      <c r="H47" s="189">
        <v>0.4</v>
      </c>
      <c r="I47" s="189">
        <v>0.8</v>
      </c>
      <c r="J47" s="189">
        <v>0</v>
      </c>
      <c r="K47" s="189">
        <v>0</v>
      </c>
      <c r="L47" s="189">
        <v>0.1</v>
      </c>
      <c r="M47" s="189">
        <v>0</v>
      </c>
      <c r="N47" s="189">
        <v>3.8</v>
      </c>
      <c r="O47" s="189">
        <v>0.9</v>
      </c>
      <c r="P47" s="189">
        <v>13.5</v>
      </c>
      <c r="Q47" s="189">
        <v>3.9</v>
      </c>
      <c r="R47" s="189">
        <v>3</v>
      </c>
      <c r="S47" s="189">
        <v>1.3</v>
      </c>
      <c r="T47" s="189">
        <v>1</v>
      </c>
      <c r="U47" s="189">
        <v>0</v>
      </c>
      <c r="V47" s="189">
        <v>245.5</v>
      </c>
      <c r="W47" s="189">
        <v>18.100000000000001</v>
      </c>
      <c r="X47" s="189">
        <v>200</v>
      </c>
      <c r="Y47" s="190"/>
      <c r="Z47" s="171"/>
      <c r="AA47" s="171"/>
      <c r="AB47" s="171"/>
      <c r="AD47" s="171"/>
      <c r="AE47" s="171"/>
      <c r="AF47" s="171"/>
      <c r="AG47" s="3"/>
    </row>
    <row r="48" spans="1:33" x14ac:dyDescent="0.2">
      <c r="A48" s="112">
        <v>40</v>
      </c>
      <c r="B48" s="9" t="s">
        <v>3</v>
      </c>
      <c r="C48" s="107">
        <v>222.3</v>
      </c>
      <c r="D48" s="189">
        <v>145.4</v>
      </c>
      <c r="E48" s="189">
        <v>2.1</v>
      </c>
      <c r="F48" s="189">
        <v>74.8</v>
      </c>
      <c r="G48" s="189">
        <v>7</v>
      </c>
      <c r="H48" s="189">
        <v>6.3</v>
      </c>
      <c r="I48" s="189">
        <v>0.8</v>
      </c>
      <c r="J48" s="189">
        <v>7.1</v>
      </c>
      <c r="K48" s="189">
        <v>5.5</v>
      </c>
      <c r="L48" s="189">
        <v>0.1</v>
      </c>
      <c r="M48" s="189">
        <v>0</v>
      </c>
      <c r="N48" s="189">
        <v>3.7</v>
      </c>
      <c r="O48" s="189">
        <v>0.3</v>
      </c>
      <c r="P48" s="189">
        <v>16.7</v>
      </c>
      <c r="Q48" s="189">
        <v>4.1000000000000014</v>
      </c>
      <c r="R48" s="189">
        <v>6.5</v>
      </c>
      <c r="S48" s="189">
        <v>3.8</v>
      </c>
      <c r="T48" s="189">
        <v>0.5</v>
      </c>
      <c r="U48" s="189">
        <v>1.3</v>
      </c>
      <c r="V48" s="189">
        <v>0</v>
      </c>
      <c r="W48" s="189">
        <v>11.1</v>
      </c>
      <c r="X48" s="189">
        <v>0</v>
      </c>
      <c r="Y48" s="190"/>
      <c r="Z48" s="171"/>
      <c r="AA48" s="171"/>
      <c r="AB48" s="171"/>
      <c r="AD48" s="171"/>
      <c r="AE48" s="171"/>
      <c r="AF48" s="171"/>
      <c r="AG48" s="3"/>
    </row>
    <row r="49" spans="1:42" ht="27" customHeight="1" x14ac:dyDescent="0.2">
      <c r="A49" s="112">
        <v>41</v>
      </c>
      <c r="B49" s="35" t="s">
        <v>18</v>
      </c>
      <c r="C49" s="107">
        <v>627.80000000000007</v>
      </c>
      <c r="D49" s="189">
        <v>527.1</v>
      </c>
      <c r="E49" s="189">
        <v>7.7</v>
      </c>
      <c r="F49" s="189">
        <v>93</v>
      </c>
      <c r="G49" s="189">
        <v>7.8999999999999915</v>
      </c>
      <c r="H49" s="189">
        <v>6.5</v>
      </c>
      <c r="I49" s="189">
        <v>1.3</v>
      </c>
      <c r="J49" s="189">
        <v>3.2</v>
      </c>
      <c r="K49" s="189">
        <v>5.2</v>
      </c>
      <c r="L49" s="189">
        <v>0.1</v>
      </c>
      <c r="M49" s="189">
        <v>0</v>
      </c>
      <c r="N49" s="189">
        <v>3.9</v>
      </c>
      <c r="O49" s="189">
        <v>0.4</v>
      </c>
      <c r="P49" s="189">
        <v>8.4</v>
      </c>
      <c r="Q49" s="189">
        <v>27.1</v>
      </c>
      <c r="R49" s="189">
        <v>7.3</v>
      </c>
      <c r="S49" s="189">
        <v>4.9000000000000004</v>
      </c>
      <c r="T49" s="189">
        <v>0.3</v>
      </c>
      <c r="U49" s="189">
        <v>5.0999999999999996</v>
      </c>
      <c r="V49" s="189">
        <v>0</v>
      </c>
      <c r="W49" s="189">
        <v>11.399999999999999</v>
      </c>
      <c r="X49" s="189">
        <v>0</v>
      </c>
      <c r="Y49" s="190"/>
      <c r="Z49" s="171"/>
      <c r="AA49" s="171"/>
      <c r="AB49" s="171"/>
      <c r="AD49" s="171"/>
      <c r="AE49" s="171"/>
      <c r="AF49" s="171"/>
      <c r="AG49" s="3"/>
    </row>
    <row r="50" spans="1:42" x14ac:dyDescent="0.2">
      <c r="A50" s="112">
        <v>42</v>
      </c>
      <c r="B50" s="9" t="s">
        <v>157</v>
      </c>
      <c r="C50" s="107">
        <v>574.6</v>
      </c>
      <c r="D50" s="189">
        <v>484.20000000000005</v>
      </c>
      <c r="E50" s="189">
        <v>7.1</v>
      </c>
      <c r="F50" s="189">
        <v>83.3</v>
      </c>
      <c r="G50" s="189">
        <v>10</v>
      </c>
      <c r="H50" s="189">
        <v>5.8</v>
      </c>
      <c r="I50" s="189">
        <v>1.3</v>
      </c>
      <c r="J50" s="189">
        <v>4.8</v>
      </c>
      <c r="K50" s="189">
        <v>4.8</v>
      </c>
      <c r="L50" s="189">
        <v>0.1</v>
      </c>
      <c r="M50" s="189">
        <v>0</v>
      </c>
      <c r="N50" s="189">
        <v>3.6</v>
      </c>
      <c r="O50" s="189">
        <v>0.3</v>
      </c>
      <c r="P50" s="189">
        <v>9.5</v>
      </c>
      <c r="Q50" s="189">
        <v>14</v>
      </c>
      <c r="R50" s="189">
        <v>6.7</v>
      </c>
      <c r="S50" s="189">
        <v>4.0999999999999996</v>
      </c>
      <c r="T50" s="189">
        <v>0.3</v>
      </c>
      <c r="U50" s="189">
        <v>2.2000000000000002</v>
      </c>
      <c r="V50" s="189">
        <v>0</v>
      </c>
      <c r="W50" s="189">
        <v>15.8</v>
      </c>
      <c r="X50" s="189">
        <v>0</v>
      </c>
      <c r="Y50" s="190"/>
      <c r="Z50" s="171"/>
      <c r="AA50" s="171"/>
      <c r="AB50" s="171"/>
      <c r="AD50" s="171"/>
      <c r="AE50" s="171"/>
      <c r="AF50" s="171"/>
      <c r="AG50" s="3"/>
    </row>
    <row r="51" spans="1:42" s="4" customFormat="1" x14ac:dyDescent="0.2">
      <c r="A51" s="112">
        <v>43</v>
      </c>
      <c r="B51" s="9" t="s">
        <v>38</v>
      </c>
      <c r="C51" s="109">
        <v>1910.8</v>
      </c>
      <c r="D51" s="189">
        <v>1428.3999999999999</v>
      </c>
      <c r="E51" s="189">
        <v>20.9</v>
      </c>
      <c r="F51" s="189">
        <v>461.5</v>
      </c>
      <c r="G51" s="189">
        <v>0</v>
      </c>
      <c r="H51" s="189">
        <v>2.0999999999999996</v>
      </c>
      <c r="I51" s="189">
        <v>2.2999999999999998</v>
      </c>
      <c r="J51" s="189">
        <v>73.599999999999994</v>
      </c>
      <c r="K51" s="189">
        <v>1.1000000000000001</v>
      </c>
      <c r="L51" s="189">
        <v>0.1</v>
      </c>
      <c r="M51" s="189">
        <v>0</v>
      </c>
      <c r="N51" s="189">
        <v>5</v>
      </c>
      <c r="O51" s="189">
        <v>2.1</v>
      </c>
      <c r="P51" s="189">
        <v>19.100000000000001</v>
      </c>
      <c r="Q51" s="189">
        <v>7.8</v>
      </c>
      <c r="R51" s="189">
        <v>6</v>
      </c>
      <c r="S51" s="189">
        <v>5.9</v>
      </c>
      <c r="T51" s="189">
        <v>0.5</v>
      </c>
      <c r="U51" s="189">
        <v>310.3</v>
      </c>
      <c r="V51" s="189">
        <v>0</v>
      </c>
      <c r="W51" s="189">
        <v>25.6</v>
      </c>
      <c r="X51" s="189">
        <v>0</v>
      </c>
      <c r="Y51" s="190"/>
      <c r="Z51" s="171"/>
      <c r="AA51" s="171"/>
      <c r="AB51" s="171"/>
      <c r="AC51" s="2"/>
      <c r="AD51" s="171"/>
      <c r="AE51" s="171"/>
      <c r="AF51" s="171"/>
      <c r="AG51" s="3"/>
    </row>
    <row r="52" spans="1:42" x14ac:dyDescent="0.2">
      <c r="A52" s="112">
        <v>44</v>
      </c>
      <c r="B52" s="9" t="s">
        <v>277</v>
      </c>
      <c r="C52" s="107">
        <v>153.30000000000001</v>
      </c>
      <c r="D52" s="189">
        <v>117</v>
      </c>
      <c r="E52" s="189">
        <v>1.7</v>
      </c>
      <c r="F52" s="189">
        <v>34.6</v>
      </c>
      <c r="G52" s="189">
        <v>0</v>
      </c>
      <c r="H52" s="189">
        <v>0</v>
      </c>
      <c r="I52" s="189">
        <v>0</v>
      </c>
      <c r="J52" s="189">
        <v>0</v>
      </c>
      <c r="K52" s="189">
        <v>0</v>
      </c>
      <c r="L52" s="189">
        <v>0</v>
      </c>
      <c r="M52" s="189">
        <v>0</v>
      </c>
      <c r="N52" s="189">
        <v>0</v>
      </c>
      <c r="O52" s="189">
        <v>0</v>
      </c>
      <c r="P52" s="189">
        <v>0</v>
      </c>
      <c r="Q52" s="189">
        <v>0</v>
      </c>
      <c r="R52" s="189">
        <v>0</v>
      </c>
      <c r="S52" s="189">
        <v>0</v>
      </c>
      <c r="T52" s="189">
        <v>0</v>
      </c>
      <c r="U52" s="189">
        <v>33.4</v>
      </c>
      <c r="V52" s="189">
        <v>0</v>
      </c>
      <c r="W52" s="189">
        <v>1.2</v>
      </c>
      <c r="X52" s="189">
        <v>0</v>
      </c>
      <c r="Y52" s="190"/>
      <c r="Z52" s="171"/>
      <c r="AA52" s="171"/>
      <c r="AB52" s="171"/>
      <c r="AD52" s="171"/>
      <c r="AE52" s="171"/>
      <c r="AF52" s="171"/>
      <c r="AG52" s="3"/>
    </row>
    <row r="53" spans="1:42" x14ac:dyDescent="0.2">
      <c r="A53" s="112">
        <v>45</v>
      </c>
      <c r="B53" s="9" t="s">
        <v>24</v>
      </c>
      <c r="C53" s="107">
        <v>228.1</v>
      </c>
      <c r="D53" s="189">
        <v>208.9</v>
      </c>
      <c r="E53" s="189">
        <v>3.1</v>
      </c>
      <c r="F53" s="189">
        <v>16.100000000000001</v>
      </c>
      <c r="G53" s="189">
        <v>0</v>
      </c>
      <c r="H53" s="189">
        <v>0.1</v>
      </c>
      <c r="I53" s="189">
        <v>0.2</v>
      </c>
      <c r="J53" s="189">
        <v>1</v>
      </c>
      <c r="K53" s="189">
        <v>0</v>
      </c>
      <c r="L53" s="189">
        <v>0.8</v>
      </c>
      <c r="M53" s="189">
        <v>0</v>
      </c>
      <c r="N53" s="189">
        <v>0.2</v>
      </c>
      <c r="O53" s="189">
        <v>2.6</v>
      </c>
      <c r="P53" s="189">
        <v>1.1000000000000001</v>
      </c>
      <c r="Q53" s="189">
        <v>1.2</v>
      </c>
      <c r="R53" s="189">
        <v>0.2</v>
      </c>
      <c r="S53" s="189">
        <v>0.4</v>
      </c>
      <c r="T53" s="189">
        <v>1.9</v>
      </c>
      <c r="U53" s="189">
        <v>2.8</v>
      </c>
      <c r="V53" s="189">
        <v>0</v>
      </c>
      <c r="W53" s="189">
        <v>2.1</v>
      </c>
      <c r="X53" s="189">
        <v>1.5</v>
      </c>
      <c r="Y53" s="190"/>
      <c r="Z53" s="171"/>
      <c r="AA53" s="171"/>
      <c r="AB53" s="171"/>
      <c r="AD53" s="171"/>
      <c r="AE53" s="171"/>
      <c r="AF53" s="171"/>
      <c r="AG53" s="3"/>
    </row>
    <row r="54" spans="1:42" s="8" customFormat="1" x14ac:dyDescent="0.2">
      <c r="A54" s="112">
        <v>46</v>
      </c>
      <c r="B54" s="23" t="s">
        <v>437</v>
      </c>
      <c r="C54" s="23">
        <v>11938.5</v>
      </c>
      <c r="D54" s="23">
        <v>8631.9</v>
      </c>
      <c r="E54" s="23">
        <v>126.39999999999999</v>
      </c>
      <c r="F54" s="23">
        <v>3180.2</v>
      </c>
      <c r="G54" s="191">
        <v>24.899999999999991</v>
      </c>
      <c r="H54" s="191">
        <v>23.4</v>
      </c>
      <c r="I54" s="191">
        <v>28.3</v>
      </c>
      <c r="J54" s="191">
        <v>115.6</v>
      </c>
      <c r="K54" s="191">
        <v>24.3</v>
      </c>
      <c r="L54" s="191">
        <v>4.0000000000000009</v>
      </c>
      <c r="M54" s="191">
        <v>0</v>
      </c>
      <c r="N54" s="191">
        <v>61.000000000000007</v>
      </c>
      <c r="O54" s="191">
        <v>12.899999999999999</v>
      </c>
      <c r="P54" s="191">
        <v>171.7</v>
      </c>
      <c r="Q54" s="191">
        <v>152.4</v>
      </c>
      <c r="R54" s="191">
        <v>36.800000000000004</v>
      </c>
      <c r="S54" s="191">
        <v>33.199999999999996</v>
      </c>
      <c r="T54" s="191">
        <v>19.3</v>
      </c>
      <c r="U54" s="191">
        <v>1809.6000000000001</v>
      </c>
      <c r="V54" s="191">
        <v>245.5</v>
      </c>
      <c r="W54" s="191">
        <v>155.80000000000001</v>
      </c>
      <c r="X54" s="191">
        <v>261.5</v>
      </c>
      <c r="Y54" s="192"/>
      <c r="Z54" s="108"/>
      <c r="AA54" s="108"/>
      <c r="AB54" s="108"/>
      <c r="AD54" s="108"/>
      <c r="AE54" s="108"/>
      <c r="AF54" s="108"/>
      <c r="AG54" s="49"/>
    </row>
    <row r="55" spans="1:42" x14ac:dyDescent="0.2">
      <c r="A55" s="112">
        <v>47</v>
      </c>
      <c r="B55" s="195" t="s">
        <v>278</v>
      </c>
      <c r="C55" s="107">
        <v>15439.899999999998</v>
      </c>
      <c r="D55" s="107">
        <v>4995.3999999999996</v>
      </c>
      <c r="E55" s="107">
        <v>67.300000000000011</v>
      </c>
      <c r="F55" s="107">
        <v>10377.199999999999</v>
      </c>
      <c r="G55" s="189">
        <v>0</v>
      </c>
      <c r="H55" s="189">
        <v>4.5</v>
      </c>
      <c r="I55" s="189">
        <v>24.4</v>
      </c>
      <c r="J55" s="189">
        <v>242.8</v>
      </c>
      <c r="K55" s="189">
        <v>14</v>
      </c>
      <c r="L55" s="189">
        <v>13.8</v>
      </c>
      <c r="M55" s="189">
        <v>904.40000000000009</v>
      </c>
      <c r="N55" s="189">
        <v>673.6</v>
      </c>
      <c r="O55" s="189">
        <v>57.5</v>
      </c>
      <c r="P55" s="189">
        <v>41.3</v>
      </c>
      <c r="Q55" s="189">
        <v>40</v>
      </c>
      <c r="R55" s="189">
        <v>4.8</v>
      </c>
      <c r="S55" s="189">
        <v>12.4</v>
      </c>
      <c r="T55" s="189">
        <v>487</v>
      </c>
      <c r="U55" s="189">
        <v>3430.8</v>
      </c>
      <c r="V55" s="189">
        <v>3859.5</v>
      </c>
      <c r="W55" s="189">
        <v>48.4</v>
      </c>
      <c r="X55" s="189">
        <v>518</v>
      </c>
      <c r="Y55" s="190"/>
      <c r="Z55" s="171"/>
      <c r="AA55" s="171"/>
      <c r="AB55" s="171"/>
      <c r="AD55" s="171"/>
      <c r="AE55" s="171"/>
      <c r="AF55" s="171"/>
      <c r="AG55" s="3"/>
    </row>
    <row r="56" spans="1:42" s="8" customFormat="1" x14ac:dyDescent="0.2">
      <c r="A56" s="112">
        <v>48</v>
      </c>
      <c r="B56" s="10" t="s">
        <v>25</v>
      </c>
      <c r="C56" s="23">
        <v>3159.5000000000005</v>
      </c>
      <c r="D56" s="23">
        <v>600.5</v>
      </c>
      <c r="E56" s="23">
        <v>8.8000000000000007</v>
      </c>
      <c r="F56" s="23">
        <v>2550.2000000000003</v>
      </c>
      <c r="G56" s="191">
        <v>0</v>
      </c>
      <c r="H56" s="191">
        <v>0.3</v>
      </c>
      <c r="I56" s="191">
        <v>2.2999999999999998</v>
      </c>
      <c r="J56" s="191">
        <v>50.8</v>
      </c>
      <c r="K56" s="191">
        <v>0</v>
      </c>
      <c r="L56" s="191">
        <v>0.1</v>
      </c>
      <c r="M56" s="191">
        <v>1962.2</v>
      </c>
      <c r="N56" s="191">
        <v>332.6</v>
      </c>
      <c r="O56" s="191">
        <v>0.9</v>
      </c>
      <c r="P56" s="191">
        <v>15</v>
      </c>
      <c r="Q56" s="191">
        <v>3.9000000000000004</v>
      </c>
      <c r="R56" s="191">
        <v>2.6</v>
      </c>
      <c r="S56" s="191">
        <v>2.6</v>
      </c>
      <c r="T56" s="191">
        <v>0.4</v>
      </c>
      <c r="U56" s="191">
        <v>170.6</v>
      </c>
      <c r="V56" s="191">
        <v>0</v>
      </c>
      <c r="W56" s="191">
        <v>5.9</v>
      </c>
      <c r="X56" s="191">
        <v>0</v>
      </c>
      <c r="Y56" s="192"/>
      <c r="Z56" s="108"/>
      <c r="AA56" s="108"/>
      <c r="AB56" s="108"/>
      <c r="AD56" s="108"/>
      <c r="AE56" s="108"/>
      <c r="AF56" s="108"/>
      <c r="AG56" s="49"/>
    </row>
    <row r="57" spans="1:42" x14ac:dyDescent="0.2">
      <c r="A57" s="112">
        <v>49</v>
      </c>
      <c r="B57" s="34" t="s">
        <v>372</v>
      </c>
      <c r="C57" s="107">
        <v>672.4</v>
      </c>
      <c r="D57" s="189">
        <v>600.5</v>
      </c>
      <c r="E57" s="189">
        <v>8.8000000000000007</v>
      </c>
      <c r="F57" s="189">
        <v>63.1</v>
      </c>
      <c r="G57" s="189">
        <v>0</v>
      </c>
      <c r="H57" s="189">
        <v>0.3</v>
      </c>
      <c r="I57" s="189">
        <v>2.2999999999999998</v>
      </c>
      <c r="J57" s="189">
        <v>20.399999999999999</v>
      </c>
      <c r="K57" s="189">
        <v>0</v>
      </c>
      <c r="L57" s="189">
        <v>0.1</v>
      </c>
      <c r="M57" s="189">
        <v>0</v>
      </c>
      <c r="N57" s="189">
        <v>4</v>
      </c>
      <c r="O57" s="189">
        <v>0.9</v>
      </c>
      <c r="P57" s="189">
        <v>15</v>
      </c>
      <c r="Q57" s="189">
        <v>3.9000000000000004</v>
      </c>
      <c r="R57" s="189">
        <v>2.6</v>
      </c>
      <c r="S57" s="189">
        <v>2.6</v>
      </c>
      <c r="T57" s="189">
        <v>0.4</v>
      </c>
      <c r="U57" s="189">
        <v>4.7</v>
      </c>
      <c r="V57" s="189">
        <v>0</v>
      </c>
      <c r="W57" s="189">
        <v>5.9</v>
      </c>
      <c r="X57" s="189">
        <v>0</v>
      </c>
      <c r="Y57" s="190"/>
      <c r="Z57" s="171"/>
      <c r="AA57" s="171"/>
      <c r="AB57" s="171"/>
      <c r="AD57" s="171"/>
      <c r="AE57" s="171"/>
      <c r="AF57" s="171"/>
      <c r="AG57" s="3"/>
    </row>
    <row r="58" spans="1:42" x14ac:dyDescent="0.2">
      <c r="A58" s="112">
        <v>50</v>
      </c>
      <c r="B58" s="34" t="s">
        <v>373</v>
      </c>
      <c r="C58" s="107">
        <v>2487.1000000000004</v>
      </c>
      <c r="D58" s="189"/>
      <c r="E58" s="189"/>
      <c r="F58" s="189">
        <v>2487.1000000000004</v>
      </c>
      <c r="G58" s="189">
        <v>0</v>
      </c>
      <c r="H58" s="189">
        <v>0</v>
      </c>
      <c r="I58" s="189">
        <v>0</v>
      </c>
      <c r="J58" s="189">
        <v>30.4</v>
      </c>
      <c r="K58" s="189">
        <v>0</v>
      </c>
      <c r="L58" s="189">
        <v>0</v>
      </c>
      <c r="M58" s="189">
        <v>1962.2</v>
      </c>
      <c r="N58" s="189">
        <v>328.6</v>
      </c>
      <c r="O58" s="189">
        <v>0</v>
      </c>
      <c r="P58" s="189">
        <v>0</v>
      </c>
      <c r="Q58" s="189">
        <v>0</v>
      </c>
      <c r="R58" s="189">
        <v>0</v>
      </c>
      <c r="S58" s="189">
        <v>0</v>
      </c>
      <c r="T58" s="189">
        <v>0</v>
      </c>
      <c r="U58" s="189">
        <v>165.9</v>
      </c>
      <c r="V58" s="189">
        <v>0</v>
      </c>
      <c r="W58" s="189">
        <v>0</v>
      </c>
      <c r="X58" s="189">
        <v>0</v>
      </c>
      <c r="Y58" s="190"/>
      <c r="Z58" s="171"/>
      <c r="AA58" s="171"/>
      <c r="AB58" s="171"/>
      <c r="AD58" s="171"/>
      <c r="AE58" s="171"/>
      <c r="AF58" s="171"/>
      <c r="AG58" s="3"/>
    </row>
    <row r="59" spans="1:42" s="8" customFormat="1" x14ac:dyDescent="0.2">
      <c r="A59" s="112">
        <v>51</v>
      </c>
      <c r="B59" s="10" t="s">
        <v>26</v>
      </c>
      <c r="C59" s="23">
        <v>379.8</v>
      </c>
      <c r="D59" s="23">
        <v>267.39999999999998</v>
      </c>
      <c r="E59" s="23">
        <v>4.0999999999999996</v>
      </c>
      <c r="F59" s="23">
        <v>108.30000000000001</v>
      </c>
      <c r="G59" s="191">
        <v>0</v>
      </c>
      <c r="H59" s="191">
        <v>0.1</v>
      </c>
      <c r="I59" s="191">
        <v>1.6</v>
      </c>
      <c r="J59" s="191">
        <v>12.3</v>
      </c>
      <c r="K59" s="191">
        <v>0</v>
      </c>
      <c r="L59" s="191">
        <v>0.1</v>
      </c>
      <c r="M59" s="191">
        <v>69.3</v>
      </c>
      <c r="N59" s="191">
        <v>2.4</v>
      </c>
      <c r="O59" s="191">
        <v>0.4</v>
      </c>
      <c r="P59" s="191">
        <v>0.8</v>
      </c>
      <c r="Q59" s="191">
        <v>2.1</v>
      </c>
      <c r="R59" s="191">
        <v>0.7</v>
      </c>
      <c r="S59" s="191">
        <v>1.5</v>
      </c>
      <c r="T59" s="191">
        <v>0.4</v>
      </c>
      <c r="U59" s="191">
        <v>3</v>
      </c>
      <c r="V59" s="191">
        <v>0</v>
      </c>
      <c r="W59" s="191">
        <v>2.6</v>
      </c>
      <c r="X59" s="191">
        <v>11</v>
      </c>
      <c r="Y59" s="192"/>
      <c r="Z59" s="108"/>
      <c r="AA59" s="108"/>
      <c r="AB59" s="108"/>
      <c r="AD59" s="108"/>
      <c r="AE59" s="108"/>
      <c r="AF59" s="108"/>
      <c r="AG59" s="49"/>
    </row>
    <row r="60" spans="1:42" x14ac:dyDescent="0.2">
      <c r="A60" s="112">
        <v>52</v>
      </c>
      <c r="B60" s="34" t="s">
        <v>372</v>
      </c>
      <c r="C60" s="107">
        <v>294.10000000000002</v>
      </c>
      <c r="D60" s="189">
        <v>267.39999999999998</v>
      </c>
      <c r="E60" s="189">
        <v>4.0999999999999996</v>
      </c>
      <c r="F60" s="189">
        <v>22.6</v>
      </c>
      <c r="G60" s="189">
        <v>0</v>
      </c>
      <c r="H60" s="189">
        <v>0.1</v>
      </c>
      <c r="I60" s="189">
        <v>1.6</v>
      </c>
      <c r="J60" s="189">
        <v>6.9</v>
      </c>
      <c r="K60" s="189">
        <v>0</v>
      </c>
      <c r="L60" s="189">
        <v>0.1</v>
      </c>
      <c r="M60" s="189">
        <v>0</v>
      </c>
      <c r="N60" s="189">
        <v>2.4</v>
      </c>
      <c r="O60" s="189">
        <v>0.4</v>
      </c>
      <c r="P60" s="189">
        <v>0.8</v>
      </c>
      <c r="Q60" s="189">
        <v>2.1</v>
      </c>
      <c r="R60" s="189">
        <v>0.7</v>
      </c>
      <c r="S60" s="189">
        <v>1.5</v>
      </c>
      <c r="T60" s="189">
        <v>0.4</v>
      </c>
      <c r="U60" s="189">
        <v>3</v>
      </c>
      <c r="V60" s="189">
        <v>0</v>
      </c>
      <c r="W60" s="189">
        <v>2.6</v>
      </c>
      <c r="X60" s="189">
        <v>0</v>
      </c>
      <c r="Y60" s="190"/>
      <c r="Z60" s="171"/>
      <c r="AA60" s="171"/>
      <c r="AB60" s="171"/>
      <c r="AD60" s="171"/>
      <c r="AE60" s="171"/>
      <c r="AF60" s="171"/>
      <c r="AG60" s="3"/>
    </row>
    <row r="61" spans="1:42" x14ac:dyDescent="0.2">
      <c r="A61" s="112">
        <v>53</v>
      </c>
      <c r="B61" s="34" t="s">
        <v>373</v>
      </c>
      <c r="C61" s="107">
        <v>85.7</v>
      </c>
      <c r="D61" s="189"/>
      <c r="E61" s="189"/>
      <c r="F61" s="189">
        <v>85.7</v>
      </c>
      <c r="G61" s="189">
        <v>0</v>
      </c>
      <c r="H61" s="189">
        <v>0</v>
      </c>
      <c r="I61" s="189">
        <v>0</v>
      </c>
      <c r="J61" s="189">
        <v>5.4</v>
      </c>
      <c r="K61" s="189">
        <v>0</v>
      </c>
      <c r="L61" s="189">
        <v>0</v>
      </c>
      <c r="M61" s="189">
        <v>69.3</v>
      </c>
      <c r="N61" s="189">
        <v>0</v>
      </c>
      <c r="O61" s="189">
        <v>0</v>
      </c>
      <c r="P61" s="189">
        <v>0</v>
      </c>
      <c r="Q61" s="189">
        <v>0</v>
      </c>
      <c r="R61" s="189">
        <v>0</v>
      </c>
      <c r="S61" s="189">
        <v>0</v>
      </c>
      <c r="T61" s="189">
        <v>0</v>
      </c>
      <c r="U61" s="189">
        <v>0</v>
      </c>
      <c r="V61" s="189">
        <v>0</v>
      </c>
      <c r="W61" s="189">
        <v>0</v>
      </c>
      <c r="X61" s="189">
        <v>11</v>
      </c>
      <c r="Y61" s="190"/>
      <c r="Z61" s="171"/>
      <c r="AA61" s="171"/>
      <c r="AB61" s="171"/>
      <c r="AD61" s="171"/>
      <c r="AE61" s="171"/>
      <c r="AF61" s="171"/>
      <c r="AG61" s="3"/>
    </row>
    <row r="62" spans="1:42" s="8" customFormat="1" x14ac:dyDescent="0.2">
      <c r="A62" s="112">
        <v>54</v>
      </c>
      <c r="B62" s="10" t="s">
        <v>27</v>
      </c>
      <c r="C62" s="23">
        <v>338</v>
      </c>
      <c r="D62" s="23">
        <v>242.3</v>
      </c>
      <c r="E62" s="23">
        <v>3.6</v>
      </c>
      <c r="F62" s="23">
        <v>92.1</v>
      </c>
      <c r="G62" s="191">
        <v>0</v>
      </c>
      <c r="H62" s="191">
        <v>0.1</v>
      </c>
      <c r="I62" s="191">
        <v>1.6</v>
      </c>
      <c r="J62" s="191">
        <v>14.2</v>
      </c>
      <c r="K62" s="191">
        <v>0</v>
      </c>
      <c r="L62" s="191">
        <v>0.1</v>
      </c>
      <c r="M62" s="191">
        <v>41.8</v>
      </c>
      <c r="N62" s="191">
        <v>3.9</v>
      </c>
      <c r="O62" s="191">
        <v>0.4</v>
      </c>
      <c r="P62" s="191">
        <v>18</v>
      </c>
      <c r="Q62" s="191">
        <v>5</v>
      </c>
      <c r="R62" s="191">
        <v>0.5</v>
      </c>
      <c r="S62" s="191">
        <v>1.2</v>
      </c>
      <c r="T62" s="191">
        <v>0.3</v>
      </c>
      <c r="U62" s="191">
        <v>2.7</v>
      </c>
      <c r="V62" s="191">
        <v>0</v>
      </c>
      <c r="W62" s="191">
        <v>2.2999999999999998</v>
      </c>
      <c r="X62" s="191">
        <v>0</v>
      </c>
      <c r="Y62" s="192"/>
      <c r="Z62" s="108"/>
      <c r="AA62" s="108"/>
      <c r="AB62" s="108"/>
      <c r="AD62" s="108"/>
      <c r="AE62" s="108"/>
      <c r="AF62" s="108"/>
      <c r="AG62" s="49"/>
    </row>
    <row r="63" spans="1:42" x14ac:dyDescent="0.2">
      <c r="A63" s="112">
        <v>55</v>
      </c>
      <c r="B63" s="34" t="s">
        <v>372</v>
      </c>
      <c r="C63" s="107">
        <v>291.60000000000002</v>
      </c>
      <c r="D63" s="189">
        <v>242.3</v>
      </c>
      <c r="E63" s="189">
        <v>3.6</v>
      </c>
      <c r="F63" s="189">
        <v>45.7</v>
      </c>
      <c r="G63" s="189">
        <v>0</v>
      </c>
      <c r="H63" s="189">
        <v>0.1</v>
      </c>
      <c r="I63" s="189">
        <v>1.6</v>
      </c>
      <c r="J63" s="189">
        <v>9.6</v>
      </c>
      <c r="K63" s="189">
        <v>0</v>
      </c>
      <c r="L63" s="189">
        <v>0.1</v>
      </c>
      <c r="M63" s="189">
        <v>0</v>
      </c>
      <c r="N63" s="189">
        <v>3.9</v>
      </c>
      <c r="O63" s="189">
        <v>0.4</v>
      </c>
      <c r="P63" s="189">
        <v>18</v>
      </c>
      <c r="Q63" s="189">
        <v>5</v>
      </c>
      <c r="R63" s="189">
        <v>0.5</v>
      </c>
      <c r="S63" s="189">
        <v>1.2</v>
      </c>
      <c r="T63" s="189">
        <v>0.3</v>
      </c>
      <c r="U63" s="189">
        <v>2.7</v>
      </c>
      <c r="V63" s="189">
        <v>0</v>
      </c>
      <c r="W63" s="189">
        <v>2.2999999999999998</v>
      </c>
      <c r="X63" s="189">
        <v>0</v>
      </c>
      <c r="Y63" s="190"/>
      <c r="Z63" s="171"/>
      <c r="AA63" s="171"/>
      <c r="AB63" s="171"/>
      <c r="AD63" s="171"/>
      <c r="AE63" s="171"/>
      <c r="AF63" s="171"/>
      <c r="AG63" s="3"/>
    </row>
    <row r="64" spans="1:42" x14ac:dyDescent="0.2">
      <c r="A64" s="112">
        <v>56</v>
      </c>
      <c r="B64" s="34" t="s">
        <v>373</v>
      </c>
      <c r="C64" s="107">
        <v>46.4</v>
      </c>
      <c r="D64" s="189"/>
      <c r="E64" s="189"/>
      <c r="F64" s="189">
        <v>46.4</v>
      </c>
      <c r="G64" s="189">
        <v>0</v>
      </c>
      <c r="H64" s="189">
        <v>0</v>
      </c>
      <c r="I64" s="189">
        <v>0</v>
      </c>
      <c r="J64" s="189">
        <v>4.5999999999999996</v>
      </c>
      <c r="K64" s="189">
        <v>0</v>
      </c>
      <c r="L64" s="189">
        <v>0</v>
      </c>
      <c r="M64" s="189">
        <v>41.8</v>
      </c>
      <c r="N64" s="189">
        <v>0</v>
      </c>
      <c r="O64" s="189">
        <v>0</v>
      </c>
      <c r="P64" s="189">
        <v>0</v>
      </c>
      <c r="Q64" s="189">
        <v>0</v>
      </c>
      <c r="R64" s="189">
        <v>0</v>
      </c>
      <c r="S64" s="189">
        <v>0</v>
      </c>
      <c r="T64" s="189">
        <v>0</v>
      </c>
      <c r="U64" s="189">
        <v>0</v>
      </c>
      <c r="V64" s="189">
        <v>0</v>
      </c>
      <c r="W64" s="189">
        <v>0</v>
      </c>
      <c r="X64" s="189">
        <v>0</v>
      </c>
      <c r="Y64" s="190"/>
      <c r="Z64" s="171"/>
      <c r="AA64" s="171"/>
      <c r="AB64" s="171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</row>
    <row r="65" spans="1:33" s="8" customFormat="1" x14ac:dyDescent="0.2">
      <c r="A65" s="112">
        <v>57</v>
      </c>
      <c r="B65" s="10" t="s">
        <v>28</v>
      </c>
      <c r="C65" s="23">
        <v>311.8</v>
      </c>
      <c r="D65" s="23">
        <v>200.9</v>
      </c>
      <c r="E65" s="23">
        <v>3</v>
      </c>
      <c r="F65" s="23">
        <v>107.89999999999999</v>
      </c>
      <c r="G65" s="191">
        <v>0</v>
      </c>
      <c r="H65" s="191">
        <v>0.1</v>
      </c>
      <c r="I65" s="191">
        <v>1.6</v>
      </c>
      <c r="J65" s="191">
        <v>8</v>
      </c>
      <c r="K65" s="191">
        <v>0</v>
      </c>
      <c r="L65" s="191">
        <v>0.1</v>
      </c>
      <c r="M65" s="191">
        <v>65</v>
      </c>
      <c r="N65" s="191">
        <v>20.5</v>
      </c>
      <c r="O65" s="191">
        <v>0.3</v>
      </c>
      <c r="P65" s="191">
        <v>2.7</v>
      </c>
      <c r="Q65" s="191">
        <v>3.1999999999999993</v>
      </c>
      <c r="R65" s="191">
        <v>0.7</v>
      </c>
      <c r="S65" s="191">
        <v>1.2</v>
      </c>
      <c r="T65" s="191">
        <v>0.4</v>
      </c>
      <c r="U65" s="191">
        <v>2.2000000000000002</v>
      </c>
      <c r="V65" s="191">
        <v>0</v>
      </c>
      <c r="W65" s="191">
        <v>1.9</v>
      </c>
      <c r="X65" s="191">
        <v>0</v>
      </c>
      <c r="Y65" s="192"/>
      <c r="Z65" s="108"/>
      <c r="AA65" s="108"/>
      <c r="AB65" s="108"/>
      <c r="AD65" s="108"/>
      <c r="AE65" s="108"/>
      <c r="AF65" s="108"/>
      <c r="AG65" s="49"/>
    </row>
    <row r="66" spans="1:33" x14ac:dyDescent="0.2">
      <c r="A66" s="112">
        <v>58</v>
      </c>
      <c r="B66" s="34" t="s">
        <v>372</v>
      </c>
      <c r="C66" s="107">
        <v>228.8</v>
      </c>
      <c r="D66" s="189">
        <v>200.9</v>
      </c>
      <c r="E66" s="189">
        <v>3</v>
      </c>
      <c r="F66" s="189">
        <v>24.899999999999995</v>
      </c>
      <c r="G66" s="189">
        <v>0</v>
      </c>
      <c r="H66" s="189">
        <v>0.1</v>
      </c>
      <c r="I66" s="189">
        <v>1.6</v>
      </c>
      <c r="J66" s="189">
        <v>8</v>
      </c>
      <c r="K66" s="189">
        <v>0</v>
      </c>
      <c r="L66" s="189">
        <v>0.1</v>
      </c>
      <c r="M66" s="189">
        <v>0</v>
      </c>
      <c r="N66" s="189">
        <v>2.5</v>
      </c>
      <c r="O66" s="189">
        <v>0.3</v>
      </c>
      <c r="P66" s="189">
        <v>2.7</v>
      </c>
      <c r="Q66" s="189">
        <v>3.1999999999999993</v>
      </c>
      <c r="R66" s="189">
        <v>0.7</v>
      </c>
      <c r="S66" s="189">
        <v>1.2</v>
      </c>
      <c r="T66" s="189">
        <v>0.4</v>
      </c>
      <c r="U66" s="189">
        <v>2.2000000000000002</v>
      </c>
      <c r="V66" s="189">
        <v>0</v>
      </c>
      <c r="W66" s="189">
        <v>1.9</v>
      </c>
      <c r="X66" s="189">
        <v>0</v>
      </c>
      <c r="Y66" s="190"/>
      <c r="Z66" s="171"/>
      <c r="AA66" s="171"/>
      <c r="AB66" s="171"/>
      <c r="AD66" s="171"/>
      <c r="AE66" s="171"/>
      <c r="AF66" s="171"/>
      <c r="AG66" s="3"/>
    </row>
    <row r="67" spans="1:33" x14ac:dyDescent="0.2">
      <c r="A67" s="112">
        <v>59</v>
      </c>
      <c r="B67" s="34" t="s">
        <v>373</v>
      </c>
      <c r="C67" s="107">
        <v>83</v>
      </c>
      <c r="D67" s="189"/>
      <c r="E67" s="189"/>
      <c r="F67" s="189">
        <v>83</v>
      </c>
      <c r="G67" s="189">
        <v>0</v>
      </c>
      <c r="H67" s="189">
        <v>0</v>
      </c>
      <c r="I67" s="189">
        <v>0</v>
      </c>
      <c r="J67" s="189">
        <v>0</v>
      </c>
      <c r="K67" s="189">
        <v>0</v>
      </c>
      <c r="L67" s="189">
        <v>0</v>
      </c>
      <c r="M67" s="189">
        <v>65</v>
      </c>
      <c r="N67" s="189">
        <v>18</v>
      </c>
      <c r="O67" s="189">
        <v>0</v>
      </c>
      <c r="P67" s="189">
        <v>0</v>
      </c>
      <c r="Q67" s="189">
        <v>0</v>
      </c>
      <c r="R67" s="189">
        <v>0</v>
      </c>
      <c r="S67" s="189">
        <v>0</v>
      </c>
      <c r="T67" s="189">
        <v>0</v>
      </c>
      <c r="U67" s="189">
        <v>0</v>
      </c>
      <c r="V67" s="189">
        <v>0</v>
      </c>
      <c r="W67" s="189">
        <v>0</v>
      </c>
      <c r="X67" s="189">
        <v>0</v>
      </c>
      <c r="Y67" s="190"/>
      <c r="Z67" s="171"/>
      <c r="AA67" s="171"/>
      <c r="AB67" s="171"/>
      <c r="AD67" s="171"/>
      <c r="AE67" s="171"/>
      <c r="AF67" s="171"/>
      <c r="AG67" s="3"/>
    </row>
    <row r="68" spans="1:33" s="8" customFormat="1" x14ac:dyDescent="0.2">
      <c r="A68" s="112">
        <v>60</v>
      </c>
      <c r="B68" s="10" t="s">
        <v>29</v>
      </c>
      <c r="C68" s="23">
        <v>314.39999999999998</v>
      </c>
      <c r="D68" s="23">
        <v>229.6</v>
      </c>
      <c r="E68" s="23">
        <v>3.6</v>
      </c>
      <c r="F68" s="23">
        <v>81.199999999999989</v>
      </c>
      <c r="G68" s="191">
        <v>0</v>
      </c>
      <c r="H68" s="191">
        <v>0.2</v>
      </c>
      <c r="I68" s="191">
        <v>1.6</v>
      </c>
      <c r="J68" s="191">
        <v>10.8</v>
      </c>
      <c r="K68" s="191">
        <v>0</v>
      </c>
      <c r="L68" s="191">
        <v>0.1</v>
      </c>
      <c r="M68" s="191">
        <v>53.5</v>
      </c>
      <c r="N68" s="191">
        <v>2.7</v>
      </c>
      <c r="O68" s="191">
        <v>0.3</v>
      </c>
      <c r="P68" s="191">
        <v>2.8</v>
      </c>
      <c r="Q68" s="191">
        <v>3.1</v>
      </c>
      <c r="R68" s="191">
        <v>0.4</v>
      </c>
      <c r="S68" s="191">
        <v>0.9</v>
      </c>
      <c r="T68" s="191">
        <v>0.4</v>
      </c>
      <c r="U68" s="191">
        <v>2.2000000000000002</v>
      </c>
      <c r="V68" s="191">
        <v>0</v>
      </c>
      <c r="W68" s="191">
        <v>2.2000000000000002</v>
      </c>
      <c r="X68" s="191">
        <v>0</v>
      </c>
      <c r="Y68" s="192"/>
      <c r="Z68" s="108"/>
      <c r="AA68" s="108"/>
      <c r="AB68" s="108"/>
      <c r="AD68" s="108"/>
      <c r="AE68" s="108"/>
      <c r="AF68" s="108"/>
      <c r="AG68" s="49"/>
    </row>
    <row r="69" spans="1:33" x14ac:dyDescent="0.2">
      <c r="A69" s="112">
        <v>61</v>
      </c>
      <c r="B69" s="34" t="s">
        <v>372</v>
      </c>
      <c r="C69" s="107">
        <v>257.59999999999997</v>
      </c>
      <c r="D69" s="189">
        <v>229.6</v>
      </c>
      <c r="E69" s="189">
        <v>3.6</v>
      </c>
      <c r="F69" s="189">
        <v>24.4</v>
      </c>
      <c r="G69" s="189">
        <v>0</v>
      </c>
      <c r="H69" s="189">
        <v>0.2</v>
      </c>
      <c r="I69" s="189">
        <v>1.6</v>
      </c>
      <c r="J69" s="189">
        <v>7.5</v>
      </c>
      <c r="K69" s="189">
        <v>0</v>
      </c>
      <c r="L69" s="189">
        <v>0.1</v>
      </c>
      <c r="M69" s="189">
        <v>0</v>
      </c>
      <c r="N69" s="189">
        <v>2.7</v>
      </c>
      <c r="O69" s="189">
        <v>0.3</v>
      </c>
      <c r="P69" s="189">
        <v>2.8</v>
      </c>
      <c r="Q69" s="189">
        <v>3.1</v>
      </c>
      <c r="R69" s="189">
        <v>0.4</v>
      </c>
      <c r="S69" s="189">
        <v>0.9</v>
      </c>
      <c r="T69" s="189">
        <v>0.4</v>
      </c>
      <c r="U69" s="189">
        <v>2.2000000000000002</v>
      </c>
      <c r="V69" s="189">
        <v>0</v>
      </c>
      <c r="W69" s="189">
        <v>2.2000000000000002</v>
      </c>
      <c r="X69" s="189">
        <v>0</v>
      </c>
      <c r="Y69" s="190"/>
      <c r="Z69" s="171"/>
      <c r="AA69" s="171"/>
      <c r="AB69" s="171"/>
      <c r="AD69" s="171"/>
      <c r="AE69" s="171"/>
      <c r="AF69" s="171"/>
      <c r="AG69" s="3"/>
    </row>
    <row r="70" spans="1:33" x14ac:dyDescent="0.2">
      <c r="A70" s="112">
        <v>62</v>
      </c>
      <c r="B70" s="34" t="s">
        <v>373</v>
      </c>
      <c r="C70" s="107">
        <v>56.8</v>
      </c>
      <c r="D70" s="189"/>
      <c r="E70" s="189"/>
      <c r="F70" s="189">
        <v>56.8</v>
      </c>
      <c r="G70" s="189">
        <v>0</v>
      </c>
      <c r="H70" s="189">
        <v>0</v>
      </c>
      <c r="I70" s="189">
        <v>0</v>
      </c>
      <c r="J70" s="189">
        <v>3.3</v>
      </c>
      <c r="K70" s="189">
        <v>0</v>
      </c>
      <c r="L70" s="189">
        <v>0</v>
      </c>
      <c r="M70" s="189">
        <v>53.5</v>
      </c>
      <c r="N70" s="189">
        <v>0</v>
      </c>
      <c r="O70" s="189">
        <v>0</v>
      </c>
      <c r="P70" s="189">
        <v>0</v>
      </c>
      <c r="Q70" s="189">
        <v>0</v>
      </c>
      <c r="R70" s="189">
        <v>0</v>
      </c>
      <c r="S70" s="189">
        <v>0</v>
      </c>
      <c r="T70" s="189">
        <v>0</v>
      </c>
      <c r="U70" s="189">
        <v>0</v>
      </c>
      <c r="V70" s="189">
        <v>0</v>
      </c>
      <c r="W70" s="189">
        <v>0</v>
      </c>
      <c r="X70" s="189">
        <v>0</v>
      </c>
      <c r="Y70" s="190"/>
      <c r="Z70" s="171"/>
      <c r="AA70" s="171"/>
      <c r="AB70" s="171"/>
      <c r="AD70" s="171"/>
      <c r="AE70" s="171"/>
      <c r="AF70" s="171"/>
      <c r="AG70" s="3"/>
    </row>
    <row r="71" spans="1:33" s="8" customFormat="1" x14ac:dyDescent="0.2">
      <c r="A71" s="112">
        <v>63</v>
      </c>
      <c r="B71" s="10" t="s">
        <v>30</v>
      </c>
      <c r="C71" s="23">
        <v>316.59999999999997</v>
      </c>
      <c r="D71" s="23">
        <v>197.6</v>
      </c>
      <c r="E71" s="23">
        <v>3.1</v>
      </c>
      <c r="F71" s="23">
        <v>115.9</v>
      </c>
      <c r="G71" s="191">
        <v>0</v>
      </c>
      <c r="H71" s="191">
        <v>0.2</v>
      </c>
      <c r="I71" s="191">
        <v>1.6</v>
      </c>
      <c r="J71" s="191">
        <v>10</v>
      </c>
      <c r="K71" s="191">
        <v>0</v>
      </c>
      <c r="L71" s="191">
        <v>0.1</v>
      </c>
      <c r="M71" s="191">
        <v>69.5</v>
      </c>
      <c r="N71" s="191">
        <v>8.1999999999999993</v>
      </c>
      <c r="O71" s="191">
        <v>0.3</v>
      </c>
      <c r="P71" s="191">
        <v>7.7</v>
      </c>
      <c r="Q71" s="191">
        <v>2.8</v>
      </c>
      <c r="R71" s="191">
        <v>7.1</v>
      </c>
      <c r="S71" s="191">
        <v>0.7</v>
      </c>
      <c r="T71" s="191">
        <v>0.4</v>
      </c>
      <c r="U71" s="191">
        <v>5.4</v>
      </c>
      <c r="V71" s="191">
        <v>0</v>
      </c>
      <c r="W71" s="191">
        <v>1.9</v>
      </c>
      <c r="X71" s="191">
        <v>0</v>
      </c>
      <c r="Y71" s="192"/>
      <c r="Z71" s="108"/>
      <c r="AA71" s="108"/>
      <c r="AB71" s="108"/>
      <c r="AD71" s="108"/>
      <c r="AE71" s="108"/>
      <c r="AF71" s="108"/>
      <c r="AG71" s="49"/>
    </row>
    <row r="72" spans="1:33" x14ac:dyDescent="0.2">
      <c r="A72" s="112">
        <v>64</v>
      </c>
      <c r="B72" s="34" t="s">
        <v>372</v>
      </c>
      <c r="C72" s="107">
        <v>229.39999999999998</v>
      </c>
      <c r="D72" s="189">
        <v>197.6</v>
      </c>
      <c r="E72" s="189">
        <v>3.1</v>
      </c>
      <c r="F72" s="189">
        <v>28.699999999999996</v>
      </c>
      <c r="G72" s="189">
        <v>0</v>
      </c>
      <c r="H72" s="189">
        <v>0.2</v>
      </c>
      <c r="I72" s="189">
        <v>1.6</v>
      </c>
      <c r="J72" s="189">
        <v>3.8</v>
      </c>
      <c r="K72" s="189">
        <v>0</v>
      </c>
      <c r="L72" s="189">
        <v>0.1</v>
      </c>
      <c r="M72" s="189">
        <v>0</v>
      </c>
      <c r="N72" s="189">
        <v>3.2</v>
      </c>
      <c r="O72" s="189">
        <v>0.3</v>
      </c>
      <c r="P72" s="189">
        <v>7.7</v>
      </c>
      <c r="Q72" s="189">
        <v>2.8</v>
      </c>
      <c r="R72" s="189">
        <v>0.6</v>
      </c>
      <c r="S72" s="189">
        <v>0.7</v>
      </c>
      <c r="T72" s="189">
        <v>0.4</v>
      </c>
      <c r="U72" s="189">
        <v>5.4</v>
      </c>
      <c r="V72" s="189">
        <v>0</v>
      </c>
      <c r="W72" s="189">
        <v>1.9</v>
      </c>
      <c r="X72" s="189">
        <v>0</v>
      </c>
      <c r="Y72" s="190"/>
      <c r="Z72" s="171"/>
      <c r="AA72" s="171"/>
      <c r="AB72" s="171"/>
      <c r="AD72" s="171"/>
      <c r="AE72" s="171"/>
      <c r="AF72" s="171"/>
      <c r="AG72" s="3"/>
    </row>
    <row r="73" spans="1:33" x14ac:dyDescent="0.2">
      <c r="A73" s="112">
        <v>65</v>
      </c>
      <c r="B73" s="34" t="s">
        <v>373</v>
      </c>
      <c r="C73" s="107">
        <v>87.2</v>
      </c>
      <c r="D73" s="189"/>
      <c r="E73" s="189"/>
      <c r="F73" s="189">
        <v>87.2</v>
      </c>
      <c r="G73" s="189">
        <v>0</v>
      </c>
      <c r="H73" s="189">
        <v>0</v>
      </c>
      <c r="I73" s="189">
        <v>0</v>
      </c>
      <c r="J73" s="189">
        <v>6.2</v>
      </c>
      <c r="K73" s="189">
        <v>0</v>
      </c>
      <c r="L73" s="189">
        <v>0</v>
      </c>
      <c r="M73" s="189">
        <v>69.5</v>
      </c>
      <c r="N73" s="189">
        <v>5</v>
      </c>
      <c r="O73" s="189">
        <v>0</v>
      </c>
      <c r="P73" s="189">
        <v>0</v>
      </c>
      <c r="Q73" s="189">
        <v>0</v>
      </c>
      <c r="R73" s="189">
        <v>6.5</v>
      </c>
      <c r="S73" s="189">
        <v>0</v>
      </c>
      <c r="T73" s="189">
        <v>0</v>
      </c>
      <c r="U73" s="189">
        <v>0</v>
      </c>
      <c r="V73" s="189">
        <v>0</v>
      </c>
      <c r="W73" s="189">
        <v>0</v>
      </c>
      <c r="X73" s="189">
        <v>0</v>
      </c>
      <c r="Y73" s="190"/>
      <c r="Z73" s="171"/>
      <c r="AA73" s="171"/>
      <c r="AB73" s="171"/>
      <c r="AD73" s="171"/>
      <c r="AE73" s="171"/>
      <c r="AF73" s="171"/>
      <c r="AG73" s="3"/>
    </row>
    <row r="74" spans="1:33" s="8" customFormat="1" x14ac:dyDescent="0.2">
      <c r="A74" s="112">
        <v>66</v>
      </c>
      <c r="B74" s="10" t="s">
        <v>31</v>
      </c>
      <c r="C74" s="23">
        <v>347.6</v>
      </c>
      <c r="D74" s="23">
        <v>259</v>
      </c>
      <c r="E74" s="23">
        <v>4.0999999999999996</v>
      </c>
      <c r="F74" s="23">
        <v>84.5</v>
      </c>
      <c r="G74" s="191">
        <v>0</v>
      </c>
      <c r="H74" s="191">
        <v>0.2</v>
      </c>
      <c r="I74" s="191">
        <v>1.6</v>
      </c>
      <c r="J74" s="191">
        <v>12.3</v>
      </c>
      <c r="K74" s="191">
        <v>0</v>
      </c>
      <c r="L74" s="191">
        <v>0.1</v>
      </c>
      <c r="M74" s="191">
        <v>30.1</v>
      </c>
      <c r="N74" s="191">
        <v>5.9</v>
      </c>
      <c r="O74" s="191">
        <v>0.4</v>
      </c>
      <c r="P74" s="191">
        <v>20.5</v>
      </c>
      <c r="Q74" s="191">
        <v>6.2</v>
      </c>
      <c r="R74" s="191">
        <v>0.5</v>
      </c>
      <c r="S74" s="191">
        <v>1.6</v>
      </c>
      <c r="T74" s="191">
        <v>0.3</v>
      </c>
      <c r="U74" s="191">
        <v>2.2999999999999998</v>
      </c>
      <c r="V74" s="191">
        <v>0</v>
      </c>
      <c r="W74" s="191">
        <v>2.5</v>
      </c>
      <c r="X74" s="191">
        <v>0</v>
      </c>
      <c r="Y74" s="192"/>
      <c r="Z74" s="108"/>
      <c r="AA74" s="108"/>
      <c r="AB74" s="108"/>
      <c r="AD74" s="108"/>
      <c r="AE74" s="108"/>
      <c r="AF74" s="108"/>
      <c r="AG74" s="49"/>
    </row>
    <row r="75" spans="1:33" x14ac:dyDescent="0.2">
      <c r="A75" s="112">
        <v>67</v>
      </c>
      <c r="B75" s="34" t="s">
        <v>372</v>
      </c>
      <c r="C75" s="107">
        <v>314.20000000000005</v>
      </c>
      <c r="D75" s="189">
        <v>259</v>
      </c>
      <c r="E75" s="189">
        <v>4.0999999999999996</v>
      </c>
      <c r="F75" s="189">
        <v>51.1</v>
      </c>
      <c r="G75" s="189">
        <v>0</v>
      </c>
      <c r="H75" s="189">
        <v>0.2</v>
      </c>
      <c r="I75" s="189">
        <v>1.6</v>
      </c>
      <c r="J75" s="189">
        <v>9</v>
      </c>
      <c r="K75" s="189">
        <v>0</v>
      </c>
      <c r="L75" s="189">
        <v>0.1</v>
      </c>
      <c r="M75" s="189">
        <v>0</v>
      </c>
      <c r="N75" s="189">
        <v>5.9</v>
      </c>
      <c r="O75" s="189">
        <v>0.4</v>
      </c>
      <c r="P75" s="189">
        <v>20.5</v>
      </c>
      <c r="Q75" s="189">
        <v>6.2</v>
      </c>
      <c r="R75" s="189">
        <v>0.5</v>
      </c>
      <c r="S75" s="189">
        <v>1.6</v>
      </c>
      <c r="T75" s="189">
        <v>0.3</v>
      </c>
      <c r="U75" s="189">
        <v>2.2999999999999998</v>
      </c>
      <c r="V75" s="189">
        <v>0</v>
      </c>
      <c r="W75" s="189">
        <v>2.5</v>
      </c>
      <c r="X75" s="189">
        <v>0</v>
      </c>
      <c r="Y75" s="190"/>
      <c r="Z75" s="171"/>
      <c r="AA75" s="171"/>
      <c r="AB75" s="171"/>
      <c r="AD75" s="171"/>
      <c r="AE75" s="171"/>
      <c r="AF75" s="171"/>
      <c r="AG75" s="3"/>
    </row>
    <row r="76" spans="1:33" x14ac:dyDescent="0.2">
      <c r="A76" s="112">
        <v>68</v>
      </c>
      <c r="B76" s="34" t="s">
        <v>373</v>
      </c>
      <c r="C76" s="107">
        <v>33.4</v>
      </c>
      <c r="D76" s="189"/>
      <c r="E76" s="189"/>
      <c r="F76" s="189">
        <v>33.4</v>
      </c>
      <c r="G76" s="189">
        <v>0</v>
      </c>
      <c r="H76" s="189">
        <v>0</v>
      </c>
      <c r="I76" s="189">
        <v>0</v>
      </c>
      <c r="J76" s="189">
        <v>3.3</v>
      </c>
      <c r="K76" s="189">
        <v>0</v>
      </c>
      <c r="L76" s="189">
        <v>0</v>
      </c>
      <c r="M76" s="189">
        <v>30.1</v>
      </c>
      <c r="N76" s="189">
        <v>0</v>
      </c>
      <c r="O76" s="189">
        <v>0</v>
      </c>
      <c r="P76" s="189">
        <v>0</v>
      </c>
      <c r="Q76" s="189">
        <v>0</v>
      </c>
      <c r="R76" s="189">
        <v>0</v>
      </c>
      <c r="S76" s="189">
        <v>0</v>
      </c>
      <c r="T76" s="189">
        <v>0</v>
      </c>
      <c r="U76" s="189">
        <v>0</v>
      </c>
      <c r="V76" s="189">
        <v>0</v>
      </c>
      <c r="W76" s="189">
        <v>0</v>
      </c>
      <c r="X76" s="189">
        <v>0</v>
      </c>
      <c r="Y76" s="190"/>
      <c r="Z76" s="171"/>
      <c r="AA76" s="171"/>
      <c r="AB76" s="171"/>
      <c r="AD76" s="171"/>
      <c r="AE76" s="171"/>
      <c r="AF76" s="171"/>
      <c r="AG76" s="3"/>
    </row>
    <row r="77" spans="1:33" s="8" customFormat="1" ht="13.35" customHeight="1" x14ac:dyDescent="0.2">
      <c r="A77" s="112">
        <v>69</v>
      </c>
      <c r="B77" s="10" t="s">
        <v>32</v>
      </c>
      <c r="C77" s="23">
        <v>243.8</v>
      </c>
      <c r="D77" s="23">
        <v>177.1</v>
      </c>
      <c r="E77" s="23">
        <v>2.9</v>
      </c>
      <c r="F77" s="23">
        <v>63.8</v>
      </c>
      <c r="G77" s="191">
        <v>0</v>
      </c>
      <c r="H77" s="191">
        <v>0.1</v>
      </c>
      <c r="I77" s="191">
        <v>1.6</v>
      </c>
      <c r="J77" s="191">
        <v>10</v>
      </c>
      <c r="K77" s="191">
        <v>0</v>
      </c>
      <c r="L77" s="191">
        <v>0.1</v>
      </c>
      <c r="M77" s="191">
        <v>32.4</v>
      </c>
      <c r="N77" s="191">
        <v>7.6</v>
      </c>
      <c r="O77" s="191">
        <v>0.3</v>
      </c>
      <c r="P77" s="191">
        <v>2</v>
      </c>
      <c r="Q77" s="191">
        <v>3</v>
      </c>
      <c r="R77" s="191">
        <v>0.7</v>
      </c>
      <c r="S77" s="191">
        <v>0.9</v>
      </c>
      <c r="T77" s="191">
        <v>0.3</v>
      </c>
      <c r="U77" s="191">
        <v>3.1</v>
      </c>
      <c r="V77" s="191">
        <v>0</v>
      </c>
      <c r="W77" s="191">
        <v>1.7</v>
      </c>
      <c r="X77" s="191">
        <v>0</v>
      </c>
      <c r="Y77" s="192"/>
      <c r="Z77" s="108"/>
      <c r="AA77" s="108"/>
      <c r="AB77" s="108"/>
      <c r="AD77" s="108"/>
      <c r="AE77" s="108"/>
      <c r="AF77" s="108"/>
      <c r="AG77" s="49"/>
    </row>
    <row r="78" spans="1:33" x14ac:dyDescent="0.2">
      <c r="A78" s="112">
        <v>70</v>
      </c>
      <c r="B78" s="34" t="s">
        <v>372</v>
      </c>
      <c r="C78" s="107">
        <v>206.4</v>
      </c>
      <c r="D78" s="189">
        <v>177.1</v>
      </c>
      <c r="E78" s="189">
        <v>2.9</v>
      </c>
      <c r="F78" s="189">
        <v>26.4</v>
      </c>
      <c r="G78" s="189">
        <v>0</v>
      </c>
      <c r="H78" s="189">
        <v>0.1</v>
      </c>
      <c r="I78" s="189">
        <v>1.6</v>
      </c>
      <c r="J78" s="189">
        <v>10</v>
      </c>
      <c r="K78" s="189">
        <v>0</v>
      </c>
      <c r="L78" s="189">
        <v>0.1</v>
      </c>
      <c r="M78" s="189">
        <v>0</v>
      </c>
      <c r="N78" s="189">
        <v>2.6</v>
      </c>
      <c r="O78" s="189">
        <v>0.3</v>
      </c>
      <c r="P78" s="189">
        <v>2</v>
      </c>
      <c r="Q78" s="189">
        <v>3</v>
      </c>
      <c r="R78" s="189">
        <v>0.7</v>
      </c>
      <c r="S78" s="189">
        <v>0.9</v>
      </c>
      <c r="T78" s="189">
        <v>0.3</v>
      </c>
      <c r="U78" s="189">
        <v>3.1</v>
      </c>
      <c r="V78" s="189">
        <v>0</v>
      </c>
      <c r="W78" s="189">
        <v>1.7</v>
      </c>
      <c r="X78" s="189">
        <v>0</v>
      </c>
      <c r="Y78" s="190"/>
      <c r="Z78" s="171"/>
      <c r="AA78" s="171"/>
      <c r="AB78" s="171"/>
      <c r="AD78" s="171"/>
      <c r="AE78" s="171"/>
      <c r="AF78" s="171"/>
      <c r="AG78" s="3"/>
    </row>
    <row r="79" spans="1:33" x14ac:dyDescent="0.2">
      <c r="A79" s="112">
        <v>71</v>
      </c>
      <c r="B79" s="34" t="s">
        <v>373</v>
      </c>
      <c r="C79" s="107">
        <v>37.4</v>
      </c>
      <c r="D79" s="189"/>
      <c r="E79" s="189"/>
      <c r="F79" s="189">
        <v>37.4</v>
      </c>
      <c r="G79" s="189">
        <v>0</v>
      </c>
      <c r="H79" s="189">
        <v>0</v>
      </c>
      <c r="I79" s="189">
        <v>0</v>
      </c>
      <c r="J79" s="189">
        <v>0</v>
      </c>
      <c r="K79" s="189">
        <v>0</v>
      </c>
      <c r="L79" s="189">
        <v>0</v>
      </c>
      <c r="M79" s="189">
        <v>32.4</v>
      </c>
      <c r="N79" s="189">
        <v>5</v>
      </c>
      <c r="O79" s="189">
        <v>0</v>
      </c>
      <c r="P79" s="189">
        <v>0</v>
      </c>
      <c r="Q79" s="189">
        <v>0</v>
      </c>
      <c r="R79" s="189">
        <v>0</v>
      </c>
      <c r="S79" s="189">
        <v>0</v>
      </c>
      <c r="T79" s="189">
        <v>0</v>
      </c>
      <c r="U79" s="189">
        <v>0</v>
      </c>
      <c r="V79" s="189">
        <v>0</v>
      </c>
      <c r="W79" s="189">
        <v>0</v>
      </c>
      <c r="X79" s="189">
        <v>0</v>
      </c>
      <c r="Y79" s="190"/>
      <c r="Z79" s="171"/>
      <c r="AA79" s="171"/>
      <c r="AB79" s="171"/>
      <c r="AD79" s="171"/>
      <c r="AE79" s="171"/>
      <c r="AF79" s="171"/>
      <c r="AG79" s="3"/>
    </row>
    <row r="80" spans="1:33" s="8" customFormat="1" x14ac:dyDescent="0.2">
      <c r="A80" s="112">
        <v>72</v>
      </c>
      <c r="B80" s="10" t="s">
        <v>33</v>
      </c>
      <c r="C80" s="23">
        <v>276.59999999999997</v>
      </c>
      <c r="D80" s="23">
        <v>200.7</v>
      </c>
      <c r="E80" s="23">
        <v>3.1</v>
      </c>
      <c r="F80" s="23">
        <v>72.800000000000011</v>
      </c>
      <c r="G80" s="191">
        <v>0</v>
      </c>
      <c r="H80" s="191">
        <v>0.2</v>
      </c>
      <c r="I80" s="191">
        <v>1.6</v>
      </c>
      <c r="J80" s="191">
        <v>9</v>
      </c>
      <c r="K80" s="191">
        <v>0</v>
      </c>
      <c r="L80" s="191">
        <v>0.1</v>
      </c>
      <c r="M80" s="191">
        <v>35.700000000000003</v>
      </c>
      <c r="N80" s="191">
        <v>4.5</v>
      </c>
      <c r="O80" s="191">
        <v>0.3</v>
      </c>
      <c r="P80" s="191">
        <v>12</v>
      </c>
      <c r="Q80" s="191">
        <v>2.4</v>
      </c>
      <c r="R80" s="191">
        <v>0.5</v>
      </c>
      <c r="S80" s="191">
        <v>0.5</v>
      </c>
      <c r="T80" s="191">
        <v>0.4</v>
      </c>
      <c r="U80" s="191">
        <v>3.7</v>
      </c>
      <c r="V80" s="191">
        <v>0</v>
      </c>
      <c r="W80" s="191">
        <v>1.9</v>
      </c>
      <c r="X80" s="191">
        <v>0</v>
      </c>
      <c r="Y80" s="192"/>
      <c r="Z80" s="108"/>
      <c r="AA80" s="108"/>
      <c r="AB80" s="108"/>
      <c r="AD80" s="108"/>
      <c r="AE80" s="108"/>
      <c r="AF80" s="108"/>
      <c r="AG80" s="49"/>
    </row>
    <row r="81" spans="1:33" x14ac:dyDescent="0.2">
      <c r="A81" s="112">
        <v>73</v>
      </c>
      <c r="B81" s="34" t="s">
        <v>372</v>
      </c>
      <c r="C81" s="107">
        <v>240.89999999999998</v>
      </c>
      <c r="D81" s="189">
        <v>200.7</v>
      </c>
      <c r="E81" s="189">
        <v>3.1</v>
      </c>
      <c r="F81" s="189">
        <v>37.1</v>
      </c>
      <c r="G81" s="189">
        <v>0</v>
      </c>
      <c r="H81" s="189">
        <v>0.2</v>
      </c>
      <c r="I81" s="189">
        <v>1.6</v>
      </c>
      <c r="J81" s="189">
        <v>9</v>
      </c>
      <c r="K81" s="189">
        <v>0</v>
      </c>
      <c r="L81" s="189">
        <v>0.1</v>
      </c>
      <c r="M81" s="189">
        <v>0</v>
      </c>
      <c r="N81" s="189">
        <v>4.5</v>
      </c>
      <c r="O81" s="189">
        <v>0.3</v>
      </c>
      <c r="P81" s="189">
        <v>12</v>
      </c>
      <c r="Q81" s="189">
        <v>2.4</v>
      </c>
      <c r="R81" s="189">
        <v>0.5</v>
      </c>
      <c r="S81" s="189">
        <v>0.5</v>
      </c>
      <c r="T81" s="189">
        <v>0.4</v>
      </c>
      <c r="U81" s="189">
        <v>3.7</v>
      </c>
      <c r="V81" s="189">
        <v>0</v>
      </c>
      <c r="W81" s="189">
        <v>1.9</v>
      </c>
      <c r="X81" s="189">
        <v>0</v>
      </c>
      <c r="Y81" s="190"/>
      <c r="Z81" s="171"/>
      <c r="AA81" s="171"/>
      <c r="AB81" s="171"/>
      <c r="AD81" s="171"/>
      <c r="AE81" s="171"/>
      <c r="AF81" s="171"/>
      <c r="AG81" s="3"/>
    </row>
    <row r="82" spans="1:33" x14ac:dyDescent="0.2">
      <c r="A82" s="112">
        <v>74</v>
      </c>
      <c r="B82" s="34" t="s">
        <v>373</v>
      </c>
      <c r="C82" s="107">
        <v>35.700000000000003</v>
      </c>
      <c r="D82" s="189"/>
      <c r="E82" s="189"/>
      <c r="F82" s="189">
        <v>35.700000000000003</v>
      </c>
      <c r="G82" s="189">
        <v>0</v>
      </c>
      <c r="H82" s="189">
        <v>0</v>
      </c>
      <c r="I82" s="189">
        <v>0</v>
      </c>
      <c r="J82" s="189">
        <v>0</v>
      </c>
      <c r="K82" s="189">
        <v>0</v>
      </c>
      <c r="L82" s="189">
        <v>0</v>
      </c>
      <c r="M82" s="189">
        <v>35.700000000000003</v>
      </c>
      <c r="N82" s="189">
        <v>0</v>
      </c>
      <c r="O82" s="189">
        <v>0</v>
      </c>
      <c r="P82" s="189">
        <v>0</v>
      </c>
      <c r="Q82" s="189">
        <v>0</v>
      </c>
      <c r="R82" s="189">
        <v>0</v>
      </c>
      <c r="S82" s="189">
        <v>0</v>
      </c>
      <c r="T82" s="189">
        <v>0</v>
      </c>
      <c r="U82" s="189">
        <v>0</v>
      </c>
      <c r="V82" s="189">
        <v>0</v>
      </c>
      <c r="W82" s="189">
        <v>0</v>
      </c>
      <c r="X82" s="189">
        <v>0</v>
      </c>
      <c r="Y82" s="190"/>
      <c r="Z82" s="171"/>
      <c r="AA82" s="171"/>
      <c r="AB82" s="171"/>
      <c r="AD82" s="171"/>
      <c r="AE82" s="171"/>
      <c r="AF82" s="171"/>
      <c r="AG82" s="3"/>
    </row>
    <row r="83" spans="1:33" s="8" customFormat="1" x14ac:dyDescent="0.2">
      <c r="A83" s="112">
        <v>75</v>
      </c>
      <c r="B83" s="10" t="s">
        <v>34</v>
      </c>
      <c r="C83" s="23">
        <v>273.89999999999998</v>
      </c>
      <c r="D83" s="23">
        <v>188.5</v>
      </c>
      <c r="E83" s="23">
        <v>3</v>
      </c>
      <c r="F83" s="23">
        <v>82.4</v>
      </c>
      <c r="G83" s="191">
        <v>0</v>
      </c>
      <c r="H83" s="191">
        <v>0.1</v>
      </c>
      <c r="I83" s="191">
        <v>1.6</v>
      </c>
      <c r="J83" s="191">
        <v>19.399999999999999</v>
      </c>
      <c r="K83" s="191">
        <v>0</v>
      </c>
      <c r="L83" s="191">
        <v>0.1</v>
      </c>
      <c r="M83" s="191">
        <v>45.5</v>
      </c>
      <c r="N83" s="191">
        <v>2.8</v>
      </c>
      <c r="O83" s="191">
        <v>0.3</v>
      </c>
      <c r="P83" s="191">
        <v>3.1</v>
      </c>
      <c r="Q83" s="191">
        <v>3.8</v>
      </c>
      <c r="R83" s="191">
        <v>0.6</v>
      </c>
      <c r="S83" s="191">
        <v>0.6</v>
      </c>
      <c r="T83" s="191">
        <v>0.3</v>
      </c>
      <c r="U83" s="191">
        <v>2.4</v>
      </c>
      <c r="V83" s="191">
        <v>0</v>
      </c>
      <c r="W83" s="191">
        <v>1.8</v>
      </c>
      <c r="X83" s="191">
        <v>0</v>
      </c>
      <c r="Y83" s="192"/>
      <c r="Z83" s="108"/>
      <c r="AA83" s="108"/>
      <c r="AB83" s="108"/>
      <c r="AD83" s="108"/>
      <c r="AE83" s="108"/>
      <c r="AF83" s="108"/>
      <c r="AG83" s="49"/>
    </row>
    <row r="84" spans="1:33" x14ac:dyDescent="0.2">
      <c r="A84" s="112">
        <v>76</v>
      </c>
      <c r="B84" s="34" t="s">
        <v>372</v>
      </c>
      <c r="C84" s="107">
        <v>228.4</v>
      </c>
      <c r="D84" s="189">
        <v>188.5</v>
      </c>
      <c r="E84" s="189">
        <v>3</v>
      </c>
      <c r="F84" s="189">
        <v>36.9</v>
      </c>
      <c r="G84" s="189">
        <v>0</v>
      </c>
      <c r="H84" s="189">
        <v>0.1</v>
      </c>
      <c r="I84" s="189">
        <v>1.6</v>
      </c>
      <c r="J84" s="189">
        <v>19.399999999999999</v>
      </c>
      <c r="K84" s="189">
        <v>0</v>
      </c>
      <c r="L84" s="189">
        <v>0.1</v>
      </c>
      <c r="M84" s="189">
        <v>0</v>
      </c>
      <c r="N84" s="189">
        <v>2.8</v>
      </c>
      <c r="O84" s="189">
        <v>0.3</v>
      </c>
      <c r="P84" s="189">
        <v>3.1</v>
      </c>
      <c r="Q84" s="189">
        <v>3.8</v>
      </c>
      <c r="R84" s="189">
        <v>0.6</v>
      </c>
      <c r="S84" s="189">
        <v>0.6</v>
      </c>
      <c r="T84" s="189">
        <v>0.3</v>
      </c>
      <c r="U84" s="189">
        <v>2.4</v>
      </c>
      <c r="V84" s="189">
        <v>0</v>
      </c>
      <c r="W84" s="189">
        <v>1.8</v>
      </c>
      <c r="X84" s="189">
        <v>0</v>
      </c>
      <c r="Y84" s="190"/>
      <c r="Z84" s="171"/>
      <c r="AA84" s="171"/>
      <c r="AB84" s="171"/>
      <c r="AD84" s="171"/>
      <c r="AE84" s="171"/>
      <c r="AF84" s="171"/>
      <c r="AG84" s="3"/>
    </row>
    <row r="85" spans="1:33" x14ac:dyDescent="0.2">
      <c r="A85" s="112">
        <v>77</v>
      </c>
      <c r="B85" s="34" t="s">
        <v>373</v>
      </c>
      <c r="C85" s="107">
        <v>45.5</v>
      </c>
      <c r="D85" s="189"/>
      <c r="E85" s="189"/>
      <c r="F85" s="189">
        <v>45.5</v>
      </c>
      <c r="G85" s="189">
        <v>0</v>
      </c>
      <c r="H85" s="189">
        <v>0</v>
      </c>
      <c r="I85" s="189">
        <v>0</v>
      </c>
      <c r="J85" s="189">
        <v>0</v>
      </c>
      <c r="K85" s="189">
        <v>0</v>
      </c>
      <c r="L85" s="189">
        <v>0</v>
      </c>
      <c r="M85" s="189">
        <v>45.5</v>
      </c>
      <c r="N85" s="189">
        <v>0</v>
      </c>
      <c r="O85" s="189">
        <v>0</v>
      </c>
      <c r="P85" s="189">
        <v>0</v>
      </c>
      <c r="Q85" s="189">
        <v>0</v>
      </c>
      <c r="R85" s="189">
        <v>0</v>
      </c>
      <c r="S85" s="189">
        <v>0</v>
      </c>
      <c r="T85" s="189">
        <v>0</v>
      </c>
      <c r="U85" s="189">
        <v>0</v>
      </c>
      <c r="V85" s="189">
        <v>0</v>
      </c>
      <c r="W85" s="189">
        <v>0</v>
      </c>
      <c r="X85" s="189">
        <v>0</v>
      </c>
      <c r="Y85" s="190"/>
      <c r="Z85" s="171"/>
      <c r="AA85" s="171"/>
      <c r="AB85" s="171"/>
      <c r="AD85" s="171"/>
      <c r="AE85" s="171"/>
      <c r="AF85" s="171"/>
      <c r="AG85" s="3"/>
    </row>
    <row r="86" spans="1:33" s="8" customFormat="1" x14ac:dyDescent="0.2">
      <c r="A86" s="112">
        <v>78</v>
      </c>
      <c r="B86" s="197" t="s">
        <v>35</v>
      </c>
      <c r="C86" s="23">
        <v>502.79999999999995</v>
      </c>
      <c r="D86" s="23">
        <v>355.2</v>
      </c>
      <c r="E86" s="23">
        <v>5.4</v>
      </c>
      <c r="F86" s="23">
        <v>142.19999999999999</v>
      </c>
      <c r="G86" s="191">
        <v>0</v>
      </c>
      <c r="H86" s="191">
        <v>0.3</v>
      </c>
      <c r="I86" s="191">
        <v>1.6</v>
      </c>
      <c r="J86" s="191">
        <v>14.2</v>
      </c>
      <c r="K86" s="191">
        <v>0</v>
      </c>
      <c r="L86" s="191">
        <v>0.1</v>
      </c>
      <c r="M86" s="191">
        <v>48.6</v>
      </c>
      <c r="N86" s="191">
        <v>6.1</v>
      </c>
      <c r="O86" s="191">
        <v>0.5</v>
      </c>
      <c r="P86" s="191">
        <v>26.7</v>
      </c>
      <c r="Q86" s="191">
        <v>12</v>
      </c>
      <c r="R86" s="191">
        <v>22</v>
      </c>
      <c r="S86" s="191">
        <v>1.9</v>
      </c>
      <c r="T86" s="191">
        <v>0.4</v>
      </c>
      <c r="U86" s="191">
        <v>4.3</v>
      </c>
      <c r="V86" s="191">
        <v>0</v>
      </c>
      <c r="W86" s="191">
        <v>3.5</v>
      </c>
      <c r="X86" s="191">
        <v>0</v>
      </c>
      <c r="Y86" s="192"/>
      <c r="Z86" s="108"/>
      <c r="AA86" s="108"/>
      <c r="AB86" s="108"/>
      <c r="AD86" s="108"/>
      <c r="AE86" s="108"/>
      <c r="AF86" s="108"/>
      <c r="AG86" s="49"/>
    </row>
    <row r="87" spans="1:33" x14ac:dyDescent="0.2">
      <c r="A87" s="112">
        <v>79</v>
      </c>
      <c r="B87" s="34" t="s">
        <v>372</v>
      </c>
      <c r="C87" s="107">
        <v>427.99999999999994</v>
      </c>
      <c r="D87" s="189">
        <v>355.2</v>
      </c>
      <c r="E87" s="189">
        <v>5.4</v>
      </c>
      <c r="F87" s="189">
        <v>67.399999999999991</v>
      </c>
      <c r="G87" s="189">
        <v>0</v>
      </c>
      <c r="H87" s="189">
        <v>0.3</v>
      </c>
      <c r="I87" s="189">
        <v>1.6</v>
      </c>
      <c r="J87" s="189">
        <v>9</v>
      </c>
      <c r="K87" s="189">
        <v>0</v>
      </c>
      <c r="L87" s="189">
        <v>0.1</v>
      </c>
      <c r="M87" s="189">
        <v>0</v>
      </c>
      <c r="N87" s="189">
        <v>6.1</v>
      </c>
      <c r="O87" s="189">
        <v>0.5</v>
      </c>
      <c r="P87" s="189">
        <v>26.7</v>
      </c>
      <c r="Q87" s="189">
        <v>12</v>
      </c>
      <c r="R87" s="189">
        <v>1</v>
      </c>
      <c r="S87" s="189">
        <v>1.9</v>
      </c>
      <c r="T87" s="189">
        <v>0.4</v>
      </c>
      <c r="U87" s="189">
        <v>4.3</v>
      </c>
      <c r="V87" s="189">
        <v>0</v>
      </c>
      <c r="W87" s="189">
        <v>3.5</v>
      </c>
      <c r="X87" s="189">
        <v>0</v>
      </c>
      <c r="Y87" s="190"/>
      <c r="Z87" s="171"/>
      <c r="AA87" s="171"/>
      <c r="AB87" s="171"/>
      <c r="AD87" s="171"/>
      <c r="AE87" s="171"/>
      <c r="AF87" s="171"/>
      <c r="AG87" s="3"/>
    </row>
    <row r="88" spans="1:33" x14ac:dyDescent="0.2">
      <c r="A88" s="112">
        <v>80</v>
      </c>
      <c r="B88" s="34" t="s">
        <v>373</v>
      </c>
      <c r="C88" s="107">
        <v>74.800000000000011</v>
      </c>
      <c r="D88" s="189"/>
      <c r="E88" s="189"/>
      <c r="F88" s="189">
        <v>74.800000000000011</v>
      </c>
      <c r="G88" s="189">
        <v>0</v>
      </c>
      <c r="H88" s="189">
        <v>0</v>
      </c>
      <c r="I88" s="189">
        <v>0</v>
      </c>
      <c r="J88" s="189">
        <v>5.2</v>
      </c>
      <c r="K88" s="189">
        <v>0</v>
      </c>
      <c r="L88" s="189">
        <v>0</v>
      </c>
      <c r="M88" s="189">
        <v>48.6</v>
      </c>
      <c r="N88" s="189">
        <v>0</v>
      </c>
      <c r="O88" s="189">
        <v>0</v>
      </c>
      <c r="P88" s="189">
        <v>0</v>
      </c>
      <c r="Q88" s="189">
        <v>0</v>
      </c>
      <c r="R88" s="189">
        <v>21</v>
      </c>
      <c r="S88" s="189">
        <v>0</v>
      </c>
      <c r="T88" s="189">
        <v>0</v>
      </c>
      <c r="U88" s="189">
        <v>0</v>
      </c>
      <c r="V88" s="189">
        <v>0</v>
      </c>
      <c r="W88" s="189">
        <v>0</v>
      </c>
      <c r="X88" s="189">
        <v>0</v>
      </c>
      <c r="Y88" s="190"/>
      <c r="Z88" s="171"/>
      <c r="AA88" s="171"/>
      <c r="AB88" s="171"/>
      <c r="AD88" s="171"/>
      <c r="AE88" s="171"/>
      <c r="AF88" s="171"/>
      <c r="AG88" s="3"/>
    </row>
    <row r="89" spans="1:33" s="8" customFormat="1" x14ac:dyDescent="0.2">
      <c r="A89" s="112">
        <v>81</v>
      </c>
      <c r="B89" s="53" t="s">
        <v>437</v>
      </c>
      <c r="C89" s="52">
        <v>21904.699999999997</v>
      </c>
      <c r="D89" s="52">
        <v>7914.2</v>
      </c>
      <c r="E89" s="52">
        <v>112.00000000000001</v>
      </c>
      <c r="F89" s="52">
        <v>13878.5</v>
      </c>
      <c r="G89" s="191">
        <v>0</v>
      </c>
      <c r="H89" s="191">
        <v>6.4</v>
      </c>
      <c r="I89" s="191">
        <v>42.699999999999996</v>
      </c>
      <c r="J89" s="191">
        <v>413.8</v>
      </c>
      <c r="K89" s="191">
        <v>14</v>
      </c>
      <c r="L89" s="191">
        <v>14.9</v>
      </c>
      <c r="M89" s="191">
        <v>3358</v>
      </c>
      <c r="N89" s="191">
        <v>1070.8000000000002</v>
      </c>
      <c r="O89" s="191">
        <v>61.9</v>
      </c>
      <c r="P89" s="191">
        <v>152.6</v>
      </c>
      <c r="Q89" s="191">
        <v>87.5</v>
      </c>
      <c r="R89" s="191">
        <v>41.1</v>
      </c>
      <c r="S89" s="191">
        <v>26</v>
      </c>
      <c r="T89" s="191">
        <v>491</v>
      </c>
      <c r="U89" s="191">
        <v>3632.7000000000003</v>
      </c>
      <c r="V89" s="191">
        <v>3859.5</v>
      </c>
      <c r="W89" s="191">
        <v>76.599999999999994</v>
      </c>
      <c r="X89" s="191">
        <v>529</v>
      </c>
      <c r="Y89" s="192"/>
      <c r="Z89" s="108"/>
      <c r="AA89" s="108"/>
      <c r="AB89" s="108"/>
      <c r="AD89" s="108"/>
      <c r="AE89" s="108"/>
      <c r="AF89" s="108"/>
      <c r="AG89" s="49"/>
    </row>
    <row r="90" spans="1:33" s="8" customFormat="1" x14ac:dyDescent="0.2">
      <c r="A90" s="112">
        <v>82</v>
      </c>
      <c r="B90" s="198" t="s">
        <v>374</v>
      </c>
      <c r="C90" s="198">
        <v>52934.689999999995</v>
      </c>
      <c r="D90" s="198">
        <v>32350.699999999997</v>
      </c>
      <c r="E90" s="198">
        <v>471.29999999999995</v>
      </c>
      <c r="F90" s="52">
        <v>20112.7</v>
      </c>
      <c r="G90" s="191">
        <v>24.899999999999991</v>
      </c>
      <c r="H90" s="191">
        <v>46.3</v>
      </c>
      <c r="I90" s="191">
        <v>116.3</v>
      </c>
      <c r="J90" s="191">
        <v>836.5</v>
      </c>
      <c r="K90" s="191">
        <v>44.499999999999993</v>
      </c>
      <c r="L90" s="191">
        <v>28.600000000000005</v>
      </c>
      <c r="M90" s="191">
        <v>3358</v>
      </c>
      <c r="N90" s="191">
        <v>1343.7000000000003</v>
      </c>
      <c r="O90" s="191">
        <v>95.100000000000009</v>
      </c>
      <c r="P90" s="191">
        <v>1129.8999999999999</v>
      </c>
      <c r="Q90" s="191">
        <v>601.20000000000005</v>
      </c>
      <c r="R90" s="191">
        <v>204.7</v>
      </c>
      <c r="S90" s="191">
        <v>171.20000000000002</v>
      </c>
      <c r="T90" s="191">
        <v>541.79999999999995</v>
      </c>
      <c r="U90" s="191">
        <v>6044.5</v>
      </c>
      <c r="V90" s="191">
        <v>4105</v>
      </c>
      <c r="W90" s="191">
        <v>510</v>
      </c>
      <c r="X90" s="191">
        <v>910.5</v>
      </c>
      <c r="Y90" s="192"/>
      <c r="Z90" s="108"/>
      <c r="AA90" s="108"/>
      <c r="AB90" s="108"/>
      <c r="AD90" s="108"/>
      <c r="AE90" s="108"/>
      <c r="AF90" s="108"/>
      <c r="AG90" s="49"/>
    </row>
    <row r="91" spans="1:33" ht="27" customHeight="1" x14ac:dyDescent="0.2">
      <c r="A91" s="112">
        <v>83</v>
      </c>
      <c r="B91" s="54" t="s">
        <v>279</v>
      </c>
      <c r="C91" s="52"/>
      <c r="D91" s="52"/>
      <c r="E91" s="52"/>
      <c r="F91" s="199"/>
      <c r="G91" s="52"/>
      <c r="H91" s="52"/>
      <c r="I91" s="52"/>
      <c r="J91" s="200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201"/>
      <c r="Z91" s="171"/>
      <c r="AA91" s="171"/>
      <c r="AB91" s="171"/>
      <c r="AD91" s="171"/>
      <c r="AE91" s="171"/>
      <c r="AF91" s="171"/>
      <c r="AG91" s="3"/>
    </row>
    <row r="92" spans="1:33" ht="41.1" customHeight="1" x14ac:dyDescent="0.2">
      <c r="A92" s="112">
        <v>84</v>
      </c>
      <c r="B92" s="202" t="s">
        <v>280</v>
      </c>
      <c r="C92" s="110">
        <v>80</v>
      </c>
      <c r="D92" s="110"/>
      <c r="E92" s="110"/>
      <c r="F92" s="203">
        <v>80</v>
      </c>
      <c r="G92" s="22"/>
      <c r="H92" s="22"/>
      <c r="I92" s="22"/>
      <c r="J92" s="30"/>
      <c r="K92" s="22"/>
      <c r="L92" s="22"/>
      <c r="M92" s="22"/>
      <c r="N92" s="22"/>
      <c r="O92" s="22"/>
      <c r="P92" s="204"/>
      <c r="Q92" s="205"/>
      <c r="R92" s="205"/>
      <c r="S92" s="22"/>
      <c r="T92" s="22"/>
      <c r="U92" s="39">
        <v>80</v>
      </c>
      <c r="V92" s="22"/>
      <c r="W92" s="22"/>
      <c r="X92" s="22"/>
      <c r="Y92" s="91"/>
      <c r="Z92" s="171"/>
      <c r="AA92" s="171"/>
      <c r="AB92" s="171"/>
      <c r="AD92" s="171"/>
      <c r="AE92" s="171"/>
      <c r="AF92" s="171"/>
      <c r="AG92" s="3"/>
    </row>
    <row r="93" spans="1:33" ht="37.9" customHeight="1" x14ac:dyDescent="0.2">
      <c r="A93" s="112">
        <v>85</v>
      </c>
      <c r="B93" s="206" t="s">
        <v>375</v>
      </c>
      <c r="C93" s="110">
        <v>120</v>
      </c>
      <c r="D93" s="207"/>
      <c r="E93" s="207"/>
      <c r="F93" s="203">
        <v>120</v>
      </c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207"/>
      <c r="R93" s="207"/>
      <c r="S93" s="30"/>
      <c r="T93" s="30"/>
      <c r="U93" s="39">
        <v>120</v>
      </c>
      <c r="V93" s="30"/>
      <c r="W93" s="30"/>
      <c r="X93" s="30"/>
      <c r="Y93" s="208"/>
      <c r="Z93" s="171"/>
      <c r="AA93" s="171"/>
      <c r="AB93" s="171"/>
      <c r="AD93" s="171"/>
      <c r="AE93" s="171"/>
      <c r="AF93" s="171"/>
      <c r="AG93" s="3"/>
    </row>
    <row r="94" spans="1:33" x14ac:dyDescent="0.2">
      <c r="A94" s="112">
        <v>86</v>
      </c>
      <c r="B94" s="202" t="s">
        <v>281</v>
      </c>
      <c r="C94" s="110">
        <v>30</v>
      </c>
      <c r="D94" s="110"/>
      <c r="E94" s="110"/>
      <c r="F94" s="203">
        <v>30</v>
      </c>
      <c r="G94" s="22"/>
      <c r="H94" s="22"/>
      <c r="I94" s="22"/>
      <c r="J94" s="30"/>
      <c r="K94" s="22"/>
      <c r="L94" s="22"/>
      <c r="M94" s="22"/>
      <c r="N94" s="22"/>
      <c r="O94" s="22"/>
      <c r="P94" s="204"/>
      <c r="Q94" s="205"/>
      <c r="R94" s="205"/>
      <c r="S94" s="22"/>
      <c r="T94" s="22"/>
      <c r="U94" s="39">
        <v>30</v>
      </c>
      <c r="V94" s="22"/>
      <c r="W94" s="22"/>
      <c r="X94" s="22"/>
      <c r="Y94" s="91"/>
      <c r="Z94" s="171"/>
      <c r="AA94" s="171"/>
      <c r="AB94" s="171"/>
      <c r="AD94" s="171"/>
      <c r="AE94" s="171"/>
      <c r="AF94" s="171"/>
      <c r="AG94" s="3"/>
    </row>
    <row r="95" spans="1:33" x14ac:dyDescent="0.2">
      <c r="A95" s="112">
        <v>87</v>
      </c>
      <c r="B95" s="202" t="s">
        <v>187</v>
      </c>
      <c r="C95" s="110">
        <v>121</v>
      </c>
      <c r="D95" s="110"/>
      <c r="E95" s="110"/>
      <c r="F95" s="203">
        <v>121</v>
      </c>
      <c r="G95" s="22"/>
      <c r="H95" s="22"/>
      <c r="I95" s="22"/>
      <c r="J95" s="30"/>
      <c r="K95" s="22"/>
      <c r="L95" s="22"/>
      <c r="M95" s="22"/>
      <c r="N95" s="22"/>
      <c r="O95" s="22"/>
      <c r="P95" s="204"/>
      <c r="Q95" s="205"/>
      <c r="R95" s="205"/>
      <c r="S95" s="22"/>
      <c r="T95" s="22"/>
      <c r="U95" s="39">
        <v>121</v>
      </c>
      <c r="V95" s="22"/>
      <c r="W95" s="22"/>
      <c r="X95" s="22"/>
      <c r="Y95" s="91"/>
      <c r="Z95" s="171"/>
      <c r="AA95" s="171"/>
      <c r="AB95" s="171"/>
      <c r="AD95" s="171"/>
      <c r="AE95" s="171"/>
      <c r="AF95" s="171"/>
      <c r="AG95" s="3"/>
    </row>
    <row r="96" spans="1:33" x14ac:dyDescent="0.2">
      <c r="A96" s="112">
        <v>88</v>
      </c>
      <c r="B96" s="93" t="s">
        <v>282</v>
      </c>
      <c r="C96" s="110">
        <v>15</v>
      </c>
      <c r="D96" s="110"/>
      <c r="E96" s="110"/>
      <c r="F96" s="203">
        <v>15</v>
      </c>
      <c r="G96" s="22"/>
      <c r="H96" s="22"/>
      <c r="I96" s="22"/>
      <c r="J96" s="30"/>
      <c r="K96" s="22"/>
      <c r="L96" s="22"/>
      <c r="M96" s="22"/>
      <c r="N96" s="22"/>
      <c r="O96" s="22"/>
      <c r="P96" s="204"/>
      <c r="Q96" s="205"/>
      <c r="R96" s="205"/>
      <c r="S96" s="22"/>
      <c r="T96" s="22"/>
      <c r="U96" s="39">
        <v>15</v>
      </c>
      <c r="V96" s="22"/>
      <c r="W96" s="22"/>
      <c r="X96" s="22"/>
      <c r="Y96" s="91"/>
      <c r="Z96" s="171"/>
      <c r="AA96" s="171"/>
      <c r="AB96" s="171"/>
      <c r="AD96" s="171"/>
      <c r="AE96" s="171"/>
      <c r="AF96" s="171"/>
      <c r="AG96" s="3"/>
    </row>
    <row r="97" spans="1:99" ht="41.65" customHeight="1" x14ac:dyDescent="0.2">
      <c r="A97" s="112">
        <v>89</v>
      </c>
      <c r="B97" s="206" t="s">
        <v>283</v>
      </c>
      <c r="C97" s="110">
        <v>89.899999999999991</v>
      </c>
      <c r="D97" s="110"/>
      <c r="E97" s="110"/>
      <c r="F97" s="203">
        <v>89.899999999999991</v>
      </c>
      <c r="G97" s="22"/>
      <c r="H97" s="22"/>
      <c r="I97" s="22"/>
      <c r="J97" s="30"/>
      <c r="K97" s="22"/>
      <c r="L97" s="22"/>
      <c r="M97" s="22"/>
      <c r="N97" s="22"/>
      <c r="O97" s="22"/>
      <c r="P97" s="204"/>
      <c r="Q97" s="205"/>
      <c r="R97" s="205"/>
      <c r="S97" s="22"/>
      <c r="T97" s="22"/>
      <c r="U97" s="39">
        <v>89.899999999999991</v>
      </c>
      <c r="V97" s="22"/>
      <c r="W97" s="22"/>
      <c r="X97" s="22"/>
      <c r="Y97" s="91"/>
      <c r="Z97" s="171"/>
      <c r="AA97" s="171"/>
      <c r="AB97" s="171"/>
      <c r="AD97" s="171"/>
      <c r="AE97" s="171"/>
      <c r="AF97" s="171"/>
      <c r="AG97" s="3"/>
    </row>
    <row r="98" spans="1:99" ht="25.9" customHeight="1" x14ac:dyDescent="0.2">
      <c r="A98" s="112">
        <v>90</v>
      </c>
      <c r="B98" s="206" t="s">
        <v>284</v>
      </c>
      <c r="C98" s="110">
        <v>11</v>
      </c>
      <c r="D98" s="110"/>
      <c r="E98" s="110"/>
      <c r="F98" s="203">
        <v>11</v>
      </c>
      <c r="G98" s="22"/>
      <c r="H98" s="22"/>
      <c r="I98" s="22"/>
      <c r="J98" s="30"/>
      <c r="K98" s="22"/>
      <c r="L98" s="22"/>
      <c r="M98" s="22"/>
      <c r="N98" s="22"/>
      <c r="O98" s="22"/>
      <c r="P98" s="204"/>
      <c r="Q98" s="205"/>
      <c r="R98" s="205"/>
      <c r="S98" s="22"/>
      <c r="T98" s="22"/>
      <c r="U98" s="39">
        <v>11</v>
      </c>
      <c r="V98" s="22"/>
      <c r="W98" s="22"/>
      <c r="X98" s="22"/>
      <c r="Y98" s="91"/>
      <c r="Z98" s="171"/>
      <c r="AA98" s="171"/>
      <c r="AB98" s="171"/>
      <c r="AD98" s="171"/>
      <c r="AE98" s="171"/>
      <c r="AF98" s="171"/>
      <c r="AG98" s="3"/>
    </row>
    <row r="99" spans="1:99" ht="25.5" x14ac:dyDescent="0.2">
      <c r="A99" s="112">
        <v>91</v>
      </c>
      <c r="B99" s="209" t="s">
        <v>376</v>
      </c>
      <c r="C99" s="110">
        <v>815</v>
      </c>
      <c r="D99" s="110"/>
      <c r="E99" s="110"/>
      <c r="F99" s="203">
        <v>815</v>
      </c>
      <c r="G99" s="22"/>
      <c r="H99" s="22"/>
      <c r="I99" s="22"/>
      <c r="J99" s="30"/>
      <c r="K99" s="22"/>
      <c r="L99" s="22"/>
      <c r="M99" s="22"/>
      <c r="N99" s="22"/>
      <c r="O99" s="22"/>
      <c r="P99" s="204"/>
      <c r="Q99" s="205"/>
      <c r="R99" s="205"/>
      <c r="S99" s="22"/>
      <c r="T99" s="22"/>
      <c r="U99" s="39">
        <v>815</v>
      </c>
      <c r="V99" s="22"/>
      <c r="W99" s="22"/>
      <c r="X99" s="22"/>
      <c r="Y99" s="91"/>
      <c r="Z99" s="171"/>
      <c r="AA99" s="171"/>
      <c r="AB99" s="171"/>
      <c r="AD99" s="171"/>
      <c r="AE99" s="171"/>
      <c r="AF99" s="171"/>
      <c r="AG99" s="3"/>
    </row>
    <row r="100" spans="1:99" ht="36" customHeight="1" x14ac:dyDescent="0.2">
      <c r="A100" s="112">
        <v>92</v>
      </c>
      <c r="B100" s="95" t="s">
        <v>285</v>
      </c>
      <c r="C100" s="110">
        <v>10.3</v>
      </c>
      <c r="D100" s="110"/>
      <c r="E100" s="110"/>
      <c r="F100" s="203">
        <v>10.3</v>
      </c>
      <c r="G100" s="22"/>
      <c r="H100" s="22"/>
      <c r="I100" s="22"/>
      <c r="J100" s="30"/>
      <c r="K100" s="22"/>
      <c r="L100" s="22"/>
      <c r="M100" s="22"/>
      <c r="N100" s="22"/>
      <c r="O100" s="22"/>
      <c r="P100" s="204"/>
      <c r="Q100" s="205"/>
      <c r="R100" s="205"/>
      <c r="S100" s="22"/>
      <c r="T100" s="22"/>
      <c r="U100" s="210">
        <v>10.3</v>
      </c>
      <c r="V100" s="22"/>
      <c r="W100" s="22"/>
      <c r="X100" s="22"/>
      <c r="Y100" s="91"/>
      <c r="Z100" s="171"/>
      <c r="AA100" s="171"/>
      <c r="AB100" s="171"/>
      <c r="AD100" s="171"/>
      <c r="AE100" s="171"/>
      <c r="AF100" s="171"/>
      <c r="AG100" s="3"/>
    </row>
    <row r="101" spans="1:99" ht="19.899999999999999" customHeight="1" x14ac:dyDescent="0.2">
      <c r="A101" s="112">
        <v>93</v>
      </c>
      <c r="B101" s="211" t="s">
        <v>377</v>
      </c>
      <c r="C101" s="110">
        <v>80</v>
      </c>
      <c r="D101" s="110"/>
      <c r="E101" s="110"/>
      <c r="F101" s="203">
        <v>80</v>
      </c>
      <c r="G101" s="22"/>
      <c r="H101" s="22"/>
      <c r="I101" s="22"/>
      <c r="J101" s="30"/>
      <c r="K101" s="22"/>
      <c r="L101" s="22"/>
      <c r="M101" s="22"/>
      <c r="N101" s="22"/>
      <c r="O101" s="22"/>
      <c r="P101" s="204"/>
      <c r="Q101" s="205"/>
      <c r="R101" s="205"/>
      <c r="S101" s="22"/>
      <c r="T101" s="22"/>
      <c r="U101" s="39">
        <v>80</v>
      </c>
      <c r="V101" s="22"/>
      <c r="W101" s="22"/>
      <c r="X101" s="22"/>
      <c r="Y101" s="91"/>
      <c r="Z101" s="171"/>
      <c r="AA101" s="171"/>
      <c r="AB101" s="171"/>
      <c r="AD101" s="171"/>
      <c r="AE101" s="171"/>
      <c r="AF101" s="171"/>
      <c r="AG101" s="3"/>
    </row>
    <row r="102" spans="1:99" s="213" customFormat="1" ht="26.65" customHeight="1" x14ac:dyDescent="0.2">
      <c r="A102" s="112">
        <v>94</v>
      </c>
      <c r="B102" s="212" t="s">
        <v>378</v>
      </c>
      <c r="C102" s="110">
        <v>40</v>
      </c>
      <c r="D102" s="110"/>
      <c r="E102" s="110"/>
      <c r="F102" s="203">
        <v>40</v>
      </c>
      <c r="G102" s="22"/>
      <c r="H102" s="22"/>
      <c r="I102" s="22"/>
      <c r="J102" s="30"/>
      <c r="K102" s="22"/>
      <c r="L102" s="22"/>
      <c r="M102" s="22"/>
      <c r="N102" s="22"/>
      <c r="O102" s="22"/>
      <c r="P102" s="204"/>
      <c r="Q102" s="205"/>
      <c r="R102" s="205"/>
      <c r="S102" s="22"/>
      <c r="T102" s="22"/>
      <c r="U102" s="39">
        <v>40</v>
      </c>
      <c r="V102" s="22"/>
      <c r="W102" s="22"/>
      <c r="X102" s="22"/>
      <c r="Y102" s="91"/>
      <c r="Z102" s="171"/>
      <c r="AA102" s="171"/>
      <c r="AB102" s="171"/>
      <c r="AD102" s="171"/>
      <c r="AE102" s="171"/>
      <c r="AF102" s="171"/>
      <c r="AG102" s="3"/>
    </row>
    <row r="103" spans="1:99" s="213" customFormat="1" ht="42.95" customHeight="1" x14ac:dyDescent="0.2">
      <c r="A103" s="112">
        <v>95</v>
      </c>
      <c r="B103" s="214" t="s">
        <v>286</v>
      </c>
      <c r="C103" s="110">
        <v>46</v>
      </c>
      <c r="D103" s="110"/>
      <c r="E103" s="110"/>
      <c r="F103" s="203">
        <v>46</v>
      </c>
      <c r="G103" s="22"/>
      <c r="H103" s="22"/>
      <c r="I103" s="22"/>
      <c r="J103" s="30"/>
      <c r="K103" s="22"/>
      <c r="L103" s="22"/>
      <c r="M103" s="22"/>
      <c r="N103" s="22"/>
      <c r="O103" s="22"/>
      <c r="P103" s="204"/>
      <c r="Q103" s="110"/>
      <c r="R103" s="110"/>
      <c r="S103" s="22"/>
      <c r="T103" s="22"/>
      <c r="U103" s="215">
        <v>46</v>
      </c>
      <c r="V103" s="22"/>
      <c r="W103" s="22"/>
      <c r="X103" s="22"/>
      <c r="Y103" s="91"/>
      <c r="Z103" s="171"/>
      <c r="AA103" s="171"/>
      <c r="AB103" s="171"/>
      <c r="AD103" s="171"/>
      <c r="AE103" s="171"/>
      <c r="AF103" s="171"/>
      <c r="AG103" s="3"/>
    </row>
    <row r="104" spans="1:99" ht="25.9" customHeight="1" x14ac:dyDescent="0.2">
      <c r="A104" s="112">
        <v>96</v>
      </c>
      <c r="B104" s="216" t="s">
        <v>288</v>
      </c>
      <c r="C104" s="110">
        <v>28</v>
      </c>
      <c r="D104" s="110"/>
      <c r="E104" s="110"/>
      <c r="F104" s="203">
        <v>28</v>
      </c>
      <c r="G104" s="22"/>
      <c r="H104" s="22"/>
      <c r="I104" s="22"/>
      <c r="J104" s="30"/>
      <c r="K104" s="22"/>
      <c r="L104" s="22"/>
      <c r="M104" s="22"/>
      <c r="N104" s="22"/>
      <c r="O104" s="22"/>
      <c r="P104" s="204"/>
      <c r="Q104" s="110"/>
      <c r="R104" s="110"/>
      <c r="S104" s="22"/>
      <c r="T104" s="22"/>
      <c r="U104" s="210">
        <v>28</v>
      </c>
      <c r="V104" s="22"/>
      <c r="W104" s="22"/>
      <c r="X104" s="22"/>
      <c r="Y104" s="91"/>
      <c r="Z104" s="171"/>
      <c r="AA104" s="171"/>
      <c r="AB104" s="171"/>
      <c r="AD104" s="171"/>
      <c r="AE104" s="171"/>
      <c r="AF104" s="171"/>
      <c r="AG104" s="3"/>
    </row>
    <row r="105" spans="1:99" ht="24.4" customHeight="1" x14ac:dyDescent="0.2">
      <c r="A105" s="112">
        <v>97</v>
      </c>
      <c r="B105" s="217" t="s">
        <v>289</v>
      </c>
      <c r="C105" s="110"/>
      <c r="D105" s="110"/>
      <c r="E105" s="110"/>
      <c r="F105" s="203"/>
      <c r="G105" s="22"/>
      <c r="H105" s="22"/>
      <c r="I105" s="22"/>
      <c r="J105" s="30"/>
      <c r="K105" s="22"/>
      <c r="L105" s="22"/>
      <c r="M105" s="22"/>
      <c r="N105" s="22"/>
      <c r="O105" s="22"/>
      <c r="P105" s="204"/>
      <c r="Q105" s="110"/>
      <c r="R105" s="110"/>
      <c r="S105" s="22"/>
      <c r="T105" s="22"/>
      <c r="U105" s="210"/>
      <c r="V105" s="22"/>
      <c r="W105" s="22"/>
      <c r="X105" s="22"/>
      <c r="Y105" s="91"/>
      <c r="Z105" s="171"/>
      <c r="AA105" s="171"/>
      <c r="AB105" s="171"/>
      <c r="AD105" s="171"/>
      <c r="AE105" s="171"/>
      <c r="AF105" s="171"/>
      <c r="AG105" s="3"/>
    </row>
    <row r="106" spans="1:99" ht="56.1" customHeight="1" x14ac:dyDescent="0.2">
      <c r="A106" s="112">
        <v>98</v>
      </c>
      <c r="B106" s="139" t="s">
        <v>336</v>
      </c>
      <c r="C106" s="110">
        <v>1342</v>
      </c>
      <c r="D106" s="110"/>
      <c r="E106" s="110"/>
      <c r="F106" s="203">
        <v>1342</v>
      </c>
      <c r="G106" s="22"/>
      <c r="H106" s="22"/>
      <c r="I106" s="22"/>
      <c r="J106" s="30"/>
      <c r="K106" s="22"/>
      <c r="L106" s="22"/>
      <c r="M106" s="22"/>
      <c r="N106" s="22"/>
      <c r="O106" s="22"/>
      <c r="P106" s="204"/>
      <c r="Q106" s="110"/>
      <c r="R106" s="110"/>
      <c r="S106" s="22"/>
      <c r="T106" s="22"/>
      <c r="U106" s="39">
        <v>1342</v>
      </c>
      <c r="V106" s="22"/>
      <c r="W106" s="22"/>
      <c r="X106" s="22"/>
      <c r="Y106" s="91"/>
      <c r="Z106" s="171"/>
      <c r="AA106" s="171"/>
      <c r="AB106" s="171"/>
      <c r="AD106" s="171"/>
      <c r="AE106" s="171"/>
      <c r="AF106" s="171"/>
      <c r="AG106" s="3"/>
    </row>
    <row r="107" spans="1:99" ht="81.95" customHeight="1" x14ac:dyDescent="0.2">
      <c r="A107" s="112">
        <v>99</v>
      </c>
      <c r="B107" s="139" t="s">
        <v>290</v>
      </c>
      <c r="C107" s="110">
        <v>15</v>
      </c>
      <c r="D107" s="110"/>
      <c r="E107" s="110"/>
      <c r="F107" s="203">
        <v>15</v>
      </c>
      <c r="G107" s="22"/>
      <c r="H107" s="22"/>
      <c r="I107" s="22"/>
      <c r="J107" s="30"/>
      <c r="K107" s="22"/>
      <c r="L107" s="22"/>
      <c r="M107" s="22"/>
      <c r="N107" s="22"/>
      <c r="O107" s="22"/>
      <c r="P107" s="204"/>
      <c r="Q107" s="110"/>
      <c r="R107" s="110"/>
      <c r="S107" s="22"/>
      <c r="T107" s="22"/>
      <c r="U107" s="39">
        <v>15</v>
      </c>
      <c r="V107" s="22"/>
      <c r="W107" s="22"/>
      <c r="X107" s="22"/>
      <c r="Y107" s="91"/>
      <c r="Z107" s="171"/>
      <c r="AA107" s="171"/>
      <c r="AB107" s="171"/>
      <c r="AD107" s="171"/>
      <c r="AE107" s="171"/>
      <c r="AF107" s="171"/>
      <c r="AG107" s="3"/>
    </row>
    <row r="108" spans="1:99" s="8" customFormat="1" ht="38.65" customHeight="1" x14ac:dyDescent="0.2">
      <c r="A108" s="112">
        <v>100</v>
      </c>
      <c r="B108" s="37" t="s">
        <v>352</v>
      </c>
      <c r="C108" s="110">
        <v>30</v>
      </c>
      <c r="D108" s="110"/>
      <c r="E108" s="110"/>
      <c r="F108" s="203">
        <v>30</v>
      </c>
      <c r="G108" s="52"/>
      <c r="H108" s="52"/>
      <c r="I108" s="52"/>
      <c r="J108" s="200"/>
      <c r="K108" s="52"/>
      <c r="L108" s="52"/>
      <c r="M108" s="52"/>
      <c r="N108" s="52"/>
      <c r="O108" s="52"/>
      <c r="P108" s="218"/>
      <c r="Q108" s="205"/>
      <c r="R108" s="205"/>
      <c r="S108" s="52"/>
      <c r="T108" s="52"/>
      <c r="U108" s="39">
        <v>30</v>
      </c>
      <c r="V108" s="52"/>
      <c r="W108" s="52"/>
      <c r="X108" s="52"/>
      <c r="Y108" s="201"/>
      <c r="Z108" s="171"/>
      <c r="AA108" s="171"/>
      <c r="AB108" s="171"/>
      <c r="AD108" s="171"/>
      <c r="AE108" s="171"/>
      <c r="AF108" s="171"/>
      <c r="AG108" s="3"/>
    </row>
    <row r="109" spans="1:99" ht="38.1" customHeight="1" x14ac:dyDescent="0.2">
      <c r="A109" s="112">
        <v>101</v>
      </c>
      <c r="B109" s="219" t="s">
        <v>291</v>
      </c>
      <c r="C109" s="110">
        <v>110</v>
      </c>
      <c r="D109" s="110"/>
      <c r="E109" s="110"/>
      <c r="F109" s="203">
        <v>110</v>
      </c>
      <c r="G109" s="22"/>
      <c r="H109" s="22"/>
      <c r="I109" s="22"/>
      <c r="J109" s="30"/>
      <c r="K109" s="22"/>
      <c r="L109" s="22"/>
      <c r="M109" s="22"/>
      <c r="N109" s="22"/>
      <c r="O109" s="22"/>
      <c r="P109" s="204"/>
      <c r="Q109" s="205"/>
      <c r="R109" s="205"/>
      <c r="S109" s="22"/>
      <c r="T109" s="22"/>
      <c r="U109" s="39">
        <v>110</v>
      </c>
      <c r="V109" s="22"/>
      <c r="W109" s="22"/>
      <c r="X109" s="22"/>
      <c r="Y109" s="91"/>
      <c r="Z109" s="171"/>
      <c r="AA109" s="171"/>
      <c r="AB109" s="171"/>
      <c r="AE109" s="171"/>
      <c r="AF109" s="171"/>
      <c r="AG109" s="3"/>
    </row>
    <row r="110" spans="1:99" s="8" customFormat="1" ht="27.4" customHeight="1" x14ac:dyDescent="0.2">
      <c r="A110" s="112">
        <v>102</v>
      </c>
      <c r="B110" s="220" t="s">
        <v>292</v>
      </c>
      <c r="C110" s="207">
        <v>348.3</v>
      </c>
      <c r="D110" s="207"/>
      <c r="E110" s="207"/>
      <c r="F110" s="221">
        <v>348.3</v>
      </c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207"/>
      <c r="R110" s="207"/>
      <c r="S110" s="30"/>
      <c r="T110" s="30"/>
      <c r="U110" s="210">
        <v>348.3</v>
      </c>
      <c r="V110" s="30"/>
      <c r="W110" s="30"/>
      <c r="X110" s="30"/>
      <c r="Y110" s="208"/>
      <c r="Z110" s="171"/>
      <c r="AA110" s="171"/>
      <c r="AB110" s="171"/>
      <c r="AE110" s="171"/>
      <c r="AF110" s="171"/>
      <c r="AG110" s="3"/>
    </row>
    <row r="111" spans="1:99" s="8" customFormat="1" ht="41.1" customHeight="1" x14ac:dyDescent="0.2">
      <c r="A111" s="112">
        <v>103</v>
      </c>
      <c r="B111" s="216" t="s">
        <v>293</v>
      </c>
      <c r="C111" s="110">
        <v>275.3</v>
      </c>
      <c r="D111" s="110"/>
      <c r="E111" s="110"/>
      <c r="F111" s="203">
        <v>275.3</v>
      </c>
      <c r="G111" s="22"/>
      <c r="H111" s="22"/>
      <c r="I111" s="22"/>
      <c r="J111" s="30"/>
      <c r="K111" s="22"/>
      <c r="L111" s="22"/>
      <c r="M111" s="22"/>
      <c r="N111" s="22"/>
      <c r="O111" s="22"/>
      <c r="P111" s="204"/>
      <c r="Q111" s="205"/>
      <c r="R111" s="205"/>
      <c r="S111" s="22"/>
      <c r="T111" s="22"/>
      <c r="U111" s="39">
        <v>275.3</v>
      </c>
      <c r="V111" s="22"/>
      <c r="W111" s="22"/>
      <c r="X111" s="22"/>
      <c r="Y111" s="91"/>
      <c r="Z111" s="171"/>
      <c r="AA111" s="171"/>
      <c r="AB111" s="171"/>
      <c r="AE111" s="171"/>
      <c r="AF111" s="171"/>
      <c r="AG111" s="3"/>
    </row>
    <row r="112" spans="1:99" s="222" customFormat="1" ht="24" customHeight="1" x14ac:dyDescent="0.2">
      <c r="A112" s="112">
        <v>104</v>
      </c>
      <c r="B112" s="216" t="s">
        <v>379</v>
      </c>
      <c r="C112" s="110">
        <v>123.3</v>
      </c>
      <c r="D112" s="110"/>
      <c r="E112" s="110"/>
      <c r="F112" s="203">
        <v>123.3</v>
      </c>
      <c r="G112" s="22"/>
      <c r="H112" s="22"/>
      <c r="I112" s="22"/>
      <c r="J112" s="30"/>
      <c r="K112" s="22"/>
      <c r="L112" s="22"/>
      <c r="M112" s="22"/>
      <c r="N112" s="22"/>
      <c r="O112" s="22"/>
      <c r="P112" s="204"/>
      <c r="Q112" s="205"/>
      <c r="R112" s="205"/>
      <c r="S112" s="22"/>
      <c r="T112" s="22"/>
      <c r="U112" s="39">
        <v>123.3</v>
      </c>
      <c r="V112" s="22"/>
      <c r="W112" s="22"/>
      <c r="X112" s="22"/>
      <c r="Y112" s="91"/>
      <c r="Z112" s="171"/>
      <c r="AA112" s="171"/>
      <c r="AB112" s="171"/>
      <c r="AC112" s="2"/>
      <c r="AD112" s="2"/>
      <c r="AE112" s="171"/>
      <c r="AF112" s="171"/>
      <c r="AG112" s="3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</row>
    <row r="113" spans="1:33" ht="26.65" customHeight="1" x14ac:dyDescent="0.2">
      <c r="A113" s="112">
        <v>105</v>
      </c>
      <c r="B113" s="219" t="s">
        <v>294</v>
      </c>
      <c r="C113" s="110">
        <v>70</v>
      </c>
      <c r="D113" s="110"/>
      <c r="E113" s="110"/>
      <c r="F113" s="203">
        <v>70</v>
      </c>
      <c r="G113" s="22"/>
      <c r="H113" s="22"/>
      <c r="I113" s="22"/>
      <c r="J113" s="30"/>
      <c r="K113" s="22"/>
      <c r="L113" s="22"/>
      <c r="M113" s="22"/>
      <c r="N113" s="22"/>
      <c r="O113" s="22"/>
      <c r="P113" s="204"/>
      <c r="Q113" s="205"/>
      <c r="R113" s="205"/>
      <c r="S113" s="22"/>
      <c r="T113" s="22"/>
      <c r="U113" s="39">
        <v>70</v>
      </c>
      <c r="V113" s="22"/>
      <c r="W113" s="22"/>
      <c r="X113" s="22"/>
      <c r="Y113" s="91"/>
      <c r="Z113" s="171"/>
      <c r="AA113" s="171"/>
      <c r="AB113" s="171"/>
      <c r="AE113" s="171"/>
      <c r="AF113" s="171"/>
      <c r="AG113" s="3"/>
    </row>
    <row r="114" spans="1:33" ht="40.35" customHeight="1" x14ac:dyDescent="0.2">
      <c r="A114" s="112">
        <v>106</v>
      </c>
      <c r="B114" s="216" t="s">
        <v>295</v>
      </c>
      <c r="C114" s="110">
        <v>140</v>
      </c>
      <c r="D114" s="110"/>
      <c r="E114" s="110"/>
      <c r="F114" s="203">
        <v>140</v>
      </c>
      <c r="G114" s="22"/>
      <c r="H114" s="22"/>
      <c r="I114" s="22"/>
      <c r="J114" s="30"/>
      <c r="K114" s="22"/>
      <c r="L114" s="22"/>
      <c r="M114" s="22"/>
      <c r="N114" s="22"/>
      <c r="O114" s="22"/>
      <c r="P114" s="204"/>
      <c r="Q114" s="205"/>
      <c r="R114" s="205"/>
      <c r="S114" s="22"/>
      <c r="T114" s="22"/>
      <c r="U114" s="39">
        <v>140</v>
      </c>
      <c r="V114" s="22"/>
      <c r="W114" s="22"/>
      <c r="X114" s="22"/>
      <c r="Y114" s="91"/>
      <c r="Z114" s="171"/>
      <c r="AA114" s="171"/>
      <c r="AB114" s="171"/>
      <c r="AE114" s="171"/>
      <c r="AF114" s="171"/>
      <c r="AG114" s="3"/>
    </row>
    <row r="115" spans="1:33" ht="51.95" customHeight="1" x14ac:dyDescent="0.2">
      <c r="A115" s="112">
        <v>107</v>
      </c>
      <c r="B115" s="223" t="s">
        <v>296</v>
      </c>
      <c r="C115" s="110">
        <v>40</v>
      </c>
      <c r="D115" s="110"/>
      <c r="E115" s="110"/>
      <c r="F115" s="203">
        <v>40</v>
      </c>
      <c r="G115" s="22"/>
      <c r="H115" s="22"/>
      <c r="I115" s="22"/>
      <c r="J115" s="30"/>
      <c r="K115" s="22"/>
      <c r="L115" s="22"/>
      <c r="M115" s="22"/>
      <c r="N115" s="22"/>
      <c r="O115" s="22"/>
      <c r="P115" s="204"/>
      <c r="Q115" s="205"/>
      <c r="R115" s="205"/>
      <c r="S115" s="22"/>
      <c r="T115" s="22"/>
      <c r="U115" s="39">
        <v>40</v>
      </c>
      <c r="V115" s="22"/>
      <c r="W115" s="22"/>
      <c r="X115" s="22"/>
      <c r="Y115" s="91"/>
      <c r="Z115" s="171"/>
      <c r="AA115" s="171"/>
      <c r="AB115" s="171"/>
      <c r="AE115" s="171"/>
      <c r="AF115" s="171"/>
      <c r="AG115" s="3"/>
    </row>
    <row r="116" spans="1:33" s="8" customFormat="1" ht="28.35" customHeight="1" x14ac:dyDescent="0.2">
      <c r="A116" s="112">
        <v>108</v>
      </c>
      <c r="B116" s="224" t="s">
        <v>297</v>
      </c>
      <c r="C116" s="110">
        <v>48</v>
      </c>
      <c r="D116" s="110"/>
      <c r="E116" s="110"/>
      <c r="F116" s="203">
        <v>48</v>
      </c>
      <c r="G116" s="22"/>
      <c r="H116" s="22"/>
      <c r="I116" s="22"/>
      <c r="J116" s="30"/>
      <c r="K116" s="22"/>
      <c r="L116" s="22"/>
      <c r="M116" s="22"/>
      <c r="N116" s="22"/>
      <c r="O116" s="22"/>
      <c r="P116" s="204"/>
      <c r="Q116" s="205"/>
      <c r="R116" s="205"/>
      <c r="S116" s="22"/>
      <c r="T116" s="22"/>
      <c r="U116" s="39">
        <v>48</v>
      </c>
      <c r="V116" s="22"/>
      <c r="W116" s="22"/>
      <c r="X116" s="22"/>
      <c r="Y116" s="91"/>
      <c r="Z116" s="171"/>
      <c r="AA116" s="171"/>
      <c r="AB116" s="171"/>
      <c r="AE116" s="171"/>
      <c r="AF116" s="171"/>
      <c r="AG116" s="3"/>
    </row>
    <row r="117" spans="1:33" ht="39" customHeight="1" x14ac:dyDescent="0.2">
      <c r="A117" s="112">
        <v>109</v>
      </c>
      <c r="B117" s="224" t="s">
        <v>298</v>
      </c>
      <c r="C117" s="110">
        <v>56</v>
      </c>
      <c r="D117" s="110"/>
      <c r="E117" s="110"/>
      <c r="F117" s="203">
        <v>56</v>
      </c>
      <c r="G117" s="22"/>
      <c r="H117" s="22"/>
      <c r="I117" s="22"/>
      <c r="J117" s="30"/>
      <c r="K117" s="22"/>
      <c r="L117" s="22"/>
      <c r="M117" s="22"/>
      <c r="N117" s="22"/>
      <c r="O117" s="22"/>
      <c r="P117" s="204"/>
      <c r="Q117" s="205"/>
      <c r="R117" s="205"/>
      <c r="S117" s="22"/>
      <c r="T117" s="22"/>
      <c r="U117" s="39">
        <v>56</v>
      </c>
      <c r="V117" s="22"/>
      <c r="W117" s="22"/>
      <c r="X117" s="22"/>
      <c r="Y117" s="91"/>
      <c r="Z117" s="171"/>
      <c r="AA117" s="171"/>
      <c r="AB117" s="171"/>
      <c r="AF117" s="171"/>
    </row>
    <row r="118" spans="1:33" ht="38.25" x14ac:dyDescent="0.2">
      <c r="A118" s="112">
        <v>110</v>
      </c>
      <c r="B118" s="96" t="s">
        <v>351</v>
      </c>
      <c r="C118" s="110">
        <v>150</v>
      </c>
      <c r="D118" s="225"/>
      <c r="E118" s="225"/>
      <c r="F118" s="203">
        <v>150</v>
      </c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5"/>
      <c r="R118" s="225"/>
      <c r="S118" s="226"/>
      <c r="T118" s="226"/>
      <c r="U118" s="34">
        <v>150</v>
      </c>
      <c r="V118" s="226"/>
      <c r="W118" s="226"/>
      <c r="X118" s="226"/>
      <c r="Y118" s="227"/>
      <c r="Z118" s="171"/>
      <c r="AA118" s="171"/>
      <c r="AB118" s="171"/>
    </row>
    <row r="119" spans="1:33" ht="37.35" customHeight="1" x14ac:dyDescent="0.2">
      <c r="A119" s="112">
        <v>111</v>
      </c>
      <c r="B119" s="228" t="s">
        <v>353</v>
      </c>
      <c r="C119" s="110">
        <v>12</v>
      </c>
      <c r="D119" s="207"/>
      <c r="E119" s="207"/>
      <c r="F119" s="203">
        <v>12</v>
      </c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7"/>
      <c r="R119" s="207"/>
      <c r="S119" s="200"/>
      <c r="T119" s="200"/>
      <c r="U119" s="39">
        <v>12</v>
      </c>
      <c r="V119" s="200"/>
      <c r="W119" s="200"/>
      <c r="X119" s="200"/>
      <c r="Y119" s="229"/>
      <c r="Z119" s="171"/>
      <c r="AA119" s="171"/>
      <c r="AB119" s="171"/>
    </row>
    <row r="120" spans="1:33" ht="24.95" customHeight="1" x14ac:dyDescent="0.2">
      <c r="A120" s="112">
        <v>112</v>
      </c>
      <c r="B120" s="228" t="s">
        <v>354</v>
      </c>
      <c r="C120" s="110">
        <v>17</v>
      </c>
      <c r="D120" s="207"/>
      <c r="E120" s="207"/>
      <c r="F120" s="203">
        <v>17</v>
      </c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7"/>
      <c r="R120" s="207"/>
      <c r="S120" s="200"/>
      <c r="T120" s="200"/>
      <c r="U120" s="39">
        <v>17</v>
      </c>
      <c r="V120" s="200"/>
      <c r="W120" s="200"/>
      <c r="X120" s="200"/>
      <c r="Y120" s="229"/>
      <c r="Z120" s="171"/>
      <c r="AA120" s="171"/>
      <c r="AB120" s="171"/>
    </row>
    <row r="121" spans="1:33" ht="28.35" customHeight="1" x14ac:dyDescent="0.2">
      <c r="A121" s="112">
        <v>113</v>
      </c>
      <c r="B121" s="216" t="s">
        <v>355</v>
      </c>
      <c r="C121" s="110">
        <v>3</v>
      </c>
      <c r="D121" s="207"/>
      <c r="E121" s="207"/>
      <c r="F121" s="203">
        <v>3</v>
      </c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7"/>
      <c r="R121" s="207"/>
      <c r="S121" s="200"/>
      <c r="T121" s="200"/>
      <c r="U121" s="39">
        <v>3</v>
      </c>
      <c r="V121" s="200"/>
      <c r="W121" s="200"/>
      <c r="X121" s="200"/>
      <c r="Y121" s="229"/>
      <c r="Z121" s="171"/>
      <c r="AA121" s="171"/>
      <c r="AB121" s="171"/>
    </row>
    <row r="122" spans="1:33" ht="27" customHeight="1" x14ac:dyDescent="0.2">
      <c r="A122" s="112">
        <v>114</v>
      </c>
      <c r="B122" s="219" t="s">
        <v>299</v>
      </c>
      <c r="C122" s="110">
        <v>835</v>
      </c>
      <c r="D122" s="110"/>
      <c r="E122" s="110"/>
      <c r="F122" s="203">
        <v>835</v>
      </c>
      <c r="G122" s="22"/>
      <c r="H122" s="22"/>
      <c r="I122" s="22"/>
      <c r="J122" s="30"/>
      <c r="K122" s="22"/>
      <c r="L122" s="22"/>
      <c r="M122" s="22"/>
      <c r="N122" s="22"/>
      <c r="O122" s="22"/>
      <c r="P122" s="204"/>
      <c r="Q122" s="205"/>
      <c r="R122" s="205"/>
      <c r="S122" s="22"/>
      <c r="T122" s="22"/>
      <c r="U122" s="39">
        <v>835</v>
      </c>
      <c r="V122" s="22"/>
      <c r="W122" s="22"/>
      <c r="X122" s="22"/>
      <c r="Y122" s="91"/>
      <c r="Z122" s="171"/>
      <c r="AA122" s="171"/>
      <c r="AB122" s="171"/>
    </row>
    <row r="123" spans="1:33" ht="25.5" customHeight="1" x14ac:dyDescent="0.2">
      <c r="A123" s="112">
        <v>115</v>
      </c>
      <c r="B123" s="230" t="s">
        <v>300</v>
      </c>
      <c r="C123" s="110"/>
      <c r="D123" s="110"/>
      <c r="E123" s="110"/>
      <c r="F123" s="203"/>
      <c r="G123" s="22"/>
      <c r="H123" s="22"/>
      <c r="I123" s="22"/>
      <c r="J123" s="30"/>
      <c r="K123" s="22"/>
      <c r="L123" s="22"/>
      <c r="M123" s="22"/>
      <c r="N123" s="22"/>
      <c r="O123" s="22"/>
      <c r="P123" s="204"/>
      <c r="Q123" s="205"/>
      <c r="R123" s="205"/>
      <c r="S123" s="22"/>
      <c r="T123" s="22"/>
      <c r="U123" s="39"/>
      <c r="V123" s="22"/>
      <c r="W123" s="22"/>
      <c r="X123" s="22"/>
      <c r="Y123" s="91"/>
      <c r="Z123" s="171"/>
      <c r="AA123" s="171"/>
      <c r="AB123" s="171"/>
    </row>
    <row r="124" spans="1:33" ht="39" customHeight="1" x14ac:dyDescent="0.2">
      <c r="A124" s="112">
        <v>116</v>
      </c>
      <c r="B124" s="81" t="s">
        <v>301</v>
      </c>
      <c r="C124" s="110">
        <v>1770</v>
      </c>
      <c r="D124" s="207"/>
      <c r="E124" s="207"/>
      <c r="F124" s="203">
        <v>1770</v>
      </c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7"/>
      <c r="R124" s="207"/>
      <c r="S124" s="200"/>
      <c r="T124" s="200"/>
      <c r="U124" s="39">
        <v>1770</v>
      </c>
      <c r="V124" s="200"/>
      <c r="W124" s="200"/>
      <c r="X124" s="200"/>
      <c r="Y124" s="229"/>
      <c r="Z124" s="171"/>
      <c r="AA124" s="171"/>
      <c r="AB124" s="171"/>
    </row>
    <row r="125" spans="1:33" ht="20.100000000000001" customHeight="1" x14ac:dyDescent="0.2">
      <c r="A125" s="112">
        <v>117</v>
      </c>
      <c r="B125" s="242" t="s">
        <v>303</v>
      </c>
      <c r="C125" s="110"/>
      <c r="D125" s="207"/>
      <c r="E125" s="207"/>
      <c r="F125" s="203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7"/>
      <c r="R125" s="207"/>
      <c r="S125" s="200"/>
      <c r="T125" s="200"/>
      <c r="U125" s="39"/>
      <c r="V125" s="200"/>
      <c r="W125" s="200"/>
      <c r="X125" s="200"/>
      <c r="Y125" s="229"/>
      <c r="Z125" s="171"/>
      <c r="AA125" s="171"/>
      <c r="AB125" s="171"/>
    </row>
    <row r="126" spans="1:33" ht="39.75" customHeight="1" x14ac:dyDescent="0.2">
      <c r="A126" s="112">
        <v>118</v>
      </c>
      <c r="B126" s="37" t="s">
        <v>304</v>
      </c>
      <c r="C126" s="110">
        <v>192.5</v>
      </c>
      <c r="D126" s="207"/>
      <c r="E126" s="207"/>
      <c r="F126" s="203">
        <v>192.5</v>
      </c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7"/>
      <c r="R126" s="207"/>
      <c r="S126" s="200"/>
      <c r="T126" s="200"/>
      <c r="U126" s="39">
        <v>192.5</v>
      </c>
      <c r="V126" s="200"/>
      <c r="W126" s="200"/>
      <c r="X126" s="200"/>
      <c r="Y126" s="229"/>
      <c r="Z126" s="171"/>
      <c r="AA126" s="171"/>
      <c r="AB126" s="171"/>
    </row>
    <row r="127" spans="1:33" ht="25.5" x14ac:dyDescent="0.2">
      <c r="A127" s="112">
        <v>119</v>
      </c>
      <c r="B127" s="37" t="s">
        <v>305</v>
      </c>
      <c r="C127" s="110">
        <v>50</v>
      </c>
      <c r="D127" s="207"/>
      <c r="E127" s="207"/>
      <c r="F127" s="203">
        <v>50</v>
      </c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7"/>
      <c r="R127" s="207"/>
      <c r="S127" s="200"/>
      <c r="T127" s="200"/>
      <c r="U127" s="39">
        <v>50</v>
      </c>
      <c r="V127" s="200"/>
      <c r="W127" s="200"/>
      <c r="X127" s="200"/>
      <c r="Y127" s="229"/>
      <c r="Z127" s="171"/>
      <c r="AA127" s="171"/>
      <c r="AB127" s="171"/>
    </row>
    <row r="128" spans="1:33" ht="38.1" customHeight="1" x14ac:dyDescent="0.2">
      <c r="A128" s="112">
        <v>120</v>
      </c>
      <c r="B128" s="231" t="s">
        <v>211</v>
      </c>
      <c r="C128" s="110">
        <v>50</v>
      </c>
      <c r="D128" s="207"/>
      <c r="E128" s="207"/>
      <c r="F128" s="203">
        <v>50</v>
      </c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7"/>
      <c r="R128" s="207"/>
      <c r="S128" s="200"/>
      <c r="T128" s="200"/>
      <c r="U128" s="39">
        <v>50</v>
      </c>
      <c r="V128" s="200"/>
      <c r="W128" s="200"/>
      <c r="X128" s="200"/>
      <c r="Y128" s="229"/>
      <c r="Z128" s="171"/>
      <c r="AA128" s="171"/>
      <c r="AB128" s="171"/>
    </row>
    <row r="129" spans="1:54" ht="38.25" x14ac:dyDescent="0.2">
      <c r="A129" s="112">
        <v>121</v>
      </c>
      <c r="B129" s="37" t="s">
        <v>306</v>
      </c>
      <c r="C129" s="110">
        <v>57.4</v>
      </c>
      <c r="D129" s="207"/>
      <c r="E129" s="207"/>
      <c r="F129" s="203">
        <v>57.4</v>
      </c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7"/>
      <c r="R129" s="207"/>
      <c r="S129" s="200"/>
      <c r="T129" s="200"/>
      <c r="U129" s="39">
        <v>57.4</v>
      </c>
      <c r="V129" s="200"/>
      <c r="W129" s="200"/>
      <c r="X129" s="200"/>
      <c r="Y129" s="229"/>
      <c r="Z129" s="171"/>
      <c r="AA129" s="171"/>
      <c r="AB129" s="171"/>
    </row>
    <row r="130" spans="1:54" s="8" customFormat="1" ht="36.950000000000003" customHeight="1" x14ac:dyDescent="0.2">
      <c r="A130" s="112">
        <v>122</v>
      </c>
      <c r="B130" s="37" t="s">
        <v>307</v>
      </c>
      <c r="C130" s="110">
        <v>30</v>
      </c>
      <c r="D130" s="110"/>
      <c r="E130" s="110"/>
      <c r="F130" s="203">
        <v>30</v>
      </c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25"/>
      <c r="R130" s="225"/>
      <c r="S130" s="232"/>
      <c r="T130" s="232"/>
      <c r="U130" s="34">
        <v>30</v>
      </c>
      <c r="V130" s="232"/>
      <c r="W130" s="232"/>
      <c r="X130" s="232"/>
      <c r="Y130" s="233"/>
      <c r="Z130" s="171"/>
      <c r="AA130" s="171"/>
      <c r="AB130" s="171"/>
    </row>
    <row r="131" spans="1:54" s="8" customFormat="1" ht="25.35" customHeight="1" x14ac:dyDescent="0.2">
      <c r="A131" s="112">
        <v>123</v>
      </c>
      <c r="B131" s="217" t="s">
        <v>309</v>
      </c>
      <c r="C131" s="110"/>
      <c r="D131" s="110"/>
      <c r="E131" s="110"/>
      <c r="F131" s="203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25"/>
      <c r="R131" s="225"/>
      <c r="S131" s="232"/>
      <c r="T131" s="232"/>
      <c r="U131" s="34"/>
      <c r="V131" s="232"/>
      <c r="W131" s="232"/>
      <c r="X131" s="232"/>
      <c r="Y131" s="233"/>
      <c r="Z131" s="171"/>
      <c r="AA131" s="171"/>
      <c r="AB131" s="171"/>
    </row>
    <row r="132" spans="1:54" s="222" customFormat="1" x14ac:dyDescent="0.2">
      <c r="A132" s="112">
        <v>124</v>
      </c>
      <c r="B132" s="216" t="s">
        <v>310</v>
      </c>
      <c r="C132" s="207">
        <v>170</v>
      </c>
      <c r="D132" s="207"/>
      <c r="E132" s="207"/>
      <c r="F132" s="203">
        <v>170</v>
      </c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7"/>
      <c r="R132" s="207"/>
      <c r="S132" s="200"/>
      <c r="T132" s="200"/>
      <c r="U132" s="39">
        <v>170</v>
      </c>
      <c r="V132" s="200"/>
      <c r="W132" s="200"/>
      <c r="X132" s="200"/>
      <c r="Y132" s="229"/>
      <c r="Z132" s="171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x14ac:dyDescent="0.2">
      <c r="A133" s="112">
        <v>125</v>
      </c>
      <c r="B133" s="234" t="s">
        <v>311</v>
      </c>
      <c r="C133" s="110">
        <v>29</v>
      </c>
      <c r="D133" s="207"/>
      <c r="E133" s="207"/>
      <c r="F133" s="203">
        <v>29</v>
      </c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7"/>
      <c r="R133" s="207"/>
      <c r="S133" s="200"/>
      <c r="T133" s="200"/>
      <c r="U133" s="39">
        <v>29</v>
      </c>
      <c r="V133" s="200"/>
      <c r="W133" s="200"/>
      <c r="X133" s="200"/>
      <c r="Y133" s="229"/>
      <c r="Z133" s="171"/>
    </row>
    <row r="134" spans="1:54" x14ac:dyDescent="0.2">
      <c r="A134" s="112">
        <v>126</v>
      </c>
      <c r="B134" s="37" t="s">
        <v>312</v>
      </c>
      <c r="C134" s="110">
        <v>430</v>
      </c>
      <c r="D134" s="207"/>
      <c r="E134" s="207"/>
      <c r="F134" s="203">
        <v>430</v>
      </c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7"/>
      <c r="R134" s="207"/>
      <c r="S134" s="200"/>
      <c r="T134" s="200"/>
      <c r="U134" s="39">
        <v>430</v>
      </c>
      <c r="V134" s="200"/>
      <c r="W134" s="200"/>
      <c r="X134" s="200"/>
      <c r="Y134" s="229"/>
      <c r="Z134" s="171"/>
    </row>
    <row r="135" spans="1:54" ht="27.4" customHeight="1" x14ac:dyDescent="0.2">
      <c r="A135" s="112">
        <v>127</v>
      </c>
      <c r="B135" s="37" t="s">
        <v>313</v>
      </c>
      <c r="C135" s="110">
        <v>75.8</v>
      </c>
      <c r="D135" s="207"/>
      <c r="E135" s="207"/>
      <c r="F135" s="203">
        <v>75.8</v>
      </c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7"/>
      <c r="R135" s="207"/>
      <c r="S135" s="200"/>
      <c r="T135" s="200"/>
      <c r="U135" s="39">
        <v>75.8</v>
      </c>
      <c r="V135" s="200"/>
      <c r="W135" s="200"/>
      <c r="X135" s="200"/>
      <c r="Y135" s="229"/>
      <c r="Z135" s="171"/>
    </row>
    <row r="136" spans="1:54" ht="78" customHeight="1" x14ac:dyDescent="0.2">
      <c r="A136" s="112">
        <v>128</v>
      </c>
      <c r="B136" s="72" t="s">
        <v>314</v>
      </c>
      <c r="C136" s="110">
        <v>90</v>
      </c>
      <c r="D136" s="207"/>
      <c r="E136" s="207"/>
      <c r="F136" s="203">
        <v>90</v>
      </c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7"/>
      <c r="R136" s="207"/>
      <c r="S136" s="200"/>
      <c r="T136" s="200"/>
      <c r="U136" s="210">
        <v>90</v>
      </c>
      <c r="V136" s="200"/>
      <c r="W136" s="200"/>
      <c r="X136" s="200"/>
      <c r="Y136" s="229"/>
      <c r="Z136" s="171"/>
    </row>
    <row r="137" spans="1:54" ht="26.65" customHeight="1" x14ac:dyDescent="0.2">
      <c r="A137" s="112">
        <v>129</v>
      </c>
      <c r="B137" s="228" t="s">
        <v>380</v>
      </c>
      <c r="C137" s="110">
        <v>1423.3</v>
      </c>
      <c r="D137" s="207"/>
      <c r="E137" s="207"/>
      <c r="F137" s="203">
        <v>1423.3</v>
      </c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39">
        <v>1423.3</v>
      </c>
      <c r="V137" s="207"/>
      <c r="W137" s="207"/>
      <c r="X137" s="207"/>
      <c r="Y137" s="235"/>
      <c r="Z137" s="171"/>
    </row>
    <row r="138" spans="1:54" s="8" customFormat="1" ht="29.1" customHeight="1" x14ac:dyDescent="0.2">
      <c r="A138" s="112">
        <v>130</v>
      </c>
      <c r="B138" s="228" t="s">
        <v>302</v>
      </c>
      <c r="C138" s="207">
        <v>6426</v>
      </c>
      <c r="D138" s="207"/>
      <c r="E138" s="207"/>
      <c r="F138" s="221">
        <v>6426</v>
      </c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30">
        <v>6426</v>
      </c>
      <c r="V138" s="207"/>
      <c r="W138" s="207"/>
      <c r="X138" s="207"/>
      <c r="Y138" s="235"/>
      <c r="Z138" s="108"/>
    </row>
    <row r="139" spans="1:54" s="8" customFormat="1" x14ac:dyDescent="0.2">
      <c r="A139" s="112">
        <v>131</v>
      </c>
      <c r="B139" s="236" t="s">
        <v>315</v>
      </c>
      <c r="C139" s="52">
        <v>15895.1</v>
      </c>
      <c r="D139" s="52">
        <v>0</v>
      </c>
      <c r="E139" s="52">
        <v>0</v>
      </c>
      <c r="F139" s="52">
        <v>15895.1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0</v>
      </c>
      <c r="U139" s="52">
        <v>15895.1</v>
      </c>
      <c r="V139" s="52">
        <v>0</v>
      </c>
      <c r="W139" s="52">
        <v>0</v>
      </c>
      <c r="X139" s="52">
        <v>0</v>
      </c>
      <c r="Y139" s="201"/>
      <c r="Z139" s="108"/>
    </row>
    <row r="140" spans="1:54" ht="12" customHeight="1" x14ac:dyDescent="0.2">
      <c r="A140" s="112">
        <v>132</v>
      </c>
      <c r="B140" s="53" t="s">
        <v>316</v>
      </c>
      <c r="C140" s="53">
        <v>68829.8</v>
      </c>
      <c r="D140" s="53">
        <v>32350.699999999997</v>
      </c>
      <c r="E140" s="53">
        <v>471.29999999999995</v>
      </c>
      <c r="F140" s="53">
        <v>36007.800000000003</v>
      </c>
      <c r="G140" s="53">
        <v>24.899999999999991</v>
      </c>
      <c r="H140" s="53">
        <v>46.3</v>
      </c>
      <c r="I140" s="53">
        <v>116.3</v>
      </c>
      <c r="J140" s="237">
        <v>836.5</v>
      </c>
      <c r="K140" s="53">
        <v>44.499999999999993</v>
      </c>
      <c r="L140" s="53">
        <v>28.600000000000005</v>
      </c>
      <c r="M140" s="53">
        <v>3358</v>
      </c>
      <c r="N140" s="53">
        <v>1343.7000000000003</v>
      </c>
      <c r="O140" s="53">
        <v>95.100000000000009</v>
      </c>
      <c r="P140" s="53">
        <v>1129.8999999999999</v>
      </c>
      <c r="Q140" s="53">
        <v>601.20000000000005</v>
      </c>
      <c r="R140" s="53">
        <v>204.7</v>
      </c>
      <c r="S140" s="53">
        <v>171.20000000000002</v>
      </c>
      <c r="T140" s="53">
        <v>541.79999999999995</v>
      </c>
      <c r="U140" s="53">
        <v>21939.599999999999</v>
      </c>
      <c r="V140" s="53">
        <v>4105</v>
      </c>
      <c r="W140" s="53">
        <v>510</v>
      </c>
      <c r="X140" s="53">
        <v>910.5</v>
      </c>
      <c r="Y140" s="238"/>
    </row>
    <row r="141" spans="1:54" ht="12" customHeight="1" x14ac:dyDescent="0.2">
      <c r="I141" s="239"/>
      <c r="X141" s="2"/>
    </row>
    <row r="142" spans="1:54" ht="12" customHeight="1" x14ac:dyDescent="0.2">
      <c r="C142" s="190"/>
      <c r="I142" s="239"/>
      <c r="X142" s="2"/>
    </row>
    <row r="143" spans="1:54" ht="12" customHeight="1" x14ac:dyDescent="0.2">
      <c r="I143" s="239"/>
      <c r="J143" s="171"/>
      <c r="X143" s="2"/>
    </row>
    <row r="144" spans="1:54" ht="12" customHeight="1" x14ac:dyDescent="0.2">
      <c r="I144" s="239"/>
      <c r="X144" s="2"/>
    </row>
    <row r="145" spans="2:24" ht="12" customHeight="1" x14ac:dyDescent="0.2">
      <c r="I145" s="239"/>
      <c r="X145" s="2"/>
    </row>
    <row r="146" spans="2:24" ht="12" customHeight="1" x14ac:dyDescent="0.2">
      <c r="B146" s="8"/>
      <c r="I146" s="239"/>
      <c r="X146" s="2"/>
    </row>
    <row r="147" spans="2:24" ht="12" customHeight="1" x14ac:dyDescent="0.2">
      <c r="C147" s="3"/>
      <c r="I147" s="239"/>
      <c r="X147" s="2"/>
    </row>
    <row r="148" spans="2:24" ht="12" customHeight="1" x14ac:dyDescent="0.2">
      <c r="C148" s="3"/>
      <c r="I148" s="239"/>
      <c r="X148" s="2"/>
    </row>
    <row r="149" spans="2:24" ht="12" customHeight="1" x14ac:dyDescent="0.2">
      <c r="C149" s="3"/>
      <c r="I149" s="239"/>
      <c r="X149" s="2"/>
    </row>
    <row r="150" spans="2:24" ht="12" customHeight="1" x14ac:dyDescent="0.2">
      <c r="B150" s="4"/>
      <c r="C150" s="3"/>
      <c r="I150" s="239"/>
      <c r="X150" s="2"/>
    </row>
    <row r="151" spans="2:24" ht="12" customHeight="1" x14ac:dyDescent="0.2">
      <c r="B151" s="4"/>
      <c r="C151" s="3"/>
      <c r="D151" s="86"/>
      <c r="I151" s="239"/>
      <c r="X151" s="2"/>
    </row>
    <row r="152" spans="2:24" ht="12" customHeight="1" x14ac:dyDescent="0.2">
      <c r="C152" s="49"/>
      <c r="I152" s="239"/>
      <c r="X152" s="2"/>
    </row>
    <row r="153" spans="2:24" ht="12" customHeight="1" x14ac:dyDescent="0.2">
      <c r="I153" s="239"/>
      <c r="X153" s="2"/>
    </row>
    <row r="154" spans="2:24" ht="12" customHeight="1" x14ac:dyDescent="0.2">
      <c r="B154" s="8"/>
      <c r="I154" s="239"/>
      <c r="X154" s="2"/>
    </row>
    <row r="155" spans="2:24" ht="12" customHeight="1" x14ac:dyDescent="0.2">
      <c r="C155" s="3"/>
      <c r="I155" s="239"/>
      <c r="X155" s="2"/>
    </row>
    <row r="156" spans="2:24" ht="12" customHeight="1" x14ac:dyDescent="0.2">
      <c r="C156" s="3"/>
      <c r="I156" s="239"/>
      <c r="X156" s="2"/>
    </row>
    <row r="157" spans="2:24" ht="12" customHeight="1" x14ac:dyDescent="0.2">
      <c r="C157" s="49"/>
      <c r="I157" s="239"/>
      <c r="X157" s="2"/>
    </row>
    <row r="158" spans="2:24" ht="12" customHeight="1" x14ac:dyDescent="0.2">
      <c r="I158" s="239"/>
      <c r="X158" s="2"/>
    </row>
    <row r="159" spans="2:24" ht="12" customHeight="1" x14ac:dyDescent="0.2">
      <c r="B159" s="269"/>
      <c r="C159" s="270"/>
      <c r="I159" s="239"/>
      <c r="X159" s="2"/>
    </row>
    <row r="160" spans="2:24" ht="12" customHeight="1" x14ac:dyDescent="0.2">
      <c r="B160" s="269"/>
      <c r="C160" s="270"/>
      <c r="I160" s="239"/>
      <c r="X160" s="2"/>
    </row>
    <row r="161" spans="2:24" ht="12" customHeight="1" x14ac:dyDescent="0.2">
      <c r="B161" s="240"/>
      <c r="C161" s="51"/>
      <c r="I161" s="239"/>
      <c r="X161" s="2"/>
    </row>
    <row r="162" spans="2:24" ht="12" customHeight="1" x14ac:dyDescent="0.2">
      <c r="B162" s="241"/>
      <c r="C162" s="51"/>
      <c r="I162" s="239"/>
      <c r="X162" s="2"/>
    </row>
    <row r="163" spans="2:24" ht="12" customHeight="1" x14ac:dyDescent="0.2">
      <c r="I163" s="239"/>
      <c r="X163" s="2"/>
    </row>
    <row r="164" spans="2:24" ht="12" customHeight="1" x14ac:dyDescent="0.2">
      <c r="I164" s="239"/>
      <c r="X164" s="2"/>
    </row>
    <row r="165" spans="2:24" ht="12" customHeight="1" x14ac:dyDescent="0.2">
      <c r="I165" s="239"/>
      <c r="X165" s="2"/>
    </row>
    <row r="166" spans="2:24" ht="12" customHeight="1" x14ac:dyDescent="0.2">
      <c r="I166" s="239"/>
      <c r="X166" s="2"/>
    </row>
    <row r="167" spans="2:24" ht="12" customHeight="1" x14ac:dyDescent="0.2">
      <c r="I167" s="239"/>
      <c r="X167" s="2"/>
    </row>
    <row r="168" spans="2:24" x14ac:dyDescent="0.2">
      <c r="X168" s="2"/>
    </row>
    <row r="169" spans="2:24" x14ac:dyDescent="0.2">
      <c r="X169" s="2"/>
    </row>
    <row r="170" spans="2:24" x14ac:dyDescent="0.2">
      <c r="X170" s="2"/>
    </row>
    <row r="171" spans="2:24" x14ac:dyDescent="0.2">
      <c r="X171" s="2"/>
    </row>
    <row r="172" spans="2:24" x14ac:dyDescent="0.2">
      <c r="X172" s="2"/>
    </row>
    <row r="173" spans="2:24" x14ac:dyDescent="0.2">
      <c r="X173" s="2"/>
    </row>
    <row r="174" spans="2:24" x14ac:dyDescent="0.2">
      <c r="X174" s="2"/>
    </row>
    <row r="175" spans="2:24" x14ac:dyDescent="0.2">
      <c r="X175" s="2"/>
    </row>
    <row r="176" spans="2:24" x14ac:dyDescent="0.2">
      <c r="X176" s="2"/>
    </row>
    <row r="177" spans="24:24" x14ac:dyDescent="0.2">
      <c r="X177" s="2"/>
    </row>
    <row r="178" spans="24:24" x14ac:dyDescent="0.2">
      <c r="X178" s="2"/>
    </row>
    <row r="179" spans="24:24" x14ac:dyDescent="0.2">
      <c r="X179" s="2"/>
    </row>
    <row r="180" spans="24:24" x14ac:dyDescent="0.2">
      <c r="X180" s="2"/>
    </row>
    <row r="181" spans="24:24" x14ac:dyDescent="0.2">
      <c r="X181" s="2"/>
    </row>
    <row r="182" spans="24:24" x14ac:dyDescent="0.2">
      <c r="X182" s="2"/>
    </row>
    <row r="183" spans="24:24" x14ac:dyDescent="0.2">
      <c r="X183" s="2"/>
    </row>
    <row r="184" spans="24:24" x14ac:dyDescent="0.2">
      <c r="X184" s="2"/>
    </row>
    <row r="185" spans="24:24" x14ac:dyDescent="0.2">
      <c r="X185" s="2"/>
    </row>
    <row r="186" spans="24:24" x14ac:dyDescent="0.2">
      <c r="X186" s="2"/>
    </row>
    <row r="187" spans="24:24" x14ac:dyDescent="0.2">
      <c r="X187" s="2"/>
    </row>
    <row r="188" spans="24:24" x14ac:dyDescent="0.2">
      <c r="X188" s="2"/>
    </row>
    <row r="189" spans="24:24" x14ac:dyDescent="0.2">
      <c r="X189" s="2"/>
    </row>
    <row r="190" spans="24:24" x14ac:dyDescent="0.2">
      <c r="X190" s="2"/>
    </row>
    <row r="191" spans="24:24" x14ac:dyDescent="0.2">
      <c r="X191" s="2"/>
    </row>
    <row r="192" spans="24:24" x14ac:dyDescent="0.2">
      <c r="X192" s="2"/>
    </row>
    <row r="193" spans="24:24" x14ac:dyDescent="0.2">
      <c r="X193" s="2"/>
    </row>
    <row r="194" spans="24:24" x14ac:dyDescent="0.2">
      <c r="X194" s="2"/>
    </row>
    <row r="195" spans="24:24" x14ac:dyDescent="0.2">
      <c r="X195" s="2"/>
    </row>
    <row r="196" spans="24:24" x14ac:dyDescent="0.2">
      <c r="X196" s="2"/>
    </row>
    <row r="197" spans="24:24" x14ac:dyDescent="0.2">
      <c r="X197" s="2"/>
    </row>
    <row r="198" spans="24:24" x14ac:dyDescent="0.2">
      <c r="X198" s="2"/>
    </row>
    <row r="199" spans="24:24" x14ac:dyDescent="0.2">
      <c r="X199" s="2"/>
    </row>
    <row r="200" spans="24:24" x14ac:dyDescent="0.2">
      <c r="X200" s="2"/>
    </row>
    <row r="201" spans="24:24" x14ac:dyDescent="0.2">
      <c r="X201" s="2"/>
    </row>
    <row r="202" spans="24:24" x14ac:dyDescent="0.2">
      <c r="X202" s="2"/>
    </row>
    <row r="203" spans="24:24" x14ac:dyDescent="0.2">
      <c r="X203" s="2"/>
    </row>
    <row r="204" spans="24:24" x14ac:dyDescent="0.2">
      <c r="X204" s="2"/>
    </row>
    <row r="205" spans="24:24" x14ac:dyDescent="0.2">
      <c r="X205" s="2"/>
    </row>
    <row r="206" spans="24:24" x14ac:dyDescent="0.2">
      <c r="X206" s="2"/>
    </row>
    <row r="207" spans="24:24" x14ac:dyDescent="0.2">
      <c r="X207" s="2"/>
    </row>
    <row r="208" spans="24:24" x14ac:dyDescent="0.2">
      <c r="X208" s="2"/>
    </row>
    <row r="209" spans="24:24" x14ac:dyDescent="0.2">
      <c r="X209" s="2"/>
    </row>
    <row r="210" spans="24:24" x14ac:dyDescent="0.2">
      <c r="X210" s="2"/>
    </row>
    <row r="211" spans="24:24" x14ac:dyDescent="0.2">
      <c r="X211" s="2"/>
    </row>
    <row r="212" spans="24:24" x14ac:dyDescent="0.2">
      <c r="X212" s="2"/>
    </row>
    <row r="213" spans="24:24" x14ac:dyDescent="0.2">
      <c r="X213" s="2"/>
    </row>
    <row r="214" spans="24:24" x14ac:dyDescent="0.2">
      <c r="X214" s="2"/>
    </row>
    <row r="215" spans="24:24" x14ac:dyDescent="0.2">
      <c r="X215" s="2"/>
    </row>
    <row r="216" spans="24:24" x14ac:dyDescent="0.2">
      <c r="X216" s="2"/>
    </row>
    <row r="217" spans="24:24" x14ac:dyDescent="0.2">
      <c r="X217" s="2"/>
    </row>
    <row r="218" spans="24:24" x14ac:dyDescent="0.2">
      <c r="X218" s="2"/>
    </row>
    <row r="219" spans="24:24" x14ac:dyDescent="0.2">
      <c r="X219" s="2"/>
    </row>
    <row r="220" spans="24:24" x14ac:dyDescent="0.2">
      <c r="X220" s="2"/>
    </row>
    <row r="221" spans="24:24" x14ac:dyDescent="0.2">
      <c r="X221" s="2"/>
    </row>
    <row r="222" spans="24:24" x14ac:dyDescent="0.2">
      <c r="X222" s="2"/>
    </row>
    <row r="223" spans="24:24" x14ac:dyDescent="0.2">
      <c r="X223" s="2"/>
    </row>
    <row r="224" spans="24:24" x14ac:dyDescent="0.2">
      <c r="X224" s="2"/>
    </row>
    <row r="225" spans="24:24" x14ac:dyDescent="0.2">
      <c r="X225" s="2"/>
    </row>
    <row r="226" spans="24:24" x14ac:dyDescent="0.2">
      <c r="X226" s="2"/>
    </row>
    <row r="227" spans="24:24" x14ac:dyDescent="0.2">
      <c r="X227" s="2"/>
    </row>
    <row r="228" spans="24:24" x14ac:dyDescent="0.2">
      <c r="X228" s="2"/>
    </row>
    <row r="229" spans="24:24" x14ac:dyDescent="0.2">
      <c r="X229" s="2"/>
    </row>
    <row r="230" spans="24:24" x14ac:dyDescent="0.2">
      <c r="X230" s="2"/>
    </row>
    <row r="231" spans="24:24" x14ac:dyDescent="0.2">
      <c r="X231" s="2"/>
    </row>
    <row r="232" spans="24:24" x14ac:dyDescent="0.2">
      <c r="X232" s="2"/>
    </row>
    <row r="233" spans="24:24" x14ac:dyDescent="0.2">
      <c r="X233" s="2"/>
    </row>
    <row r="234" spans="24:24" x14ac:dyDescent="0.2">
      <c r="X234" s="2"/>
    </row>
    <row r="235" spans="24:24" x14ac:dyDescent="0.2">
      <c r="X235" s="2"/>
    </row>
    <row r="236" spans="24:24" x14ac:dyDescent="0.2">
      <c r="X236" s="2"/>
    </row>
    <row r="237" spans="24:24" x14ac:dyDescent="0.2">
      <c r="X237" s="2"/>
    </row>
    <row r="238" spans="24:24" x14ac:dyDescent="0.2">
      <c r="X238" s="2"/>
    </row>
    <row r="239" spans="24:24" x14ac:dyDescent="0.2">
      <c r="X239" s="2"/>
    </row>
    <row r="240" spans="24:24" x14ac:dyDescent="0.2">
      <c r="X240" s="2"/>
    </row>
    <row r="241" spans="24:24" x14ac:dyDescent="0.2">
      <c r="X241" s="2"/>
    </row>
    <row r="242" spans="24:24" x14ac:dyDescent="0.2">
      <c r="X242" s="2"/>
    </row>
    <row r="243" spans="24:24" x14ac:dyDescent="0.2">
      <c r="X243" s="2"/>
    </row>
    <row r="244" spans="24:24" x14ac:dyDescent="0.2">
      <c r="X244" s="2"/>
    </row>
    <row r="245" spans="24:24" x14ac:dyDescent="0.2">
      <c r="X245" s="2"/>
    </row>
    <row r="246" spans="24:24" x14ac:dyDescent="0.2">
      <c r="X246" s="2"/>
    </row>
    <row r="247" spans="24:24" x14ac:dyDescent="0.2">
      <c r="X247" s="2"/>
    </row>
    <row r="248" spans="24:24" x14ac:dyDescent="0.2">
      <c r="X248" s="2"/>
    </row>
    <row r="249" spans="24:24" x14ac:dyDescent="0.2">
      <c r="X249" s="2"/>
    </row>
    <row r="250" spans="24:24" x14ac:dyDescent="0.2">
      <c r="X250" s="2"/>
    </row>
    <row r="251" spans="24:24" x14ac:dyDescent="0.2">
      <c r="X251" s="2"/>
    </row>
    <row r="252" spans="24:24" x14ac:dyDescent="0.2">
      <c r="X252" s="2"/>
    </row>
    <row r="253" spans="24:24" x14ac:dyDescent="0.2">
      <c r="X253" s="2"/>
    </row>
    <row r="254" spans="24:24" x14ac:dyDescent="0.2">
      <c r="X254" s="2"/>
    </row>
    <row r="255" spans="24:24" x14ac:dyDescent="0.2">
      <c r="X255" s="2"/>
    </row>
    <row r="256" spans="24:24" x14ac:dyDescent="0.2">
      <c r="X256" s="2"/>
    </row>
    <row r="257" spans="24:24" x14ac:dyDescent="0.2">
      <c r="X257" s="2"/>
    </row>
    <row r="258" spans="24:24" x14ac:dyDescent="0.2">
      <c r="X258" s="2"/>
    </row>
    <row r="259" spans="24:24" x14ac:dyDescent="0.2">
      <c r="X259" s="2"/>
    </row>
    <row r="260" spans="24:24" x14ac:dyDescent="0.2">
      <c r="X260" s="2"/>
    </row>
    <row r="261" spans="24:24" x14ac:dyDescent="0.2">
      <c r="X261" s="2"/>
    </row>
    <row r="262" spans="24:24" x14ac:dyDescent="0.2">
      <c r="X262" s="2"/>
    </row>
    <row r="263" spans="24:24" x14ac:dyDescent="0.2">
      <c r="X263" s="2"/>
    </row>
    <row r="264" spans="24:24" x14ac:dyDescent="0.2">
      <c r="X264" s="2"/>
    </row>
    <row r="265" spans="24:24" x14ac:dyDescent="0.2">
      <c r="X265" s="2"/>
    </row>
    <row r="266" spans="24:24" x14ac:dyDescent="0.2">
      <c r="X266" s="2"/>
    </row>
    <row r="267" spans="24:24" x14ac:dyDescent="0.2">
      <c r="X267" s="2"/>
    </row>
    <row r="268" spans="24:24" x14ac:dyDescent="0.2">
      <c r="X268" s="2"/>
    </row>
    <row r="269" spans="24:24" x14ac:dyDescent="0.2">
      <c r="X269" s="2"/>
    </row>
    <row r="270" spans="24:24" x14ac:dyDescent="0.2">
      <c r="X270" s="2"/>
    </row>
    <row r="271" spans="24:24" x14ac:dyDescent="0.2">
      <c r="X271" s="2"/>
    </row>
    <row r="272" spans="24:24" x14ac:dyDescent="0.2">
      <c r="X272" s="2"/>
    </row>
    <row r="273" spans="24:24" x14ac:dyDescent="0.2">
      <c r="X273" s="2"/>
    </row>
    <row r="274" spans="24:24" x14ac:dyDescent="0.2">
      <c r="X274" s="2"/>
    </row>
    <row r="275" spans="24:24" x14ac:dyDescent="0.2">
      <c r="X275" s="2"/>
    </row>
    <row r="276" spans="24:24" x14ac:dyDescent="0.2">
      <c r="X276" s="2"/>
    </row>
    <row r="277" spans="24:24" x14ac:dyDescent="0.2">
      <c r="X277" s="2"/>
    </row>
    <row r="278" spans="24:24" x14ac:dyDescent="0.2">
      <c r="X278" s="2"/>
    </row>
    <row r="279" spans="24:24" x14ac:dyDescent="0.2">
      <c r="X279" s="2"/>
    </row>
    <row r="280" spans="24:24" x14ac:dyDescent="0.2">
      <c r="X280" s="2"/>
    </row>
    <row r="281" spans="24:24" x14ac:dyDescent="0.2">
      <c r="X281" s="2"/>
    </row>
    <row r="282" spans="24:24" x14ac:dyDescent="0.2">
      <c r="X282" s="2"/>
    </row>
    <row r="283" spans="24:24" x14ac:dyDescent="0.2">
      <c r="X283" s="2"/>
    </row>
    <row r="284" spans="24:24" x14ac:dyDescent="0.2">
      <c r="X284" s="2"/>
    </row>
    <row r="285" spans="24:24" x14ac:dyDescent="0.2">
      <c r="X285" s="2"/>
    </row>
    <row r="286" spans="24:24" x14ac:dyDescent="0.2">
      <c r="X286" s="2"/>
    </row>
    <row r="287" spans="24:24" x14ac:dyDescent="0.2">
      <c r="X287" s="2"/>
    </row>
    <row r="288" spans="24:24" x14ac:dyDescent="0.2">
      <c r="X288" s="2"/>
    </row>
    <row r="289" spans="24:24" x14ac:dyDescent="0.2">
      <c r="X289" s="2"/>
    </row>
    <row r="290" spans="24:24" x14ac:dyDescent="0.2">
      <c r="X290" s="2"/>
    </row>
    <row r="291" spans="24:24" x14ac:dyDescent="0.2">
      <c r="X291" s="2"/>
    </row>
    <row r="292" spans="24:24" x14ac:dyDescent="0.2">
      <c r="X292" s="2"/>
    </row>
    <row r="293" spans="24:24" x14ac:dyDescent="0.2">
      <c r="X293" s="2"/>
    </row>
    <row r="294" spans="24:24" x14ac:dyDescent="0.2">
      <c r="X294" s="2"/>
    </row>
    <row r="295" spans="24:24" x14ac:dyDescent="0.2">
      <c r="X295" s="2"/>
    </row>
    <row r="296" spans="24:24" x14ac:dyDescent="0.2">
      <c r="X296" s="2"/>
    </row>
    <row r="297" spans="24:24" x14ac:dyDescent="0.2">
      <c r="X297" s="2"/>
    </row>
    <row r="298" spans="24:24" x14ac:dyDescent="0.2">
      <c r="X298" s="2"/>
    </row>
    <row r="299" spans="24:24" x14ac:dyDescent="0.2">
      <c r="X299" s="2"/>
    </row>
    <row r="300" spans="24:24" x14ac:dyDescent="0.2">
      <c r="X300" s="2"/>
    </row>
    <row r="301" spans="24:24" x14ac:dyDescent="0.2">
      <c r="X301" s="2"/>
    </row>
    <row r="302" spans="24:24" x14ac:dyDescent="0.2">
      <c r="X302" s="2"/>
    </row>
    <row r="303" spans="24:24" x14ac:dyDescent="0.2">
      <c r="X303" s="2"/>
    </row>
    <row r="304" spans="24:24" x14ac:dyDescent="0.2">
      <c r="X304" s="2"/>
    </row>
    <row r="305" spans="24:24" x14ac:dyDescent="0.2">
      <c r="X305" s="2"/>
    </row>
    <row r="306" spans="24:24" x14ac:dyDescent="0.2">
      <c r="X306" s="2"/>
    </row>
    <row r="307" spans="24:24" x14ac:dyDescent="0.2">
      <c r="X307" s="2"/>
    </row>
    <row r="308" spans="24:24" x14ac:dyDescent="0.2">
      <c r="X308" s="2"/>
    </row>
    <row r="309" spans="24:24" x14ac:dyDescent="0.2">
      <c r="X309" s="2"/>
    </row>
    <row r="310" spans="24:24" x14ac:dyDescent="0.2">
      <c r="X310" s="2"/>
    </row>
    <row r="311" spans="24:24" x14ac:dyDescent="0.2">
      <c r="X311" s="2"/>
    </row>
    <row r="312" spans="24:24" x14ac:dyDescent="0.2">
      <c r="X312" s="2"/>
    </row>
    <row r="313" spans="24:24" x14ac:dyDescent="0.2">
      <c r="X313" s="2"/>
    </row>
    <row r="314" spans="24:24" x14ac:dyDescent="0.2">
      <c r="X314" s="2"/>
    </row>
    <row r="315" spans="24:24" x14ac:dyDescent="0.2">
      <c r="X315" s="2"/>
    </row>
    <row r="316" spans="24:24" x14ac:dyDescent="0.2">
      <c r="X316" s="2"/>
    </row>
    <row r="317" spans="24:24" x14ac:dyDescent="0.2">
      <c r="X317" s="2"/>
    </row>
    <row r="318" spans="24:24" x14ac:dyDescent="0.2">
      <c r="X318" s="2"/>
    </row>
    <row r="319" spans="24:24" x14ac:dyDescent="0.2">
      <c r="X319" s="2"/>
    </row>
    <row r="320" spans="24:24" x14ac:dyDescent="0.2">
      <c r="X320" s="2"/>
    </row>
    <row r="321" spans="24:24" x14ac:dyDescent="0.2">
      <c r="X321" s="2"/>
    </row>
    <row r="322" spans="24:24" x14ac:dyDescent="0.2">
      <c r="X322" s="2"/>
    </row>
    <row r="323" spans="24:24" x14ac:dyDescent="0.2">
      <c r="X323" s="2"/>
    </row>
    <row r="324" spans="24:24" x14ac:dyDescent="0.2">
      <c r="X324" s="2"/>
    </row>
    <row r="325" spans="24:24" x14ac:dyDescent="0.2">
      <c r="X325" s="2"/>
    </row>
    <row r="326" spans="24:24" x14ac:dyDescent="0.2">
      <c r="X326" s="2"/>
    </row>
    <row r="327" spans="24:24" x14ac:dyDescent="0.2">
      <c r="X327" s="2"/>
    </row>
    <row r="328" spans="24:24" x14ac:dyDescent="0.2">
      <c r="X328" s="2"/>
    </row>
    <row r="329" spans="24:24" x14ac:dyDescent="0.2">
      <c r="X329" s="2"/>
    </row>
    <row r="330" spans="24:24" x14ac:dyDescent="0.2">
      <c r="X330" s="2"/>
    </row>
    <row r="331" spans="24:24" x14ac:dyDescent="0.2">
      <c r="X331" s="2"/>
    </row>
    <row r="332" spans="24:24" x14ac:dyDescent="0.2">
      <c r="X332" s="2"/>
    </row>
    <row r="333" spans="24:24" x14ac:dyDescent="0.2">
      <c r="X333" s="2"/>
    </row>
    <row r="334" spans="24:24" x14ac:dyDescent="0.2">
      <c r="X334" s="2"/>
    </row>
    <row r="335" spans="24:24" x14ac:dyDescent="0.2">
      <c r="X335" s="2"/>
    </row>
    <row r="336" spans="24:24" x14ac:dyDescent="0.2">
      <c r="X336" s="2"/>
    </row>
    <row r="337" spans="24:24" x14ac:dyDescent="0.2">
      <c r="X337" s="2"/>
    </row>
    <row r="338" spans="24:24" x14ac:dyDescent="0.2">
      <c r="X338" s="2"/>
    </row>
    <row r="339" spans="24:24" x14ac:dyDescent="0.2">
      <c r="X339" s="2"/>
    </row>
    <row r="340" spans="24:24" x14ac:dyDescent="0.2">
      <c r="X340" s="2"/>
    </row>
    <row r="341" spans="24:24" x14ac:dyDescent="0.2">
      <c r="X341" s="2"/>
    </row>
    <row r="342" spans="24:24" x14ac:dyDescent="0.2">
      <c r="X342" s="2"/>
    </row>
    <row r="343" spans="24:24" x14ac:dyDescent="0.2">
      <c r="X343" s="2"/>
    </row>
    <row r="344" spans="24:24" x14ac:dyDescent="0.2">
      <c r="X344" s="2"/>
    </row>
    <row r="345" spans="24:24" x14ac:dyDescent="0.2">
      <c r="X345" s="2"/>
    </row>
    <row r="346" spans="24:24" x14ac:dyDescent="0.2">
      <c r="X346" s="2"/>
    </row>
    <row r="347" spans="24:24" x14ac:dyDescent="0.2">
      <c r="X347" s="2"/>
    </row>
    <row r="348" spans="24:24" x14ac:dyDescent="0.2">
      <c r="X348" s="2"/>
    </row>
    <row r="349" spans="24:24" x14ac:dyDescent="0.2">
      <c r="X349" s="2"/>
    </row>
    <row r="350" spans="24:24" x14ac:dyDescent="0.2">
      <c r="X350" s="2"/>
    </row>
    <row r="351" spans="24:24" x14ac:dyDescent="0.2">
      <c r="X351" s="2"/>
    </row>
    <row r="352" spans="24:24" x14ac:dyDescent="0.2">
      <c r="X352" s="2"/>
    </row>
    <row r="353" spans="24:24" x14ac:dyDescent="0.2">
      <c r="X353" s="2"/>
    </row>
    <row r="354" spans="24:24" x14ac:dyDescent="0.2">
      <c r="X354" s="2"/>
    </row>
    <row r="355" spans="24:24" x14ac:dyDescent="0.2">
      <c r="X355" s="2"/>
    </row>
    <row r="356" spans="24:24" x14ac:dyDescent="0.2">
      <c r="X356" s="2"/>
    </row>
    <row r="357" spans="24:24" x14ac:dyDescent="0.2">
      <c r="X357" s="2"/>
    </row>
    <row r="358" spans="24:24" x14ac:dyDescent="0.2">
      <c r="X358" s="2"/>
    </row>
    <row r="359" spans="24:24" x14ac:dyDescent="0.2">
      <c r="X359" s="2"/>
    </row>
    <row r="360" spans="24:24" x14ac:dyDescent="0.2">
      <c r="X360" s="2"/>
    </row>
    <row r="361" spans="24:24" x14ac:dyDescent="0.2">
      <c r="X361" s="2"/>
    </row>
    <row r="362" spans="24:24" x14ac:dyDescent="0.2">
      <c r="X362" s="2"/>
    </row>
    <row r="363" spans="24:24" x14ac:dyDescent="0.2">
      <c r="X363" s="2"/>
    </row>
    <row r="364" spans="24:24" x14ac:dyDescent="0.2">
      <c r="X364" s="2"/>
    </row>
    <row r="365" spans="24:24" x14ac:dyDescent="0.2">
      <c r="X365" s="2"/>
    </row>
    <row r="366" spans="24:24" x14ac:dyDescent="0.2">
      <c r="X366" s="2"/>
    </row>
    <row r="367" spans="24:24" x14ac:dyDescent="0.2">
      <c r="X367" s="2"/>
    </row>
    <row r="368" spans="24:24" x14ac:dyDescent="0.2">
      <c r="X368" s="2"/>
    </row>
    <row r="369" spans="24:24" x14ac:dyDescent="0.2">
      <c r="X369" s="2"/>
    </row>
    <row r="370" spans="24:24" x14ac:dyDescent="0.2">
      <c r="X370" s="2"/>
    </row>
    <row r="371" spans="24:24" x14ac:dyDescent="0.2">
      <c r="X371" s="2"/>
    </row>
    <row r="372" spans="24:24" x14ac:dyDescent="0.2">
      <c r="X372" s="2"/>
    </row>
    <row r="373" spans="24:24" x14ac:dyDescent="0.2">
      <c r="X373" s="2"/>
    </row>
    <row r="374" spans="24:24" x14ac:dyDescent="0.2">
      <c r="X374" s="2"/>
    </row>
    <row r="375" spans="24:24" x14ac:dyDescent="0.2">
      <c r="X375" s="2"/>
    </row>
    <row r="376" spans="24:24" x14ac:dyDescent="0.2">
      <c r="X376" s="2"/>
    </row>
    <row r="377" spans="24:24" x14ac:dyDescent="0.2">
      <c r="X377" s="2"/>
    </row>
    <row r="378" spans="24:24" x14ac:dyDescent="0.2">
      <c r="X378" s="2"/>
    </row>
    <row r="379" spans="24:24" x14ac:dyDescent="0.2">
      <c r="X379" s="2"/>
    </row>
    <row r="380" spans="24:24" x14ac:dyDescent="0.2">
      <c r="X380" s="2"/>
    </row>
    <row r="381" spans="24:24" x14ac:dyDescent="0.2">
      <c r="X381" s="2"/>
    </row>
    <row r="382" spans="24:24" x14ac:dyDescent="0.2">
      <c r="X382" s="2"/>
    </row>
    <row r="383" spans="24:24" x14ac:dyDescent="0.2">
      <c r="X383" s="2"/>
    </row>
    <row r="384" spans="24:24" x14ac:dyDescent="0.2">
      <c r="X384" s="2"/>
    </row>
    <row r="385" spans="24:24" x14ac:dyDescent="0.2">
      <c r="X385" s="2"/>
    </row>
    <row r="386" spans="24:24" x14ac:dyDescent="0.2">
      <c r="X386" s="2"/>
    </row>
    <row r="387" spans="24:24" x14ac:dyDescent="0.2">
      <c r="X387" s="2"/>
    </row>
    <row r="388" spans="24:24" x14ac:dyDescent="0.2">
      <c r="X388" s="2"/>
    </row>
    <row r="389" spans="24:24" x14ac:dyDescent="0.2">
      <c r="X389" s="2"/>
    </row>
    <row r="390" spans="24:24" x14ac:dyDescent="0.2">
      <c r="X390" s="2"/>
    </row>
    <row r="391" spans="24:24" x14ac:dyDescent="0.2">
      <c r="X391" s="2"/>
    </row>
    <row r="392" spans="24:24" x14ac:dyDescent="0.2">
      <c r="X392" s="2"/>
    </row>
    <row r="393" spans="24:24" x14ac:dyDescent="0.2">
      <c r="X393" s="2"/>
    </row>
    <row r="394" spans="24:24" x14ac:dyDescent="0.2">
      <c r="X394" s="2"/>
    </row>
    <row r="395" spans="24:24" x14ac:dyDescent="0.2">
      <c r="X395" s="2"/>
    </row>
    <row r="396" spans="24:24" x14ac:dyDescent="0.2">
      <c r="X396" s="2"/>
    </row>
    <row r="397" spans="24:24" x14ac:dyDescent="0.2">
      <c r="X397" s="2"/>
    </row>
    <row r="398" spans="24:24" x14ac:dyDescent="0.2">
      <c r="X398" s="2"/>
    </row>
    <row r="399" spans="24:24" x14ac:dyDescent="0.2">
      <c r="X399" s="2"/>
    </row>
    <row r="400" spans="24:24" x14ac:dyDescent="0.2">
      <c r="X400" s="2"/>
    </row>
    <row r="401" spans="24:24" x14ac:dyDescent="0.2">
      <c r="X401" s="2"/>
    </row>
    <row r="402" spans="24:24" x14ac:dyDescent="0.2">
      <c r="X402" s="2"/>
    </row>
    <row r="403" spans="24:24" x14ac:dyDescent="0.2">
      <c r="X403" s="2"/>
    </row>
    <row r="404" spans="24:24" x14ac:dyDescent="0.2">
      <c r="X404" s="2"/>
    </row>
    <row r="405" spans="24:24" x14ac:dyDescent="0.2">
      <c r="X405" s="2"/>
    </row>
    <row r="406" spans="24:24" x14ac:dyDescent="0.2">
      <c r="X406" s="2"/>
    </row>
    <row r="407" spans="24:24" x14ac:dyDescent="0.2">
      <c r="X407" s="2"/>
    </row>
    <row r="408" spans="24:24" x14ac:dyDescent="0.2">
      <c r="X408" s="2"/>
    </row>
    <row r="409" spans="24:24" x14ac:dyDescent="0.2">
      <c r="X409" s="2"/>
    </row>
    <row r="410" spans="24:24" x14ac:dyDescent="0.2">
      <c r="X410" s="2"/>
    </row>
    <row r="411" spans="24:24" x14ac:dyDescent="0.2">
      <c r="X411" s="2"/>
    </row>
    <row r="412" spans="24:24" x14ac:dyDescent="0.2">
      <c r="X412" s="2"/>
    </row>
    <row r="413" spans="24:24" x14ac:dyDescent="0.2">
      <c r="X413" s="2"/>
    </row>
    <row r="414" spans="24:24" x14ac:dyDescent="0.2">
      <c r="X414" s="2"/>
    </row>
    <row r="415" spans="24:24" x14ac:dyDescent="0.2">
      <c r="X415" s="2"/>
    </row>
    <row r="416" spans="24:24" x14ac:dyDescent="0.2">
      <c r="X416" s="2"/>
    </row>
    <row r="417" spans="24:24" x14ac:dyDescent="0.2">
      <c r="X417" s="2"/>
    </row>
    <row r="418" spans="24:24" x14ac:dyDescent="0.2">
      <c r="X418" s="2"/>
    </row>
    <row r="419" spans="24:24" x14ac:dyDescent="0.2">
      <c r="X419" s="2"/>
    </row>
    <row r="420" spans="24:24" x14ac:dyDescent="0.2">
      <c r="X420" s="2"/>
    </row>
    <row r="421" spans="24:24" x14ac:dyDescent="0.2">
      <c r="X421" s="2"/>
    </row>
    <row r="422" spans="24:24" x14ac:dyDescent="0.2">
      <c r="X422" s="2"/>
    </row>
    <row r="423" spans="24:24" x14ac:dyDescent="0.2">
      <c r="X423" s="2"/>
    </row>
    <row r="424" spans="24:24" x14ac:dyDescent="0.2">
      <c r="X424" s="2"/>
    </row>
    <row r="425" spans="24:24" x14ac:dyDescent="0.2">
      <c r="X425" s="2"/>
    </row>
    <row r="426" spans="24:24" x14ac:dyDescent="0.2">
      <c r="X426" s="2"/>
    </row>
    <row r="427" spans="24:24" x14ac:dyDescent="0.2">
      <c r="X427" s="2"/>
    </row>
    <row r="428" spans="24:24" x14ac:dyDescent="0.2">
      <c r="X428" s="2"/>
    </row>
    <row r="429" spans="24:24" x14ac:dyDescent="0.2">
      <c r="X429" s="2"/>
    </row>
    <row r="430" spans="24:24" x14ac:dyDescent="0.2">
      <c r="X430" s="2"/>
    </row>
    <row r="431" spans="24:24" x14ac:dyDescent="0.2">
      <c r="X431" s="2"/>
    </row>
    <row r="432" spans="24:24" x14ac:dyDescent="0.2">
      <c r="X432" s="2"/>
    </row>
    <row r="433" spans="24:24" x14ac:dyDescent="0.2">
      <c r="X433" s="2"/>
    </row>
    <row r="434" spans="24:24" x14ac:dyDescent="0.2">
      <c r="X434" s="2"/>
    </row>
    <row r="435" spans="24:24" x14ac:dyDescent="0.2">
      <c r="X435" s="2"/>
    </row>
    <row r="436" spans="24:24" x14ac:dyDescent="0.2">
      <c r="X436" s="2"/>
    </row>
    <row r="437" spans="24:24" x14ac:dyDescent="0.2">
      <c r="X437" s="2"/>
    </row>
    <row r="438" spans="24:24" x14ac:dyDescent="0.2">
      <c r="X438" s="2"/>
    </row>
    <row r="439" spans="24:24" x14ac:dyDescent="0.2">
      <c r="X439" s="2"/>
    </row>
    <row r="440" spans="24:24" x14ac:dyDescent="0.2">
      <c r="X440" s="2"/>
    </row>
    <row r="441" spans="24:24" x14ac:dyDescent="0.2">
      <c r="X441" s="2"/>
    </row>
    <row r="442" spans="24:24" x14ac:dyDescent="0.2">
      <c r="X442" s="2"/>
    </row>
    <row r="443" spans="24:24" x14ac:dyDescent="0.2">
      <c r="X443" s="2"/>
    </row>
    <row r="444" spans="24:24" x14ac:dyDescent="0.2">
      <c r="X444" s="2"/>
    </row>
    <row r="445" spans="24:24" x14ac:dyDescent="0.2">
      <c r="X445" s="2"/>
    </row>
    <row r="446" spans="24:24" x14ac:dyDescent="0.2">
      <c r="X446" s="2"/>
    </row>
    <row r="447" spans="24:24" x14ac:dyDescent="0.2">
      <c r="X447" s="2"/>
    </row>
    <row r="448" spans="24:24" x14ac:dyDescent="0.2">
      <c r="X448" s="2"/>
    </row>
    <row r="449" spans="24:24" x14ac:dyDescent="0.2">
      <c r="X449" s="2"/>
    </row>
    <row r="450" spans="24:24" x14ac:dyDescent="0.2">
      <c r="X450" s="2"/>
    </row>
    <row r="451" spans="24:24" x14ac:dyDescent="0.2">
      <c r="X451" s="2"/>
    </row>
    <row r="452" spans="24:24" x14ac:dyDescent="0.2">
      <c r="X452" s="2"/>
    </row>
    <row r="453" spans="24:24" x14ac:dyDescent="0.2">
      <c r="X453" s="2"/>
    </row>
    <row r="454" spans="24:24" x14ac:dyDescent="0.2">
      <c r="X454" s="2"/>
    </row>
    <row r="455" spans="24:24" x14ac:dyDescent="0.2">
      <c r="X455" s="2"/>
    </row>
    <row r="456" spans="24:24" x14ac:dyDescent="0.2">
      <c r="X456" s="2"/>
    </row>
    <row r="457" spans="24:24" x14ac:dyDescent="0.2">
      <c r="X457" s="2"/>
    </row>
    <row r="458" spans="24:24" x14ac:dyDescent="0.2">
      <c r="X458" s="2"/>
    </row>
    <row r="459" spans="24:24" x14ac:dyDescent="0.2">
      <c r="X459" s="2"/>
    </row>
    <row r="460" spans="24:24" x14ac:dyDescent="0.2">
      <c r="X460" s="2"/>
    </row>
    <row r="461" spans="24:24" x14ac:dyDescent="0.2">
      <c r="X461" s="2"/>
    </row>
    <row r="462" spans="24:24" x14ac:dyDescent="0.2">
      <c r="X462" s="2"/>
    </row>
    <row r="463" spans="24:24" x14ac:dyDescent="0.2">
      <c r="X463" s="2"/>
    </row>
    <row r="464" spans="24:24" x14ac:dyDescent="0.2">
      <c r="X464" s="2"/>
    </row>
    <row r="465" spans="24:24" x14ac:dyDescent="0.2">
      <c r="X465" s="2"/>
    </row>
    <row r="466" spans="24:24" x14ac:dyDescent="0.2">
      <c r="X466" s="2"/>
    </row>
    <row r="467" spans="24:24" x14ac:dyDescent="0.2">
      <c r="X467" s="2"/>
    </row>
    <row r="468" spans="24:24" x14ac:dyDescent="0.2">
      <c r="X468" s="2"/>
    </row>
    <row r="469" spans="24:24" x14ac:dyDescent="0.2">
      <c r="X469" s="2"/>
    </row>
    <row r="470" spans="24:24" x14ac:dyDescent="0.2">
      <c r="X470" s="2"/>
    </row>
    <row r="471" spans="24:24" x14ac:dyDescent="0.2">
      <c r="X471" s="2"/>
    </row>
    <row r="472" spans="24:24" x14ac:dyDescent="0.2">
      <c r="X472" s="2"/>
    </row>
    <row r="473" spans="24:24" x14ac:dyDescent="0.2">
      <c r="X473" s="2"/>
    </row>
    <row r="474" spans="24:24" x14ac:dyDescent="0.2">
      <c r="X474" s="2"/>
    </row>
    <row r="475" spans="24:24" x14ac:dyDescent="0.2">
      <c r="X475" s="2"/>
    </row>
    <row r="476" spans="24:24" x14ac:dyDescent="0.2">
      <c r="X476" s="2"/>
    </row>
    <row r="477" spans="24:24" x14ac:dyDescent="0.2">
      <c r="X477" s="2"/>
    </row>
    <row r="478" spans="24:24" x14ac:dyDescent="0.2">
      <c r="X478" s="2"/>
    </row>
    <row r="479" spans="24:24" x14ac:dyDescent="0.2">
      <c r="X479" s="2"/>
    </row>
    <row r="480" spans="24:24" x14ac:dyDescent="0.2">
      <c r="X480" s="2"/>
    </row>
    <row r="481" spans="24:24" x14ac:dyDescent="0.2">
      <c r="X481" s="2"/>
    </row>
    <row r="482" spans="24:24" x14ac:dyDescent="0.2">
      <c r="X482" s="2"/>
    </row>
    <row r="483" spans="24:24" x14ac:dyDescent="0.2">
      <c r="X483" s="2"/>
    </row>
    <row r="484" spans="24:24" x14ac:dyDescent="0.2">
      <c r="X484" s="2"/>
    </row>
    <row r="485" spans="24:24" x14ac:dyDescent="0.2">
      <c r="X485" s="2"/>
    </row>
    <row r="486" spans="24:24" x14ac:dyDescent="0.2">
      <c r="X486" s="2"/>
    </row>
    <row r="487" spans="24:24" x14ac:dyDescent="0.2">
      <c r="X487" s="2"/>
    </row>
    <row r="488" spans="24:24" x14ac:dyDescent="0.2">
      <c r="X488" s="2"/>
    </row>
    <row r="489" spans="24:24" x14ac:dyDescent="0.2">
      <c r="X489" s="2"/>
    </row>
    <row r="490" spans="24:24" x14ac:dyDescent="0.2">
      <c r="X490" s="2"/>
    </row>
    <row r="491" spans="24:24" x14ac:dyDescent="0.2">
      <c r="X491" s="2"/>
    </row>
    <row r="492" spans="24:24" x14ac:dyDescent="0.2">
      <c r="X492" s="2"/>
    </row>
    <row r="493" spans="24:24" x14ac:dyDescent="0.2">
      <c r="X493" s="2"/>
    </row>
    <row r="494" spans="24:24" x14ac:dyDescent="0.2">
      <c r="X494" s="2"/>
    </row>
    <row r="495" spans="24:24" x14ac:dyDescent="0.2">
      <c r="X495" s="2"/>
    </row>
    <row r="496" spans="24:24" x14ac:dyDescent="0.2">
      <c r="X496" s="2"/>
    </row>
    <row r="497" spans="24:24" x14ac:dyDescent="0.2">
      <c r="X497" s="2"/>
    </row>
    <row r="498" spans="24:24" x14ac:dyDescent="0.2">
      <c r="X498" s="2"/>
    </row>
    <row r="499" spans="24:24" x14ac:dyDescent="0.2">
      <c r="X499" s="2"/>
    </row>
    <row r="500" spans="24:24" x14ac:dyDescent="0.2">
      <c r="X500" s="2"/>
    </row>
    <row r="501" spans="24:24" x14ac:dyDescent="0.2">
      <c r="X501" s="2"/>
    </row>
    <row r="502" spans="24:24" x14ac:dyDescent="0.2">
      <c r="X502" s="2"/>
    </row>
    <row r="503" spans="24:24" x14ac:dyDescent="0.2">
      <c r="X503" s="2"/>
    </row>
    <row r="504" spans="24:24" x14ac:dyDescent="0.2">
      <c r="X504" s="2"/>
    </row>
    <row r="505" spans="24:24" x14ac:dyDescent="0.2">
      <c r="X505" s="2"/>
    </row>
    <row r="506" spans="24:24" x14ac:dyDescent="0.2">
      <c r="X506" s="2"/>
    </row>
    <row r="507" spans="24:24" x14ac:dyDescent="0.2">
      <c r="X507" s="2"/>
    </row>
    <row r="508" spans="24:24" x14ac:dyDescent="0.2">
      <c r="X508" s="2"/>
    </row>
    <row r="509" spans="24:24" x14ac:dyDescent="0.2">
      <c r="X509" s="2"/>
    </row>
    <row r="510" spans="24:24" x14ac:dyDescent="0.2">
      <c r="X510" s="2"/>
    </row>
    <row r="511" spans="24:24" x14ac:dyDescent="0.2">
      <c r="X511" s="2"/>
    </row>
    <row r="512" spans="24:24" x14ac:dyDescent="0.2">
      <c r="X512" s="2"/>
    </row>
    <row r="513" spans="24:24" x14ac:dyDescent="0.2">
      <c r="X513" s="2"/>
    </row>
    <row r="514" spans="24:24" x14ac:dyDescent="0.2">
      <c r="X514" s="2"/>
    </row>
    <row r="515" spans="24:24" x14ac:dyDescent="0.2">
      <c r="X515" s="2"/>
    </row>
    <row r="516" spans="24:24" x14ac:dyDescent="0.2">
      <c r="X516" s="2"/>
    </row>
    <row r="517" spans="24:24" x14ac:dyDescent="0.2">
      <c r="X517" s="2"/>
    </row>
    <row r="518" spans="24:24" x14ac:dyDescent="0.2">
      <c r="X518" s="2"/>
    </row>
    <row r="519" spans="24:24" x14ac:dyDescent="0.2">
      <c r="X519" s="2"/>
    </row>
    <row r="520" spans="24:24" x14ac:dyDescent="0.2">
      <c r="X520" s="2"/>
    </row>
    <row r="521" spans="24:24" x14ac:dyDescent="0.2">
      <c r="X521" s="2"/>
    </row>
    <row r="522" spans="24:24" x14ac:dyDescent="0.2">
      <c r="X522" s="2"/>
    </row>
    <row r="523" spans="24:24" x14ac:dyDescent="0.2">
      <c r="X523" s="2"/>
    </row>
    <row r="524" spans="24:24" x14ac:dyDescent="0.2">
      <c r="X524" s="2"/>
    </row>
    <row r="525" spans="24:24" x14ac:dyDescent="0.2">
      <c r="X525" s="2"/>
    </row>
    <row r="526" spans="24:24" x14ac:dyDescent="0.2">
      <c r="X526" s="2"/>
    </row>
    <row r="527" spans="24:24" x14ac:dyDescent="0.2">
      <c r="X527" s="2"/>
    </row>
    <row r="528" spans="24:24" x14ac:dyDescent="0.2">
      <c r="X528" s="2"/>
    </row>
    <row r="529" spans="24:24" x14ac:dyDescent="0.2">
      <c r="X529" s="2"/>
    </row>
    <row r="530" spans="24:24" x14ac:dyDescent="0.2">
      <c r="X530" s="2"/>
    </row>
    <row r="531" spans="24:24" x14ac:dyDescent="0.2">
      <c r="X531" s="2"/>
    </row>
    <row r="532" spans="24:24" x14ac:dyDescent="0.2">
      <c r="X532" s="2"/>
    </row>
    <row r="533" spans="24:24" x14ac:dyDescent="0.2">
      <c r="X533" s="2"/>
    </row>
    <row r="534" spans="24:24" x14ac:dyDescent="0.2">
      <c r="X534" s="2"/>
    </row>
    <row r="535" spans="24:24" x14ac:dyDescent="0.2">
      <c r="X535" s="2"/>
    </row>
    <row r="536" spans="24:24" x14ac:dyDescent="0.2">
      <c r="X536" s="2"/>
    </row>
    <row r="537" spans="24:24" x14ac:dyDescent="0.2">
      <c r="X537" s="2"/>
    </row>
    <row r="538" spans="24:24" x14ac:dyDescent="0.2">
      <c r="X538" s="2"/>
    </row>
    <row r="539" spans="24:24" x14ac:dyDescent="0.2">
      <c r="X539" s="2"/>
    </row>
    <row r="540" spans="24:24" x14ac:dyDescent="0.2">
      <c r="X540" s="2"/>
    </row>
    <row r="541" spans="24:24" x14ac:dyDescent="0.2">
      <c r="X541" s="2"/>
    </row>
    <row r="542" spans="24:24" x14ac:dyDescent="0.2">
      <c r="X542" s="2"/>
    </row>
    <row r="543" spans="24:24" x14ac:dyDescent="0.2">
      <c r="X543" s="2"/>
    </row>
    <row r="544" spans="24:24" x14ac:dyDescent="0.2">
      <c r="X544" s="2"/>
    </row>
    <row r="545" spans="24:24" x14ac:dyDescent="0.2">
      <c r="X545" s="2"/>
    </row>
    <row r="546" spans="24:24" x14ac:dyDescent="0.2">
      <c r="X546" s="2"/>
    </row>
    <row r="547" spans="24:24" x14ac:dyDescent="0.2">
      <c r="X547" s="2"/>
    </row>
    <row r="548" spans="24:24" x14ac:dyDescent="0.2">
      <c r="X548" s="2"/>
    </row>
    <row r="549" spans="24:24" x14ac:dyDescent="0.2">
      <c r="X549" s="2"/>
    </row>
    <row r="550" spans="24:24" x14ac:dyDescent="0.2">
      <c r="X550" s="2"/>
    </row>
    <row r="551" spans="24:24" x14ac:dyDescent="0.2">
      <c r="X551" s="2"/>
    </row>
    <row r="552" spans="24:24" x14ac:dyDescent="0.2">
      <c r="X552" s="2"/>
    </row>
    <row r="553" spans="24:24" x14ac:dyDescent="0.2">
      <c r="X553" s="2"/>
    </row>
    <row r="554" spans="24:24" x14ac:dyDescent="0.2">
      <c r="X554" s="2"/>
    </row>
    <row r="555" spans="24:24" x14ac:dyDescent="0.2">
      <c r="X555" s="2"/>
    </row>
    <row r="556" spans="24:24" x14ac:dyDescent="0.2">
      <c r="X556" s="2"/>
    </row>
    <row r="557" spans="24:24" x14ac:dyDescent="0.2">
      <c r="X557" s="2"/>
    </row>
    <row r="558" spans="24:24" x14ac:dyDescent="0.2">
      <c r="X558" s="2"/>
    </row>
    <row r="559" spans="24:24" x14ac:dyDescent="0.2">
      <c r="X559" s="2"/>
    </row>
    <row r="560" spans="24:24" x14ac:dyDescent="0.2">
      <c r="X560" s="2"/>
    </row>
    <row r="561" spans="24:24" x14ac:dyDescent="0.2">
      <c r="X561" s="2"/>
    </row>
    <row r="562" spans="24:24" x14ac:dyDescent="0.2">
      <c r="X562" s="2"/>
    </row>
    <row r="563" spans="24:24" x14ac:dyDescent="0.2">
      <c r="X563" s="2"/>
    </row>
    <row r="564" spans="24:24" x14ac:dyDescent="0.2">
      <c r="X564" s="2"/>
    </row>
    <row r="565" spans="24:24" x14ac:dyDescent="0.2">
      <c r="X565" s="2"/>
    </row>
    <row r="566" spans="24:24" x14ac:dyDescent="0.2">
      <c r="X566" s="2"/>
    </row>
    <row r="567" spans="24:24" x14ac:dyDescent="0.2">
      <c r="X567" s="2"/>
    </row>
    <row r="568" spans="24:24" x14ac:dyDescent="0.2">
      <c r="X568" s="2"/>
    </row>
    <row r="569" spans="24:24" x14ac:dyDescent="0.2">
      <c r="X569" s="2"/>
    </row>
    <row r="570" spans="24:24" x14ac:dyDescent="0.2">
      <c r="X570" s="2"/>
    </row>
    <row r="571" spans="24:24" x14ac:dyDescent="0.2">
      <c r="X571" s="2"/>
    </row>
    <row r="572" spans="24:24" x14ac:dyDescent="0.2">
      <c r="X572" s="2"/>
    </row>
    <row r="573" spans="24:24" x14ac:dyDescent="0.2">
      <c r="X573" s="2"/>
    </row>
    <row r="574" spans="24:24" x14ac:dyDescent="0.2">
      <c r="X574" s="2"/>
    </row>
    <row r="575" spans="24:24" x14ac:dyDescent="0.2">
      <c r="X575" s="2"/>
    </row>
    <row r="576" spans="24:24" x14ac:dyDescent="0.2">
      <c r="X576" s="2"/>
    </row>
    <row r="577" spans="24:24" x14ac:dyDescent="0.2">
      <c r="X577" s="2"/>
    </row>
    <row r="578" spans="24:24" x14ac:dyDescent="0.2">
      <c r="X578" s="2"/>
    </row>
    <row r="579" spans="24:24" x14ac:dyDescent="0.2">
      <c r="X579" s="2"/>
    </row>
    <row r="580" spans="24:24" x14ac:dyDescent="0.2">
      <c r="X580" s="2"/>
    </row>
    <row r="581" spans="24:24" x14ac:dyDescent="0.2">
      <c r="X581" s="2"/>
    </row>
    <row r="582" spans="24:24" x14ac:dyDescent="0.2">
      <c r="X582" s="2"/>
    </row>
    <row r="583" spans="24:24" x14ac:dyDescent="0.2">
      <c r="X583" s="2"/>
    </row>
    <row r="584" spans="24:24" x14ac:dyDescent="0.2">
      <c r="X584" s="2"/>
    </row>
    <row r="585" spans="24:24" x14ac:dyDescent="0.2">
      <c r="X585" s="2"/>
    </row>
    <row r="586" spans="24:24" x14ac:dyDescent="0.2">
      <c r="X586" s="2"/>
    </row>
    <row r="587" spans="24:24" x14ac:dyDescent="0.2">
      <c r="X587" s="2"/>
    </row>
    <row r="588" spans="24:24" x14ac:dyDescent="0.2">
      <c r="X588" s="2"/>
    </row>
    <row r="589" spans="24:24" x14ac:dyDescent="0.2">
      <c r="X589" s="2"/>
    </row>
    <row r="590" spans="24:24" x14ac:dyDescent="0.2">
      <c r="X590" s="2"/>
    </row>
    <row r="591" spans="24:24" x14ac:dyDescent="0.2">
      <c r="X591" s="2"/>
    </row>
    <row r="592" spans="24:24" x14ac:dyDescent="0.2">
      <c r="X592" s="2"/>
    </row>
    <row r="593" spans="24:24" x14ac:dyDescent="0.2">
      <c r="X593" s="2"/>
    </row>
    <row r="594" spans="24:24" x14ac:dyDescent="0.2">
      <c r="X594" s="2"/>
    </row>
    <row r="595" spans="24:24" x14ac:dyDescent="0.2">
      <c r="X595" s="2"/>
    </row>
    <row r="596" spans="24:24" x14ac:dyDescent="0.2">
      <c r="X596" s="2"/>
    </row>
    <row r="597" spans="24:24" x14ac:dyDescent="0.2">
      <c r="X597" s="2"/>
    </row>
    <row r="598" spans="24:24" x14ac:dyDescent="0.2">
      <c r="X598" s="2"/>
    </row>
    <row r="599" spans="24:24" x14ac:dyDescent="0.2">
      <c r="X599" s="2"/>
    </row>
    <row r="600" spans="24:24" x14ac:dyDescent="0.2">
      <c r="X600" s="2"/>
    </row>
    <row r="601" spans="24:24" x14ac:dyDescent="0.2">
      <c r="X601" s="2"/>
    </row>
    <row r="602" spans="24:24" x14ac:dyDescent="0.2">
      <c r="X602" s="2"/>
    </row>
    <row r="603" spans="24:24" x14ac:dyDescent="0.2">
      <c r="X603" s="2"/>
    </row>
    <row r="604" spans="24:24" x14ac:dyDescent="0.2">
      <c r="X604" s="2"/>
    </row>
    <row r="605" spans="24:24" x14ac:dyDescent="0.2">
      <c r="X605" s="2"/>
    </row>
    <row r="606" spans="24:24" x14ac:dyDescent="0.2">
      <c r="X606" s="2"/>
    </row>
    <row r="607" spans="24:24" x14ac:dyDescent="0.2">
      <c r="X607" s="2"/>
    </row>
    <row r="608" spans="24:24" x14ac:dyDescent="0.2">
      <c r="X608" s="2"/>
    </row>
    <row r="609" spans="24:24" x14ac:dyDescent="0.2">
      <c r="X609" s="2"/>
    </row>
    <row r="610" spans="24:24" x14ac:dyDescent="0.2">
      <c r="X610" s="2"/>
    </row>
    <row r="611" spans="24:24" x14ac:dyDescent="0.2">
      <c r="X611" s="2"/>
    </row>
    <row r="612" spans="24:24" x14ac:dyDescent="0.2">
      <c r="X612" s="2"/>
    </row>
    <row r="613" spans="24:24" x14ac:dyDescent="0.2">
      <c r="X613" s="2"/>
    </row>
    <row r="614" spans="24:24" x14ac:dyDescent="0.2">
      <c r="X614" s="2"/>
    </row>
    <row r="615" spans="24:24" x14ac:dyDescent="0.2">
      <c r="X615" s="2"/>
    </row>
    <row r="616" spans="24:24" x14ac:dyDescent="0.2">
      <c r="X616" s="2"/>
    </row>
    <row r="617" spans="24:24" x14ac:dyDescent="0.2">
      <c r="X617" s="2"/>
    </row>
    <row r="618" spans="24:24" x14ac:dyDescent="0.2">
      <c r="X618" s="2"/>
    </row>
    <row r="619" spans="24:24" x14ac:dyDescent="0.2">
      <c r="X619" s="2"/>
    </row>
    <row r="620" spans="24:24" x14ac:dyDescent="0.2">
      <c r="X620" s="2"/>
    </row>
    <row r="621" spans="24:24" x14ac:dyDescent="0.2">
      <c r="X621" s="2"/>
    </row>
    <row r="622" spans="24:24" x14ac:dyDescent="0.2">
      <c r="X622" s="2"/>
    </row>
    <row r="623" spans="24:24" x14ac:dyDescent="0.2">
      <c r="X623" s="2"/>
    </row>
    <row r="624" spans="24:24" x14ac:dyDescent="0.2">
      <c r="X624" s="2"/>
    </row>
    <row r="625" spans="24:24" x14ac:dyDescent="0.2">
      <c r="X625" s="2"/>
    </row>
    <row r="626" spans="24:24" x14ac:dyDescent="0.2">
      <c r="X626" s="2"/>
    </row>
    <row r="627" spans="24:24" x14ac:dyDescent="0.2">
      <c r="X627" s="2"/>
    </row>
    <row r="628" spans="24:24" x14ac:dyDescent="0.2">
      <c r="X628" s="2"/>
    </row>
    <row r="629" spans="24:24" x14ac:dyDescent="0.2">
      <c r="X629" s="2"/>
    </row>
    <row r="630" spans="24:24" x14ac:dyDescent="0.2">
      <c r="X630" s="2"/>
    </row>
    <row r="631" spans="24:24" x14ac:dyDescent="0.2">
      <c r="X631" s="2"/>
    </row>
    <row r="632" spans="24:24" x14ac:dyDescent="0.2">
      <c r="X632" s="2"/>
    </row>
    <row r="633" spans="24:24" x14ac:dyDescent="0.2">
      <c r="X633" s="2"/>
    </row>
    <row r="634" spans="24:24" x14ac:dyDescent="0.2">
      <c r="X634" s="2"/>
    </row>
    <row r="635" spans="24:24" x14ac:dyDescent="0.2">
      <c r="X635" s="2"/>
    </row>
    <row r="636" spans="24:24" x14ac:dyDescent="0.2">
      <c r="X636" s="2"/>
    </row>
    <row r="637" spans="24:24" x14ac:dyDescent="0.2">
      <c r="X637" s="2"/>
    </row>
    <row r="638" spans="24:24" x14ac:dyDescent="0.2">
      <c r="X638" s="2"/>
    </row>
    <row r="639" spans="24:24" x14ac:dyDescent="0.2">
      <c r="X639" s="2"/>
    </row>
    <row r="640" spans="24:24" x14ac:dyDescent="0.2">
      <c r="X640" s="2"/>
    </row>
    <row r="641" spans="24:24" x14ac:dyDescent="0.2">
      <c r="X641" s="2"/>
    </row>
    <row r="642" spans="24:24" x14ac:dyDescent="0.2">
      <c r="X642" s="2"/>
    </row>
    <row r="643" spans="24:24" x14ac:dyDescent="0.2">
      <c r="X643" s="2"/>
    </row>
    <row r="644" spans="24:24" x14ac:dyDescent="0.2">
      <c r="X644" s="2"/>
    </row>
    <row r="645" spans="24:24" x14ac:dyDescent="0.2">
      <c r="X645" s="2"/>
    </row>
    <row r="646" spans="24:24" x14ac:dyDescent="0.2">
      <c r="X646" s="2"/>
    </row>
    <row r="647" spans="24:24" x14ac:dyDescent="0.2">
      <c r="X647" s="2"/>
    </row>
    <row r="648" spans="24:24" x14ac:dyDescent="0.2">
      <c r="X648" s="2"/>
    </row>
    <row r="649" spans="24:24" x14ac:dyDescent="0.2">
      <c r="X649" s="2"/>
    </row>
    <row r="650" spans="24:24" x14ac:dyDescent="0.2">
      <c r="X650" s="2"/>
    </row>
    <row r="651" spans="24:24" x14ac:dyDescent="0.2">
      <c r="X651" s="2"/>
    </row>
    <row r="652" spans="24:24" x14ac:dyDescent="0.2">
      <c r="X652" s="2"/>
    </row>
    <row r="653" spans="24:24" x14ac:dyDescent="0.2">
      <c r="X653" s="2"/>
    </row>
    <row r="654" spans="24:24" x14ac:dyDescent="0.2">
      <c r="X654" s="2"/>
    </row>
    <row r="655" spans="24:24" x14ac:dyDescent="0.2">
      <c r="X655" s="2"/>
    </row>
    <row r="656" spans="24:24" x14ac:dyDescent="0.2">
      <c r="X656" s="2"/>
    </row>
    <row r="657" spans="24:24" x14ac:dyDescent="0.2">
      <c r="X657" s="2"/>
    </row>
    <row r="658" spans="24:24" x14ac:dyDescent="0.2">
      <c r="X658" s="2"/>
    </row>
    <row r="659" spans="24:24" x14ac:dyDescent="0.2">
      <c r="X659" s="2"/>
    </row>
    <row r="660" spans="24:24" x14ac:dyDescent="0.2">
      <c r="X660" s="2"/>
    </row>
    <row r="661" spans="24:24" x14ac:dyDescent="0.2">
      <c r="X661" s="2"/>
    </row>
    <row r="662" spans="24:24" x14ac:dyDescent="0.2">
      <c r="X662" s="2"/>
    </row>
    <row r="663" spans="24:24" x14ac:dyDescent="0.2">
      <c r="X663" s="2"/>
    </row>
    <row r="664" spans="24:24" x14ac:dyDescent="0.2">
      <c r="X664" s="2"/>
    </row>
    <row r="665" spans="24:24" x14ac:dyDescent="0.2">
      <c r="X665" s="2"/>
    </row>
    <row r="666" spans="24:24" x14ac:dyDescent="0.2">
      <c r="X666" s="2"/>
    </row>
    <row r="667" spans="24:24" x14ac:dyDescent="0.2">
      <c r="X667" s="2"/>
    </row>
    <row r="668" spans="24:24" x14ac:dyDescent="0.2">
      <c r="X668" s="2"/>
    </row>
    <row r="669" spans="24:24" x14ac:dyDescent="0.2">
      <c r="X669" s="2"/>
    </row>
    <row r="670" spans="24:24" x14ac:dyDescent="0.2">
      <c r="X670" s="2"/>
    </row>
    <row r="671" spans="24:24" x14ac:dyDescent="0.2">
      <c r="X671" s="2"/>
    </row>
    <row r="672" spans="24:24" x14ac:dyDescent="0.2">
      <c r="X672" s="2"/>
    </row>
    <row r="673" spans="24:24" x14ac:dyDescent="0.2">
      <c r="X673" s="2"/>
    </row>
    <row r="674" spans="24:24" x14ac:dyDescent="0.2">
      <c r="X674" s="2"/>
    </row>
    <row r="675" spans="24:24" x14ac:dyDescent="0.2">
      <c r="X675" s="2"/>
    </row>
    <row r="676" spans="24:24" x14ac:dyDescent="0.2">
      <c r="X676" s="2"/>
    </row>
    <row r="677" spans="24:24" x14ac:dyDescent="0.2">
      <c r="X677" s="2"/>
    </row>
    <row r="678" spans="24:24" x14ac:dyDescent="0.2">
      <c r="X678" s="2"/>
    </row>
    <row r="679" spans="24:24" x14ac:dyDescent="0.2">
      <c r="X679" s="2"/>
    </row>
    <row r="680" spans="24:24" x14ac:dyDescent="0.2">
      <c r="X680" s="2"/>
    </row>
    <row r="681" spans="24:24" x14ac:dyDescent="0.2">
      <c r="X681" s="2"/>
    </row>
    <row r="682" spans="24:24" x14ac:dyDescent="0.2">
      <c r="X682" s="2"/>
    </row>
    <row r="683" spans="24:24" x14ac:dyDescent="0.2">
      <c r="X683" s="2"/>
    </row>
    <row r="684" spans="24:24" x14ac:dyDescent="0.2">
      <c r="X684" s="2"/>
    </row>
    <row r="685" spans="24:24" x14ac:dyDescent="0.2">
      <c r="X685" s="2"/>
    </row>
    <row r="686" spans="24:24" x14ac:dyDescent="0.2">
      <c r="X686" s="2"/>
    </row>
    <row r="687" spans="24:24" x14ac:dyDescent="0.2">
      <c r="X687" s="2"/>
    </row>
    <row r="688" spans="24:24" x14ac:dyDescent="0.2">
      <c r="X688" s="2"/>
    </row>
    <row r="689" spans="24:24" x14ac:dyDescent="0.2">
      <c r="X689" s="2"/>
    </row>
    <row r="690" spans="24:24" x14ac:dyDescent="0.2">
      <c r="X690" s="2"/>
    </row>
    <row r="691" spans="24:24" x14ac:dyDescent="0.2">
      <c r="X691" s="2"/>
    </row>
    <row r="692" spans="24:24" x14ac:dyDescent="0.2">
      <c r="X692" s="2"/>
    </row>
    <row r="693" spans="24:24" x14ac:dyDescent="0.2">
      <c r="X693" s="2"/>
    </row>
    <row r="694" spans="24:24" x14ac:dyDescent="0.2">
      <c r="X694" s="2"/>
    </row>
    <row r="695" spans="24:24" x14ac:dyDescent="0.2">
      <c r="X695" s="2"/>
    </row>
    <row r="696" spans="24:24" x14ac:dyDescent="0.2">
      <c r="X696" s="2"/>
    </row>
    <row r="697" spans="24:24" x14ac:dyDescent="0.2">
      <c r="X697" s="2"/>
    </row>
    <row r="698" spans="24:24" x14ac:dyDescent="0.2">
      <c r="X698" s="2"/>
    </row>
    <row r="699" spans="24:24" x14ac:dyDescent="0.2">
      <c r="X699" s="2"/>
    </row>
    <row r="700" spans="24:24" x14ac:dyDescent="0.2">
      <c r="X700" s="2"/>
    </row>
    <row r="701" spans="24:24" x14ac:dyDescent="0.2">
      <c r="X701" s="2"/>
    </row>
    <row r="702" spans="24:24" x14ac:dyDescent="0.2">
      <c r="X702" s="2"/>
    </row>
    <row r="703" spans="24:24" x14ac:dyDescent="0.2">
      <c r="X703" s="2"/>
    </row>
    <row r="704" spans="24:24" x14ac:dyDescent="0.2">
      <c r="X704" s="2"/>
    </row>
    <row r="705" spans="24:24" x14ac:dyDescent="0.2">
      <c r="X705" s="2"/>
    </row>
    <row r="706" spans="24:24" x14ac:dyDescent="0.2">
      <c r="X706" s="2"/>
    </row>
    <row r="707" spans="24:24" x14ac:dyDescent="0.2">
      <c r="X707" s="2"/>
    </row>
  </sheetData>
  <mergeCells count="5">
    <mergeCell ref="U1:X1"/>
    <mergeCell ref="B159:B160"/>
    <mergeCell ref="C159:C160"/>
    <mergeCell ref="P4:S4"/>
    <mergeCell ref="W4:W7"/>
  </mergeCells>
  <pageMargins left="0.31496062992125984" right="0" top="0.74803149606299213" bottom="0.55118110236220474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6C69-090A-49C7-90BB-5B3B1C2235D6}">
  <dimension ref="A1:J49"/>
  <sheetViews>
    <sheetView workbookViewId="0">
      <selection activeCell="L16" sqref="L16"/>
    </sheetView>
  </sheetViews>
  <sheetFormatPr defaultColWidth="9.28515625" defaultRowHeight="12.75" x14ac:dyDescent="0.2"/>
  <cols>
    <col min="1" max="1" width="3.7109375" style="2" customWidth="1"/>
    <col min="2" max="2" width="64.140625" style="4" customWidth="1"/>
    <col min="3" max="3" width="6.5703125" style="5" bestFit="1" customWidth="1"/>
    <col min="4" max="4" width="10.28515625" style="2" customWidth="1"/>
    <col min="5" max="5" width="9.28515625" style="2"/>
    <col min="6" max="6" width="11.42578125" style="41" customWidth="1"/>
    <col min="7" max="7" width="10.7109375" style="41" customWidth="1"/>
    <col min="8" max="8" width="9.7109375" style="2" customWidth="1"/>
    <col min="9" max="10" width="9.28515625" style="2"/>
    <col min="11" max="11" width="6.85546875" style="2" customWidth="1"/>
    <col min="12" max="249" width="9.28515625" style="2"/>
    <col min="250" max="250" width="3.7109375" style="2" customWidth="1"/>
    <col min="251" max="251" width="58.7109375" style="2" customWidth="1"/>
    <col min="252" max="252" width="9.5703125" style="2" customWidth="1"/>
    <col min="253" max="253" width="0" style="2" hidden="1" customWidth="1"/>
    <col min="254" max="254" width="8.7109375" style="2" customWidth="1"/>
    <col min="255" max="255" width="11.42578125" style="2" customWidth="1"/>
    <col min="256" max="258" width="0" style="2" hidden="1" customWidth="1"/>
    <col min="259" max="259" width="0.140625" style="2" customWidth="1"/>
    <col min="260" max="260" width="11.42578125" style="2" customWidth="1"/>
    <col min="261" max="261" width="8.42578125" style="2" customWidth="1"/>
    <col min="262" max="262" width="0" style="2" hidden="1" customWidth="1"/>
    <col min="263" max="263" width="9.28515625" style="2"/>
    <col min="264" max="264" width="9.7109375" style="2" customWidth="1"/>
    <col min="265" max="505" width="9.28515625" style="2"/>
    <col min="506" max="506" width="3.7109375" style="2" customWidth="1"/>
    <col min="507" max="507" width="58.7109375" style="2" customWidth="1"/>
    <col min="508" max="508" width="9.5703125" style="2" customWidth="1"/>
    <col min="509" max="509" width="0" style="2" hidden="1" customWidth="1"/>
    <col min="510" max="510" width="8.7109375" style="2" customWidth="1"/>
    <col min="511" max="511" width="11.42578125" style="2" customWidth="1"/>
    <col min="512" max="514" width="0" style="2" hidden="1" customWidth="1"/>
    <col min="515" max="515" width="0.140625" style="2" customWidth="1"/>
    <col min="516" max="516" width="11.42578125" style="2" customWidth="1"/>
    <col min="517" max="517" width="8.42578125" style="2" customWidth="1"/>
    <col min="518" max="518" width="0" style="2" hidden="1" customWidth="1"/>
    <col min="519" max="519" width="9.28515625" style="2"/>
    <col min="520" max="520" width="9.7109375" style="2" customWidth="1"/>
    <col min="521" max="761" width="9.28515625" style="2"/>
    <col min="762" max="762" width="3.7109375" style="2" customWidth="1"/>
    <col min="763" max="763" width="58.7109375" style="2" customWidth="1"/>
    <col min="764" max="764" width="9.5703125" style="2" customWidth="1"/>
    <col min="765" max="765" width="0" style="2" hidden="1" customWidth="1"/>
    <col min="766" max="766" width="8.7109375" style="2" customWidth="1"/>
    <col min="767" max="767" width="11.42578125" style="2" customWidth="1"/>
    <col min="768" max="770" width="0" style="2" hidden="1" customWidth="1"/>
    <col min="771" max="771" width="0.140625" style="2" customWidth="1"/>
    <col min="772" max="772" width="11.42578125" style="2" customWidth="1"/>
    <col min="773" max="773" width="8.42578125" style="2" customWidth="1"/>
    <col min="774" max="774" width="0" style="2" hidden="1" customWidth="1"/>
    <col min="775" max="775" width="9.28515625" style="2"/>
    <col min="776" max="776" width="9.7109375" style="2" customWidth="1"/>
    <col min="777" max="1017" width="9.28515625" style="2"/>
    <col min="1018" max="1018" width="3.7109375" style="2" customWidth="1"/>
    <col min="1019" max="1019" width="58.7109375" style="2" customWidth="1"/>
    <col min="1020" max="1020" width="9.5703125" style="2" customWidth="1"/>
    <col min="1021" max="1021" width="0" style="2" hidden="1" customWidth="1"/>
    <col min="1022" max="1022" width="8.7109375" style="2" customWidth="1"/>
    <col min="1023" max="1023" width="11.42578125" style="2" customWidth="1"/>
    <col min="1024" max="1026" width="0" style="2" hidden="1" customWidth="1"/>
    <col min="1027" max="1027" width="0.140625" style="2" customWidth="1"/>
    <col min="1028" max="1028" width="11.42578125" style="2" customWidth="1"/>
    <col min="1029" max="1029" width="8.42578125" style="2" customWidth="1"/>
    <col min="1030" max="1030" width="0" style="2" hidden="1" customWidth="1"/>
    <col min="1031" max="1031" width="9.28515625" style="2"/>
    <col min="1032" max="1032" width="9.7109375" style="2" customWidth="1"/>
    <col min="1033" max="1273" width="9.28515625" style="2"/>
    <col min="1274" max="1274" width="3.7109375" style="2" customWidth="1"/>
    <col min="1275" max="1275" width="58.7109375" style="2" customWidth="1"/>
    <col min="1276" max="1276" width="9.5703125" style="2" customWidth="1"/>
    <col min="1277" max="1277" width="0" style="2" hidden="1" customWidth="1"/>
    <col min="1278" max="1278" width="8.7109375" style="2" customWidth="1"/>
    <col min="1279" max="1279" width="11.42578125" style="2" customWidth="1"/>
    <col min="1280" max="1282" width="0" style="2" hidden="1" customWidth="1"/>
    <col min="1283" max="1283" width="0.140625" style="2" customWidth="1"/>
    <col min="1284" max="1284" width="11.42578125" style="2" customWidth="1"/>
    <col min="1285" max="1285" width="8.42578125" style="2" customWidth="1"/>
    <col min="1286" max="1286" width="0" style="2" hidden="1" customWidth="1"/>
    <col min="1287" max="1287" width="9.28515625" style="2"/>
    <col min="1288" max="1288" width="9.7109375" style="2" customWidth="1"/>
    <col min="1289" max="1529" width="9.28515625" style="2"/>
    <col min="1530" max="1530" width="3.7109375" style="2" customWidth="1"/>
    <col min="1531" max="1531" width="58.7109375" style="2" customWidth="1"/>
    <col min="1532" max="1532" width="9.5703125" style="2" customWidth="1"/>
    <col min="1533" max="1533" width="0" style="2" hidden="1" customWidth="1"/>
    <col min="1534" max="1534" width="8.7109375" style="2" customWidth="1"/>
    <col min="1535" max="1535" width="11.42578125" style="2" customWidth="1"/>
    <col min="1536" max="1538" width="0" style="2" hidden="1" customWidth="1"/>
    <col min="1539" max="1539" width="0.140625" style="2" customWidth="1"/>
    <col min="1540" max="1540" width="11.42578125" style="2" customWidth="1"/>
    <col min="1541" max="1541" width="8.42578125" style="2" customWidth="1"/>
    <col min="1542" max="1542" width="0" style="2" hidden="1" customWidth="1"/>
    <col min="1543" max="1543" width="9.28515625" style="2"/>
    <col min="1544" max="1544" width="9.7109375" style="2" customWidth="1"/>
    <col min="1545" max="1785" width="9.28515625" style="2"/>
    <col min="1786" max="1786" width="3.7109375" style="2" customWidth="1"/>
    <col min="1787" max="1787" width="58.7109375" style="2" customWidth="1"/>
    <col min="1788" max="1788" width="9.5703125" style="2" customWidth="1"/>
    <col min="1789" max="1789" width="0" style="2" hidden="1" customWidth="1"/>
    <col min="1790" max="1790" width="8.7109375" style="2" customWidth="1"/>
    <col min="1791" max="1791" width="11.42578125" style="2" customWidth="1"/>
    <col min="1792" max="1794" width="0" style="2" hidden="1" customWidth="1"/>
    <col min="1795" max="1795" width="0.140625" style="2" customWidth="1"/>
    <col min="1796" max="1796" width="11.42578125" style="2" customWidth="1"/>
    <col min="1797" max="1797" width="8.42578125" style="2" customWidth="1"/>
    <col min="1798" max="1798" width="0" style="2" hidden="1" customWidth="1"/>
    <col min="1799" max="1799" width="9.28515625" style="2"/>
    <col min="1800" max="1800" width="9.7109375" style="2" customWidth="1"/>
    <col min="1801" max="2041" width="9.28515625" style="2"/>
    <col min="2042" max="2042" width="3.7109375" style="2" customWidth="1"/>
    <col min="2043" max="2043" width="58.7109375" style="2" customWidth="1"/>
    <col min="2044" max="2044" width="9.5703125" style="2" customWidth="1"/>
    <col min="2045" max="2045" width="0" style="2" hidden="1" customWidth="1"/>
    <col min="2046" max="2046" width="8.7109375" style="2" customWidth="1"/>
    <col min="2047" max="2047" width="11.42578125" style="2" customWidth="1"/>
    <col min="2048" max="2050" width="0" style="2" hidden="1" customWidth="1"/>
    <col min="2051" max="2051" width="0.140625" style="2" customWidth="1"/>
    <col min="2052" max="2052" width="11.42578125" style="2" customWidth="1"/>
    <col min="2053" max="2053" width="8.42578125" style="2" customWidth="1"/>
    <col min="2054" max="2054" width="0" style="2" hidden="1" customWidth="1"/>
    <col min="2055" max="2055" width="9.28515625" style="2"/>
    <col min="2056" max="2056" width="9.7109375" style="2" customWidth="1"/>
    <col min="2057" max="2297" width="9.28515625" style="2"/>
    <col min="2298" max="2298" width="3.7109375" style="2" customWidth="1"/>
    <col min="2299" max="2299" width="58.7109375" style="2" customWidth="1"/>
    <col min="2300" max="2300" width="9.5703125" style="2" customWidth="1"/>
    <col min="2301" max="2301" width="0" style="2" hidden="1" customWidth="1"/>
    <col min="2302" max="2302" width="8.7109375" style="2" customWidth="1"/>
    <col min="2303" max="2303" width="11.42578125" style="2" customWidth="1"/>
    <col min="2304" max="2306" width="0" style="2" hidden="1" customWidth="1"/>
    <col min="2307" max="2307" width="0.140625" style="2" customWidth="1"/>
    <col min="2308" max="2308" width="11.42578125" style="2" customWidth="1"/>
    <col min="2309" max="2309" width="8.42578125" style="2" customWidth="1"/>
    <col min="2310" max="2310" width="0" style="2" hidden="1" customWidth="1"/>
    <col min="2311" max="2311" width="9.28515625" style="2"/>
    <col min="2312" max="2312" width="9.7109375" style="2" customWidth="1"/>
    <col min="2313" max="2553" width="9.28515625" style="2"/>
    <col min="2554" max="2554" width="3.7109375" style="2" customWidth="1"/>
    <col min="2555" max="2555" width="58.7109375" style="2" customWidth="1"/>
    <col min="2556" max="2556" width="9.5703125" style="2" customWidth="1"/>
    <col min="2557" max="2557" width="0" style="2" hidden="1" customWidth="1"/>
    <col min="2558" max="2558" width="8.7109375" style="2" customWidth="1"/>
    <col min="2559" max="2559" width="11.42578125" style="2" customWidth="1"/>
    <col min="2560" max="2562" width="0" style="2" hidden="1" customWidth="1"/>
    <col min="2563" max="2563" width="0.140625" style="2" customWidth="1"/>
    <col min="2564" max="2564" width="11.42578125" style="2" customWidth="1"/>
    <col min="2565" max="2565" width="8.42578125" style="2" customWidth="1"/>
    <col min="2566" max="2566" width="0" style="2" hidden="1" customWidth="1"/>
    <col min="2567" max="2567" width="9.28515625" style="2"/>
    <col min="2568" max="2568" width="9.7109375" style="2" customWidth="1"/>
    <col min="2569" max="2809" width="9.28515625" style="2"/>
    <col min="2810" max="2810" width="3.7109375" style="2" customWidth="1"/>
    <col min="2811" max="2811" width="58.7109375" style="2" customWidth="1"/>
    <col min="2812" max="2812" width="9.5703125" style="2" customWidth="1"/>
    <col min="2813" max="2813" width="0" style="2" hidden="1" customWidth="1"/>
    <col min="2814" max="2814" width="8.7109375" style="2" customWidth="1"/>
    <col min="2815" max="2815" width="11.42578125" style="2" customWidth="1"/>
    <col min="2816" max="2818" width="0" style="2" hidden="1" customWidth="1"/>
    <col min="2819" max="2819" width="0.140625" style="2" customWidth="1"/>
    <col min="2820" max="2820" width="11.42578125" style="2" customWidth="1"/>
    <col min="2821" max="2821" width="8.42578125" style="2" customWidth="1"/>
    <col min="2822" max="2822" width="0" style="2" hidden="1" customWidth="1"/>
    <col min="2823" max="2823" width="9.28515625" style="2"/>
    <col min="2824" max="2824" width="9.7109375" style="2" customWidth="1"/>
    <col min="2825" max="3065" width="9.28515625" style="2"/>
    <col min="3066" max="3066" width="3.7109375" style="2" customWidth="1"/>
    <col min="3067" max="3067" width="58.7109375" style="2" customWidth="1"/>
    <col min="3068" max="3068" width="9.5703125" style="2" customWidth="1"/>
    <col min="3069" max="3069" width="0" style="2" hidden="1" customWidth="1"/>
    <col min="3070" max="3070" width="8.7109375" style="2" customWidth="1"/>
    <col min="3071" max="3071" width="11.42578125" style="2" customWidth="1"/>
    <col min="3072" max="3074" width="0" style="2" hidden="1" customWidth="1"/>
    <col min="3075" max="3075" width="0.140625" style="2" customWidth="1"/>
    <col min="3076" max="3076" width="11.42578125" style="2" customWidth="1"/>
    <col min="3077" max="3077" width="8.42578125" style="2" customWidth="1"/>
    <col min="3078" max="3078" width="0" style="2" hidden="1" customWidth="1"/>
    <col min="3079" max="3079" width="9.28515625" style="2"/>
    <col min="3080" max="3080" width="9.7109375" style="2" customWidth="1"/>
    <col min="3081" max="3321" width="9.28515625" style="2"/>
    <col min="3322" max="3322" width="3.7109375" style="2" customWidth="1"/>
    <col min="3323" max="3323" width="58.7109375" style="2" customWidth="1"/>
    <col min="3324" max="3324" width="9.5703125" style="2" customWidth="1"/>
    <col min="3325" max="3325" width="0" style="2" hidden="1" customWidth="1"/>
    <col min="3326" max="3326" width="8.7109375" style="2" customWidth="1"/>
    <col min="3327" max="3327" width="11.42578125" style="2" customWidth="1"/>
    <col min="3328" max="3330" width="0" style="2" hidden="1" customWidth="1"/>
    <col min="3331" max="3331" width="0.140625" style="2" customWidth="1"/>
    <col min="3332" max="3332" width="11.42578125" style="2" customWidth="1"/>
    <col min="3333" max="3333" width="8.42578125" style="2" customWidth="1"/>
    <col min="3334" max="3334" width="0" style="2" hidden="1" customWidth="1"/>
    <col min="3335" max="3335" width="9.28515625" style="2"/>
    <col min="3336" max="3336" width="9.7109375" style="2" customWidth="1"/>
    <col min="3337" max="3577" width="9.28515625" style="2"/>
    <col min="3578" max="3578" width="3.7109375" style="2" customWidth="1"/>
    <col min="3579" max="3579" width="58.7109375" style="2" customWidth="1"/>
    <col min="3580" max="3580" width="9.5703125" style="2" customWidth="1"/>
    <col min="3581" max="3581" width="0" style="2" hidden="1" customWidth="1"/>
    <col min="3582" max="3582" width="8.7109375" style="2" customWidth="1"/>
    <col min="3583" max="3583" width="11.42578125" style="2" customWidth="1"/>
    <col min="3584" max="3586" width="0" style="2" hidden="1" customWidth="1"/>
    <col min="3587" max="3587" width="0.140625" style="2" customWidth="1"/>
    <col min="3588" max="3588" width="11.42578125" style="2" customWidth="1"/>
    <col min="3589" max="3589" width="8.42578125" style="2" customWidth="1"/>
    <col min="3590" max="3590" width="0" style="2" hidden="1" customWidth="1"/>
    <col min="3591" max="3591" width="9.28515625" style="2"/>
    <col min="3592" max="3592" width="9.7109375" style="2" customWidth="1"/>
    <col min="3593" max="3833" width="9.28515625" style="2"/>
    <col min="3834" max="3834" width="3.7109375" style="2" customWidth="1"/>
    <col min="3835" max="3835" width="58.7109375" style="2" customWidth="1"/>
    <col min="3836" max="3836" width="9.5703125" style="2" customWidth="1"/>
    <col min="3837" max="3837" width="0" style="2" hidden="1" customWidth="1"/>
    <col min="3838" max="3838" width="8.7109375" style="2" customWidth="1"/>
    <col min="3839" max="3839" width="11.42578125" style="2" customWidth="1"/>
    <col min="3840" max="3842" width="0" style="2" hidden="1" customWidth="1"/>
    <col min="3843" max="3843" width="0.140625" style="2" customWidth="1"/>
    <col min="3844" max="3844" width="11.42578125" style="2" customWidth="1"/>
    <col min="3845" max="3845" width="8.42578125" style="2" customWidth="1"/>
    <col min="3846" max="3846" width="0" style="2" hidden="1" customWidth="1"/>
    <col min="3847" max="3847" width="9.28515625" style="2"/>
    <col min="3848" max="3848" width="9.7109375" style="2" customWidth="1"/>
    <col min="3849" max="4089" width="9.28515625" style="2"/>
    <col min="4090" max="4090" width="3.7109375" style="2" customWidth="1"/>
    <col min="4091" max="4091" width="58.7109375" style="2" customWidth="1"/>
    <col min="4092" max="4092" width="9.5703125" style="2" customWidth="1"/>
    <col min="4093" max="4093" width="0" style="2" hidden="1" customWidth="1"/>
    <col min="4094" max="4094" width="8.7109375" style="2" customWidth="1"/>
    <col min="4095" max="4095" width="11.42578125" style="2" customWidth="1"/>
    <col min="4096" max="4098" width="0" style="2" hidden="1" customWidth="1"/>
    <col min="4099" max="4099" width="0.140625" style="2" customWidth="1"/>
    <col min="4100" max="4100" width="11.42578125" style="2" customWidth="1"/>
    <col min="4101" max="4101" width="8.42578125" style="2" customWidth="1"/>
    <col min="4102" max="4102" width="0" style="2" hidden="1" customWidth="1"/>
    <col min="4103" max="4103" width="9.28515625" style="2"/>
    <col min="4104" max="4104" width="9.7109375" style="2" customWidth="1"/>
    <col min="4105" max="4345" width="9.28515625" style="2"/>
    <col min="4346" max="4346" width="3.7109375" style="2" customWidth="1"/>
    <col min="4347" max="4347" width="58.7109375" style="2" customWidth="1"/>
    <col min="4348" max="4348" width="9.5703125" style="2" customWidth="1"/>
    <col min="4349" max="4349" width="0" style="2" hidden="1" customWidth="1"/>
    <col min="4350" max="4350" width="8.7109375" style="2" customWidth="1"/>
    <col min="4351" max="4351" width="11.42578125" style="2" customWidth="1"/>
    <col min="4352" max="4354" width="0" style="2" hidden="1" customWidth="1"/>
    <col min="4355" max="4355" width="0.140625" style="2" customWidth="1"/>
    <col min="4356" max="4356" width="11.42578125" style="2" customWidth="1"/>
    <col min="4357" max="4357" width="8.42578125" style="2" customWidth="1"/>
    <col min="4358" max="4358" width="0" style="2" hidden="1" customWidth="1"/>
    <col min="4359" max="4359" width="9.28515625" style="2"/>
    <col min="4360" max="4360" width="9.7109375" style="2" customWidth="1"/>
    <col min="4361" max="4601" width="9.28515625" style="2"/>
    <col min="4602" max="4602" width="3.7109375" style="2" customWidth="1"/>
    <col min="4603" max="4603" width="58.7109375" style="2" customWidth="1"/>
    <col min="4604" max="4604" width="9.5703125" style="2" customWidth="1"/>
    <col min="4605" max="4605" width="0" style="2" hidden="1" customWidth="1"/>
    <col min="4606" max="4606" width="8.7109375" style="2" customWidth="1"/>
    <col min="4607" max="4607" width="11.42578125" style="2" customWidth="1"/>
    <col min="4608" max="4610" width="0" style="2" hidden="1" customWidth="1"/>
    <col min="4611" max="4611" width="0.140625" style="2" customWidth="1"/>
    <col min="4612" max="4612" width="11.42578125" style="2" customWidth="1"/>
    <col min="4613" max="4613" width="8.42578125" style="2" customWidth="1"/>
    <col min="4614" max="4614" width="0" style="2" hidden="1" customWidth="1"/>
    <col min="4615" max="4615" width="9.28515625" style="2"/>
    <col min="4616" max="4616" width="9.7109375" style="2" customWidth="1"/>
    <col min="4617" max="4857" width="9.28515625" style="2"/>
    <col min="4858" max="4858" width="3.7109375" style="2" customWidth="1"/>
    <col min="4859" max="4859" width="58.7109375" style="2" customWidth="1"/>
    <col min="4860" max="4860" width="9.5703125" style="2" customWidth="1"/>
    <col min="4861" max="4861" width="0" style="2" hidden="1" customWidth="1"/>
    <col min="4862" max="4862" width="8.7109375" style="2" customWidth="1"/>
    <col min="4863" max="4863" width="11.42578125" style="2" customWidth="1"/>
    <col min="4864" max="4866" width="0" style="2" hidden="1" customWidth="1"/>
    <col min="4867" max="4867" width="0.140625" style="2" customWidth="1"/>
    <col min="4868" max="4868" width="11.42578125" style="2" customWidth="1"/>
    <col min="4869" max="4869" width="8.42578125" style="2" customWidth="1"/>
    <col min="4870" max="4870" width="0" style="2" hidden="1" customWidth="1"/>
    <col min="4871" max="4871" width="9.28515625" style="2"/>
    <col min="4872" max="4872" width="9.7109375" style="2" customWidth="1"/>
    <col min="4873" max="5113" width="9.28515625" style="2"/>
    <col min="5114" max="5114" width="3.7109375" style="2" customWidth="1"/>
    <col min="5115" max="5115" width="58.7109375" style="2" customWidth="1"/>
    <col min="5116" max="5116" width="9.5703125" style="2" customWidth="1"/>
    <col min="5117" max="5117" width="0" style="2" hidden="1" customWidth="1"/>
    <col min="5118" max="5118" width="8.7109375" style="2" customWidth="1"/>
    <col min="5119" max="5119" width="11.42578125" style="2" customWidth="1"/>
    <col min="5120" max="5122" width="0" style="2" hidden="1" customWidth="1"/>
    <col min="5123" max="5123" width="0.140625" style="2" customWidth="1"/>
    <col min="5124" max="5124" width="11.42578125" style="2" customWidth="1"/>
    <col min="5125" max="5125" width="8.42578125" style="2" customWidth="1"/>
    <col min="5126" max="5126" width="0" style="2" hidden="1" customWidth="1"/>
    <col min="5127" max="5127" width="9.28515625" style="2"/>
    <col min="5128" max="5128" width="9.7109375" style="2" customWidth="1"/>
    <col min="5129" max="5369" width="9.28515625" style="2"/>
    <col min="5370" max="5370" width="3.7109375" style="2" customWidth="1"/>
    <col min="5371" max="5371" width="58.7109375" style="2" customWidth="1"/>
    <col min="5372" max="5372" width="9.5703125" style="2" customWidth="1"/>
    <col min="5373" max="5373" width="0" style="2" hidden="1" customWidth="1"/>
    <col min="5374" max="5374" width="8.7109375" style="2" customWidth="1"/>
    <col min="5375" max="5375" width="11.42578125" style="2" customWidth="1"/>
    <col min="5376" max="5378" width="0" style="2" hidden="1" customWidth="1"/>
    <col min="5379" max="5379" width="0.140625" style="2" customWidth="1"/>
    <col min="5380" max="5380" width="11.42578125" style="2" customWidth="1"/>
    <col min="5381" max="5381" width="8.42578125" style="2" customWidth="1"/>
    <col min="5382" max="5382" width="0" style="2" hidden="1" customWidth="1"/>
    <col min="5383" max="5383" width="9.28515625" style="2"/>
    <col min="5384" max="5384" width="9.7109375" style="2" customWidth="1"/>
    <col min="5385" max="5625" width="9.28515625" style="2"/>
    <col min="5626" max="5626" width="3.7109375" style="2" customWidth="1"/>
    <col min="5627" max="5627" width="58.7109375" style="2" customWidth="1"/>
    <col min="5628" max="5628" width="9.5703125" style="2" customWidth="1"/>
    <col min="5629" max="5629" width="0" style="2" hidden="1" customWidth="1"/>
    <col min="5630" max="5630" width="8.7109375" style="2" customWidth="1"/>
    <col min="5631" max="5631" width="11.42578125" style="2" customWidth="1"/>
    <col min="5632" max="5634" width="0" style="2" hidden="1" customWidth="1"/>
    <col min="5635" max="5635" width="0.140625" style="2" customWidth="1"/>
    <col min="5636" max="5636" width="11.42578125" style="2" customWidth="1"/>
    <col min="5637" max="5637" width="8.42578125" style="2" customWidth="1"/>
    <col min="5638" max="5638" width="0" style="2" hidden="1" customWidth="1"/>
    <col min="5639" max="5639" width="9.28515625" style="2"/>
    <col min="5640" max="5640" width="9.7109375" style="2" customWidth="1"/>
    <col min="5641" max="5881" width="9.28515625" style="2"/>
    <col min="5882" max="5882" width="3.7109375" style="2" customWidth="1"/>
    <col min="5883" max="5883" width="58.7109375" style="2" customWidth="1"/>
    <col min="5884" max="5884" width="9.5703125" style="2" customWidth="1"/>
    <col min="5885" max="5885" width="0" style="2" hidden="1" customWidth="1"/>
    <col min="5886" max="5886" width="8.7109375" style="2" customWidth="1"/>
    <col min="5887" max="5887" width="11.42578125" style="2" customWidth="1"/>
    <col min="5888" max="5890" width="0" style="2" hidden="1" customWidth="1"/>
    <col min="5891" max="5891" width="0.140625" style="2" customWidth="1"/>
    <col min="5892" max="5892" width="11.42578125" style="2" customWidth="1"/>
    <col min="5893" max="5893" width="8.42578125" style="2" customWidth="1"/>
    <col min="5894" max="5894" width="0" style="2" hidden="1" customWidth="1"/>
    <col min="5895" max="5895" width="9.28515625" style="2"/>
    <col min="5896" max="5896" width="9.7109375" style="2" customWidth="1"/>
    <col min="5897" max="6137" width="9.28515625" style="2"/>
    <col min="6138" max="6138" width="3.7109375" style="2" customWidth="1"/>
    <col min="6139" max="6139" width="58.7109375" style="2" customWidth="1"/>
    <col min="6140" max="6140" width="9.5703125" style="2" customWidth="1"/>
    <col min="6141" max="6141" width="0" style="2" hidden="1" customWidth="1"/>
    <col min="6142" max="6142" width="8.7109375" style="2" customWidth="1"/>
    <col min="6143" max="6143" width="11.42578125" style="2" customWidth="1"/>
    <col min="6144" max="6146" width="0" style="2" hidden="1" customWidth="1"/>
    <col min="6147" max="6147" width="0.140625" style="2" customWidth="1"/>
    <col min="6148" max="6148" width="11.42578125" style="2" customWidth="1"/>
    <col min="6149" max="6149" width="8.42578125" style="2" customWidth="1"/>
    <col min="6150" max="6150" width="0" style="2" hidden="1" customWidth="1"/>
    <col min="6151" max="6151" width="9.28515625" style="2"/>
    <col min="6152" max="6152" width="9.7109375" style="2" customWidth="1"/>
    <col min="6153" max="6393" width="9.28515625" style="2"/>
    <col min="6394" max="6394" width="3.7109375" style="2" customWidth="1"/>
    <col min="6395" max="6395" width="58.7109375" style="2" customWidth="1"/>
    <col min="6396" max="6396" width="9.5703125" style="2" customWidth="1"/>
    <col min="6397" max="6397" width="0" style="2" hidden="1" customWidth="1"/>
    <col min="6398" max="6398" width="8.7109375" style="2" customWidth="1"/>
    <col min="6399" max="6399" width="11.42578125" style="2" customWidth="1"/>
    <col min="6400" max="6402" width="0" style="2" hidden="1" customWidth="1"/>
    <col min="6403" max="6403" width="0.140625" style="2" customWidth="1"/>
    <col min="6404" max="6404" width="11.42578125" style="2" customWidth="1"/>
    <col min="6405" max="6405" width="8.42578125" style="2" customWidth="1"/>
    <col min="6406" max="6406" width="0" style="2" hidden="1" customWidth="1"/>
    <col min="6407" max="6407" width="9.28515625" style="2"/>
    <col min="6408" max="6408" width="9.7109375" style="2" customWidth="1"/>
    <col min="6409" max="6649" width="9.28515625" style="2"/>
    <col min="6650" max="6650" width="3.7109375" style="2" customWidth="1"/>
    <col min="6651" max="6651" width="58.7109375" style="2" customWidth="1"/>
    <col min="6652" max="6652" width="9.5703125" style="2" customWidth="1"/>
    <col min="6653" max="6653" width="0" style="2" hidden="1" customWidth="1"/>
    <col min="6654" max="6654" width="8.7109375" style="2" customWidth="1"/>
    <col min="6655" max="6655" width="11.42578125" style="2" customWidth="1"/>
    <col min="6656" max="6658" width="0" style="2" hidden="1" customWidth="1"/>
    <col min="6659" max="6659" width="0.140625" style="2" customWidth="1"/>
    <col min="6660" max="6660" width="11.42578125" style="2" customWidth="1"/>
    <col min="6661" max="6661" width="8.42578125" style="2" customWidth="1"/>
    <col min="6662" max="6662" width="0" style="2" hidden="1" customWidth="1"/>
    <col min="6663" max="6663" width="9.28515625" style="2"/>
    <col min="6664" max="6664" width="9.7109375" style="2" customWidth="1"/>
    <col min="6665" max="6905" width="9.28515625" style="2"/>
    <col min="6906" max="6906" width="3.7109375" style="2" customWidth="1"/>
    <col min="6907" max="6907" width="58.7109375" style="2" customWidth="1"/>
    <col min="6908" max="6908" width="9.5703125" style="2" customWidth="1"/>
    <col min="6909" max="6909" width="0" style="2" hidden="1" customWidth="1"/>
    <col min="6910" max="6910" width="8.7109375" style="2" customWidth="1"/>
    <col min="6911" max="6911" width="11.42578125" style="2" customWidth="1"/>
    <col min="6912" max="6914" width="0" style="2" hidden="1" customWidth="1"/>
    <col min="6915" max="6915" width="0.140625" style="2" customWidth="1"/>
    <col min="6916" max="6916" width="11.42578125" style="2" customWidth="1"/>
    <col min="6917" max="6917" width="8.42578125" style="2" customWidth="1"/>
    <col min="6918" max="6918" width="0" style="2" hidden="1" customWidth="1"/>
    <col min="6919" max="6919" width="9.28515625" style="2"/>
    <col min="6920" max="6920" width="9.7109375" style="2" customWidth="1"/>
    <col min="6921" max="7161" width="9.28515625" style="2"/>
    <col min="7162" max="7162" width="3.7109375" style="2" customWidth="1"/>
    <col min="7163" max="7163" width="58.7109375" style="2" customWidth="1"/>
    <col min="7164" max="7164" width="9.5703125" style="2" customWidth="1"/>
    <col min="7165" max="7165" width="0" style="2" hidden="1" customWidth="1"/>
    <col min="7166" max="7166" width="8.7109375" style="2" customWidth="1"/>
    <col min="7167" max="7167" width="11.42578125" style="2" customWidth="1"/>
    <col min="7168" max="7170" width="0" style="2" hidden="1" customWidth="1"/>
    <col min="7171" max="7171" width="0.140625" style="2" customWidth="1"/>
    <col min="7172" max="7172" width="11.42578125" style="2" customWidth="1"/>
    <col min="7173" max="7173" width="8.42578125" style="2" customWidth="1"/>
    <col min="7174" max="7174" width="0" style="2" hidden="1" customWidth="1"/>
    <col min="7175" max="7175" width="9.28515625" style="2"/>
    <col min="7176" max="7176" width="9.7109375" style="2" customWidth="1"/>
    <col min="7177" max="7417" width="9.28515625" style="2"/>
    <col min="7418" max="7418" width="3.7109375" style="2" customWidth="1"/>
    <col min="7419" max="7419" width="58.7109375" style="2" customWidth="1"/>
    <col min="7420" max="7420" width="9.5703125" style="2" customWidth="1"/>
    <col min="7421" max="7421" width="0" style="2" hidden="1" customWidth="1"/>
    <col min="7422" max="7422" width="8.7109375" style="2" customWidth="1"/>
    <col min="7423" max="7423" width="11.42578125" style="2" customWidth="1"/>
    <col min="7424" max="7426" width="0" style="2" hidden="1" customWidth="1"/>
    <col min="7427" max="7427" width="0.140625" style="2" customWidth="1"/>
    <col min="7428" max="7428" width="11.42578125" style="2" customWidth="1"/>
    <col min="7429" max="7429" width="8.42578125" style="2" customWidth="1"/>
    <col min="7430" max="7430" width="0" style="2" hidden="1" customWidth="1"/>
    <col min="7431" max="7431" width="9.28515625" style="2"/>
    <col min="7432" max="7432" width="9.7109375" style="2" customWidth="1"/>
    <col min="7433" max="7673" width="9.28515625" style="2"/>
    <col min="7674" max="7674" width="3.7109375" style="2" customWidth="1"/>
    <col min="7675" max="7675" width="58.7109375" style="2" customWidth="1"/>
    <col min="7676" max="7676" width="9.5703125" style="2" customWidth="1"/>
    <col min="7677" max="7677" width="0" style="2" hidden="1" customWidth="1"/>
    <col min="7678" max="7678" width="8.7109375" style="2" customWidth="1"/>
    <col min="7679" max="7679" width="11.42578125" style="2" customWidth="1"/>
    <col min="7680" max="7682" width="0" style="2" hidden="1" customWidth="1"/>
    <col min="7683" max="7683" width="0.140625" style="2" customWidth="1"/>
    <col min="7684" max="7684" width="11.42578125" style="2" customWidth="1"/>
    <col min="7685" max="7685" width="8.42578125" style="2" customWidth="1"/>
    <col min="7686" max="7686" width="0" style="2" hidden="1" customWidth="1"/>
    <col min="7687" max="7687" width="9.28515625" style="2"/>
    <col min="7688" max="7688" width="9.7109375" style="2" customWidth="1"/>
    <col min="7689" max="7929" width="9.28515625" style="2"/>
    <col min="7930" max="7930" width="3.7109375" style="2" customWidth="1"/>
    <col min="7931" max="7931" width="58.7109375" style="2" customWidth="1"/>
    <col min="7932" max="7932" width="9.5703125" style="2" customWidth="1"/>
    <col min="7933" max="7933" width="0" style="2" hidden="1" customWidth="1"/>
    <col min="7934" max="7934" width="8.7109375" style="2" customWidth="1"/>
    <col min="7935" max="7935" width="11.42578125" style="2" customWidth="1"/>
    <col min="7936" max="7938" width="0" style="2" hidden="1" customWidth="1"/>
    <col min="7939" max="7939" width="0.140625" style="2" customWidth="1"/>
    <col min="7940" max="7940" width="11.42578125" style="2" customWidth="1"/>
    <col min="7941" max="7941" width="8.42578125" style="2" customWidth="1"/>
    <col min="7942" max="7942" width="0" style="2" hidden="1" customWidth="1"/>
    <col min="7943" max="7943" width="9.28515625" style="2"/>
    <col min="7944" max="7944" width="9.7109375" style="2" customWidth="1"/>
    <col min="7945" max="8185" width="9.28515625" style="2"/>
    <col min="8186" max="8186" width="3.7109375" style="2" customWidth="1"/>
    <col min="8187" max="8187" width="58.7109375" style="2" customWidth="1"/>
    <col min="8188" max="8188" width="9.5703125" style="2" customWidth="1"/>
    <col min="8189" max="8189" width="0" style="2" hidden="1" customWidth="1"/>
    <col min="8190" max="8190" width="8.7109375" style="2" customWidth="1"/>
    <col min="8191" max="8191" width="11.42578125" style="2" customWidth="1"/>
    <col min="8192" max="8194" width="0" style="2" hidden="1" customWidth="1"/>
    <col min="8195" max="8195" width="0.140625" style="2" customWidth="1"/>
    <col min="8196" max="8196" width="11.42578125" style="2" customWidth="1"/>
    <col min="8197" max="8197" width="8.42578125" style="2" customWidth="1"/>
    <col min="8198" max="8198" width="0" style="2" hidden="1" customWidth="1"/>
    <col min="8199" max="8199" width="9.28515625" style="2"/>
    <col min="8200" max="8200" width="9.7109375" style="2" customWidth="1"/>
    <col min="8201" max="8441" width="9.28515625" style="2"/>
    <col min="8442" max="8442" width="3.7109375" style="2" customWidth="1"/>
    <col min="8443" max="8443" width="58.7109375" style="2" customWidth="1"/>
    <col min="8444" max="8444" width="9.5703125" style="2" customWidth="1"/>
    <col min="8445" max="8445" width="0" style="2" hidden="1" customWidth="1"/>
    <col min="8446" max="8446" width="8.7109375" style="2" customWidth="1"/>
    <col min="8447" max="8447" width="11.42578125" style="2" customWidth="1"/>
    <col min="8448" max="8450" width="0" style="2" hidden="1" customWidth="1"/>
    <col min="8451" max="8451" width="0.140625" style="2" customWidth="1"/>
    <col min="8452" max="8452" width="11.42578125" style="2" customWidth="1"/>
    <col min="8453" max="8453" width="8.42578125" style="2" customWidth="1"/>
    <col min="8454" max="8454" width="0" style="2" hidden="1" customWidth="1"/>
    <col min="8455" max="8455" width="9.28515625" style="2"/>
    <col min="8456" max="8456" width="9.7109375" style="2" customWidth="1"/>
    <col min="8457" max="8697" width="9.28515625" style="2"/>
    <col min="8698" max="8698" width="3.7109375" style="2" customWidth="1"/>
    <col min="8699" max="8699" width="58.7109375" style="2" customWidth="1"/>
    <col min="8700" max="8700" width="9.5703125" style="2" customWidth="1"/>
    <col min="8701" max="8701" width="0" style="2" hidden="1" customWidth="1"/>
    <col min="8702" max="8702" width="8.7109375" style="2" customWidth="1"/>
    <col min="8703" max="8703" width="11.42578125" style="2" customWidth="1"/>
    <col min="8704" max="8706" width="0" style="2" hidden="1" customWidth="1"/>
    <col min="8707" max="8707" width="0.140625" style="2" customWidth="1"/>
    <col min="8708" max="8708" width="11.42578125" style="2" customWidth="1"/>
    <col min="8709" max="8709" width="8.42578125" style="2" customWidth="1"/>
    <col min="8710" max="8710" width="0" style="2" hidden="1" customWidth="1"/>
    <col min="8711" max="8711" width="9.28515625" style="2"/>
    <col min="8712" max="8712" width="9.7109375" style="2" customWidth="1"/>
    <col min="8713" max="8953" width="9.28515625" style="2"/>
    <col min="8954" max="8954" width="3.7109375" style="2" customWidth="1"/>
    <col min="8955" max="8955" width="58.7109375" style="2" customWidth="1"/>
    <col min="8956" max="8956" width="9.5703125" style="2" customWidth="1"/>
    <col min="8957" max="8957" width="0" style="2" hidden="1" customWidth="1"/>
    <col min="8958" max="8958" width="8.7109375" style="2" customWidth="1"/>
    <col min="8959" max="8959" width="11.42578125" style="2" customWidth="1"/>
    <col min="8960" max="8962" width="0" style="2" hidden="1" customWidth="1"/>
    <col min="8963" max="8963" width="0.140625" style="2" customWidth="1"/>
    <col min="8964" max="8964" width="11.42578125" style="2" customWidth="1"/>
    <col min="8965" max="8965" width="8.42578125" style="2" customWidth="1"/>
    <col min="8966" max="8966" width="0" style="2" hidden="1" customWidth="1"/>
    <col min="8967" max="8967" width="9.28515625" style="2"/>
    <col min="8968" max="8968" width="9.7109375" style="2" customWidth="1"/>
    <col min="8969" max="9209" width="9.28515625" style="2"/>
    <col min="9210" max="9210" width="3.7109375" style="2" customWidth="1"/>
    <col min="9211" max="9211" width="58.7109375" style="2" customWidth="1"/>
    <col min="9212" max="9212" width="9.5703125" style="2" customWidth="1"/>
    <col min="9213" max="9213" width="0" style="2" hidden="1" customWidth="1"/>
    <col min="9214" max="9214" width="8.7109375" style="2" customWidth="1"/>
    <col min="9215" max="9215" width="11.42578125" style="2" customWidth="1"/>
    <col min="9216" max="9218" width="0" style="2" hidden="1" customWidth="1"/>
    <col min="9219" max="9219" width="0.140625" style="2" customWidth="1"/>
    <col min="9220" max="9220" width="11.42578125" style="2" customWidth="1"/>
    <col min="9221" max="9221" width="8.42578125" style="2" customWidth="1"/>
    <col min="9222" max="9222" width="0" style="2" hidden="1" customWidth="1"/>
    <col min="9223" max="9223" width="9.28515625" style="2"/>
    <col min="9224" max="9224" width="9.7109375" style="2" customWidth="1"/>
    <col min="9225" max="9465" width="9.28515625" style="2"/>
    <col min="9466" max="9466" width="3.7109375" style="2" customWidth="1"/>
    <col min="9467" max="9467" width="58.7109375" style="2" customWidth="1"/>
    <col min="9468" max="9468" width="9.5703125" style="2" customWidth="1"/>
    <col min="9469" max="9469" width="0" style="2" hidden="1" customWidth="1"/>
    <col min="9470" max="9470" width="8.7109375" style="2" customWidth="1"/>
    <col min="9471" max="9471" width="11.42578125" style="2" customWidth="1"/>
    <col min="9472" max="9474" width="0" style="2" hidden="1" customWidth="1"/>
    <col min="9475" max="9475" width="0.140625" style="2" customWidth="1"/>
    <col min="9476" max="9476" width="11.42578125" style="2" customWidth="1"/>
    <col min="9477" max="9477" width="8.42578125" style="2" customWidth="1"/>
    <col min="9478" max="9478" width="0" style="2" hidden="1" customWidth="1"/>
    <col min="9479" max="9479" width="9.28515625" style="2"/>
    <col min="9480" max="9480" width="9.7109375" style="2" customWidth="1"/>
    <col min="9481" max="9721" width="9.28515625" style="2"/>
    <col min="9722" max="9722" width="3.7109375" style="2" customWidth="1"/>
    <col min="9723" max="9723" width="58.7109375" style="2" customWidth="1"/>
    <col min="9724" max="9724" width="9.5703125" style="2" customWidth="1"/>
    <col min="9725" max="9725" width="0" style="2" hidden="1" customWidth="1"/>
    <col min="9726" max="9726" width="8.7109375" style="2" customWidth="1"/>
    <col min="9727" max="9727" width="11.42578125" style="2" customWidth="1"/>
    <col min="9728" max="9730" width="0" style="2" hidden="1" customWidth="1"/>
    <col min="9731" max="9731" width="0.140625" style="2" customWidth="1"/>
    <col min="9732" max="9732" width="11.42578125" style="2" customWidth="1"/>
    <col min="9733" max="9733" width="8.42578125" style="2" customWidth="1"/>
    <col min="9734" max="9734" width="0" style="2" hidden="1" customWidth="1"/>
    <col min="9735" max="9735" width="9.28515625" style="2"/>
    <col min="9736" max="9736" width="9.7109375" style="2" customWidth="1"/>
    <col min="9737" max="9977" width="9.28515625" style="2"/>
    <col min="9978" max="9978" width="3.7109375" style="2" customWidth="1"/>
    <col min="9979" max="9979" width="58.7109375" style="2" customWidth="1"/>
    <col min="9980" max="9980" width="9.5703125" style="2" customWidth="1"/>
    <col min="9981" max="9981" width="0" style="2" hidden="1" customWidth="1"/>
    <col min="9982" max="9982" width="8.7109375" style="2" customWidth="1"/>
    <col min="9983" max="9983" width="11.42578125" style="2" customWidth="1"/>
    <col min="9984" max="9986" width="0" style="2" hidden="1" customWidth="1"/>
    <col min="9987" max="9987" width="0.140625" style="2" customWidth="1"/>
    <col min="9988" max="9988" width="11.42578125" style="2" customWidth="1"/>
    <col min="9989" max="9989" width="8.42578125" style="2" customWidth="1"/>
    <col min="9990" max="9990" width="0" style="2" hidden="1" customWidth="1"/>
    <col min="9991" max="9991" width="9.28515625" style="2"/>
    <col min="9992" max="9992" width="9.7109375" style="2" customWidth="1"/>
    <col min="9993" max="10233" width="9.28515625" style="2"/>
    <col min="10234" max="10234" width="3.7109375" style="2" customWidth="1"/>
    <col min="10235" max="10235" width="58.7109375" style="2" customWidth="1"/>
    <col min="10236" max="10236" width="9.5703125" style="2" customWidth="1"/>
    <col min="10237" max="10237" width="0" style="2" hidden="1" customWidth="1"/>
    <col min="10238" max="10238" width="8.7109375" style="2" customWidth="1"/>
    <col min="10239" max="10239" width="11.42578125" style="2" customWidth="1"/>
    <col min="10240" max="10242" width="0" style="2" hidden="1" customWidth="1"/>
    <col min="10243" max="10243" width="0.140625" style="2" customWidth="1"/>
    <col min="10244" max="10244" width="11.42578125" style="2" customWidth="1"/>
    <col min="10245" max="10245" width="8.42578125" style="2" customWidth="1"/>
    <col min="10246" max="10246" width="0" style="2" hidden="1" customWidth="1"/>
    <col min="10247" max="10247" width="9.28515625" style="2"/>
    <col min="10248" max="10248" width="9.7109375" style="2" customWidth="1"/>
    <col min="10249" max="10489" width="9.28515625" style="2"/>
    <col min="10490" max="10490" width="3.7109375" style="2" customWidth="1"/>
    <col min="10491" max="10491" width="58.7109375" style="2" customWidth="1"/>
    <col min="10492" max="10492" width="9.5703125" style="2" customWidth="1"/>
    <col min="10493" max="10493" width="0" style="2" hidden="1" customWidth="1"/>
    <col min="10494" max="10494" width="8.7109375" style="2" customWidth="1"/>
    <col min="10495" max="10495" width="11.42578125" style="2" customWidth="1"/>
    <col min="10496" max="10498" width="0" style="2" hidden="1" customWidth="1"/>
    <col min="10499" max="10499" width="0.140625" style="2" customWidth="1"/>
    <col min="10500" max="10500" width="11.42578125" style="2" customWidth="1"/>
    <col min="10501" max="10501" width="8.42578125" style="2" customWidth="1"/>
    <col min="10502" max="10502" width="0" style="2" hidden="1" customWidth="1"/>
    <col min="10503" max="10503" width="9.28515625" style="2"/>
    <col min="10504" max="10504" width="9.7109375" style="2" customWidth="1"/>
    <col min="10505" max="10745" width="9.28515625" style="2"/>
    <col min="10746" max="10746" width="3.7109375" style="2" customWidth="1"/>
    <col min="10747" max="10747" width="58.7109375" style="2" customWidth="1"/>
    <col min="10748" max="10748" width="9.5703125" style="2" customWidth="1"/>
    <col min="10749" max="10749" width="0" style="2" hidden="1" customWidth="1"/>
    <col min="10750" max="10750" width="8.7109375" style="2" customWidth="1"/>
    <col min="10751" max="10751" width="11.42578125" style="2" customWidth="1"/>
    <col min="10752" max="10754" width="0" style="2" hidden="1" customWidth="1"/>
    <col min="10755" max="10755" width="0.140625" style="2" customWidth="1"/>
    <col min="10756" max="10756" width="11.42578125" style="2" customWidth="1"/>
    <col min="10757" max="10757" width="8.42578125" style="2" customWidth="1"/>
    <col min="10758" max="10758" width="0" style="2" hidden="1" customWidth="1"/>
    <col min="10759" max="10759" width="9.28515625" style="2"/>
    <col min="10760" max="10760" width="9.7109375" style="2" customWidth="1"/>
    <col min="10761" max="11001" width="9.28515625" style="2"/>
    <col min="11002" max="11002" width="3.7109375" style="2" customWidth="1"/>
    <col min="11003" max="11003" width="58.7109375" style="2" customWidth="1"/>
    <col min="11004" max="11004" width="9.5703125" style="2" customWidth="1"/>
    <col min="11005" max="11005" width="0" style="2" hidden="1" customWidth="1"/>
    <col min="11006" max="11006" width="8.7109375" style="2" customWidth="1"/>
    <col min="11007" max="11007" width="11.42578125" style="2" customWidth="1"/>
    <col min="11008" max="11010" width="0" style="2" hidden="1" customWidth="1"/>
    <col min="11011" max="11011" width="0.140625" style="2" customWidth="1"/>
    <col min="11012" max="11012" width="11.42578125" style="2" customWidth="1"/>
    <col min="11013" max="11013" width="8.42578125" style="2" customWidth="1"/>
    <col min="11014" max="11014" width="0" style="2" hidden="1" customWidth="1"/>
    <col min="11015" max="11015" width="9.28515625" style="2"/>
    <col min="11016" max="11016" width="9.7109375" style="2" customWidth="1"/>
    <col min="11017" max="11257" width="9.28515625" style="2"/>
    <col min="11258" max="11258" width="3.7109375" style="2" customWidth="1"/>
    <col min="11259" max="11259" width="58.7109375" style="2" customWidth="1"/>
    <col min="11260" max="11260" width="9.5703125" style="2" customWidth="1"/>
    <col min="11261" max="11261" width="0" style="2" hidden="1" customWidth="1"/>
    <col min="11262" max="11262" width="8.7109375" style="2" customWidth="1"/>
    <col min="11263" max="11263" width="11.42578125" style="2" customWidth="1"/>
    <col min="11264" max="11266" width="0" style="2" hidden="1" customWidth="1"/>
    <col min="11267" max="11267" width="0.140625" style="2" customWidth="1"/>
    <col min="11268" max="11268" width="11.42578125" style="2" customWidth="1"/>
    <col min="11269" max="11269" width="8.42578125" style="2" customWidth="1"/>
    <col min="11270" max="11270" width="0" style="2" hidden="1" customWidth="1"/>
    <col min="11271" max="11271" width="9.28515625" style="2"/>
    <col min="11272" max="11272" width="9.7109375" style="2" customWidth="1"/>
    <col min="11273" max="11513" width="9.28515625" style="2"/>
    <col min="11514" max="11514" width="3.7109375" style="2" customWidth="1"/>
    <col min="11515" max="11515" width="58.7109375" style="2" customWidth="1"/>
    <col min="11516" max="11516" width="9.5703125" style="2" customWidth="1"/>
    <col min="11517" max="11517" width="0" style="2" hidden="1" customWidth="1"/>
    <col min="11518" max="11518" width="8.7109375" style="2" customWidth="1"/>
    <col min="11519" max="11519" width="11.42578125" style="2" customWidth="1"/>
    <col min="11520" max="11522" width="0" style="2" hidden="1" customWidth="1"/>
    <col min="11523" max="11523" width="0.140625" style="2" customWidth="1"/>
    <col min="11524" max="11524" width="11.42578125" style="2" customWidth="1"/>
    <col min="11525" max="11525" width="8.42578125" style="2" customWidth="1"/>
    <col min="11526" max="11526" width="0" style="2" hidden="1" customWidth="1"/>
    <col min="11527" max="11527" width="9.28515625" style="2"/>
    <col min="11528" max="11528" width="9.7109375" style="2" customWidth="1"/>
    <col min="11529" max="11769" width="9.28515625" style="2"/>
    <col min="11770" max="11770" width="3.7109375" style="2" customWidth="1"/>
    <col min="11771" max="11771" width="58.7109375" style="2" customWidth="1"/>
    <col min="11772" max="11772" width="9.5703125" style="2" customWidth="1"/>
    <col min="11773" max="11773" width="0" style="2" hidden="1" customWidth="1"/>
    <col min="11774" max="11774" width="8.7109375" style="2" customWidth="1"/>
    <col min="11775" max="11775" width="11.42578125" style="2" customWidth="1"/>
    <col min="11776" max="11778" width="0" style="2" hidden="1" customWidth="1"/>
    <col min="11779" max="11779" width="0.140625" style="2" customWidth="1"/>
    <col min="11780" max="11780" width="11.42578125" style="2" customWidth="1"/>
    <col min="11781" max="11781" width="8.42578125" style="2" customWidth="1"/>
    <col min="11782" max="11782" width="0" style="2" hidden="1" customWidth="1"/>
    <col min="11783" max="11783" width="9.28515625" style="2"/>
    <col min="11784" max="11784" width="9.7109375" style="2" customWidth="1"/>
    <col min="11785" max="12025" width="9.28515625" style="2"/>
    <col min="12026" max="12026" width="3.7109375" style="2" customWidth="1"/>
    <col min="12027" max="12027" width="58.7109375" style="2" customWidth="1"/>
    <col min="12028" max="12028" width="9.5703125" style="2" customWidth="1"/>
    <col min="12029" max="12029" width="0" style="2" hidden="1" customWidth="1"/>
    <col min="12030" max="12030" width="8.7109375" style="2" customWidth="1"/>
    <col min="12031" max="12031" width="11.42578125" style="2" customWidth="1"/>
    <col min="12032" max="12034" width="0" style="2" hidden="1" customWidth="1"/>
    <col min="12035" max="12035" width="0.140625" style="2" customWidth="1"/>
    <col min="12036" max="12036" width="11.42578125" style="2" customWidth="1"/>
    <col min="12037" max="12037" width="8.42578125" style="2" customWidth="1"/>
    <col min="12038" max="12038" width="0" style="2" hidden="1" customWidth="1"/>
    <col min="12039" max="12039" width="9.28515625" style="2"/>
    <col min="12040" max="12040" width="9.7109375" style="2" customWidth="1"/>
    <col min="12041" max="12281" width="9.28515625" style="2"/>
    <col min="12282" max="12282" width="3.7109375" style="2" customWidth="1"/>
    <col min="12283" max="12283" width="58.7109375" style="2" customWidth="1"/>
    <col min="12284" max="12284" width="9.5703125" style="2" customWidth="1"/>
    <col min="12285" max="12285" width="0" style="2" hidden="1" customWidth="1"/>
    <col min="12286" max="12286" width="8.7109375" style="2" customWidth="1"/>
    <col min="12287" max="12287" width="11.42578125" style="2" customWidth="1"/>
    <col min="12288" max="12290" width="0" style="2" hidden="1" customWidth="1"/>
    <col min="12291" max="12291" width="0.140625" style="2" customWidth="1"/>
    <col min="12292" max="12292" width="11.42578125" style="2" customWidth="1"/>
    <col min="12293" max="12293" width="8.42578125" style="2" customWidth="1"/>
    <col min="12294" max="12294" width="0" style="2" hidden="1" customWidth="1"/>
    <col min="12295" max="12295" width="9.28515625" style="2"/>
    <col min="12296" max="12296" width="9.7109375" style="2" customWidth="1"/>
    <col min="12297" max="12537" width="9.28515625" style="2"/>
    <col min="12538" max="12538" width="3.7109375" style="2" customWidth="1"/>
    <col min="12539" max="12539" width="58.7109375" style="2" customWidth="1"/>
    <col min="12540" max="12540" width="9.5703125" style="2" customWidth="1"/>
    <col min="12541" max="12541" width="0" style="2" hidden="1" customWidth="1"/>
    <col min="12542" max="12542" width="8.7109375" style="2" customWidth="1"/>
    <col min="12543" max="12543" width="11.42578125" style="2" customWidth="1"/>
    <col min="12544" max="12546" width="0" style="2" hidden="1" customWidth="1"/>
    <col min="12547" max="12547" width="0.140625" style="2" customWidth="1"/>
    <col min="12548" max="12548" width="11.42578125" style="2" customWidth="1"/>
    <col min="12549" max="12549" width="8.42578125" style="2" customWidth="1"/>
    <col min="12550" max="12550" width="0" style="2" hidden="1" customWidth="1"/>
    <col min="12551" max="12551" width="9.28515625" style="2"/>
    <col min="12552" max="12552" width="9.7109375" style="2" customWidth="1"/>
    <col min="12553" max="12793" width="9.28515625" style="2"/>
    <col min="12794" max="12794" width="3.7109375" style="2" customWidth="1"/>
    <col min="12795" max="12795" width="58.7109375" style="2" customWidth="1"/>
    <col min="12796" max="12796" width="9.5703125" style="2" customWidth="1"/>
    <col min="12797" max="12797" width="0" style="2" hidden="1" customWidth="1"/>
    <col min="12798" max="12798" width="8.7109375" style="2" customWidth="1"/>
    <col min="12799" max="12799" width="11.42578125" style="2" customWidth="1"/>
    <col min="12800" max="12802" width="0" style="2" hidden="1" customWidth="1"/>
    <col min="12803" max="12803" width="0.140625" style="2" customWidth="1"/>
    <col min="12804" max="12804" width="11.42578125" style="2" customWidth="1"/>
    <col min="12805" max="12805" width="8.42578125" style="2" customWidth="1"/>
    <col min="12806" max="12806" width="0" style="2" hidden="1" customWidth="1"/>
    <col min="12807" max="12807" width="9.28515625" style="2"/>
    <col min="12808" max="12808" width="9.7109375" style="2" customWidth="1"/>
    <col min="12809" max="13049" width="9.28515625" style="2"/>
    <col min="13050" max="13050" width="3.7109375" style="2" customWidth="1"/>
    <col min="13051" max="13051" width="58.7109375" style="2" customWidth="1"/>
    <col min="13052" max="13052" width="9.5703125" style="2" customWidth="1"/>
    <col min="13053" max="13053" width="0" style="2" hidden="1" customWidth="1"/>
    <col min="13054" max="13054" width="8.7109375" style="2" customWidth="1"/>
    <col min="13055" max="13055" width="11.42578125" style="2" customWidth="1"/>
    <col min="13056" max="13058" width="0" style="2" hidden="1" customWidth="1"/>
    <col min="13059" max="13059" width="0.140625" style="2" customWidth="1"/>
    <col min="13060" max="13060" width="11.42578125" style="2" customWidth="1"/>
    <col min="13061" max="13061" width="8.42578125" style="2" customWidth="1"/>
    <col min="13062" max="13062" width="0" style="2" hidden="1" customWidth="1"/>
    <col min="13063" max="13063" width="9.28515625" style="2"/>
    <col min="13064" max="13064" width="9.7109375" style="2" customWidth="1"/>
    <col min="13065" max="13305" width="9.28515625" style="2"/>
    <col min="13306" max="13306" width="3.7109375" style="2" customWidth="1"/>
    <col min="13307" max="13307" width="58.7109375" style="2" customWidth="1"/>
    <col min="13308" max="13308" width="9.5703125" style="2" customWidth="1"/>
    <col min="13309" max="13309" width="0" style="2" hidden="1" customWidth="1"/>
    <col min="13310" max="13310" width="8.7109375" style="2" customWidth="1"/>
    <col min="13311" max="13311" width="11.42578125" style="2" customWidth="1"/>
    <col min="13312" max="13314" width="0" style="2" hidden="1" customWidth="1"/>
    <col min="13315" max="13315" width="0.140625" style="2" customWidth="1"/>
    <col min="13316" max="13316" width="11.42578125" style="2" customWidth="1"/>
    <col min="13317" max="13317" width="8.42578125" style="2" customWidth="1"/>
    <col min="13318" max="13318" width="0" style="2" hidden="1" customWidth="1"/>
    <col min="13319" max="13319" width="9.28515625" style="2"/>
    <col min="13320" max="13320" width="9.7109375" style="2" customWidth="1"/>
    <col min="13321" max="13561" width="9.28515625" style="2"/>
    <col min="13562" max="13562" width="3.7109375" style="2" customWidth="1"/>
    <col min="13563" max="13563" width="58.7109375" style="2" customWidth="1"/>
    <col min="13564" max="13564" width="9.5703125" style="2" customWidth="1"/>
    <col min="13565" max="13565" width="0" style="2" hidden="1" customWidth="1"/>
    <col min="13566" max="13566" width="8.7109375" style="2" customWidth="1"/>
    <col min="13567" max="13567" width="11.42578125" style="2" customWidth="1"/>
    <col min="13568" max="13570" width="0" style="2" hidden="1" customWidth="1"/>
    <col min="13571" max="13571" width="0.140625" style="2" customWidth="1"/>
    <col min="13572" max="13572" width="11.42578125" style="2" customWidth="1"/>
    <col min="13573" max="13573" width="8.42578125" style="2" customWidth="1"/>
    <col min="13574" max="13574" width="0" style="2" hidden="1" customWidth="1"/>
    <col min="13575" max="13575" width="9.28515625" style="2"/>
    <col min="13576" max="13576" width="9.7109375" style="2" customWidth="1"/>
    <col min="13577" max="13817" width="9.28515625" style="2"/>
    <col min="13818" max="13818" width="3.7109375" style="2" customWidth="1"/>
    <col min="13819" max="13819" width="58.7109375" style="2" customWidth="1"/>
    <col min="13820" max="13820" width="9.5703125" style="2" customWidth="1"/>
    <col min="13821" max="13821" width="0" style="2" hidden="1" customWidth="1"/>
    <col min="13822" max="13822" width="8.7109375" style="2" customWidth="1"/>
    <col min="13823" max="13823" width="11.42578125" style="2" customWidth="1"/>
    <col min="13824" max="13826" width="0" style="2" hidden="1" customWidth="1"/>
    <col min="13827" max="13827" width="0.140625" style="2" customWidth="1"/>
    <col min="13828" max="13828" width="11.42578125" style="2" customWidth="1"/>
    <col min="13829" max="13829" width="8.42578125" style="2" customWidth="1"/>
    <col min="13830" max="13830" width="0" style="2" hidden="1" customWidth="1"/>
    <col min="13831" max="13831" width="9.28515625" style="2"/>
    <col min="13832" max="13832" width="9.7109375" style="2" customWidth="1"/>
    <col min="13833" max="14073" width="9.28515625" style="2"/>
    <col min="14074" max="14074" width="3.7109375" style="2" customWidth="1"/>
    <col min="14075" max="14075" width="58.7109375" style="2" customWidth="1"/>
    <col min="14076" max="14076" width="9.5703125" style="2" customWidth="1"/>
    <col min="14077" max="14077" width="0" style="2" hidden="1" customWidth="1"/>
    <col min="14078" max="14078" width="8.7109375" style="2" customWidth="1"/>
    <col min="14079" max="14079" width="11.42578125" style="2" customWidth="1"/>
    <col min="14080" max="14082" width="0" style="2" hidden="1" customWidth="1"/>
    <col min="14083" max="14083" width="0.140625" style="2" customWidth="1"/>
    <col min="14084" max="14084" width="11.42578125" style="2" customWidth="1"/>
    <col min="14085" max="14085" width="8.42578125" style="2" customWidth="1"/>
    <col min="14086" max="14086" width="0" style="2" hidden="1" customWidth="1"/>
    <col min="14087" max="14087" width="9.28515625" style="2"/>
    <col min="14088" max="14088" width="9.7109375" style="2" customWidth="1"/>
    <col min="14089" max="14329" width="9.28515625" style="2"/>
    <col min="14330" max="14330" width="3.7109375" style="2" customWidth="1"/>
    <col min="14331" max="14331" width="58.7109375" style="2" customWidth="1"/>
    <col min="14332" max="14332" width="9.5703125" style="2" customWidth="1"/>
    <col min="14333" max="14333" width="0" style="2" hidden="1" customWidth="1"/>
    <col min="14334" max="14334" width="8.7109375" style="2" customWidth="1"/>
    <col min="14335" max="14335" width="11.42578125" style="2" customWidth="1"/>
    <col min="14336" max="14338" width="0" style="2" hidden="1" customWidth="1"/>
    <col min="14339" max="14339" width="0.140625" style="2" customWidth="1"/>
    <col min="14340" max="14340" width="11.42578125" style="2" customWidth="1"/>
    <col min="14341" max="14341" width="8.42578125" style="2" customWidth="1"/>
    <col min="14342" max="14342" width="0" style="2" hidden="1" customWidth="1"/>
    <col min="14343" max="14343" width="9.28515625" style="2"/>
    <col min="14344" max="14344" width="9.7109375" style="2" customWidth="1"/>
    <col min="14345" max="14585" width="9.28515625" style="2"/>
    <col min="14586" max="14586" width="3.7109375" style="2" customWidth="1"/>
    <col min="14587" max="14587" width="58.7109375" style="2" customWidth="1"/>
    <col min="14588" max="14588" width="9.5703125" style="2" customWidth="1"/>
    <col min="14589" max="14589" width="0" style="2" hidden="1" customWidth="1"/>
    <col min="14590" max="14590" width="8.7109375" style="2" customWidth="1"/>
    <col min="14591" max="14591" width="11.42578125" style="2" customWidth="1"/>
    <col min="14592" max="14594" width="0" style="2" hidden="1" customWidth="1"/>
    <col min="14595" max="14595" width="0.140625" style="2" customWidth="1"/>
    <col min="14596" max="14596" width="11.42578125" style="2" customWidth="1"/>
    <col min="14597" max="14597" width="8.42578125" style="2" customWidth="1"/>
    <col min="14598" max="14598" width="0" style="2" hidden="1" customWidth="1"/>
    <col min="14599" max="14599" width="9.28515625" style="2"/>
    <col min="14600" max="14600" width="9.7109375" style="2" customWidth="1"/>
    <col min="14601" max="14841" width="9.28515625" style="2"/>
    <col min="14842" max="14842" width="3.7109375" style="2" customWidth="1"/>
    <col min="14843" max="14843" width="58.7109375" style="2" customWidth="1"/>
    <col min="14844" max="14844" width="9.5703125" style="2" customWidth="1"/>
    <col min="14845" max="14845" width="0" style="2" hidden="1" customWidth="1"/>
    <col min="14846" max="14846" width="8.7109375" style="2" customWidth="1"/>
    <col min="14847" max="14847" width="11.42578125" style="2" customWidth="1"/>
    <col min="14848" max="14850" width="0" style="2" hidden="1" customWidth="1"/>
    <col min="14851" max="14851" width="0.140625" style="2" customWidth="1"/>
    <col min="14852" max="14852" width="11.42578125" style="2" customWidth="1"/>
    <col min="14853" max="14853" width="8.42578125" style="2" customWidth="1"/>
    <col min="14854" max="14854" width="0" style="2" hidden="1" customWidth="1"/>
    <col min="14855" max="14855" width="9.28515625" style="2"/>
    <col min="14856" max="14856" width="9.7109375" style="2" customWidth="1"/>
    <col min="14857" max="15097" width="9.28515625" style="2"/>
    <col min="15098" max="15098" width="3.7109375" style="2" customWidth="1"/>
    <col min="15099" max="15099" width="58.7109375" style="2" customWidth="1"/>
    <col min="15100" max="15100" width="9.5703125" style="2" customWidth="1"/>
    <col min="15101" max="15101" width="0" style="2" hidden="1" customWidth="1"/>
    <col min="15102" max="15102" width="8.7109375" style="2" customWidth="1"/>
    <col min="15103" max="15103" width="11.42578125" style="2" customWidth="1"/>
    <col min="15104" max="15106" width="0" style="2" hidden="1" customWidth="1"/>
    <col min="15107" max="15107" width="0.140625" style="2" customWidth="1"/>
    <col min="15108" max="15108" width="11.42578125" style="2" customWidth="1"/>
    <col min="15109" max="15109" width="8.42578125" style="2" customWidth="1"/>
    <col min="15110" max="15110" width="0" style="2" hidden="1" customWidth="1"/>
    <col min="15111" max="15111" width="9.28515625" style="2"/>
    <col min="15112" max="15112" width="9.7109375" style="2" customWidth="1"/>
    <col min="15113" max="15353" width="9.28515625" style="2"/>
    <col min="15354" max="15354" width="3.7109375" style="2" customWidth="1"/>
    <col min="15355" max="15355" width="58.7109375" style="2" customWidth="1"/>
    <col min="15356" max="15356" width="9.5703125" style="2" customWidth="1"/>
    <col min="15357" max="15357" width="0" style="2" hidden="1" customWidth="1"/>
    <col min="15358" max="15358" width="8.7109375" style="2" customWidth="1"/>
    <col min="15359" max="15359" width="11.42578125" style="2" customWidth="1"/>
    <col min="15360" max="15362" width="0" style="2" hidden="1" customWidth="1"/>
    <col min="15363" max="15363" width="0.140625" style="2" customWidth="1"/>
    <col min="15364" max="15364" width="11.42578125" style="2" customWidth="1"/>
    <col min="15365" max="15365" width="8.42578125" style="2" customWidth="1"/>
    <col min="15366" max="15366" width="0" style="2" hidden="1" customWidth="1"/>
    <col min="15367" max="15367" width="9.28515625" style="2"/>
    <col min="15368" max="15368" width="9.7109375" style="2" customWidth="1"/>
    <col min="15369" max="15609" width="9.28515625" style="2"/>
    <col min="15610" max="15610" width="3.7109375" style="2" customWidth="1"/>
    <col min="15611" max="15611" width="58.7109375" style="2" customWidth="1"/>
    <col min="15612" max="15612" width="9.5703125" style="2" customWidth="1"/>
    <col min="15613" max="15613" width="0" style="2" hidden="1" customWidth="1"/>
    <col min="15614" max="15614" width="8.7109375" style="2" customWidth="1"/>
    <col min="15615" max="15615" width="11.42578125" style="2" customWidth="1"/>
    <col min="15616" max="15618" width="0" style="2" hidden="1" customWidth="1"/>
    <col min="15619" max="15619" width="0.140625" style="2" customWidth="1"/>
    <col min="15620" max="15620" width="11.42578125" style="2" customWidth="1"/>
    <col min="15621" max="15621" width="8.42578125" style="2" customWidth="1"/>
    <col min="15622" max="15622" width="0" style="2" hidden="1" customWidth="1"/>
    <col min="15623" max="15623" width="9.28515625" style="2"/>
    <col min="15624" max="15624" width="9.7109375" style="2" customWidth="1"/>
    <col min="15625" max="15865" width="9.28515625" style="2"/>
    <col min="15866" max="15866" width="3.7109375" style="2" customWidth="1"/>
    <col min="15867" max="15867" width="58.7109375" style="2" customWidth="1"/>
    <col min="15868" max="15868" width="9.5703125" style="2" customWidth="1"/>
    <col min="15869" max="15869" width="0" style="2" hidden="1" customWidth="1"/>
    <col min="15870" max="15870" width="8.7109375" style="2" customWidth="1"/>
    <col min="15871" max="15871" width="11.42578125" style="2" customWidth="1"/>
    <col min="15872" max="15874" width="0" style="2" hidden="1" customWidth="1"/>
    <col min="15875" max="15875" width="0.140625" style="2" customWidth="1"/>
    <col min="15876" max="15876" width="11.42578125" style="2" customWidth="1"/>
    <col min="15877" max="15877" width="8.42578125" style="2" customWidth="1"/>
    <col min="15878" max="15878" width="0" style="2" hidden="1" customWidth="1"/>
    <col min="15879" max="15879" width="9.28515625" style="2"/>
    <col min="15880" max="15880" width="9.7109375" style="2" customWidth="1"/>
    <col min="15881" max="16121" width="9.28515625" style="2"/>
    <col min="16122" max="16122" width="3.7109375" style="2" customWidth="1"/>
    <col min="16123" max="16123" width="58.7109375" style="2" customWidth="1"/>
    <col min="16124" max="16124" width="9.5703125" style="2" customWidth="1"/>
    <col min="16125" max="16125" width="0" style="2" hidden="1" customWidth="1"/>
    <col min="16126" max="16126" width="8.7109375" style="2" customWidth="1"/>
    <col min="16127" max="16127" width="11.42578125" style="2" customWidth="1"/>
    <col min="16128" max="16130" width="0" style="2" hidden="1" customWidth="1"/>
    <col min="16131" max="16131" width="0.140625" style="2" customWidth="1"/>
    <col min="16132" max="16132" width="11.42578125" style="2" customWidth="1"/>
    <col min="16133" max="16133" width="8.42578125" style="2" customWidth="1"/>
    <col min="16134" max="16134" width="0" style="2" hidden="1" customWidth="1"/>
    <col min="16135" max="16135" width="9.28515625" style="2"/>
    <col min="16136" max="16136" width="9.7109375" style="2" customWidth="1"/>
    <col min="16137" max="16384" width="9.28515625" style="2"/>
  </cols>
  <sheetData>
    <row r="1" spans="1:8" x14ac:dyDescent="0.2">
      <c r="B1" s="2"/>
      <c r="C1" s="2"/>
      <c r="F1" s="2"/>
      <c r="G1" s="2" t="s">
        <v>320</v>
      </c>
    </row>
    <row r="2" spans="1:8" x14ac:dyDescent="0.2">
      <c r="A2" s="280" t="s">
        <v>396</v>
      </c>
      <c r="B2" s="280"/>
      <c r="C2" s="280"/>
      <c r="D2" s="280"/>
      <c r="E2" s="280"/>
      <c r="F2" s="280"/>
      <c r="G2" s="280"/>
      <c r="H2" s="280"/>
    </row>
    <row r="3" spans="1:8" ht="11.25" customHeight="1" x14ac:dyDescent="0.2">
      <c r="A3" s="58"/>
      <c r="B3" s="58"/>
      <c r="C3" s="58"/>
      <c r="D3" s="58"/>
      <c r="E3" s="58"/>
      <c r="F3" s="58"/>
      <c r="G3" s="281" t="s">
        <v>397</v>
      </c>
      <c r="H3" s="281"/>
    </row>
    <row r="4" spans="1:8" x14ac:dyDescent="0.2">
      <c r="A4" s="256" t="s">
        <v>46</v>
      </c>
      <c r="B4" s="256" t="s">
        <v>83</v>
      </c>
      <c r="C4" s="256" t="s">
        <v>398</v>
      </c>
      <c r="D4" s="248" t="s">
        <v>399</v>
      </c>
      <c r="E4" s="276" t="s">
        <v>400</v>
      </c>
      <c r="F4" s="276" t="s">
        <v>429</v>
      </c>
      <c r="G4" s="277" t="s">
        <v>84</v>
      </c>
      <c r="H4" s="278"/>
    </row>
    <row r="5" spans="1:8" ht="25.5" x14ac:dyDescent="0.2">
      <c r="A5" s="256"/>
      <c r="B5" s="256"/>
      <c r="C5" s="256"/>
      <c r="D5" s="249"/>
      <c r="E5" s="276"/>
      <c r="F5" s="276"/>
      <c r="G5" s="17" t="s">
        <v>401</v>
      </c>
      <c r="H5" s="17" t="s">
        <v>402</v>
      </c>
    </row>
    <row r="6" spans="1:8" ht="11.25" customHeight="1" x14ac:dyDescent="0.2">
      <c r="A6" s="17">
        <v>1</v>
      </c>
      <c r="B6" s="17">
        <v>2</v>
      </c>
      <c r="C6" s="17">
        <v>3</v>
      </c>
      <c r="D6" s="17">
        <v>4</v>
      </c>
      <c r="E6" s="45">
        <v>5</v>
      </c>
      <c r="F6" s="45">
        <v>6</v>
      </c>
      <c r="G6" s="17">
        <v>7</v>
      </c>
      <c r="H6" s="17">
        <v>8</v>
      </c>
    </row>
    <row r="7" spans="1:8" x14ac:dyDescent="0.2">
      <c r="A7" s="32">
        <v>1</v>
      </c>
      <c r="B7" s="33" t="s">
        <v>403</v>
      </c>
      <c r="C7" s="136">
        <v>0.8</v>
      </c>
      <c r="D7" s="136">
        <v>0.8</v>
      </c>
      <c r="E7" s="136">
        <v>0.8</v>
      </c>
      <c r="F7" s="22">
        <v>0.8</v>
      </c>
      <c r="G7" s="22">
        <f t="shared" ref="G7:G32" si="0">+C7-E7</f>
        <v>0</v>
      </c>
      <c r="H7" s="22">
        <f t="shared" ref="H7:H32" si="1">+C7-F7</f>
        <v>0</v>
      </c>
    </row>
    <row r="8" spans="1:8" x14ac:dyDescent="0.2">
      <c r="A8" s="32">
        <v>2</v>
      </c>
      <c r="B8" s="33" t="s">
        <v>404</v>
      </c>
      <c r="C8" s="136">
        <v>31.2</v>
      </c>
      <c r="D8" s="136">
        <v>25.5</v>
      </c>
      <c r="E8" s="136">
        <v>47.9</v>
      </c>
      <c r="F8" s="22">
        <v>47.9</v>
      </c>
      <c r="G8" s="22">
        <f t="shared" si="0"/>
        <v>-16.7</v>
      </c>
      <c r="H8" s="22">
        <f t="shared" si="1"/>
        <v>-16.7</v>
      </c>
    </row>
    <row r="9" spans="1:8" x14ac:dyDescent="0.2">
      <c r="A9" s="32">
        <v>3</v>
      </c>
      <c r="B9" s="35" t="s">
        <v>405</v>
      </c>
      <c r="C9" s="136">
        <v>0.9</v>
      </c>
      <c r="D9" s="136">
        <v>0.9</v>
      </c>
      <c r="E9" s="136">
        <v>0.8</v>
      </c>
      <c r="F9" s="22">
        <v>0.8</v>
      </c>
      <c r="G9" s="22">
        <f t="shared" si="0"/>
        <v>9.9999999999999978E-2</v>
      </c>
      <c r="H9" s="22">
        <f t="shared" si="1"/>
        <v>9.9999999999999978E-2</v>
      </c>
    </row>
    <row r="10" spans="1:8" x14ac:dyDescent="0.2">
      <c r="A10" s="32">
        <v>4</v>
      </c>
      <c r="B10" s="33" t="s">
        <v>406</v>
      </c>
      <c r="C10" s="136">
        <v>22.4</v>
      </c>
      <c r="D10" s="136">
        <v>22.1</v>
      </c>
      <c r="E10" s="136">
        <v>19.5</v>
      </c>
      <c r="F10" s="22">
        <v>27.1</v>
      </c>
      <c r="G10" s="22">
        <f t="shared" si="0"/>
        <v>2.8999999999999986</v>
      </c>
      <c r="H10" s="22">
        <f t="shared" si="1"/>
        <v>-4.7000000000000028</v>
      </c>
    </row>
    <row r="11" spans="1:8" x14ac:dyDescent="0.2">
      <c r="A11" s="32">
        <v>5</v>
      </c>
      <c r="B11" s="33" t="s">
        <v>407</v>
      </c>
      <c r="C11" s="137">
        <v>9</v>
      </c>
      <c r="D11" s="137">
        <v>8.9</v>
      </c>
      <c r="E11" s="137">
        <v>9</v>
      </c>
      <c r="F11" s="22">
        <v>9</v>
      </c>
      <c r="G11" s="22">
        <f t="shared" si="0"/>
        <v>0</v>
      </c>
      <c r="H11" s="22">
        <f t="shared" si="1"/>
        <v>0</v>
      </c>
    </row>
    <row r="12" spans="1:8" x14ac:dyDescent="0.2">
      <c r="A12" s="32">
        <v>6</v>
      </c>
      <c r="B12" s="33" t="s">
        <v>408</v>
      </c>
      <c r="C12" s="136">
        <v>35.200000000000003</v>
      </c>
      <c r="D12" s="136">
        <v>34.700000000000003</v>
      </c>
      <c r="E12" s="136">
        <v>33.5</v>
      </c>
      <c r="F12" s="22">
        <v>33.5</v>
      </c>
      <c r="G12" s="22">
        <f t="shared" si="0"/>
        <v>1.7000000000000028</v>
      </c>
      <c r="H12" s="22">
        <f t="shared" si="1"/>
        <v>1.7000000000000028</v>
      </c>
    </row>
    <row r="13" spans="1:8" ht="22.5" customHeight="1" x14ac:dyDescent="0.2">
      <c r="A13" s="36">
        <v>7</v>
      </c>
      <c r="B13" s="33" t="s">
        <v>409</v>
      </c>
      <c r="C13" s="136">
        <v>4.7</v>
      </c>
      <c r="D13" s="136">
        <v>4.5999999999999996</v>
      </c>
      <c r="E13" s="136">
        <v>4.9000000000000004</v>
      </c>
      <c r="F13" s="22">
        <v>4.9000000000000004</v>
      </c>
      <c r="G13" s="22">
        <f t="shared" si="0"/>
        <v>-0.20000000000000018</v>
      </c>
      <c r="H13" s="22">
        <f t="shared" si="1"/>
        <v>-0.20000000000000018</v>
      </c>
    </row>
    <row r="14" spans="1:8" x14ac:dyDescent="0.2">
      <c r="A14" s="32">
        <v>8</v>
      </c>
      <c r="B14" s="33" t="s">
        <v>410</v>
      </c>
      <c r="C14" s="136">
        <v>19.350000000000001</v>
      </c>
      <c r="D14" s="136">
        <v>18.5</v>
      </c>
      <c r="E14" s="136">
        <v>14.9</v>
      </c>
      <c r="F14" s="22">
        <v>14.9</v>
      </c>
      <c r="G14" s="22">
        <f t="shared" si="0"/>
        <v>4.4500000000000011</v>
      </c>
      <c r="H14" s="22">
        <f t="shared" si="1"/>
        <v>4.4500000000000011</v>
      </c>
    </row>
    <row r="15" spans="1:8" ht="25.5" x14ac:dyDescent="0.2">
      <c r="A15" s="32">
        <v>9</v>
      </c>
      <c r="B15" s="33" t="s">
        <v>411</v>
      </c>
      <c r="C15" s="136">
        <v>71</v>
      </c>
      <c r="D15" s="136">
        <v>32.6</v>
      </c>
      <c r="E15" s="136">
        <v>30</v>
      </c>
      <c r="F15" s="22">
        <v>36.4</v>
      </c>
      <c r="G15" s="22">
        <f t="shared" si="0"/>
        <v>41</v>
      </c>
      <c r="H15" s="22">
        <f t="shared" si="1"/>
        <v>34.6</v>
      </c>
    </row>
    <row r="16" spans="1:8" x14ac:dyDescent="0.2">
      <c r="A16" s="36">
        <v>10</v>
      </c>
      <c r="B16" s="33" t="s">
        <v>412</v>
      </c>
      <c r="C16" s="136">
        <v>53.2</v>
      </c>
      <c r="D16" s="136">
        <v>37.299999999999997</v>
      </c>
      <c r="E16" s="136">
        <v>49.3</v>
      </c>
      <c r="F16" s="22">
        <v>49.3</v>
      </c>
      <c r="G16" s="22">
        <f t="shared" si="0"/>
        <v>3.9000000000000057</v>
      </c>
      <c r="H16" s="22">
        <f t="shared" si="1"/>
        <v>3.9000000000000057</v>
      </c>
    </row>
    <row r="17" spans="1:10" x14ac:dyDescent="0.2">
      <c r="A17" s="32">
        <v>11</v>
      </c>
      <c r="B17" s="37" t="s">
        <v>413</v>
      </c>
      <c r="C17" s="136">
        <v>1578</v>
      </c>
      <c r="D17" s="136">
        <v>1504.3</v>
      </c>
      <c r="E17" s="136">
        <v>1586.7</v>
      </c>
      <c r="F17" s="22">
        <v>1626.5</v>
      </c>
      <c r="G17" s="22">
        <f t="shared" si="0"/>
        <v>-8.7000000000000455</v>
      </c>
      <c r="H17" s="22">
        <f t="shared" si="1"/>
        <v>-48.5</v>
      </c>
    </row>
    <row r="18" spans="1:10" x14ac:dyDescent="0.2">
      <c r="A18" s="32">
        <v>12</v>
      </c>
      <c r="B18" s="33" t="s">
        <v>414</v>
      </c>
      <c r="C18" s="136">
        <v>121.8</v>
      </c>
      <c r="D18" s="136">
        <v>74.900000000000006</v>
      </c>
      <c r="E18" s="136">
        <v>162.9</v>
      </c>
      <c r="F18" s="22">
        <v>162.9</v>
      </c>
      <c r="G18" s="22">
        <f t="shared" si="0"/>
        <v>-41.100000000000009</v>
      </c>
      <c r="H18" s="22">
        <f t="shared" si="1"/>
        <v>-41.100000000000009</v>
      </c>
    </row>
    <row r="19" spans="1:10" ht="25.5" x14ac:dyDescent="0.2">
      <c r="A19" s="36">
        <v>13</v>
      </c>
      <c r="B19" s="33" t="s">
        <v>415</v>
      </c>
      <c r="C19" s="136">
        <v>421.8</v>
      </c>
      <c r="D19" s="136">
        <v>0</v>
      </c>
      <c r="E19" s="136">
        <v>360.5</v>
      </c>
      <c r="F19" s="22">
        <v>360.5</v>
      </c>
      <c r="G19" s="22">
        <f t="shared" si="0"/>
        <v>61.300000000000011</v>
      </c>
      <c r="H19" s="22">
        <f t="shared" si="1"/>
        <v>61.300000000000011</v>
      </c>
      <c r="I19" s="279"/>
      <c r="J19" s="279"/>
    </row>
    <row r="20" spans="1:10" x14ac:dyDescent="0.2">
      <c r="A20" s="32">
        <v>14</v>
      </c>
      <c r="B20" s="37" t="s">
        <v>416</v>
      </c>
      <c r="C20" s="136">
        <v>267.89999999999998</v>
      </c>
      <c r="D20" s="136">
        <v>254.9</v>
      </c>
      <c r="E20" s="136">
        <v>259.2</v>
      </c>
      <c r="F20" s="22">
        <v>259.2</v>
      </c>
      <c r="G20" s="22">
        <f t="shared" si="0"/>
        <v>8.6999999999999886</v>
      </c>
      <c r="H20" s="22">
        <f t="shared" si="1"/>
        <v>8.6999999999999886</v>
      </c>
    </row>
    <row r="21" spans="1:10" x14ac:dyDescent="0.2">
      <c r="A21" s="32">
        <v>16</v>
      </c>
      <c r="B21" s="37" t="s">
        <v>417</v>
      </c>
      <c r="C21" s="136">
        <v>17.100000000000001</v>
      </c>
      <c r="D21" s="136">
        <v>8.1</v>
      </c>
      <c r="E21" s="136">
        <v>17.100000000000001</v>
      </c>
      <c r="F21" s="22">
        <v>17.100000000000001</v>
      </c>
      <c r="G21" s="22">
        <f t="shared" si="0"/>
        <v>0</v>
      </c>
      <c r="H21" s="22">
        <f t="shared" si="1"/>
        <v>0</v>
      </c>
    </row>
    <row r="22" spans="1:10" x14ac:dyDescent="0.2">
      <c r="A22" s="36">
        <v>17</v>
      </c>
      <c r="B22" s="138" t="s">
        <v>418</v>
      </c>
      <c r="C22" s="136">
        <v>39</v>
      </c>
      <c r="D22" s="136">
        <v>0.5</v>
      </c>
      <c r="E22" s="136">
        <v>40.9</v>
      </c>
      <c r="F22" s="22">
        <v>17.5</v>
      </c>
      <c r="G22" s="22">
        <f t="shared" si="0"/>
        <v>-1.8999999999999986</v>
      </c>
      <c r="H22" s="22">
        <f t="shared" si="1"/>
        <v>21.5</v>
      </c>
    </row>
    <row r="23" spans="1:10" x14ac:dyDescent="0.2">
      <c r="A23" s="32">
        <v>18</v>
      </c>
      <c r="B23" s="37" t="s">
        <v>419</v>
      </c>
      <c r="C23" s="136">
        <v>1900</v>
      </c>
      <c r="D23" s="136">
        <v>1069.2</v>
      </c>
      <c r="E23" s="136">
        <v>1587.2</v>
      </c>
      <c r="F23" s="22">
        <v>2152.1999999999998</v>
      </c>
      <c r="G23" s="22">
        <f t="shared" si="0"/>
        <v>312.79999999999995</v>
      </c>
      <c r="H23" s="22">
        <f t="shared" si="1"/>
        <v>-252.19999999999982</v>
      </c>
    </row>
    <row r="24" spans="1:10" ht="25.5" x14ac:dyDescent="0.2">
      <c r="A24" s="32">
        <v>19</v>
      </c>
      <c r="B24" s="35" t="s">
        <v>420</v>
      </c>
      <c r="C24" s="136">
        <v>851.5</v>
      </c>
      <c r="D24" s="136">
        <v>819.1</v>
      </c>
      <c r="E24" s="136">
        <v>967</v>
      </c>
      <c r="F24" s="22">
        <v>967</v>
      </c>
      <c r="G24" s="22">
        <f t="shared" si="0"/>
        <v>-115.5</v>
      </c>
      <c r="H24" s="22">
        <f t="shared" si="1"/>
        <v>-115.5</v>
      </c>
    </row>
    <row r="25" spans="1:10" ht="25.5" x14ac:dyDescent="0.2">
      <c r="A25" s="36">
        <v>20</v>
      </c>
      <c r="B25" s="35" t="s">
        <v>421</v>
      </c>
      <c r="C25" s="136">
        <v>96</v>
      </c>
      <c r="D25" s="136">
        <v>92.4</v>
      </c>
      <c r="E25" s="136">
        <v>133.6</v>
      </c>
      <c r="F25" s="22">
        <f>+E25-26.1</f>
        <v>107.5</v>
      </c>
      <c r="G25" s="22">
        <f t="shared" si="0"/>
        <v>-37.599999999999994</v>
      </c>
      <c r="H25" s="22">
        <f t="shared" si="1"/>
        <v>-11.5</v>
      </c>
    </row>
    <row r="26" spans="1:10" ht="25.5" x14ac:dyDescent="0.2">
      <c r="A26" s="36">
        <v>21</v>
      </c>
      <c r="B26" s="33" t="s">
        <v>422</v>
      </c>
      <c r="C26" s="136">
        <v>487.3</v>
      </c>
      <c r="D26" s="136">
        <v>14</v>
      </c>
      <c r="E26" s="136">
        <v>483.9</v>
      </c>
      <c r="F26" s="22">
        <v>427.9</v>
      </c>
      <c r="G26" s="22">
        <f t="shared" si="0"/>
        <v>3.4000000000000341</v>
      </c>
      <c r="H26" s="22">
        <f t="shared" si="1"/>
        <v>59.400000000000034</v>
      </c>
    </row>
    <row r="27" spans="1:10" ht="25.5" x14ac:dyDescent="0.2">
      <c r="A27" s="36">
        <v>22</v>
      </c>
      <c r="B27" s="33" t="s">
        <v>423</v>
      </c>
      <c r="C27" s="135">
        <v>7.7</v>
      </c>
      <c r="D27" s="135">
        <v>0</v>
      </c>
      <c r="E27" s="135">
        <v>8.4</v>
      </c>
      <c r="F27" s="22">
        <v>8.4</v>
      </c>
      <c r="G27" s="22">
        <f t="shared" si="0"/>
        <v>-0.70000000000000018</v>
      </c>
      <c r="H27" s="22">
        <f t="shared" si="1"/>
        <v>-0.70000000000000018</v>
      </c>
    </row>
    <row r="28" spans="1:10" x14ac:dyDescent="0.2">
      <c r="A28" s="36">
        <v>23</v>
      </c>
      <c r="B28" s="37" t="s">
        <v>424</v>
      </c>
      <c r="C28" s="136">
        <v>1345.8</v>
      </c>
      <c r="D28" s="136">
        <v>23</v>
      </c>
      <c r="E28" s="136">
        <v>1294.7</v>
      </c>
      <c r="F28" s="22">
        <f>+E28-36</f>
        <v>1258.7</v>
      </c>
      <c r="G28" s="22">
        <f t="shared" si="0"/>
        <v>51.099999999999909</v>
      </c>
      <c r="H28" s="22">
        <f t="shared" si="1"/>
        <v>87.099999999999909</v>
      </c>
    </row>
    <row r="29" spans="1:10" ht="38.25" x14ac:dyDescent="0.2">
      <c r="A29" s="36">
        <v>24</v>
      </c>
      <c r="B29" s="37" t="s">
        <v>425</v>
      </c>
      <c r="C29" s="22">
        <v>23.8</v>
      </c>
      <c r="D29" s="22">
        <v>23.5</v>
      </c>
      <c r="E29" s="136">
        <v>21.6</v>
      </c>
      <c r="F29" s="22">
        <v>21.6</v>
      </c>
      <c r="G29" s="22">
        <f t="shared" si="0"/>
        <v>2.1999999999999993</v>
      </c>
      <c r="H29" s="22">
        <f t="shared" si="1"/>
        <v>2.1999999999999993</v>
      </c>
    </row>
    <row r="30" spans="1:10" ht="38.25" x14ac:dyDescent="0.2">
      <c r="A30" s="36">
        <v>25</v>
      </c>
      <c r="B30" s="37" t="s">
        <v>426</v>
      </c>
      <c r="C30" s="136">
        <v>525.6</v>
      </c>
      <c r="D30" s="136">
        <v>400.5</v>
      </c>
      <c r="E30" s="136">
        <v>528.6</v>
      </c>
      <c r="F30" s="22">
        <v>528.6</v>
      </c>
      <c r="G30" s="22">
        <f t="shared" si="0"/>
        <v>-3</v>
      </c>
      <c r="H30" s="22">
        <f t="shared" si="1"/>
        <v>-3</v>
      </c>
    </row>
    <row r="31" spans="1:10" x14ac:dyDescent="0.2">
      <c r="A31" s="32">
        <v>26</v>
      </c>
      <c r="B31" s="37" t="s">
        <v>427</v>
      </c>
      <c r="C31" s="136">
        <v>1</v>
      </c>
      <c r="D31" s="136">
        <v>1</v>
      </c>
      <c r="E31" s="136">
        <v>1.1000000000000001</v>
      </c>
      <c r="F31" s="22">
        <v>1.1000000000000001</v>
      </c>
      <c r="G31" s="22">
        <f t="shared" si="0"/>
        <v>-0.10000000000000009</v>
      </c>
      <c r="H31" s="22">
        <f t="shared" si="1"/>
        <v>-0.10000000000000009</v>
      </c>
    </row>
    <row r="32" spans="1:10" ht="25.5" customHeight="1" x14ac:dyDescent="0.2">
      <c r="A32" s="32">
        <v>28</v>
      </c>
      <c r="B32" s="4" t="s">
        <v>428</v>
      </c>
      <c r="C32" s="136">
        <v>66.5</v>
      </c>
      <c r="D32" s="136">
        <v>64.7</v>
      </c>
      <c r="E32" s="136">
        <v>65.8</v>
      </c>
      <c r="F32" s="22">
        <v>65.8</v>
      </c>
      <c r="G32" s="22">
        <f t="shared" si="0"/>
        <v>0.70000000000000284</v>
      </c>
      <c r="H32" s="22">
        <f t="shared" si="1"/>
        <v>0.70000000000000284</v>
      </c>
    </row>
    <row r="33" spans="1:9" x14ac:dyDescent="0.2">
      <c r="A33" s="9"/>
      <c r="B33" s="14" t="s">
        <v>57</v>
      </c>
      <c r="C33" s="40">
        <f t="shared" ref="C33:H33" si="2">SUM(C7:C32)</f>
        <v>7998.5500000000011</v>
      </c>
      <c r="D33" s="40">
        <f t="shared" si="2"/>
        <v>4536</v>
      </c>
      <c r="E33" s="40">
        <f t="shared" si="2"/>
        <v>7729.8000000000011</v>
      </c>
      <c r="F33" s="40">
        <f t="shared" si="2"/>
        <v>8207.1</v>
      </c>
      <c r="G33" s="40">
        <f t="shared" si="2"/>
        <v>268.74999999999977</v>
      </c>
      <c r="H33" s="40">
        <f t="shared" si="2"/>
        <v>-208.54999999999984</v>
      </c>
    </row>
    <row r="34" spans="1:9" x14ac:dyDescent="0.2">
      <c r="B34" s="2"/>
      <c r="C34" s="2"/>
      <c r="G34" s="42"/>
    </row>
    <row r="35" spans="1:9" x14ac:dyDescent="0.2">
      <c r="B35" s="2"/>
      <c r="C35" s="2"/>
    </row>
    <row r="36" spans="1:9" x14ac:dyDescent="0.2">
      <c r="B36" s="2"/>
      <c r="C36" s="2"/>
    </row>
    <row r="37" spans="1:9" x14ac:dyDescent="0.2">
      <c r="B37" s="2"/>
      <c r="C37" s="2"/>
    </row>
    <row r="38" spans="1:9" x14ac:dyDescent="0.2">
      <c r="B38" s="2"/>
      <c r="C38" s="2"/>
    </row>
    <row r="39" spans="1:9" x14ac:dyDescent="0.2">
      <c r="B39" s="2"/>
      <c r="C39" s="2"/>
    </row>
    <row r="40" spans="1:9" x14ac:dyDescent="0.2">
      <c r="B40" s="2"/>
      <c r="C40" s="2"/>
    </row>
    <row r="41" spans="1:9" x14ac:dyDescent="0.2">
      <c r="B41" s="2"/>
      <c r="C41" s="2"/>
    </row>
    <row r="42" spans="1:9" x14ac:dyDescent="0.2">
      <c r="B42" s="2"/>
      <c r="C42" s="2"/>
    </row>
    <row r="43" spans="1:9" x14ac:dyDescent="0.2">
      <c r="B43" s="2"/>
      <c r="C43" s="2"/>
      <c r="D43" s="3"/>
      <c r="E43" s="3"/>
      <c r="F43" s="38"/>
    </row>
    <row r="44" spans="1:9" x14ac:dyDescent="0.2">
      <c r="B44" s="2"/>
      <c r="C44" s="2"/>
      <c r="G44" s="43"/>
      <c r="H44" s="44"/>
      <c r="I44" s="44"/>
    </row>
    <row r="45" spans="1:9" x14ac:dyDescent="0.2">
      <c r="B45" s="2"/>
      <c r="C45" s="2"/>
    </row>
    <row r="46" spans="1:9" x14ac:dyDescent="0.2">
      <c r="B46" s="2"/>
      <c r="C46" s="2"/>
    </row>
    <row r="47" spans="1:9" x14ac:dyDescent="0.2">
      <c r="B47" s="2"/>
      <c r="C47" s="2"/>
    </row>
    <row r="49" spans="2:2" x14ac:dyDescent="0.2">
      <c r="B49" s="3"/>
    </row>
  </sheetData>
  <mergeCells count="10">
    <mergeCell ref="E4:E5"/>
    <mergeCell ref="F4:F5"/>
    <mergeCell ref="G4:H4"/>
    <mergeCell ref="I19:J19"/>
    <mergeCell ref="A2:H2"/>
    <mergeCell ref="G3:H3"/>
    <mergeCell ref="A4:A5"/>
    <mergeCell ref="B4:B5"/>
    <mergeCell ref="C4:C5"/>
    <mergeCell ref="D4:D5"/>
  </mergeCells>
  <pageMargins left="0.70866141732283472" right="0" top="0.19685039370078741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A9E0-44EA-48C2-A133-BCF2ABF4E1D3}">
  <dimension ref="A1:F63"/>
  <sheetViews>
    <sheetView zoomScaleNormal="100" workbookViewId="0">
      <selection activeCell="C11" sqref="C11"/>
    </sheetView>
  </sheetViews>
  <sheetFormatPr defaultRowHeight="12.75" x14ac:dyDescent="0.2"/>
  <cols>
    <col min="1" max="1" width="5.85546875" style="46" customWidth="1"/>
    <col min="2" max="2" width="6.7109375" style="51" customWidth="1"/>
    <col min="3" max="3" width="68.7109375" style="62" customWidth="1"/>
    <col min="4" max="4" width="9.7109375" style="62" customWidth="1"/>
    <col min="5" max="16384" width="9.140625" style="94"/>
  </cols>
  <sheetData>
    <row r="1" spans="1:4" x14ac:dyDescent="0.2">
      <c r="C1" s="282" t="s">
        <v>321</v>
      </c>
      <c r="D1" s="282"/>
    </row>
    <row r="2" spans="1:4" x14ac:dyDescent="0.2">
      <c r="C2" s="46"/>
      <c r="D2" s="46"/>
    </row>
    <row r="3" spans="1:4" ht="32.25" customHeight="1" x14ac:dyDescent="0.2">
      <c r="A3" s="283" t="s">
        <v>327</v>
      </c>
      <c r="B3" s="283"/>
      <c r="C3" s="283"/>
      <c r="D3" s="283"/>
    </row>
    <row r="4" spans="1:4" x14ac:dyDescent="0.2">
      <c r="B4" s="63"/>
      <c r="D4" s="46" t="s">
        <v>61</v>
      </c>
    </row>
    <row r="5" spans="1:4" ht="38.25" x14ac:dyDescent="0.2">
      <c r="A5" s="64" t="s">
        <v>147</v>
      </c>
      <c r="B5" s="65" t="s">
        <v>148</v>
      </c>
      <c r="C5" s="64" t="s">
        <v>149</v>
      </c>
      <c r="D5" s="64" t="s">
        <v>57</v>
      </c>
    </row>
    <row r="6" spans="1:4" x14ac:dyDescent="0.2">
      <c r="A6" s="66">
        <v>1</v>
      </c>
      <c r="B6" s="67" t="s">
        <v>150</v>
      </c>
      <c r="C6" s="64">
        <v>3</v>
      </c>
      <c r="D6" s="64">
        <v>4</v>
      </c>
    </row>
    <row r="7" spans="1:4" x14ac:dyDescent="0.2">
      <c r="A7" s="68">
        <v>1</v>
      </c>
      <c r="B7" s="67" t="s">
        <v>52</v>
      </c>
      <c r="C7" s="69" t="s">
        <v>151</v>
      </c>
      <c r="D7" s="71">
        <f>SUM(D8:D20)</f>
        <v>2020.5</v>
      </c>
    </row>
    <row r="8" spans="1:4" ht="25.5" x14ac:dyDescent="0.2">
      <c r="A8" s="68">
        <v>2</v>
      </c>
      <c r="B8" s="48"/>
      <c r="C8" s="79" t="s">
        <v>168</v>
      </c>
      <c r="D8" s="73">
        <v>40</v>
      </c>
    </row>
    <row r="9" spans="1:4" x14ac:dyDescent="0.2">
      <c r="A9" s="68">
        <v>3</v>
      </c>
      <c r="B9" s="48"/>
      <c r="C9" s="37" t="s">
        <v>345</v>
      </c>
      <c r="D9" s="73">
        <v>150</v>
      </c>
    </row>
    <row r="10" spans="1:4" x14ac:dyDescent="0.2">
      <c r="A10" s="68">
        <v>4</v>
      </c>
      <c r="B10" s="48"/>
      <c r="C10" s="33" t="s">
        <v>189</v>
      </c>
      <c r="D10" s="73">
        <v>150</v>
      </c>
    </row>
    <row r="11" spans="1:4" x14ac:dyDescent="0.2">
      <c r="A11" s="68">
        <v>5</v>
      </c>
      <c r="B11" s="48"/>
      <c r="C11" s="96" t="s">
        <v>346</v>
      </c>
      <c r="D11" s="73">
        <v>100</v>
      </c>
    </row>
    <row r="12" spans="1:4" ht="12.75" customHeight="1" x14ac:dyDescent="0.2">
      <c r="A12" s="68">
        <v>6</v>
      </c>
      <c r="B12" s="48"/>
      <c r="C12" s="96" t="s">
        <v>347</v>
      </c>
      <c r="D12" s="73">
        <f>100+60</f>
        <v>160</v>
      </c>
    </row>
    <row r="13" spans="1:4" ht="25.5" x14ac:dyDescent="0.2">
      <c r="A13" s="68">
        <v>7</v>
      </c>
      <c r="B13" s="48"/>
      <c r="C13" s="96" t="s">
        <v>190</v>
      </c>
      <c r="D13" s="73">
        <v>427</v>
      </c>
    </row>
    <row r="14" spans="1:4" x14ac:dyDescent="0.2">
      <c r="A14" s="68">
        <v>8</v>
      </c>
      <c r="B14" s="48"/>
      <c r="C14" s="81" t="s">
        <v>348</v>
      </c>
      <c r="D14" s="92">
        <v>177</v>
      </c>
    </row>
    <row r="15" spans="1:4" ht="25.5" x14ac:dyDescent="0.2">
      <c r="A15" s="68">
        <v>9</v>
      </c>
      <c r="B15" s="48"/>
      <c r="C15" s="74" t="s">
        <v>191</v>
      </c>
      <c r="D15" s="73">
        <v>50</v>
      </c>
    </row>
    <row r="16" spans="1:4" ht="25.5" x14ac:dyDescent="0.2">
      <c r="A16" s="68">
        <v>10</v>
      </c>
      <c r="B16" s="48"/>
      <c r="C16" s="81" t="s">
        <v>192</v>
      </c>
      <c r="D16" s="92">
        <v>20</v>
      </c>
    </row>
    <row r="17" spans="1:4" x14ac:dyDescent="0.2">
      <c r="A17" s="68">
        <v>11</v>
      </c>
      <c r="B17" s="48"/>
      <c r="C17" s="81" t="s">
        <v>349</v>
      </c>
      <c r="D17" s="92">
        <v>10</v>
      </c>
    </row>
    <row r="18" spans="1:4" x14ac:dyDescent="0.2">
      <c r="A18" s="68">
        <v>12</v>
      </c>
      <c r="B18" s="48"/>
      <c r="C18" s="79" t="s">
        <v>350</v>
      </c>
      <c r="D18" s="92">
        <v>161.5</v>
      </c>
    </row>
    <row r="19" spans="1:4" x14ac:dyDescent="0.2">
      <c r="A19" s="68">
        <v>13</v>
      </c>
      <c r="B19" s="48"/>
      <c r="C19" s="81" t="s">
        <v>193</v>
      </c>
      <c r="D19" s="92">
        <v>525</v>
      </c>
    </row>
    <row r="20" spans="1:4" ht="25.5" x14ac:dyDescent="0.2">
      <c r="A20" s="68">
        <v>14</v>
      </c>
      <c r="B20" s="48"/>
      <c r="C20" s="81" t="s">
        <v>194</v>
      </c>
      <c r="D20" s="92">
        <v>50</v>
      </c>
    </row>
    <row r="21" spans="1:4" x14ac:dyDescent="0.2">
      <c r="A21" s="68">
        <v>15</v>
      </c>
      <c r="B21" s="67" t="s">
        <v>53</v>
      </c>
      <c r="C21" s="76" t="s">
        <v>154</v>
      </c>
      <c r="D21" s="85">
        <f>SUM(D22:D26)</f>
        <v>896.8</v>
      </c>
    </row>
    <row r="22" spans="1:4" ht="25.5" x14ac:dyDescent="0.2">
      <c r="A22" s="68">
        <v>16</v>
      </c>
      <c r="B22" s="67"/>
      <c r="C22" s="95" t="s">
        <v>173</v>
      </c>
      <c r="D22" s="92">
        <v>500</v>
      </c>
    </row>
    <row r="23" spans="1:4" x14ac:dyDescent="0.2">
      <c r="A23" s="68">
        <v>17</v>
      </c>
      <c r="B23" s="67"/>
      <c r="C23" s="37" t="s">
        <v>195</v>
      </c>
      <c r="D23" s="97">
        <v>71.8</v>
      </c>
    </row>
    <row r="24" spans="1:4" x14ac:dyDescent="0.2">
      <c r="A24" s="68">
        <v>18</v>
      </c>
      <c r="B24" s="67"/>
      <c r="C24" s="37" t="s">
        <v>196</v>
      </c>
      <c r="D24" s="97">
        <v>200</v>
      </c>
    </row>
    <row r="25" spans="1:4" x14ac:dyDescent="0.2">
      <c r="A25" s="68">
        <v>19</v>
      </c>
      <c r="B25" s="67"/>
      <c r="C25" s="79" t="s">
        <v>356</v>
      </c>
      <c r="D25" s="97">
        <v>25</v>
      </c>
    </row>
    <row r="26" spans="1:4" x14ac:dyDescent="0.2">
      <c r="A26" s="68">
        <v>20</v>
      </c>
      <c r="B26" s="67"/>
      <c r="C26" s="37" t="s">
        <v>197</v>
      </c>
      <c r="D26" s="97">
        <v>100</v>
      </c>
    </row>
    <row r="27" spans="1:4" x14ac:dyDescent="0.2">
      <c r="A27" s="68">
        <v>21</v>
      </c>
      <c r="B27" s="67" t="s">
        <v>54</v>
      </c>
      <c r="C27" s="76" t="s">
        <v>178</v>
      </c>
      <c r="D27" s="85">
        <f>SUM(D28:D42)</f>
        <v>2590</v>
      </c>
    </row>
    <row r="28" spans="1:4" ht="25.5" x14ac:dyDescent="0.2">
      <c r="A28" s="68">
        <v>22</v>
      </c>
      <c r="B28" s="48"/>
      <c r="C28" s="33" t="s">
        <v>198</v>
      </c>
      <c r="D28" s="97">
        <v>50</v>
      </c>
    </row>
    <row r="29" spans="1:4" x14ac:dyDescent="0.2">
      <c r="A29" s="68">
        <v>23</v>
      </c>
      <c r="B29" s="48"/>
      <c r="C29" s="79" t="s">
        <v>199</v>
      </c>
      <c r="D29" s="92">
        <v>110</v>
      </c>
    </row>
    <row r="30" spans="1:4" ht="25.5" x14ac:dyDescent="0.2">
      <c r="A30" s="68">
        <v>24</v>
      </c>
      <c r="B30" s="48"/>
      <c r="C30" s="72" t="s">
        <v>357</v>
      </c>
      <c r="D30" s="92">
        <v>70</v>
      </c>
    </row>
    <row r="31" spans="1:4" x14ac:dyDescent="0.2">
      <c r="A31" s="68">
        <v>25</v>
      </c>
      <c r="B31" s="48"/>
      <c r="C31" s="72" t="s">
        <v>358</v>
      </c>
      <c r="D31" s="92">
        <v>400</v>
      </c>
    </row>
    <row r="32" spans="1:4" x14ac:dyDescent="0.2">
      <c r="A32" s="68">
        <v>26</v>
      </c>
      <c r="B32" s="48"/>
      <c r="C32" s="81" t="s">
        <v>359</v>
      </c>
      <c r="D32" s="92">
        <v>20</v>
      </c>
    </row>
    <row r="33" spans="1:4" ht="25.5" x14ac:dyDescent="0.2">
      <c r="A33" s="68">
        <v>27</v>
      </c>
      <c r="B33" s="48"/>
      <c r="C33" s="33" t="s">
        <v>360</v>
      </c>
      <c r="D33" s="92">
        <v>30</v>
      </c>
    </row>
    <row r="34" spans="1:4" x14ac:dyDescent="0.2">
      <c r="A34" s="68">
        <v>28</v>
      </c>
      <c r="B34" s="48"/>
      <c r="C34" s="33" t="s">
        <v>361</v>
      </c>
      <c r="D34" s="92">
        <v>95</v>
      </c>
    </row>
    <row r="35" spans="1:4" x14ac:dyDescent="0.2">
      <c r="A35" s="68">
        <v>29</v>
      </c>
      <c r="B35" s="48"/>
      <c r="C35" s="33" t="s">
        <v>362</v>
      </c>
      <c r="D35" s="92">
        <v>30</v>
      </c>
    </row>
    <row r="36" spans="1:4" x14ac:dyDescent="0.2">
      <c r="A36" s="68">
        <v>30</v>
      </c>
      <c r="B36" s="48"/>
      <c r="C36" s="81" t="s">
        <v>200</v>
      </c>
      <c r="D36" s="92">
        <v>100</v>
      </c>
    </row>
    <row r="37" spans="1:4" x14ac:dyDescent="0.2">
      <c r="A37" s="68">
        <v>31</v>
      </c>
      <c r="B37" s="48"/>
      <c r="C37" s="33" t="s">
        <v>363</v>
      </c>
      <c r="D37" s="92">
        <v>230</v>
      </c>
    </row>
    <row r="38" spans="1:4" x14ac:dyDescent="0.2">
      <c r="A38" s="68">
        <v>32</v>
      </c>
      <c r="B38" s="48"/>
      <c r="C38" s="33" t="s">
        <v>202</v>
      </c>
      <c r="D38" s="92">
        <v>120</v>
      </c>
    </row>
    <row r="39" spans="1:4" x14ac:dyDescent="0.2">
      <c r="A39" s="68">
        <v>33</v>
      </c>
      <c r="B39" s="48"/>
      <c r="C39" s="33" t="s">
        <v>203</v>
      </c>
      <c r="D39" s="92">
        <v>200</v>
      </c>
    </row>
    <row r="40" spans="1:4" x14ac:dyDescent="0.2">
      <c r="A40" s="68">
        <v>34</v>
      </c>
      <c r="B40" s="48"/>
      <c r="C40" s="81" t="s">
        <v>204</v>
      </c>
      <c r="D40" s="92">
        <v>55</v>
      </c>
    </row>
    <row r="41" spans="1:4" x14ac:dyDescent="0.2">
      <c r="A41" s="68">
        <v>35</v>
      </c>
      <c r="B41" s="48"/>
      <c r="C41" s="33" t="s">
        <v>364</v>
      </c>
      <c r="D41" s="92">
        <v>80</v>
      </c>
    </row>
    <row r="42" spans="1:4" x14ac:dyDescent="0.2">
      <c r="A42" s="68">
        <v>36</v>
      </c>
      <c r="B42" s="48"/>
      <c r="C42" s="33" t="s">
        <v>365</v>
      </c>
      <c r="D42" s="92">
        <v>1000</v>
      </c>
    </row>
    <row r="43" spans="1:4" x14ac:dyDescent="0.2">
      <c r="A43" s="68">
        <v>37</v>
      </c>
      <c r="B43" s="67" t="s">
        <v>55</v>
      </c>
      <c r="C43" s="83" t="s">
        <v>163</v>
      </c>
      <c r="D43" s="85">
        <f>SUM(D44:D50)</f>
        <v>918.7</v>
      </c>
    </row>
    <row r="44" spans="1:4" x14ac:dyDescent="0.2">
      <c r="A44" s="68">
        <v>38</v>
      </c>
      <c r="B44" s="48"/>
      <c r="C44" s="81" t="s">
        <v>206</v>
      </c>
      <c r="D44" s="92">
        <v>40</v>
      </c>
    </row>
    <row r="45" spans="1:4" x14ac:dyDescent="0.2">
      <c r="A45" s="68">
        <v>39</v>
      </c>
      <c r="B45" s="48"/>
      <c r="C45" s="81" t="s">
        <v>207</v>
      </c>
      <c r="D45" s="92">
        <v>50</v>
      </c>
    </row>
    <row r="46" spans="1:4" x14ac:dyDescent="0.2">
      <c r="A46" s="68">
        <v>40</v>
      </c>
      <c r="B46" s="48"/>
      <c r="C46" s="81" t="s">
        <v>366</v>
      </c>
      <c r="D46" s="92">
        <v>26</v>
      </c>
    </row>
    <row r="47" spans="1:4" x14ac:dyDescent="0.2">
      <c r="A47" s="68">
        <v>41</v>
      </c>
      <c r="B47" s="48"/>
      <c r="C47" s="33" t="s">
        <v>367</v>
      </c>
      <c r="D47" s="92">
        <v>500</v>
      </c>
    </row>
    <row r="48" spans="1:4" ht="38.25" x14ac:dyDescent="0.2">
      <c r="A48" s="68">
        <v>42</v>
      </c>
      <c r="B48" s="48"/>
      <c r="C48" s="33" t="s">
        <v>208</v>
      </c>
      <c r="D48" s="92">
        <f>140+20</f>
        <v>160</v>
      </c>
    </row>
    <row r="49" spans="1:6" x14ac:dyDescent="0.2">
      <c r="A49" s="68">
        <v>43</v>
      </c>
      <c r="B49" s="48"/>
      <c r="C49" s="33" t="s">
        <v>209</v>
      </c>
      <c r="D49" s="92">
        <v>110</v>
      </c>
    </row>
    <row r="50" spans="1:6" ht="12.75" customHeight="1" x14ac:dyDescent="0.2">
      <c r="A50" s="68">
        <v>44</v>
      </c>
      <c r="B50" s="48"/>
      <c r="C50" s="33" t="s">
        <v>210</v>
      </c>
      <c r="D50" s="92">
        <v>32.700000000000003</v>
      </c>
    </row>
    <row r="51" spans="1:6" ht="14.25" x14ac:dyDescent="0.2">
      <c r="A51" s="68">
        <v>45</v>
      </c>
      <c r="B51" s="48"/>
      <c r="C51" s="98" t="s">
        <v>62</v>
      </c>
      <c r="D51" s="99">
        <f>+D7+D21+D27+D43</f>
        <v>6426</v>
      </c>
      <c r="F51" s="100"/>
    </row>
    <row r="52" spans="1:6" x14ac:dyDescent="0.2">
      <c r="C52" s="46"/>
    </row>
    <row r="53" spans="1:6" x14ac:dyDescent="0.2">
      <c r="A53" s="2" t="s">
        <v>212</v>
      </c>
      <c r="B53" s="2"/>
      <c r="C53" s="2"/>
      <c r="D53" s="2"/>
    </row>
    <row r="54" spans="1:6" x14ac:dyDescent="0.2">
      <c r="C54" s="101"/>
      <c r="D54" s="87"/>
    </row>
    <row r="63" spans="1:6" x14ac:dyDescent="0.2">
      <c r="D63" s="102"/>
    </row>
  </sheetData>
  <mergeCells count="2">
    <mergeCell ref="C1:D1"/>
    <mergeCell ref="A3:D3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DF2AE-CD23-44DC-8DA1-010006E21110}">
  <dimension ref="A1:J66"/>
  <sheetViews>
    <sheetView workbookViewId="0">
      <selection activeCell="I18" sqref="I18"/>
    </sheetView>
  </sheetViews>
  <sheetFormatPr defaultColWidth="9.140625" defaultRowHeight="12.75" x14ac:dyDescent="0.2"/>
  <cols>
    <col min="1" max="1" width="4.7109375" style="62" customWidth="1"/>
    <col min="2" max="2" width="7" style="63" customWidth="1"/>
    <col min="3" max="3" width="68.28515625" style="142" customWidth="1"/>
    <col min="4" max="4" width="8.85546875" style="46" customWidth="1"/>
    <col min="5" max="6" width="9.140625" style="3"/>
    <col min="7" max="16384" width="9.140625" style="2"/>
  </cols>
  <sheetData>
    <row r="1" spans="1:10" x14ac:dyDescent="0.2">
      <c r="C1" s="282" t="s">
        <v>317</v>
      </c>
      <c r="D1" s="282"/>
    </row>
    <row r="2" spans="1:10" x14ac:dyDescent="0.2">
      <c r="C2" s="46"/>
    </row>
    <row r="3" spans="1:10" ht="35.25" customHeight="1" x14ac:dyDescent="0.2">
      <c r="A3" s="244" t="s">
        <v>328</v>
      </c>
      <c r="B3" s="244"/>
      <c r="C3" s="244"/>
      <c r="D3" s="244"/>
      <c r="J3" s="86"/>
    </row>
    <row r="4" spans="1:10" x14ac:dyDescent="0.2">
      <c r="D4" s="46" t="s">
        <v>61</v>
      </c>
    </row>
    <row r="5" spans="1:10" ht="38.25" x14ac:dyDescent="0.2">
      <c r="A5" s="64" t="s">
        <v>147</v>
      </c>
      <c r="B5" s="65" t="s">
        <v>148</v>
      </c>
      <c r="C5" s="64" t="s">
        <v>149</v>
      </c>
      <c r="D5" s="64" t="s">
        <v>57</v>
      </c>
      <c r="E5" s="91"/>
      <c r="F5" s="91"/>
    </row>
    <row r="6" spans="1:10" s="86" customFormat="1" ht="12.75" customHeight="1" x14ac:dyDescent="0.2">
      <c r="A6" s="66">
        <v>1</v>
      </c>
      <c r="B6" s="67" t="s">
        <v>150</v>
      </c>
      <c r="C6" s="64">
        <v>3</v>
      </c>
      <c r="D6" s="64">
        <v>4</v>
      </c>
      <c r="E6" s="91"/>
      <c r="F6" s="91"/>
    </row>
    <row r="7" spans="1:10" x14ac:dyDescent="0.2">
      <c r="A7" s="68">
        <v>1</v>
      </c>
      <c r="B7" s="67" t="s">
        <v>52</v>
      </c>
      <c r="C7" s="69" t="s">
        <v>151</v>
      </c>
      <c r="D7" s="71">
        <f>+D8+D11+D16+D18</f>
        <v>505.5</v>
      </c>
      <c r="E7" s="143"/>
      <c r="F7" s="143"/>
    </row>
    <row r="8" spans="1:10" x14ac:dyDescent="0.2">
      <c r="A8" s="68">
        <v>2</v>
      </c>
      <c r="B8" s="47"/>
      <c r="C8" s="144" t="s">
        <v>152</v>
      </c>
      <c r="D8" s="145">
        <f>+D9+D10</f>
        <v>361.7</v>
      </c>
      <c r="E8" s="143"/>
      <c r="F8" s="143"/>
    </row>
    <row r="9" spans="1:10" x14ac:dyDescent="0.2">
      <c r="A9" s="68">
        <v>3</v>
      </c>
      <c r="B9" s="48"/>
      <c r="C9" s="146" t="s">
        <v>76</v>
      </c>
      <c r="D9" s="92">
        <v>353.4</v>
      </c>
      <c r="E9" s="143"/>
      <c r="F9" s="143"/>
    </row>
    <row r="10" spans="1:10" x14ac:dyDescent="0.2">
      <c r="A10" s="68">
        <v>4</v>
      </c>
      <c r="B10" s="48"/>
      <c r="C10" s="147" t="s">
        <v>82</v>
      </c>
      <c r="D10" s="92">
        <v>8.3000000000000007</v>
      </c>
      <c r="E10" s="143"/>
      <c r="F10" s="143"/>
    </row>
    <row r="11" spans="1:10" ht="24.75" customHeight="1" x14ac:dyDescent="0.2">
      <c r="A11" s="68">
        <v>5</v>
      </c>
      <c r="B11" s="48"/>
      <c r="C11" s="148" t="s">
        <v>165</v>
      </c>
      <c r="D11" s="149">
        <f>SUM(D12:D15)</f>
        <v>57.199999999999996</v>
      </c>
      <c r="E11" s="143"/>
      <c r="F11" s="143"/>
    </row>
    <row r="12" spans="1:10" x14ac:dyDescent="0.2">
      <c r="A12" s="68">
        <v>6</v>
      </c>
      <c r="B12" s="48"/>
      <c r="C12" s="93" t="s">
        <v>63</v>
      </c>
      <c r="D12" s="22">
        <v>9.5</v>
      </c>
      <c r="E12" s="143"/>
      <c r="F12" s="143"/>
    </row>
    <row r="13" spans="1:10" x14ac:dyDescent="0.2">
      <c r="A13" s="68">
        <v>7</v>
      </c>
      <c r="B13" s="48"/>
      <c r="C13" s="150" t="s">
        <v>64</v>
      </c>
      <c r="D13" s="22">
        <v>9.5</v>
      </c>
      <c r="E13" s="143"/>
      <c r="F13" s="143"/>
    </row>
    <row r="14" spans="1:10" x14ac:dyDescent="0.2">
      <c r="A14" s="68">
        <v>8</v>
      </c>
      <c r="B14" s="48"/>
      <c r="C14" s="93" t="s">
        <v>65</v>
      </c>
      <c r="D14" s="22">
        <v>14.3</v>
      </c>
      <c r="E14" s="143"/>
      <c r="F14" s="143"/>
    </row>
    <row r="15" spans="1:10" x14ac:dyDescent="0.2">
      <c r="A15" s="68">
        <v>9</v>
      </c>
      <c r="B15" s="48"/>
      <c r="C15" s="93" t="s">
        <v>66</v>
      </c>
      <c r="D15" s="22">
        <v>23.9</v>
      </c>
      <c r="E15" s="143"/>
      <c r="F15" s="143"/>
    </row>
    <row r="16" spans="1:10" x14ac:dyDescent="0.2">
      <c r="A16" s="68">
        <v>10</v>
      </c>
      <c r="B16" s="48"/>
      <c r="C16" s="144" t="s">
        <v>343</v>
      </c>
      <c r="D16" s="145">
        <f>+D17</f>
        <v>31</v>
      </c>
      <c r="E16" s="143"/>
      <c r="F16" s="143"/>
    </row>
    <row r="17" spans="1:7" x14ac:dyDescent="0.2">
      <c r="A17" s="68">
        <v>11</v>
      </c>
      <c r="B17" s="48"/>
      <c r="C17" s="150" t="s">
        <v>77</v>
      </c>
      <c r="D17" s="92">
        <v>31</v>
      </c>
      <c r="E17" s="143"/>
      <c r="F17" s="143"/>
    </row>
    <row r="18" spans="1:7" x14ac:dyDescent="0.2">
      <c r="A18" s="68">
        <v>12</v>
      </c>
      <c r="B18" s="48"/>
      <c r="C18" s="144" t="s">
        <v>153</v>
      </c>
      <c r="D18" s="145">
        <f>+D19</f>
        <v>55.6</v>
      </c>
      <c r="E18" s="143"/>
      <c r="F18" s="143"/>
    </row>
    <row r="19" spans="1:7" x14ac:dyDescent="0.2">
      <c r="A19" s="68">
        <v>13</v>
      </c>
      <c r="B19" s="48"/>
      <c r="C19" s="81" t="s">
        <v>80</v>
      </c>
      <c r="D19" s="92">
        <v>55.6</v>
      </c>
      <c r="E19" s="143"/>
      <c r="F19" s="143"/>
    </row>
    <row r="20" spans="1:7" ht="12.75" customHeight="1" x14ac:dyDescent="0.2">
      <c r="A20" s="68">
        <v>14</v>
      </c>
      <c r="B20" s="67" t="s">
        <v>53</v>
      </c>
      <c r="C20" s="76" t="s">
        <v>154</v>
      </c>
      <c r="D20" s="85">
        <f>+D21+D23+D29+D34+D36+D40+D42+D38+D44</f>
        <v>683.9</v>
      </c>
      <c r="E20" s="143"/>
      <c r="F20" s="143"/>
    </row>
    <row r="21" spans="1:7" x14ac:dyDescent="0.2">
      <c r="A21" s="68">
        <v>15</v>
      </c>
      <c r="B21" s="48"/>
      <c r="C21" s="144" t="s">
        <v>155</v>
      </c>
      <c r="D21" s="145">
        <f>+D22</f>
        <v>26.4</v>
      </c>
      <c r="E21" s="143"/>
      <c r="F21" s="143"/>
    </row>
    <row r="22" spans="1:7" x14ac:dyDescent="0.2">
      <c r="A22" s="68">
        <v>16</v>
      </c>
      <c r="B22" s="48"/>
      <c r="C22" s="147" t="s">
        <v>38</v>
      </c>
      <c r="D22" s="92">
        <v>26.4</v>
      </c>
      <c r="E22" s="143"/>
      <c r="F22" s="143"/>
    </row>
    <row r="23" spans="1:7" ht="25.5" x14ac:dyDescent="0.2">
      <c r="A23" s="68">
        <v>17</v>
      </c>
      <c r="B23" s="48"/>
      <c r="C23" s="148" t="s">
        <v>156</v>
      </c>
      <c r="D23" s="145">
        <f>SUM(D24:D28)</f>
        <v>110.5</v>
      </c>
      <c r="E23" s="143"/>
      <c r="F23" s="143"/>
    </row>
    <row r="24" spans="1:7" x14ac:dyDescent="0.2">
      <c r="A24" s="68">
        <v>18</v>
      </c>
      <c r="B24" s="48"/>
      <c r="C24" s="93" t="s">
        <v>81</v>
      </c>
      <c r="D24" s="92">
        <v>20.5</v>
      </c>
      <c r="E24" s="143"/>
      <c r="F24" s="143"/>
    </row>
    <row r="25" spans="1:7" x14ac:dyDescent="0.2">
      <c r="A25" s="68">
        <v>19</v>
      </c>
      <c r="B25" s="48"/>
      <c r="C25" s="151" t="s">
        <v>3</v>
      </c>
      <c r="D25" s="92">
        <v>3</v>
      </c>
      <c r="E25" s="143"/>
      <c r="F25" s="143"/>
    </row>
    <row r="26" spans="1:7" x14ac:dyDescent="0.2">
      <c r="A26" s="68">
        <v>20</v>
      </c>
      <c r="B26" s="48"/>
      <c r="C26" s="152" t="s">
        <v>18</v>
      </c>
      <c r="D26" s="92">
        <v>10.1</v>
      </c>
      <c r="E26" s="143"/>
      <c r="F26" s="143"/>
    </row>
    <row r="27" spans="1:7" x14ac:dyDescent="0.2">
      <c r="A27" s="68">
        <v>21</v>
      </c>
      <c r="B27" s="48"/>
      <c r="C27" s="152" t="s">
        <v>157</v>
      </c>
      <c r="D27" s="92">
        <v>9.5</v>
      </c>
      <c r="E27" s="143"/>
      <c r="F27" s="143"/>
    </row>
    <row r="28" spans="1:7" x14ac:dyDescent="0.2">
      <c r="A28" s="68">
        <v>22</v>
      </c>
      <c r="B28" s="48"/>
      <c r="C28" s="93" t="s">
        <v>38</v>
      </c>
      <c r="D28" s="92">
        <v>67.400000000000006</v>
      </c>
      <c r="E28" s="143"/>
      <c r="F28" s="143"/>
    </row>
    <row r="29" spans="1:7" ht="25.5" x14ac:dyDescent="0.2">
      <c r="A29" s="68">
        <v>23</v>
      </c>
      <c r="B29" s="48"/>
      <c r="C29" s="144" t="s">
        <v>158</v>
      </c>
      <c r="D29" s="145">
        <f>SUM(D30:D33)</f>
        <v>48.3</v>
      </c>
      <c r="E29" s="143"/>
      <c r="F29" s="143"/>
    </row>
    <row r="30" spans="1:7" x14ac:dyDescent="0.2">
      <c r="A30" s="68">
        <v>24</v>
      </c>
      <c r="B30" s="48"/>
      <c r="C30" s="72" t="s">
        <v>81</v>
      </c>
      <c r="D30" s="92">
        <v>17.8</v>
      </c>
      <c r="E30" s="143"/>
      <c r="F30" s="143"/>
      <c r="G30" s="3"/>
    </row>
    <row r="31" spans="1:7" x14ac:dyDescent="0.2">
      <c r="A31" s="68">
        <v>25</v>
      </c>
      <c r="B31" s="48"/>
      <c r="C31" s="37" t="s">
        <v>3</v>
      </c>
      <c r="D31" s="92">
        <v>3.3</v>
      </c>
      <c r="E31" s="143"/>
      <c r="F31" s="143"/>
      <c r="G31" s="3"/>
    </row>
    <row r="32" spans="1:7" x14ac:dyDescent="0.2">
      <c r="A32" s="68">
        <v>26</v>
      </c>
      <c r="B32" s="48"/>
      <c r="C32" s="152" t="s">
        <v>18</v>
      </c>
      <c r="D32" s="92">
        <v>1.9</v>
      </c>
      <c r="E32" s="143"/>
      <c r="F32" s="143"/>
      <c r="G32" s="3"/>
    </row>
    <row r="33" spans="1:7" x14ac:dyDescent="0.2">
      <c r="A33" s="68">
        <v>27</v>
      </c>
      <c r="B33" s="48"/>
      <c r="C33" s="37" t="s">
        <v>38</v>
      </c>
      <c r="D33" s="92">
        <v>25.3</v>
      </c>
      <c r="E33" s="143"/>
      <c r="F33" s="143"/>
      <c r="G33" s="3"/>
    </row>
    <row r="34" spans="1:7" ht="25.5" x14ac:dyDescent="0.2">
      <c r="A34" s="68">
        <v>28</v>
      </c>
      <c r="B34" s="48"/>
      <c r="C34" s="144" t="s">
        <v>159</v>
      </c>
      <c r="D34" s="145">
        <f>+D35</f>
        <v>189.4</v>
      </c>
      <c r="E34" s="143"/>
      <c r="F34" s="143"/>
    </row>
    <row r="35" spans="1:7" x14ac:dyDescent="0.2">
      <c r="A35" s="68">
        <v>29</v>
      </c>
      <c r="B35" s="48"/>
      <c r="C35" s="147" t="s">
        <v>82</v>
      </c>
      <c r="D35" s="92">
        <v>189.4</v>
      </c>
      <c r="E35" s="143"/>
      <c r="F35" s="143"/>
    </row>
    <row r="36" spans="1:7" ht="25.5" x14ac:dyDescent="0.2">
      <c r="A36" s="68">
        <v>30</v>
      </c>
      <c r="B36" s="48"/>
      <c r="C36" s="148" t="s">
        <v>344</v>
      </c>
      <c r="D36" s="145">
        <f>+D37</f>
        <v>78.7</v>
      </c>
      <c r="E36" s="143"/>
      <c r="F36" s="143"/>
    </row>
    <row r="37" spans="1:7" x14ac:dyDescent="0.2">
      <c r="A37" s="68">
        <v>31</v>
      </c>
      <c r="B37" s="48"/>
      <c r="C37" s="147" t="s">
        <v>82</v>
      </c>
      <c r="D37" s="92">
        <v>78.7</v>
      </c>
      <c r="E37" s="143"/>
      <c r="F37" s="143"/>
    </row>
    <row r="38" spans="1:7" x14ac:dyDescent="0.2">
      <c r="A38" s="68">
        <v>32</v>
      </c>
      <c r="B38" s="48"/>
      <c r="C38" s="148" t="s">
        <v>430</v>
      </c>
      <c r="D38" s="145">
        <f>+D39</f>
        <v>24.4</v>
      </c>
      <c r="E38" s="143"/>
      <c r="F38" s="143"/>
    </row>
    <row r="39" spans="1:7" x14ac:dyDescent="0.2">
      <c r="A39" s="68">
        <v>33</v>
      </c>
      <c r="B39" s="48"/>
      <c r="C39" s="81" t="s">
        <v>431</v>
      </c>
      <c r="D39" s="92">
        <v>24.4</v>
      </c>
      <c r="E39" s="143"/>
      <c r="F39" s="143"/>
    </row>
    <row r="40" spans="1:7" x14ac:dyDescent="0.2">
      <c r="A40" s="68">
        <v>34</v>
      </c>
      <c r="B40" s="48"/>
      <c r="C40" s="153" t="s">
        <v>160</v>
      </c>
      <c r="D40" s="145">
        <f>+D41</f>
        <v>56</v>
      </c>
      <c r="E40" s="143"/>
      <c r="F40" s="143"/>
    </row>
    <row r="41" spans="1:7" x14ac:dyDescent="0.2">
      <c r="A41" s="68">
        <v>35</v>
      </c>
      <c r="B41" s="48"/>
      <c r="C41" s="147" t="s">
        <v>82</v>
      </c>
      <c r="D41" s="92">
        <v>56</v>
      </c>
      <c r="E41" s="143"/>
      <c r="F41" s="143"/>
    </row>
    <row r="42" spans="1:7" x14ac:dyDescent="0.2">
      <c r="A42" s="68">
        <v>36</v>
      </c>
      <c r="B42" s="48"/>
      <c r="C42" s="154" t="s">
        <v>161</v>
      </c>
      <c r="D42" s="92">
        <f>+D43</f>
        <v>88.4</v>
      </c>
      <c r="E42" s="143"/>
      <c r="F42" s="143"/>
    </row>
    <row r="43" spans="1:7" x14ac:dyDescent="0.2">
      <c r="A43" s="68">
        <v>37</v>
      </c>
      <c r="B43" s="48"/>
      <c r="C43" s="147" t="s">
        <v>82</v>
      </c>
      <c r="D43" s="92">
        <v>88.4</v>
      </c>
      <c r="E43" s="143"/>
      <c r="F43" s="143"/>
    </row>
    <row r="44" spans="1:7" x14ac:dyDescent="0.2">
      <c r="A44" s="68">
        <v>38</v>
      </c>
      <c r="B44" s="48"/>
      <c r="C44" s="148" t="s">
        <v>432</v>
      </c>
      <c r="D44" s="92">
        <f>+D45</f>
        <v>61.8</v>
      </c>
      <c r="E44" s="143"/>
      <c r="F44" s="143"/>
    </row>
    <row r="45" spans="1:7" x14ac:dyDescent="0.2">
      <c r="A45" s="68">
        <v>39</v>
      </c>
      <c r="B45" s="48"/>
      <c r="C45" s="81" t="s">
        <v>431</v>
      </c>
      <c r="D45" s="92">
        <v>61.8</v>
      </c>
      <c r="E45" s="143"/>
      <c r="F45" s="143"/>
    </row>
    <row r="46" spans="1:7" x14ac:dyDescent="0.2">
      <c r="A46" s="68">
        <v>40</v>
      </c>
      <c r="B46" s="67" t="s">
        <v>54</v>
      </c>
      <c r="C46" s="83" t="s">
        <v>162</v>
      </c>
      <c r="D46" s="85">
        <f>+D47</f>
        <v>3200</v>
      </c>
      <c r="E46" s="143"/>
      <c r="F46" s="143"/>
    </row>
    <row r="47" spans="1:7" x14ac:dyDescent="0.2">
      <c r="A47" s="68">
        <v>41</v>
      </c>
      <c r="B47" s="48"/>
      <c r="C47" s="148" t="s">
        <v>39</v>
      </c>
      <c r="D47" s="145">
        <f>+D48</f>
        <v>3200</v>
      </c>
      <c r="E47" s="143"/>
      <c r="F47" s="143"/>
    </row>
    <row r="48" spans="1:7" x14ac:dyDescent="0.2">
      <c r="A48" s="68">
        <v>42</v>
      </c>
      <c r="B48" s="67"/>
      <c r="C48" s="81" t="s">
        <v>82</v>
      </c>
      <c r="D48" s="92">
        <v>3200</v>
      </c>
      <c r="E48" s="143"/>
      <c r="F48" s="143"/>
    </row>
    <row r="49" spans="1:7" x14ac:dyDescent="0.2">
      <c r="A49" s="68">
        <v>43</v>
      </c>
      <c r="B49" s="67" t="s">
        <v>55</v>
      </c>
      <c r="C49" s="76" t="s">
        <v>163</v>
      </c>
      <c r="D49" s="85">
        <f>+D50</f>
        <v>1064</v>
      </c>
      <c r="E49" s="143"/>
      <c r="F49" s="143"/>
    </row>
    <row r="50" spans="1:7" ht="27.75" customHeight="1" x14ac:dyDescent="0.2">
      <c r="A50" s="68">
        <v>44</v>
      </c>
      <c r="B50" s="48"/>
      <c r="C50" s="153" t="s">
        <v>433</v>
      </c>
      <c r="D50" s="145">
        <f>+D51</f>
        <v>1064</v>
      </c>
      <c r="E50" s="143"/>
      <c r="F50" s="143"/>
    </row>
    <row r="51" spans="1:7" x14ac:dyDescent="0.2">
      <c r="A51" s="68">
        <v>45</v>
      </c>
      <c r="B51" s="48"/>
      <c r="C51" s="147" t="s">
        <v>82</v>
      </c>
      <c r="D51" s="92">
        <v>1064</v>
      </c>
      <c r="E51" s="143"/>
      <c r="F51" s="143"/>
    </row>
    <row r="52" spans="1:7" x14ac:dyDescent="0.2">
      <c r="A52" s="68">
        <v>46</v>
      </c>
      <c r="B52" s="67"/>
      <c r="C52" s="84" t="s">
        <v>62</v>
      </c>
      <c r="D52" s="85">
        <f>+D7+D20+D46+D49</f>
        <v>5453.4</v>
      </c>
      <c r="E52" s="49"/>
      <c r="F52" s="49"/>
      <c r="G52" s="49"/>
    </row>
    <row r="53" spans="1:7" ht="13.5" customHeight="1" x14ac:dyDescent="0.2">
      <c r="C53" s="142" t="s">
        <v>164</v>
      </c>
      <c r="D53" s="155"/>
    </row>
    <row r="54" spans="1:7" x14ac:dyDescent="0.2">
      <c r="C54" s="156"/>
      <c r="D54" s="155"/>
    </row>
    <row r="55" spans="1:7" x14ac:dyDescent="0.2">
      <c r="C55" s="157"/>
      <c r="D55" s="143"/>
    </row>
    <row r="56" spans="1:7" x14ac:dyDescent="0.2">
      <c r="C56" s="158"/>
      <c r="D56" s="143"/>
    </row>
    <row r="57" spans="1:7" x14ac:dyDescent="0.2">
      <c r="C57" s="159"/>
      <c r="D57" s="155"/>
    </row>
    <row r="58" spans="1:7" x14ac:dyDescent="0.2">
      <c r="C58" s="157"/>
    </row>
    <row r="59" spans="1:7" x14ac:dyDescent="0.2">
      <c r="C59" s="160"/>
      <c r="D59" s="143"/>
    </row>
    <row r="63" spans="1:7" x14ac:dyDescent="0.2">
      <c r="D63" s="143"/>
    </row>
    <row r="64" spans="1:7" x14ac:dyDescent="0.2">
      <c r="D64" s="143"/>
    </row>
    <row r="66" spans="4:4" x14ac:dyDescent="0.2">
      <c r="D66" s="143"/>
    </row>
  </sheetData>
  <mergeCells count="2">
    <mergeCell ref="A3:D3"/>
    <mergeCell ref="C1:D1"/>
  </mergeCells>
  <pageMargins left="0.70866141732283472" right="0.11811023622047245" top="0.35433070866141736" bottom="0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3C5B-9862-4FB3-99C9-FFA8DE6871E8}">
  <dimension ref="A1:J66"/>
  <sheetViews>
    <sheetView zoomScaleNormal="100" workbookViewId="0">
      <selection activeCell="C13" sqref="C13"/>
    </sheetView>
  </sheetViews>
  <sheetFormatPr defaultColWidth="9.140625" defaultRowHeight="12.75" x14ac:dyDescent="0.2"/>
  <cols>
    <col min="1" max="1" width="4.85546875" style="62" customWidth="1"/>
    <col min="2" max="2" width="7.140625" style="86" customWidth="1"/>
    <col min="3" max="3" width="55.28515625" style="62" customWidth="1"/>
    <col min="4" max="5" width="6.85546875" style="62" bestFit="1" customWidth="1"/>
    <col min="6" max="6" width="6.85546875" style="62" customWidth="1"/>
    <col min="7" max="7" width="5.42578125" style="2" bestFit="1" customWidth="1"/>
    <col min="8" max="16384" width="9.140625" style="2"/>
  </cols>
  <sheetData>
    <row r="1" spans="1:10" x14ac:dyDescent="0.2">
      <c r="B1" s="63"/>
      <c r="D1" s="282" t="s">
        <v>322</v>
      </c>
      <c r="E1" s="282"/>
      <c r="F1" s="282"/>
      <c r="G1" s="282"/>
    </row>
    <row r="2" spans="1:10" x14ac:dyDescent="0.2">
      <c r="B2" s="63"/>
      <c r="D2" s="46"/>
      <c r="E2" s="46"/>
      <c r="F2" s="46"/>
      <c r="G2" s="46"/>
    </row>
    <row r="3" spans="1:10" ht="45" customHeight="1" x14ac:dyDescent="0.2">
      <c r="A3" s="283" t="s">
        <v>329</v>
      </c>
      <c r="B3" s="283"/>
      <c r="C3" s="283"/>
      <c r="D3" s="283"/>
      <c r="E3" s="283"/>
      <c r="F3" s="283"/>
      <c r="G3" s="283"/>
    </row>
    <row r="4" spans="1:10" x14ac:dyDescent="0.2">
      <c r="B4" s="63"/>
      <c r="F4" s="281" t="s">
        <v>61</v>
      </c>
      <c r="G4" s="281"/>
    </row>
    <row r="5" spans="1:10" ht="46.5" customHeight="1" x14ac:dyDescent="0.2">
      <c r="A5" s="64" t="s">
        <v>147</v>
      </c>
      <c r="B5" s="65" t="s">
        <v>148</v>
      </c>
      <c r="C5" s="64" t="s">
        <v>149</v>
      </c>
      <c r="D5" s="64" t="s">
        <v>183</v>
      </c>
      <c r="E5" s="64" t="s">
        <v>330</v>
      </c>
      <c r="F5" s="64" t="s">
        <v>184</v>
      </c>
      <c r="G5" s="64" t="s">
        <v>185</v>
      </c>
    </row>
    <row r="6" spans="1:10" x14ac:dyDescent="0.2">
      <c r="A6" s="66">
        <v>1</v>
      </c>
      <c r="B6" s="67" t="s">
        <v>150</v>
      </c>
      <c r="C6" s="64">
        <v>3</v>
      </c>
      <c r="D6" s="64">
        <v>4</v>
      </c>
      <c r="E6" s="64">
        <v>5</v>
      </c>
      <c r="F6" s="64">
        <v>6</v>
      </c>
      <c r="G6" s="50">
        <v>7</v>
      </c>
    </row>
    <row r="7" spans="1:10" x14ac:dyDescent="0.2">
      <c r="A7" s="68">
        <v>1</v>
      </c>
      <c r="B7" s="67" t="s">
        <v>52</v>
      </c>
      <c r="C7" s="69" t="s">
        <v>151</v>
      </c>
      <c r="D7" s="70">
        <f>+F7+G7+E7</f>
        <v>2864.4</v>
      </c>
      <c r="E7" s="71">
        <f>+E8</f>
        <v>732</v>
      </c>
      <c r="F7" s="71">
        <f>+F8</f>
        <v>1833</v>
      </c>
      <c r="G7" s="71">
        <f>+G8</f>
        <v>299.39999999999998</v>
      </c>
      <c r="H7" s="3"/>
      <c r="I7" s="3"/>
      <c r="J7" s="3"/>
    </row>
    <row r="8" spans="1:10" x14ac:dyDescent="0.2">
      <c r="A8" s="68">
        <v>2</v>
      </c>
      <c r="B8" s="48"/>
      <c r="C8" s="72" t="s">
        <v>166</v>
      </c>
      <c r="D8" s="73">
        <f>SUM(D9:D17)</f>
        <v>2864.4</v>
      </c>
      <c r="E8" s="73">
        <f t="shared" ref="E8:G8" si="0">SUM(E9:E17)</f>
        <v>732</v>
      </c>
      <c r="F8" s="73">
        <f t="shared" si="0"/>
        <v>1833</v>
      </c>
      <c r="G8" s="73">
        <f t="shared" si="0"/>
        <v>299.39999999999998</v>
      </c>
      <c r="H8" s="3"/>
      <c r="I8" s="3"/>
      <c r="J8" s="3"/>
    </row>
    <row r="9" spans="1:10" x14ac:dyDescent="0.2">
      <c r="A9" s="68">
        <v>3</v>
      </c>
      <c r="B9" s="48"/>
      <c r="C9" s="74" t="s">
        <v>167</v>
      </c>
      <c r="D9" s="75">
        <f>+F9+G9+E9</f>
        <v>336.4</v>
      </c>
      <c r="E9" s="75">
        <v>50</v>
      </c>
      <c r="F9" s="73">
        <v>5</v>
      </c>
      <c r="G9" s="73">
        <v>281.39999999999998</v>
      </c>
      <c r="H9" s="3"/>
      <c r="I9" s="3"/>
      <c r="J9" s="3"/>
    </row>
    <row r="10" spans="1:10" ht="38.25" x14ac:dyDescent="0.2">
      <c r="A10" s="68">
        <v>4</v>
      </c>
      <c r="B10" s="48"/>
      <c r="C10" s="74" t="s">
        <v>168</v>
      </c>
      <c r="D10" s="75">
        <f t="shared" ref="D10:D17" si="1">+F10+G10+E10</f>
        <v>80</v>
      </c>
      <c r="E10" s="75"/>
      <c r="F10" s="73">
        <v>80</v>
      </c>
      <c r="G10" s="73"/>
      <c r="H10" s="3"/>
      <c r="I10" s="3"/>
      <c r="J10" s="3"/>
    </row>
    <row r="11" spans="1:10" ht="25.5" x14ac:dyDescent="0.2">
      <c r="A11" s="68">
        <v>5</v>
      </c>
      <c r="B11" s="48"/>
      <c r="C11" s="74" t="s">
        <v>169</v>
      </c>
      <c r="D11" s="75">
        <f t="shared" si="1"/>
        <v>300</v>
      </c>
      <c r="E11" s="75">
        <v>45</v>
      </c>
      <c r="F11" s="73">
        <v>255</v>
      </c>
      <c r="G11" s="73"/>
      <c r="H11" s="3"/>
      <c r="I11" s="3"/>
      <c r="J11" s="3"/>
    </row>
    <row r="12" spans="1:10" ht="31.5" customHeight="1" x14ac:dyDescent="0.2">
      <c r="A12" s="68">
        <v>6</v>
      </c>
      <c r="B12" s="48"/>
      <c r="C12" s="74" t="s">
        <v>170</v>
      </c>
      <c r="D12" s="75">
        <f t="shared" si="1"/>
        <v>1300</v>
      </c>
      <c r="E12" s="75">
        <v>195</v>
      </c>
      <c r="F12" s="73">
        <v>1105</v>
      </c>
      <c r="G12" s="73"/>
      <c r="H12" s="3"/>
      <c r="I12" s="3"/>
      <c r="J12" s="3"/>
    </row>
    <row r="13" spans="1:10" ht="27" customHeight="1" x14ac:dyDescent="0.2">
      <c r="A13" s="68">
        <v>7</v>
      </c>
      <c r="B13" s="48"/>
      <c r="C13" s="74" t="s">
        <v>171</v>
      </c>
      <c r="D13" s="75">
        <f t="shared" si="1"/>
        <v>163</v>
      </c>
      <c r="E13" s="75">
        <v>25</v>
      </c>
      <c r="F13" s="73">
        <v>138</v>
      </c>
      <c r="G13" s="73"/>
      <c r="H13" s="3"/>
      <c r="I13" s="3"/>
      <c r="J13" s="3"/>
    </row>
    <row r="14" spans="1:10" ht="25.5" x14ac:dyDescent="0.2">
      <c r="A14" s="68">
        <v>8</v>
      </c>
      <c r="B14" s="48"/>
      <c r="C14" s="74" t="s">
        <v>186</v>
      </c>
      <c r="D14" s="75">
        <f t="shared" si="1"/>
        <v>268</v>
      </c>
      <c r="E14" s="75"/>
      <c r="F14" s="73">
        <v>250</v>
      </c>
      <c r="G14" s="73">
        <v>18</v>
      </c>
      <c r="H14" s="3"/>
      <c r="I14" s="3"/>
      <c r="J14" s="3"/>
    </row>
    <row r="15" spans="1:10" ht="25.5" x14ac:dyDescent="0.2">
      <c r="A15" s="68">
        <v>9</v>
      </c>
      <c r="B15" s="48"/>
      <c r="C15" s="74" t="s">
        <v>287</v>
      </c>
      <c r="D15" s="75">
        <f t="shared" si="1"/>
        <v>135</v>
      </c>
      <c r="E15" s="75">
        <v>135</v>
      </c>
      <c r="F15" s="73"/>
      <c r="G15" s="73"/>
      <c r="H15" s="3"/>
      <c r="I15" s="3"/>
      <c r="J15" s="3"/>
    </row>
    <row r="16" spans="1:10" ht="38.25" x14ac:dyDescent="0.2">
      <c r="A16" s="68">
        <v>10</v>
      </c>
      <c r="B16" s="48"/>
      <c r="C16" s="74" t="s">
        <v>188</v>
      </c>
      <c r="D16" s="75">
        <f t="shared" si="1"/>
        <v>30</v>
      </c>
      <c r="E16" s="75">
        <v>30</v>
      </c>
      <c r="F16" s="73"/>
      <c r="G16" s="73"/>
      <c r="H16" s="3"/>
      <c r="I16" s="3"/>
      <c r="J16" s="3"/>
    </row>
    <row r="17" spans="1:10" ht="25.5" x14ac:dyDescent="0.2">
      <c r="A17" s="68">
        <v>11</v>
      </c>
      <c r="B17" s="48"/>
      <c r="C17" s="74" t="s">
        <v>337</v>
      </c>
      <c r="D17" s="75">
        <f t="shared" si="1"/>
        <v>252</v>
      </c>
      <c r="E17" s="75">
        <v>252</v>
      </c>
      <c r="F17" s="73"/>
      <c r="G17" s="73"/>
      <c r="H17" s="3"/>
      <c r="I17" s="3"/>
      <c r="J17" s="3"/>
    </row>
    <row r="18" spans="1:10" x14ac:dyDescent="0.2">
      <c r="A18" s="68">
        <v>12</v>
      </c>
      <c r="B18" s="67" t="s">
        <v>53</v>
      </c>
      <c r="C18" s="76" t="s">
        <v>154</v>
      </c>
      <c r="D18" s="77">
        <f>+D19</f>
        <v>3186.3</v>
      </c>
      <c r="E18" s="77">
        <f>+E19</f>
        <v>322.3</v>
      </c>
      <c r="F18" s="77">
        <f>+F19</f>
        <v>2706</v>
      </c>
      <c r="G18" s="77">
        <f>+G19</f>
        <v>158</v>
      </c>
      <c r="H18" s="3"/>
      <c r="I18" s="3"/>
      <c r="J18" s="3"/>
    </row>
    <row r="19" spans="1:10" x14ac:dyDescent="0.2">
      <c r="A19" s="68">
        <v>13</v>
      </c>
      <c r="B19" s="48"/>
      <c r="C19" s="72" t="s">
        <v>166</v>
      </c>
      <c r="D19" s="73">
        <f>SUM(D20:D32)</f>
        <v>3186.3</v>
      </c>
      <c r="E19" s="73">
        <f t="shared" ref="E19:G19" si="2">SUM(E20:E32)</f>
        <v>322.3</v>
      </c>
      <c r="F19" s="73">
        <f t="shared" si="2"/>
        <v>2706</v>
      </c>
      <c r="G19" s="73">
        <f t="shared" si="2"/>
        <v>158</v>
      </c>
      <c r="H19" s="3"/>
      <c r="I19" s="3"/>
      <c r="J19" s="3"/>
    </row>
    <row r="20" spans="1:10" ht="25.5" x14ac:dyDescent="0.2">
      <c r="A20" s="68">
        <v>14</v>
      </c>
      <c r="B20" s="48"/>
      <c r="C20" s="72" t="s">
        <v>172</v>
      </c>
      <c r="D20" s="78">
        <f>+F20+G20+E20</f>
        <v>185.3</v>
      </c>
      <c r="E20" s="78">
        <v>35.299999999999997</v>
      </c>
      <c r="F20" s="73">
        <v>150</v>
      </c>
      <c r="G20" s="34"/>
      <c r="H20" s="3"/>
      <c r="I20" s="3"/>
      <c r="J20" s="3"/>
    </row>
    <row r="21" spans="1:10" ht="25.5" x14ac:dyDescent="0.2">
      <c r="A21" s="68">
        <v>15</v>
      </c>
      <c r="B21" s="48"/>
      <c r="C21" s="79" t="s">
        <v>173</v>
      </c>
      <c r="D21" s="78">
        <f t="shared" ref="D21:D32" si="3">+F21+G21+E21</f>
        <v>770</v>
      </c>
      <c r="E21" s="78"/>
      <c r="F21" s="73">
        <v>654</v>
      </c>
      <c r="G21" s="80">
        <v>116</v>
      </c>
      <c r="H21" s="3"/>
      <c r="I21" s="3"/>
      <c r="J21" s="3"/>
    </row>
    <row r="22" spans="1:10" ht="25.5" x14ac:dyDescent="0.2">
      <c r="A22" s="68">
        <v>16</v>
      </c>
      <c r="B22" s="48"/>
      <c r="C22" s="79" t="s">
        <v>338</v>
      </c>
      <c r="D22" s="78">
        <f t="shared" si="3"/>
        <v>500</v>
      </c>
      <c r="E22" s="78">
        <v>75</v>
      </c>
      <c r="F22" s="73">
        <v>425</v>
      </c>
      <c r="G22" s="34"/>
      <c r="H22" s="3"/>
      <c r="I22" s="3"/>
      <c r="J22" s="3"/>
    </row>
    <row r="23" spans="1:10" ht="25.5" x14ac:dyDescent="0.2">
      <c r="A23" s="68">
        <v>17</v>
      </c>
      <c r="B23" s="48"/>
      <c r="C23" s="79" t="s">
        <v>174</v>
      </c>
      <c r="D23" s="78">
        <f t="shared" si="3"/>
        <v>177</v>
      </c>
      <c r="E23" s="78"/>
      <c r="F23" s="73">
        <v>150</v>
      </c>
      <c r="G23" s="80">
        <v>27</v>
      </c>
      <c r="H23" s="3"/>
      <c r="I23" s="3"/>
      <c r="J23" s="3"/>
    </row>
    <row r="24" spans="1:10" ht="25.5" x14ac:dyDescent="0.2">
      <c r="A24" s="68">
        <v>18</v>
      </c>
      <c r="B24" s="48"/>
      <c r="C24" s="79" t="s">
        <v>175</v>
      </c>
      <c r="D24" s="78">
        <f t="shared" si="3"/>
        <v>117</v>
      </c>
      <c r="E24" s="78">
        <v>2</v>
      </c>
      <c r="F24" s="73">
        <v>100</v>
      </c>
      <c r="G24" s="80">
        <v>15</v>
      </c>
      <c r="H24" s="3"/>
      <c r="I24" s="3"/>
      <c r="J24" s="3"/>
    </row>
    <row r="25" spans="1:10" ht="25.5" x14ac:dyDescent="0.2">
      <c r="A25" s="68">
        <v>19</v>
      </c>
      <c r="B25" s="48"/>
      <c r="C25" s="79" t="s">
        <v>332</v>
      </c>
      <c r="D25" s="78">
        <f t="shared" si="3"/>
        <v>32</v>
      </c>
      <c r="E25" s="78"/>
      <c r="F25" s="73">
        <v>32</v>
      </c>
      <c r="G25" s="80"/>
      <c r="H25" s="3"/>
      <c r="I25" s="3"/>
      <c r="J25" s="3"/>
    </row>
    <row r="26" spans="1:10" ht="27.75" customHeight="1" x14ac:dyDescent="0.2">
      <c r="A26" s="68">
        <v>20</v>
      </c>
      <c r="B26" s="67"/>
      <c r="C26" s="79" t="s">
        <v>176</v>
      </c>
      <c r="D26" s="78">
        <f t="shared" si="3"/>
        <v>50</v>
      </c>
      <c r="E26" s="78">
        <v>7.5</v>
      </c>
      <c r="F26" s="73">
        <v>42.5</v>
      </c>
      <c r="G26" s="34"/>
      <c r="H26" s="3"/>
      <c r="I26" s="3"/>
      <c r="J26" s="3"/>
    </row>
    <row r="27" spans="1:10" ht="25.5" x14ac:dyDescent="0.2">
      <c r="A27" s="68">
        <v>21</v>
      </c>
      <c r="B27" s="67"/>
      <c r="C27" s="79" t="s">
        <v>177</v>
      </c>
      <c r="D27" s="78">
        <f t="shared" si="3"/>
        <v>30</v>
      </c>
      <c r="E27" s="78"/>
      <c r="F27" s="73">
        <v>30</v>
      </c>
      <c r="G27" s="34"/>
      <c r="H27" s="3"/>
      <c r="I27" s="3"/>
      <c r="J27" s="3"/>
    </row>
    <row r="28" spans="1:10" ht="25.5" x14ac:dyDescent="0.2">
      <c r="A28" s="68">
        <v>22</v>
      </c>
      <c r="B28" s="67"/>
      <c r="C28" s="81" t="s">
        <v>333</v>
      </c>
      <c r="D28" s="78">
        <f t="shared" si="3"/>
        <v>440</v>
      </c>
      <c r="E28" s="78">
        <v>65</v>
      </c>
      <c r="F28" s="82">
        <v>375</v>
      </c>
      <c r="G28" s="34"/>
      <c r="H28" s="3"/>
      <c r="I28" s="3"/>
      <c r="J28" s="3"/>
    </row>
    <row r="29" spans="1:10" ht="38.25" x14ac:dyDescent="0.2">
      <c r="A29" s="68">
        <v>23</v>
      </c>
      <c r="B29" s="67"/>
      <c r="C29" s="81" t="s">
        <v>334</v>
      </c>
      <c r="D29" s="78">
        <f t="shared" si="3"/>
        <v>200</v>
      </c>
      <c r="E29" s="78">
        <v>30</v>
      </c>
      <c r="F29" s="82">
        <v>170</v>
      </c>
      <c r="G29" s="34"/>
      <c r="H29" s="3"/>
      <c r="I29" s="3"/>
      <c r="J29" s="3"/>
    </row>
    <row r="30" spans="1:10" ht="38.25" x14ac:dyDescent="0.2">
      <c r="A30" s="68">
        <v>24</v>
      </c>
      <c r="B30" s="67"/>
      <c r="C30" s="81" t="s">
        <v>335</v>
      </c>
      <c r="D30" s="78">
        <f t="shared" si="3"/>
        <v>217</v>
      </c>
      <c r="E30" s="78">
        <v>35</v>
      </c>
      <c r="F30" s="82">
        <v>182</v>
      </c>
      <c r="G30" s="34"/>
      <c r="H30" s="3"/>
      <c r="I30" s="3"/>
      <c r="J30" s="3"/>
    </row>
    <row r="31" spans="1:10" ht="25.5" x14ac:dyDescent="0.2">
      <c r="A31" s="68">
        <v>25</v>
      </c>
      <c r="B31" s="67"/>
      <c r="C31" s="81" t="s">
        <v>336</v>
      </c>
      <c r="D31" s="78">
        <f t="shared" si="3"/>
        <v>238</v>
      </c>
      <c r="E31" s="78">
        <v>38</v>
      </c>
      <c r="F31" s="82">
        <v>200</v>
      </c>
      <c r="G31" s="34"/>
      <c r="H31" s="3"/>
      <c r="I31" s="3"/>
      <c r="J31" s="3"/>
    </row>
    <row r="32" spans="1:10" ht="38.25" x14ac:dyDescent="0.2">
      <c r="A32" s="68">
        <v>26</v>
      </c>
      <c r="B32" s="67"/>
      <c r="C32" s="81" t="s">
        <v>339</v>
      </c>
      <c r="D32" s="78">
        <f t="shared" si="3"/>
        <v>230</v>
      </c>
      <c r="E32" s="78">
        <v>34.5</v>
      </c>
      <c r="F32" s="82">
        <v>195.5</v>
      </c>
      <c r="G32" s="34"/>
      <c r="H32" s="3"/>
      <c r="I32" s="3"/>
      <c r="J32" s="3"/>
    </row>
    <row r="33" spans="1:10" x14ac:dyDescent="0.2">
      <c r="A33" s="68">
        <v>27</v>
      </c>
      <c r="B33" s="67" t="s">
        <v>54</v>
      </c>
      <c r="C33" s="76" t="s">
        <v>178</v>
      </c>
      <c r="D33" s="77">
        <f>+D34</f>
        <v>2020</v>
      </c>
      <c r="E33" s="77">
        <f>+E34</f>
        <v>260</v>
      </c>
      <c r="F33" s="77">
        <f>+F34</f>
        <v>1760</v>
      </c>
      <c r="G33" s="77">
        <f>+G34</f>
        <v>0</v>
      </c>
      <c r="H33" s="3"/>
      <c r="I33" s="3"/>
      <c r="J33" s="3"/>
    </row>
    <row r="34" spans="1:10" x14ac:dyDescent="0.2">
      <c r="A34" s="68">
        <v>28</v>
      </c>
      <c r="B34" s="67"/>
      <c r="C34" s="72" t="s">
        <v>166</v>
      </c>
      <c r="D34" s="82">
        <f>SUM(D35:D38)</f>
        <v>2020</v>
      </c>
      <c r="E34" s="82">
        <f t="shared" ref="E34:G34" si="4">SUM(E35:E38)</f>
        <v>260</v>
      </c>
      <c r="F34" s="82">
        <f t="shared" si="4"/>
        <v>1760</v>
      </c>
      <c r="G34" s="82">
        <f t="shared" si="4"/>
        <v>0</v>
      </c>
      <c r="H34" s="3"/>
      <c r="I34" s="3"/>
      <c r="J34" s="3"/>
    </row>
    <row r="35" spans="1:10" ht="25.5" x14ac:dyDescent="0.2">
      <c r="A35" s="68">
        <v>29</v>
      </c>
      <c r="B35" s="67"/>
      <c r="C35" s="81" t="s">
        <v>179</v>
      </c>
      <c r="D35" s="81">
        <f>+F35+G35+E35</f>
        <v>400</v>
      </c>
      <c r="E35" s="81">
        <v>60</v>
      </c>
      <c r="F35" s="73">
        <v>340</v>
      </c>
      <c r="G35" s="34"/>
      <c r="H35" s="3"/>
      <c r="I35" s="3"/>
      <c r="J35" s="3"/>
    </row>
    <row r="36" spans="1:10" ht="25.5" x14ac:dyDescent="0.2">
      <c r="A36" s="68">
        <v>30</v>
      </c>
      <c r="B36" s="67"/>
      <c r="C36" s="81" t="s">
        <v>201</v>
      </c>
      <c r="D36" s="81">
        <f t="shared" ref="D36:D38" si="5">+F36+G36+E36</f>
        <v>1450</v>
      </c>
      <c r="E36" s="81">
        <v>90</v>
      </c>
      <c r="F36" s="82">
        <v>1360</v>
      </c>
      <c r="G36" s="34"/>
      <c r="H36" s="3"/>
      <c r="I36" s="3"/>
      <c r="J36" s="3"/>
    </row>
    <row r="37" spans="1:10" ht="26.25" customHeight="1" x14ac:dyDescent="0.2">
      <c r="A37" s="68">
        <v>31</v>
      </c>
      <c r="B37" s="67"/>
      <c r="C37" s="81" t="s">
        <v>180</v>
      </c>
      <c r="D37" s="81">
        <f t="shared" si="5"/>
        <v>70</v>
      </c>
      <c r="E37" s="81">
        <v>10</v>
      </c>
      <c r="F37" s="82">
        <v>60</v>
      </c>
      <c r="G37" s="34"/>
      <c r="H37" s="3"/>
      <c r="I37" s="3"/>
      <c r="J37" s="3"/>
    </row>
    <row r="38" spans="1:10" ht="25.5" x14ac:dyDescent="0.2">
      <c r="A38" s="68">
        <v>32</v>
      </c>
      <c r="B38" s="67"/>
      <c r="C38" s="81" t="s">
        <v>205</v>
      </c>
      <c r="D38" s="81">
        <f t="shared" si="5"/>
        <v>100</v>
      </c>
      <c r="E38" s="81">
        <v>100</v>
      </c>
      <c r="F38" s="82"/>
      <c r="G38" s="34"/>
      <c r="H38" s="3"/>
      <c r="I38" s="3"/>
      <c r="J38" s="3"/>
    </row>
    <row r="39" spans="1:10" x14ac:dyDescent="0.2">
      <c r="A39" s="68">
        <v>33</v>
      </c>
      <c r="B39" s="67" t="s">
        <v>55</v>
      </c>
      <c r="C39" s="83" t="s">
        <v>163</v>
      </c>
      <c r="D39" s="83">
        <f>+D40</f>
        <v>169</v>
      </c>
      <c r="E39" s="77">
        <f>+E40</f>
        <v>109</v>
      </c>
      <c r="F39" s="77">
        <f>+F40</f>
        <v>60</v>
      </c>
      <c r="G39" s="77">
        <f>+G40</f>
        <v>0</v>
      </c>
      <c r="H39" s="3"/>
      <c r="I39" s="3"/>
      <c r="J39" s="3"/>
    </row>
    <row r="40" spans="1:10" x14ac:dyDescent="0.2">
      <c r="A40" s="68">
        <v>34</v>
      </c>
      <c r="B40" s="67"/>
      <c r="C40" s="72" t="s">
        <v>166</v>
      </c>
      <c r="D40" s="82">
        <f>SUM(D41:D45)</f>
        <v>169</v>
      </c>
      <c r="E40" s="82">
        <f>SUM(E41:E45)</f>
        <v>109</v>
      </c>
      <c r="F40" s="82">
        <f t="shared" ref="F40:G40" si="6">SUM(F41:F45)</f>
        <v>60</v>
      </c>
      <c r="G40" s="82">
        <f t="shared" si="6"/>
        <v>0</v>
      </c>
      <c r="H40" s="3"/>
      <c r="I40" s="3"/>
      <c r="J40" s="3"/>
    </row>
    <row r="41" spans="1:10" ht="38.25" x14ac:dyDescent="0.2">
      <c r="A41" s="68">
        <v>35</v>
      </c>
      <c r="B41" s="67"/>
      <c r="C41" s="81" t="s">
        <v>181</v>
      </c>
      <c r="D41" s="81">
        <f>+F41+G41+E41</f>
        <v>70</v>
      </c>
      <c r="E41" s="81">
        <v>10</v>
      </c>
      <c r="F41" s="82">
        <v>60</v>
      </c>
      <c r="G41" s="34"/>
      <c r="H41" s="3"/>
      <c r="I41" s="3"/>
      <c r="J41" s="3"/>
    </row>
    <row r="42" spans="1:10" ht="38.25" x14ac:dyDescent="0.2">
      <c r="A42" s="68">
        <v>36</v>
      </c>
      <c r="B42" s="67"/>
      <c r="C42" s="81" t="s">
        <v>308</v>
      </c>
      <c r="D42" s="81">
        <f t="shared" ref="D42:D45" si="7">+F42+G42+E42</f>
        <v>4</v>
      </c>
      <c r="E42" s="81">
        <v>4</v>
      </c>
      <c r="F42" s="82"/>
      <c r="G42" s="80"/>
      <c r="H42" s="3"/>
      <c r="I42" s="3"/>
      <c r="J42" s="3"/>
    </row>
    <row r="43" spans="1:10" ht="38.25" x14ac:dyDescent="0.2">
      <c r="A43" s="68">
        <v>37</v>
      </c>
      <c r="B43" s="67"/>
      <c r="C43" s="81" t="s">
        <v>340</v>
      </c>
      <c r="D43" s="81">
        <f t="shared" si="7"/>
        <v>15</v>
      </c>
      <c r="E43" s="81">
        <v>15</v>
      </c>
      <c r="F43" s="82"/>
      <c r="G43" s="80"/>
      <c r="H43" s="3"/>
      <c r="I43" s="3"/>
      <c r="J43" s="3"/>
    </row>
    <row r="44" spans="1:10" x14ac:dyDescent="0.2">
      <c r="A44" s="68">
        <v>38</v>
      </c>
      <c r="B44" s="67"/>
      <c r="C44" s="33" t="s">
        <v>341</v>
      </c>
      <c r="D44" s="81">
        <f t="shared" si="7"/>
        <v>40</v>
      </c>
      <c r="E44" s="81">
        <v>40</v>
      </c>
      <c r="F44" s="82"/>
      <c r="G44" s="80"/>
      <c r="H44" s="3"/>
      <c r="I44" s="3"/>
      <c r="J44" s="3"/>
    </row>
    <row r="45" spans="1:10" x14ac:dyDescent="0.2">
      <c r="A45" s="68">
        <v>39</v>
      </c>
      <c r="B45" s="67"/>
      <c r="C45" s="33" t="s">
        <v>342</v>
      </c>
      <c r="D45" s="81">
        <f t="shared" si="7"/>
        <v>40</v>
      </c>
      <c r="E45" s="81">
        <v>40</v>
      </c>
      <c r="F45" s="82"/>
      <c r="G45" s="80"/>
      <c r="H45" s="3"/>
      <c r="I45" s="3"/>
      <c r="J45" s="3"/>
    </row>
    <row r="46" spans="1:10" ht="15.75" customHeight="1" x14ac:dyDescent="0.2">
      <c r="A46" s="68">
        <v>40</v>
      </c>
      <c r="B46" s="48"/>
      <c r="C46" s="84" t="s">
        <v>62</v>
      </c>
      <c r="D46" s="85">
        <f>+D7+D18+D33+D39</f>
        <v>8239.7000000000007</v>
      </c>
      <c r="E46" s="85">
        <f t="shared" ref="E46" si="8">+E7+E18+E33+E39</f>
        <v>1423.3</v>
      </c>
      <c r="F46" s="85">
        <f>+F7+F18+F33+F39</f>
        <v>6359</v>
      </c>
      <c r="G46" s="85">
        <f>+G7+G18+G33+G39</f>
        <v>457.4</v>
      </c>
      <c r="H46" s="3"/>
      <c r="I46" s="3"/>
      <c r="J46" s="3"/>
    </row>
    <row r="47" spans="1:10" x14ac:dyDescent="0.2">
      <c r="C47" s="62" t="s">
        <v>182</v>
      </c>
      <c r="F47" s="87"/>
    </row>
    <row r="48" spans="1:10" x14ac:dyDescent="0.2">
      <c r="F48" s="87"/>
    </row>
    <row r="49" spans="3:6" x14ac:dyDescent="0.2">
      <c r="C49" s="88"/>
      <c r="D49" s="88"/>
      <c r="E49" s="88"/>
      <c r="F49" s="87"/>
    </row>
    <row r="50" spans="3:6" x14ac:dyDescent="0.2">
      <c r="C50" s="5"/>
      <c r="D50" s="5"/>
      <c r="E50" s="5"/>
      <c r="F50" s="87"/>
    </row>
    <row r="51" spans="3:6" x14ac:dyDescent="0.2">
      <c r="C51" s="5"/>
      <c r="D51" s="5"/>
      <c r="E51" s="5"/>
      <c r="F51" s="87"/>
    </row>
    <row r="52" spans="3:6" x14ac:dyDescent="0.2">
      <c r="F52" s="87"/>
    </row>
    <row r="53" spans="3:6" x14ac:dyDescent="0.2">
      <c r="C53" s="46"/>
      <c r="D53" s="46"/>
      <c r="E53" s="46"/>
      <c r="F53" s="87"/>
    </row>
    <row r="54" spans="3:6" x14ac:dyDescent="0.2">
      <c r="C54" s="46"/>
      <c r="D54" s="46"/>
      <c r="E54" s="46"/>
    </row>
    <row r="55" spans="3:6" x14ac:dyDescent="0.2">
      <c r="C55" s="46"/>
      <c r="D55" s="46"/>
      <c r="E55" s="46"/>
    </row>
    <row r="56" spans="3:6" x14ac:dyDescent="0.2">
      <c r="C56" s="46"/>
      <c r="D56" s="46"/>
      <c r="E56" s="46"/>
      <c r="F56" s="87"/>
    </row>
    <row r="57" spans="3:6" x14ac:dyDescent="0.2">
      <c r="C57" s="46"/>
      <c r="D57" s="46"/>
      <c r="E57" s="46"/>
      <c r="F57" s="87"/>
    </row>
    <row r="58" spans="3:6" x14ac:dyDescent="0.2">
      <c r="C58" s="89"/>
      <c r="D58" s="89"/>
      <c r="E58" s="89"/>
      <c r="F58" s="87"/>
    </row>
    <row r="59" spans="3:6" x14ac:dyDescent="0.2">
      <c r="C59" s="90"/>
      <c r="D59" s="90"/>
      <c r="E59" s="90"/>
    </row>
    <row r="60" spans="3:6" x14ac:dyDescent="0.2">
      <c r="C60" s="46"/>
      <c r="D60" s="46"/>
      <c r="E60" s="46"/>
    </row>
    <row r="61" spans="3:6" x14ac:dyDescent="0.2">
      <c r="C61" s="46"/>
      <c r="D61" s="46"/>
      <c r="E61" s="46"/>
    </row>
    <row r="62" spans="3:6" x14ac:dyDescent="0.2">
      <c r="C62" s="46"/>
      <c r="D62" s="46"/>
      <c r="E62" s="46"/>
    </row>
    <row r="63" spans="3:6" x14ac:dyDescent="0.2">
      <c r="C63" s="46"/>
      <c r="D63" s="46"/>
      <c r="E63" s="46"/>
    </row>
    <row r="66" spans="3:5" x14ac:dyDescent="0.2">
      <c r="C66" s="46"/>
      <c r="D66" s="46"/>
      <c r="E66" s="46"/>
    </row>
  </sheetData>
  <mergeCells count="3">
    <mergeCell ref="A3:G3"/>
    <mergeCell ref="D1:G1"/>
    <mergeCell ref="F4:G4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DEF56-6679-4CCD-B059-275BB68DD977}">
  <dimension ref="A1:AE26"/>
  <sheetViews>
    <sheetView topLeftCell="B1" workbookViewId="0">
      <selection activeCell="F19" sqref="F19"/>
    </sheetView>
  </sheetViews>
  <sheetFormatPr defaultColWidth="8.85546875" defaultRowHeight="12.75" x14ac:dyDescent="0.2"/>
  <cols>
    <col min="1" max="1" width="7.42578125" style="2" hidden="1" customWidth="1"/>
    <col min="2" max="2" width="33.85546875" style="2" bestFit="1" customWidth="1"/>
    <col min="3" max="4" width="7.85546875" style="2" bestFit="1" customWidth="1"/>
    <col min="5" max="5" width="6.28515625" style="2" customWidth="1"/>
    <col min="6" max="6" width="6.5703125" style="2" customWidth="1"/>
    <col min="7" max="8" width="7" style="2" bestFit="1" customWidth="1"/>
    <col min="9" max="9" width="6.28515625" style="2" customWidth="1"/>
    <col min="10" max="10" width="6.140625" style="2" bestFit="1" customWidth="1"/>
    <col min="11" max="12" width="7" style="2" bestFit="1" customWidth="1"/>
    <col min="13" max="13" width="6.140625" style="2" customWidth="1"/>
    <col min="14" max="14" width="6.5703125" style="2" customWidth="1"/>
    <col min="15" max="16" width="7" style="2" bestFit="1" customWidth="1"/>
    <col min="17" max="17" width="4.7109375" style="2" customWidth="1"/>
    <col min="18" max="18" width="6.28515625" style="2" bestFit="1" customWidth="1"/>
    <col min="19" max="19" width="5.28515625" style="2" customWidth="1"/>
    <col min="20" max="20" width="11" style="2" customWidth="1"/>
    <col min="21" max="21" width="4.7109375" style="2" customWidth="1"/>
    <col min="22" max="22" width="5.28515625" style="2" customWidth="1"/>
    <col min="23" max="23" width="5.7109375" style="2" customWidth="1"/>
    <col min="24" max="24" width="6.28515625" style="2" customWidth="1"/>
    <col min="25" max="25" width="4.7109375" style="2" customWidth="1"/>
    <col min="26" max="26" width="5.28515625" style="2" customWidth="1"/>
    <col min="27" max="27" width="5.5703125" style="2" customWidth="1"/>
    <col min="28" max="28" width="5.7109375" style="2" customWidth="1"/>
    <col min="29" max="29" width="5.42578125" style="2" customWidth="1"/>
    <col min="30" max="30" width="5.28515625" style="2" customWidth="1"/>
    <col min="31" max="16384" width="8.85546875" style="2"/>
  </cols>
  <sheetData>
    <row r="1" spans="1:31" ht="12.4" customHeight="1" x14ac:dyDescent="0.2">
      <c r="B1" s="8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243" t="s">
        <v>434</v>
      </c>
      <c r="P1" s="243"/>
      <c r="Q1" s="243"/>
      <c r="R1" s="243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2.4" customHeight="1" x14ac:dyDescent="0.2">
      <c r="B2" s="8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5"/>
      <c r="P2" s="5"/>
      <c r="Q2" s="5"/>
      <c r="R2" s="5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">
      <c r="B3" s="8"/>
      <c r="C3" s="290" t="s">
        <v>331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x14ac:dyDescent="0.2">
      <c r="Q4" s="243" t="s">
        <v>36</v>
      </c>
      <c r="R4" s="243"/>
      <c r="AC4" s="243"/>
      <c r="AD4" s="243"/>
    </row>
    <row r="5" spans="1:31" ht="22.15" customHeight="1" x14ac:dyDescent="0.2">
      <c r="A5" s="284" t="s">
        <v>48</v>
      </c>
      <c r="B5" s="285" t="s">
        <v>49</v>
      </c>
      <c r="C5" s="285" t="s">
        <v>13</v>
      </c>
      <c r="D5" s="285"/>
      <c r="E5" s="285"/>
      <c r="F5" s="285"/>
      <c r="G5" s="285" t="s">
        <v>9</v>
      </c>
      <c r="H5" s="285"/>
      <c r="I5" s="285"/>
      <c r="J5" s="285"/>
      <c r="K5" s="285" t="s">
        <v>50</v>
      </c>
      <c r="L5" s="285"/>
      <c r="M5" s="285"/>
      <c r="N5" s="285"/>
      <c r="O5" s="267" t="s">
        <v>51</v>
      </c>
      <c r="P5" s="267"/>
      <c r="Q5" s="267"/>
      <c r="R5" s="267"/>
    </row>
    <row r="6" spans="1:31" x14ac:dyDescent="0.2">
      <c r="A6" s="284"/>
      <c r="B6" s="285"/>
      <c r="C6" s="287">
        <v>2025</v>
      </c>
      <c r="D6" s="289">
        <v>2026</v>
      </c>
      <c r="E6" s="286" t="s">
        <v>12</v>
      </c>
      <c r="F6" s="254"/>
      <c r="G6" s="287">
        <v>2025</v>
      </c>
      <c r="H6" s="289">
        <v>2026</v>
      </c>
      <c r="I6" s="286" t="s">
        <v>12</v>
      </c>
      <c r="J6" s="254"/>
      <c r="K6" s="287">
        <v>2025</v>
      </c>
      <c r="L6" s="289">
        <v>2026</v>
      </c>
      <c r="M6" s="286" t="s">
        <v>12</v>
      </c>
      <c r="N6" s="254"/>
      <c r="O6" s="287">
        <v>2025</v>
      </c>
      <c r="P6" s="289">
        <v>2026</v>
      </c>
      <c r="Q6" s="286" t="s">
        <v>12</v>
      </c>
      <c r="R6" s="286"/>
    </row>
    <row r="7" spans="1:31" x14ac:dyDescent="0.2">
      <c r="A7" s="284"/>
      <c r="B7" s="285"/>
      <c r="C7" s="288"/>
      <c r="D7" s="289"/>
      <c r="E7" s="19" t="s">
        <v>11</v>
      </c>
      <c r="F7" s="19" t="s">
        <v>10</v>
      </c>
      <c r="G7" s="288"/>
      <c r="H7" s="289"/>
      <c r="I7" s="19" t="s">
        <v>11</v>
      </c>
      <c r="J7" s="19" t="s">
        <v>10</v>
      </c>
      <c r="K7" s="288"/>
      <c r="L7" s="289"/>
      <c r="M7" s="19" t="s">
        <v>11</v>
      </c>
      <c r="N7" s="19" t="s">
        <v>10</v>
      </c>
      <c r="O7" s="288"/>
      <c r="P7" s="289"/>
      <c r="Q7" s="19" t="s">
        <v>11</v>
      </c>
      <c r="R7" s="19" t="s">
        <v>10</v>
      </c>
    </row>
    <row r="8" spans="1:31" ht="12.95" customHeight="1" x14ac:dyDescent="0.2">
      <c r="A8" s="48" t="s">
        <v>52</v>
      </c>
      <c r="B8" s="134" t="s">
        <v>41</v>
      </c>
      <c r="C8" s="161">
        <v>59301.200000000004</v>
      </c>
      <c r="D8" s="161">
        <v>64735.199999999997</v>
      </c>
      <c r="E8" s="56">
        <v>109.1633896110028</v>
      </c>
      <c r="F8" s="161">
        <v>5433.9999999999927</v>
      </c>
      <c r="G8" s="161">
        <v>28305.7</v>
      </c>
      <c r="H8" s="161">
        <v>30553.599999999999</v>
      </c>
      <c r="I8" s="56">
        <v>107.94151001388413</v>
      </c>
      <c r="J8" s="161">
        <v>2247.8999999999978</v>
      </c>
      <c r="K8" s="161">
        <v>3570.7999999999997</v>
      </c>
      <c r="L8" s="161">
        <v>3421.1000000000004</v>
      </c>
      <c r="M8" s="141">
        <v>95.807662148538171</v>
      </c>
      <c r="N8" s="161">
        <v>-149.69999999999936</v>
      </c>
      <c r="O8" s="161">
        <v>25553.100000000002</v>
      </c>
      <c r="P8" s="161">
        <v>28783.1</v>
      </c>
      <c r="Q8" s="56">
        <v>112.6403450070637</v>
      </c>
      <c r="R8" s="161">
        <v>3229.9999999999964</v>
      </c>
      <c r="S8" s="3"/>
      <c r="T8" s="3"/>
    </row>
    <row r="9" spans="1:31" ht="12.95" customHeight="1" x14ac:dyDescent="0.2">
      <c r="A9" s="48" t="s">
        <v>53</v>
      </c>
      <c r="B9" s="134" t="s">
        <v>42</v>
      </c>
      <c r="C9" s="161">
        <v>27634.5</v>
      </c>
      <c r="D9" s="161">
        <v>29027.1</v>
      </c>
      <c r="E9" s="56">
        <v>105.03935298268468</v>
      </c>
      <c r="F9" s="161">
        <v>1392.5999999999985</v>
      </c>
      <c r="G9" s="161">
        <v>14731.3</v>
      </c>
      <c r="H9" s="161">
        <v>16347.1</v>
      </c>
      <c r="I9" s="56">
        <v>110.96848207558057</v>
      </c>
      <c r="J9" s="161">
        <v>1615.8000000000011</v>
      </c>
      <c r="K9" s="161">
        <v>3832.2999999999997</v>
      </c>
      <c r="L9" s="161">
        <v>3547.9</v>
      </c>
      <c r="M9" s="141">
        <v>92.578869086449401</v>
      </c>
      <c r="N9" s="161">
        <v>-284.39999999999964</v>
      </c>
      <c r="O9" s="161">
        <v>7344</v>
      </c>
      <c r="P9" s="161">
        <v>7077.9</v>
      </c>
      <c r="Q9" s="56">
        <v>96.376633986928098</v>
      </c>
      <c r="R9" s="161">
        <v>-266.10000000000036</v>
      </c>
      <c r="S9" s="3"/>
      <c r="T9" s="3"/>
    </row>
    <row r="10" spans="1:31" s="4" customFormat="1" x14ac:dyDescent="0.2">
      <c r="A10" s="47" t="s">
        <v>54</v>
      </c>
      <c r="B10" s="134" t="s">
        <v>47</v>
      </c>
      <c r="C10" s="161">
        <v>18951.600000000002</v>
      </c>
      <c r="D10" s="161">
        <v>20367</v>
      </c>
      <c r="E10" s="56">
        <v>107.46849870195656</v>
      </c>
      <c r="F10" s="161">
        <v>1415.3999999999978</v>
      </c>
      <c r="G10" s="161">
        <v>14029.4</v>
      </c>
      <c r="H10" s="161">
        <v>15390.099999999999</v>
      </c>
      <c r="I10" s="56">
        <v>109.69891798651403</v>
      </c>
      <c r="J10" s="161">
        <v>1360.6999999999989</v>
      </c>
      <c r="K10" s="161">
        <v>4904.8</v>
      </c>
      <c r="L10" s="161">
        <v>4960</v>
      </c>
      <c r="M10" s="141">
        <v>101.12542815201435</v>
      </c>
      <c r="N10" s="161">
        <v>55.199999999999818</v>
      </c>
      <c r="O10" s="161">
        <v>0</v>
      </c>
      <c r="P10" s="161">
        <v>0</v>
      </c>
      <c r="Q10" s="56"/>
      <c r="R10" s="161"/>
      <c r="S10" s="3"/>
      <c r="T10" s="3"/>
    </row>
    <row r="11" spans="1:31" ht="12.95" customHeight="1" x14ac:dyDescent="0.2">
      <c r="A11" s="48" t="s">
        <v>55</v>
      </c>
      <c r="B11" s="134" t="s">
        <v>43</v>
      </c>
      <c r="C11" s="161">
        <v>4934.8</v>
      </c>
      <c r="D11" s="161">
        <v>3221.3</v>
      </c>
      <c r="E11" s="56">
        <v>65.277214882062097</v>
      </c>
      <c r="F11" s="161">
        <v>-1713.5</v>
      </c>
      <c r="G11" s="161">
        <v>1647.5</v>
      </c>
      <c r="H11" s="161">
        <v>1407.6</v>
      </c>
      <c r="I11" s="56">
        <v>85.438543247344455</v>
      </c>
      <c r="J11" s="161">
        <v>-239.90000000000009</v>
      </c>
      <c r="K11" s="161">
        <v>2667.6</v>
      </c>
      <c r="L11" s="161">
        <v>1124</v>
      </c>
      <c r="M11" s="141">
        <v>42.135252661568451</v>
      </c>
      <c r="N11" s="161">
        <v>-1543.6</v>
      </c>
      <c r="O11" s="161">
        <v>619.70000000000005</v>
      </c>
      <c r="P11" s="161">
        <v>689.7</v>
      </c>
      <c r="Q11" s="56">
        <v>111.29578828465387</v>
      </c>
      <c r="R11" s="161">
        <v>70</v>
      </c>
      <c r="S11" s="3"/>
      <c r="T11" s="3"/>
    </row>
    <row r="12" spans="1:31" ht="12.95" customHeight="1" x14ac:dyDescent="0.2">
      <c r="A12" s="48" t="s">
        <v>56</v>
      </c>
      <c r="B12" s="134" t="s">
        <v>44</v>
      </c>
      <c r="C12" s="161">
        <v>11723.400000000001</v>
      </c>
      <c r="D12" s="161">
        <v>13149.9</v>
      </c>
      <c r="E12" s="56">
        <v>112.16797174881006</v>
      </c>
      <c r="F12" s="161">
        <v>1426.4999999999982</v>
      </c>
      <c r="G12" s="161">
        <v>11292.900000000001</v>
      </c>
      <c r="H12" s="161">
        <v>12808.9</v>
      </c>
      <c r="I12" s="56">
        <v>113.42436398090834</v>
      </c>
      <c r="J12" s="161">
        <v>1515.9999999999982</v>
      </c>
      <c r="K12" s="161">
        <v>67.8</v>
      </c>
      <c r="L12" s="161">
        <v>0</v>
      </c>
      <c r="M12" s="141"/>
      <c r="N12" s="161">
        <v>-67.8</v>
      </c>
      <c r="O12" s="161">
        <v>243.4</v>
      </c>
      <c r="P12" s="161">
        <v>231</v>
      </c>
      <c r="Q12" s="56">
        <v>94.905505341002467</v>
      </c>
      <c r="R12" s="161">
        <v>-12.400000000000006</v>
      </c>
      <c r="S12" s="3"/>
      <c r="T12" s="3"/>
    </row>
    <row r="13" spans="1:31" x14ac:dyDescent="0.2">
      <c r="A13" s="9"/>
      <c r="B13" s="14" t="s">
        <v>57</v>
      </c>
      <c r="C13" s="161">
        <v>122545.50000000003</v>
      </c>
      <c r="D13" s="161">
        <v>130500.49999999999</v>
      </c>
      <c r="E13" s="56">
        <v>106.49146643491598</v>
      </c>
      <c r="F13" s="161">
        <v>7954.9999999999873</v>
      </c>
      <c r="G13" s="161">
        <v>70006.8</v>
      </c>
      <c r="H13" s="161">
        <v>76507.299999999988</v>
      </c>
      <c r="I13" s="56">
        <v>109.2855265488495</v>
      </c>
      <c r="J13" s="161">
        <v>6500.4999999999964</v>
      </c>
      <c r="K13" s="161">
        <v>15043.3</v>
      </c>
      <c r="L13" s="161">
        <v>13053</v>
      </c>
      <c r="M13" s="56">
        <v>86.769525303623539</v>
      </c>
      <c r="N13" s="161">
        <v>-1990.299999999999</v>
      </c>
      <c r="O13" s="161">
        <v>33760.200000000004</v>
      </c>
      <c r="P13" s="161">
        <v>36781.699999999997</v>
      </c>
      <c r="Q13" s="56">
        <v>108.94988773763185</v>
      </c>
      <c r="R13" s="161">
        <v>3021.4999999999959</v>
      </c>
    </row>
    <row r="14" spans="1:31" x14ac:dyDescent="0.2">
      <c r="F14" s="3"/>
      <c r="J14" s="3"/>
      <c r="N14" s="3"/>
      <c r="R14" s="3"/>
    </row>
    <row r="15" spans="1:31" ht="24.6" customHeight="1" x14ac:dyDescent="0.2">
      <c r="A15" s="284" t="s">
        <v>48</v>
      </c>
      <c r="B15" s="285" t="s">
        <v>49</v>
      </c>
      <c r="C15" s="267" t="s">
        <v>58</v>
      </c>
      <c r="D15" s="267"/>
      <c r="E15" s="267"/>
      <c r="F15" s="267"/>
      <c r="G15" s="285" t="s">
        <v>59</v>
      </c>
      <c r="H15" s="285"/>
      <c r="I15" s="285"/>
      <c r="J15" s="285"/>
      <c r="K15" s="285" t="s">
        <v>60</v>
      </c>
      <c r="L15" s="285"/>
      <c r="M15" s="285"/>
      <c r="N15" s="285"/>
    </row>
    <row r="16" spans="1:31" x14ac:dyDescent="0.2">
      <c r="A16" s="284"/>
      <c r="B16" s="285"/>
      <c r="C16" s="287">
        <v>2025</v>
      </c>
      <c r="D16" s="289">
        <v>2026</v>
      </c>
      <c r="E16" s="286" t="s">
        <v>12</v>
      </c>
      <c r="F16" s="254"/>
      <c r="G16" s="287">
        <v>2025</v>
      </c>
      <c r="H16" s="289">
        <v>2026</v>
      </c>
      <c r="I16" s="286" t="s">
        <v>12</v>
      </c>
      <c r="J16" s="254"/>
      <c r="K16" s="287">
        <v>2025</v>
      </c>
      <c r="L16" s="289">
        <v>2026</v>
      </c>
      <c r="M16" s="286" t="s">
        <v>12</v>
      </c>
      <c r="N16" s="286"/>
      <c r="O16" s="3"/>
      <c r="V16" s="3"/>
      <c r="Z16" s="3"/>
      <c r="AD16" s="3"/>
    </row>
    <row r="17" spans="1:23" x14ac:dyDescent="0.2">
      <c r="A17" s="284"/>
      <c r="B17" s="285"/>
      <c r="C17" s="288"/>
      <c r="D17" s="289"/>
      <c r="E17" s="19" t="s">
        <v>11</v>
      </c>
      <c r="F17" s="19" t="s">
        <v>10</v>
      </c>
      <c r="G17" s="288"/>
      <c r="H17" s="289"/>
      <c r="I17" s="19" t="s">
        <v>11</v>
      </c>
      <c r="J17" s="19" t="s">
        <v>10</v>
      </c>
      <c r="K17" s="288"/>
      <c r="L17" s="289"/>
      <c r="M17" s="19" t="s">
        <v>11</v>
      </c>
      <c r="N17" s="19" t="s">
        <v>10</v>
      </c>
      <c r="P17" s="3"/>
      <c r="T17" s="4"/>
    </row>
    <row r="18" spans="1:23" ht="12.95" customHeight="1" x14ac:dyDescent="0.2">
      <c r="A18" s="48" t="s">
        <v>52</v>
      </c>
      <c r="B18" s="134" t="s">
        <v>41</v>
      </c>
      <c r="C18" s="140">
        <v>208.5</v>
      </c>
      <c r="D18" s="140">
        <v>297</v>
      </c>
      <c r="E18" s="56">
        <v>142.44604316546764</v>
      </c>
      <c r="F18" s="56">
        <v>88.5</v>
      </c>
      <c r="G18" s="140">
        <v>335.4</v>
      </c>
      <c r="H18" s="140">
        <v>310.8</v>
      </c>
      <c r="I18" s="56">
        <v>92.665474060822902</v>
      </c>
      <c r="J18" s="56">
        <v>-24.599999999999966</v>
      </c>
      <c r="K18" s="161">
        <v>1327.7</v>
      </c>
      <c r="L18" s="161">
        <v>1369.6</v>
      </c>
      <c r="M18" s="56">
        <v>103.1558333960985</v>
      </c>
      <c r="N18" s="161">
        <v>41.899999999999864</v>
      </c>
    </row>
    <row r="19" spans="1:23" ht="12.95" customHeight="1" x14ac:dyDescent="0.2">
      <c r="A19" s="48" t="s">
        <v>53</v>
      </c>
      <c r="B19" s="134" t="s">
        <v>42</v>
      </c>
      <c r="C19" s="140">
        <v>0</v>
      </c>
      <c r="D19" s="140">
        <v>0</v>
      </c>
      <c r="E19" s="56"/>
      <c r="F19" s="56"/>
      <c r="G19" s="140">
        <v>175</v>
      </c>
      <c r="H19" s="140">
        <v>210.6</v>
      </c>
      <c r="I19" s="56">
        <v>120.34285714285713</v>
      </c>
      <c r="J19" s="56">
        <v>35.599999999999994</v>
      </c>
      <c r="K19" s="161">
        <v>1551.9</v>
      </c>
      <c r="L19" s="161">
        <v>1843.6</v>
      </c>
      <c r="M19" s="56">
        <v>118.79631419550228</v>
      </c>
      <c r="N19" s="56">
        <v>291.69999999999982</v>
      </c>
      <c r="W19" s="5"/>
    </row>
    <row r="20" spans="1:23" s="4" customFormat="1" x14ac:dyDescent="0.2">
      <c r="A20" s="47" t="s">
        <v>54</v>
      </c>
      <c r="B20" s="134" t="s">
        <v>47</v>
      </c>
      <c r="C20" s="140">
        <v>0</v>
      </c>
      <c r="D20" s="140">
        <v>0</v>
      </c>
      <c r="E20" s="56"/>
      <c r="F20" s="56"/>
      <c r="G20" s="140">
        <v>17.399999999999999</v>
      </c>
      <c r="H20" s="140">
        <v>16.899999999999999</v>
      </c>
      <c r="I20" s="56">
        <v>97.126436781609186</v>
      </c>
      <c r="J20" s="56">
        <v>-0.5</v>
      </c>
      <c r="K20" s="161"/>
      <c r="L20" s="161"/>
      <c r="M20" s="56"/>
      <c r="N20" s="56"/>
    </row>
    <row r="21" spans="1:23" ht="12.95" customHeight="1" x14ac:dyDescent="0.2">
      <c r="A21" s="48" t="s">
        <v>55</v>
      </c>
      <c r="B21" s="134" t="s">
        <v>43</v>
      </c>
      <c r="C21" s="140">
        <v>0</v>
      </c>
      <c r="D21" s="140">
        <v>0</v>
      </c>
      <c r="E21" s="56"/>
      <c r="F21" s="56"/>
      <c r="G21" s="140"/>
      <c r="H21" s="140"/>
      <c r="I21" s="56"/>
      <c r="J21" s="56"/>
      <c r="K21" s="161"/>
      <c r="L21" s="161"/>
      <c r="M21" s="56"/>
      <c r="N21" s="56"/>
    </row>
    <row r="22" spans="1:23" x14ac:dyDescent="0.2">
      <c r="A22" s="48" t="s">
        <v>56</v>
      </c>
      <c r="B22" s="134" t="s">
        <v>44</v>
      </c>
      <c r="C22" s="140">
        <v>114.1</v>
      </c>
      <c r="D22" s="140">
        <v>105.4</v>
      </c>
      <c r="E22" s="56">
        <v>92.375109553023677</v>
      </c>
      <c r="F22" s="56">
        <v>-8.6999999999999886</v>
      </c>
      <c r="G22" s="140">
        <v>5.2</v>
      </c>
      <c r="H22" s="140">
        <v>4.5999999999999996</v>
      </c>
      <c r="I22" s="56">
        <v>88.461538461538453</v>
      </c>
      <c r="J22" s="56">
        <v>-0.60000000000000053</v>
      </c>
      <c r="K22" s="161"/>
      <c r="L22" s="161"/>
      <c r="M22" s="56"/>
      <c r="N22" s="56"/>
    </row>
    <row r="23" spans="1:23" x14ac:dyDescent="0.2">
      <c r="A23" s="9"/>
      <c r="B23" s="14" t="s">
        <v>57</v>
      </c>
      <c r="C23" s="56">
        <v>322.60000000000002</v>
      </c>
      <c r="D23" s="56">
        <v>402.4</v>
      </c>
      <c r="E23" s="56">
        <v>124.73651580905145</v>
      </c>
      <c r="F23" s="56">
        <v>79.800000000000011</v>
      </c>
      <c r="G23" s="56">
        <v>533</v>
      </c>
      <c r="H23" s="56">
        <v>542.9</v>
      </c>
      <c r="I23" s="56">
        <v>101.85741088180112</v>
      </c>
      <c r="J23" s="56">
        <v>9.900000000000027</v>
      </c>
      <c r="K23" s="161">
        <v>2879.6000000000004</v>
      </c>
      <c r="L23" s="161">
        <v>3213.2</v>
      </c>
      <c r="M23" s="56">
        <v>111.58494235310459</v>
      </c>
      <c r="N23" s="56">
        <v>333.59999999999968</v>
      </c>
      <c r="P23" s="3"/>
    </row>
    <row r="24" spans="1:23" x14ac:dyDescent="0.2">
      <c r="P24" s="3"/>
    </row>
    <row r="25" spans="1:23" x14ac:dyDescent="0.2">
      <c r="D25" s="3"/>
      <c r="F25" s="3"/>
      <c r="J25" s="3"/>
      <c r="M25" s="113"/>
      <c r="N25" s="3"/>
      <c r="O25" s="3"/>
    </row>
    <row r="26" spans="1:23" x14ac:dyDescent="0.2">
      <c r="F26" s="3"/>
    </row>
  </sheetData>
  <mergeCells count="36">
    <mergeCell ref="A15:A17"/>
    <mergeCell ref="B15:B17"/>
    <mergeCell ref="C15:F15"/>
    <mergeCell ref="G15:J15"/>
    <mergeCell ref="K15:N15"/>
    <mergeCell ref="C16:C17"/>
    <mergeCell ref="D16:D17"/>
    <mergeCell ref="E16:F16"/>
    <mergeCell ref="G16:G17"/>
    <mergeCell ref="H16:H17"/>
    <mergeCell ref="I16:J16"/>
    <mergeCell ref="K16:K17"/>
    <mergeCell ref="L16:L17"/>
    <mergeCell ref="M16:N16"/>
    <mergeCell ref="M6:N6"/>
    <mergeCell ref="O6:O7"/>
    <mergeCell ref="O1:R1"/>
    <mergeCell ref="P6:P7"/>
    <mergeCell ref="C3:P3"/>
    <mergeCell ref="Q4:R4"/>
    <mergeCell ref="AC4:AD4"/>
    <mergeCell ref="A5:A7"/>
    <mergeCell ref="B5:B7"/>
    <mergeCell ref="C5:F5"/>
    <mergeCell ref="G5:J5"/>
    <mergeCell ref="K5:N5"/>
    <mergeCell ref="O5:R5"/>
    <mergeCell ref="Q6:R6"/>
    <mergeCell ref="C6:C7"/>
    <mergeCell ref="D6:D7"/>
    <mergeCell ref="E6:F6"/>
    <mergeCell ref="G6:G7"/>
    <mergeCell ref="H6:H7"/>
    <mergeCell ref="I6:J6"/>
    <mergeCell ref="K6:K7"/>
    <mergeCell ref="L6:L7"/>
  </mergeCells>
  <pageMargins left="0.70866141732283472" right="0" top="0.78740157480314965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15</vt:i4>
      </vt:variant>
    </vt:vector>
  </HeadingPairs>
  <TitlesOfParts>
    <vt:vector size="23" baseType="lpstr"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Sakaviciene</dc:creator>
  <cp:lastModifiedBy>Jolanta Sakavičienė</cp:lastModifiedBy>
  <cp:lastPrinted>2026-02-09T15:34:15Z</cp:lastPrinted>
  <dcterms:created xsi:type="dcterms:W3CDTF">2006-11-23T11:47:41Z</dcterms:created>
  <dcterms:modified xsi:type="dcterms:W3CDTF">2026-02-09T15:34:32Z</dcterms:modified>
</cp:coreProperties>
</file>