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artotoja\Desktop\2025-2027 m. tikslinimas\"/>
    </mc:Choice>
  </mc:AlternateContent>
  <xr:revisionPtr revIDLastSave="0" documentId="13_ncr:1_{3AE1ABAB-FEA4-4529-B754-D2115511B8BF}" xr6:coauthVersionLast="47" xr6:coauthVersionMax="47" xr10:uidLastSave="{00000000-0000-0000-0000-000000000000}"/>
  <bookViews>
    <workbookView xWindow="705" yWindow="240" windowWidth="27975" windowHeight="15210" tabRatio="988" xr2:uid="{00000000-000D-0000-FFFF-FFFF00000000}"/>
  </bookViews>
  <sheets>
    <sheet name="01 Visuomenės ugdymo" sheetId="26" r:id="rId1"/>
    <sheet name="02 Socialinės gerovės" sheetId="27" r:id="rId2"/>
    <sheet name="03 Darnios aplinkos" sheetId="33" r:id="rId3"/>
    <sheet name="04 Ekonominės plėtros" sheetId="31" r:id="rId4"/>
    <sheet name="05 Valdymo " sheetId="36" r:id="rId5"/>
    <sheet name="Lešų poreikis iš viso" sheetId="40" r:id="rId6"/>
  </sheets>
  <definedNames>
    <definedName name="_xlnm._FilterDatabase" localSheetId="0" hidden="1">'01 Visuomenės ugdymo'!$A$12:$O$122</definedName>
    <definedName name="_xlnm._FilterDatabase" localSheetId="1" hidden="1">'02 Socialinės gerovės'!$A$8:$P$152</definedName>
    <definedName name="_xlnm._FilterDatabase" localSheetId="2" hidden="1">'03 Darnios aplinkos'!$A$8:$Q$77</definedName>
    <definedName name="_xlnm._FilterDatabase" localSheetId="3" hidden="1">'04 Ekonominės plėtros'!$A$8:$N$41</definedName>
    <definedName name="_xlnm._FilterDatabase" localSheetId="4" hidden="1">'05 Valdymo '!$B$4:$I$49</definedName>
    <definedName name="_Hlk149118504" localSheetId="0">'01 Visuomenės ugdymo'!$M$1</definedName>
    <definedName name="_xlnm.Print_Area" localSheetId="0">'01 Visuomenės ugdymo'!$A$1:$O$122</definedName>
    <definedName name="_xlnm.Print_Area" localSheetId="1">'02 Socialinės gerovės'!$A$1:$O$152</definedName>
    <definedName name="_xlnm.Print_Area" localSheetId="2">'03 Darnios aplinkos'!$A$1:$N$77</definedName>
    <definedName name="_xlnm.Print_Area" localSheetId="3">'04 Ekonominės plėtros'!$A$1:$N$57</definedName>
    <definedName name="_xlnm.Print_Area" localSheetId="4">'05 Valdymo '!$A$1:$N$52</definedName>
    <definedName name="_xlnm.Print_Area" localSheetId="5">'Lešų poreikis iš viso'!$A$1:$G$22</definedName>
    <definedName name="_xlnm.Print_Titles" localSheetId="0">'01 Visuomenės ugdymo'!$8:$10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26" l="1"/>
  <c r="G121" i="26"/>
  <c r="H121" i="26"/>
  <c r="E121" i="26"/>
  <c r="G8" i="36" l="1"/>
  <c r="H8" i="36"/>
  <c r="F13" i="36"/>
  <c r="F8" i="36" s="1"/>
  <c r="F57" i="33" l="1"/>
  <c r="G57" i="33"/>
  <c r="H57" i="33"/>
  <c r="F44" i="33"/>
  <c r="G44" i="33"/>
  <c r="H44" i="33"/>
  <c r="H35" i="33"/>
  <c r="F35" i="33"/>
  <c r="G35" i="33"/>
  <c r="F31" i="33"/>
  <c r="G31" i="33"/>
  <c r="H31" i="33"/>
  <c r="F21" i="33"/>
  <c r="G21" i="33"/>
  <c r="H21" i="33"/>
  <c r="F7" i="33"/>
  <c r="G7" i="33"/>
  <c r="H7" i="33"/>
  <c r="F13" i="33"/>
  <c r="G13" i="33"/>
  <c r="H13" i="33"/>
  <c r="F144" i="27"/>
  <c r="F143" i="27"/>
  <c r="E14" i="27"/>
  <c r="G144" i="27"/>
  <c r="H144" i="27"/>
  <c r="G143" i="27"/>
  <c r="H143" i="27"/>
  <c r="E143" i="27"/>
  <c r="F107" i="27"/>
  <c r="G107" i="27"/>
  <c r="H107" i="27"/>
  <c r="E107" i="27"/>
  <c r="F35" i="27" l="1"/>
  <c r="G35" i="27"/>
  <c r="H35" i="27"/>
  <c r="E35" i="27"/>
  <c r="F14" i="27"/>
  <c r="G14" i="27"/>
  <c r="H14" i="27"/>
  <c r="F49" i="36" l="1"/>
  <c r="F45" i="36"/>
  <c r="F44" i="36"/>
  <c r="F43" i="36"/>
  <c r="F42" i="36"/>
  <c r="F41" i="36"/>
  <c r="F33" i="36"/>
  <c r="F30" i="36"/>
  <c r="F24" i="36"/>
  <c r="F55" i="31"/>
  <c r="F53" i="31"/>
  <c r="F50" i="31"/>
  <c r="F48" i="31"/>
  <c r="F47" i="31"/>
  <c r="F33" i="31"/>
  <c r="F25" i="31"/>
  <c r="F13" i="31"/>
  <c r="F7" i="31"/>
  <c r="F151" i="27"/>
  <c r="F149" i="27"/>
  <c r="F146" i="27"/>
  <c r="F145" i="27"/>
  <c r="F123" i="27"/>
  <c r="F99" i="27"/>
  <c r="F82" i="27"/>
  <c r="F74" i="27"/>
  <c r="F31" i="27"/>
  <c r="F7" i="27"/>
  <c r="F45" i="31" l="1"/>
  <c r="F39" i="36"/>
  <c r="F48" i="36"/>
  <c r="F43" i="31"/>
  <c r="F37" i="36"/>
  <c r="F54" i="31"/>
  <c r="F54" i="27"/>
  <c r="F139" i="27" s="1"/>
  <c r="E7" i="40" l="1"/>
  <c r="F141" i="27"/>
  <c r="E5" i="40"/>
  <c r="E8" i="40"/>
  <c r="F150" i="27" l="1"/>
  <c r="F119" i="26"/>
  <c r="F118" i="26"/>
  <c r="F117" i="26"/>
  <c r="F116" i="26"/>
  <c r="F115" i="26"/>
  <c r="F114" i="26"/>
  <c r="F93" i="26"/>
  <c r="F90" i="26"/>
  <c r="F80" i="26"/>
  <c r="F66" i="26"/>
  <c r="F60" i="26"/>
  <c r="F56" i="26"/>
  <c r="F55" i="26"/>
  <c r="F113" i="26" s="1"/>
  <c r="F41" i="26"/>
  <c r="F34" i="26"/>
  <c r="F25" i="26"/>
  <c r="F11" i="26"/>
  <c r="F76" i="33"/>
  <c r="F74" i="33"/>
  <c r="F72" i="33"/>
  <c r="F71" i="33"/>
  <c r="F70" i="33"/>
  <c r="F69" i="33"/>
  <c r="F68" i="33"/>
  <c r="F49" i="33"/>
  <c r="G47" i="31"/>
  <c r="H47" i="31"/>
  <c r="E47" i="31"/>
  <c r="E25" i="31"/>
  <c r="E33" i="31"/>
  <c r="G25" i="31"/>
  <c r="H25" i="31"/>
  <c r="G33" i="31"/>
  <c r="H33" i="31"/>
  <c r="E20" i="40" l="1"/>
  <c r="F111" i="26"/>
  <c r="E17" i="40"/>
  <c r="E16" i="40"/>
  <c r="E18" i="40"/>
  <c r="E15" i="40"/>
  <c r="F66" i="33"/>
  <c r="F64" i="33"/>
  <c r="E12" i="40"/>
  <c r="E14" i="40"/>
  <c r="E13" i="40"/>
  <c r="F46" i="26"/>
  <c r="G50" i="31"/>
  <c r="H50" i="31"/>
  <c r="E50" i="31"/>
  <c r="G48" i="31"/>
  <c r="H48" i="31"/>
  <c r="E48" i="31"/>
  <c r="G13" i="31"/>
  <c r="H13" i="31"/>
  <c r="E13" i="31"/>
  <c r="G45" i="31" l="1"/>
  <c r="H45" i="31"/>
  <c r="E6" i="40"/>
  <c r="F75" i="33"/>
  <c r="F109" i="26"/>
  <c r="F112" i="26" s="1"/>
  <c r="F120" i="26"/>
  <c r="E10" i="40"/>
  <c r="E146" i="27"/>
  <c r="E149" i="27"/>
  <c r="E4" i="40" l="1"/>
  <c r="E19" i="40"/>
  <c r="G113" i="26"/>
  <c r="H113" i="26"/>
  <c r="E9" i="40" l="1"/>
  <c r="G76" i="33"/>
  <c r="H76" i="33"/>
  <c r="E76" i="33"/>
  <c r="E21" i="40" l="1"/>
  <c r="E68" i="33"/>
  <c r="E45" i="36"/>
  <c r="G45" i="36"/>
  <c r="H45" i="36"/>
  <c r="E44" i="36"/>
  <c r="G44" i="36"/>
  <c r="H44" i="36"/>
  <c r="E43" i="36"/>
  <c r="G43" i="36"/>
  <c r="H43" i="36"/>
  <c r="E42" i="36"/>
  <c r="G42" i="36"/>
  <c r="H42" i="36"/>
  <c r="E41" i="36"/>
  <c r="G41" i="36"/>
  <c r="G39" i="36" s="1"/>
  <c r="H41" i="36"/>
  <c r="E8" i="36"/>
  <c r="E63" i="27"/>
  <c r="E144" i="27" s="1"/>
  <c r="G149" i="27"/>
  <c r="H149" i="27"/>
  <c r="G146" i="27"/>
  <c r="H146" i="27"/>
  <c r="E145" i="27"/>
  <c r="G145" i="27"/>
  <c r="H145" i="27"/>
  <c r="E7" i="27"/>
  <c r="G7" i="27"/>
  <c r="H7" i="27"/>
  <c r="E31" i="27"/>
  <c r="G31" i="27"/>
  <c r="H31" i="27"/>
  <c r="G54" i="27"/>
  <c r="H54" i="27"/>
  <c r="E82" i="27"/>
  <c r="G82" i="27"/>
  <c r="H82" i="27"/>
  <c r="E99" i="27"/>
  <c r="G99" i="27"/>
  <c r="H99" i="27"/>
  <c r="E123" i="27"/>
  <c r="G123" i="27"/>
  <c r="H123" i="27"/>
  <c r="H39" i="36" l="1"/>
  <c r="H141" i="27"/>
  <c r="G141" i="27"/>
  <c r="E54" i="27"/>
  <c r="E115" i="26"/>
  <c r="G115" i="26"/>
  <c r="H115" i="26"/>
  <c r="E117" i="26"/>
  <c r="G117" i="26"/>
  <c r="H117" i="26"/>
  <c r="E119" i="26"/>
  <c r="G119" i="26"/>
  <c r="H119" i="26"/>
  <c r="E116" i="26"/>
  <c r="G116" i="26"/>
  <c r="H116" i="26"/>
  <c r="E118" i="26"/>
  <c r="G118" i="26"/>
  <c r="F17" i="40" s="1"/>
  <c r="H118" i="26"/>
  <c r="G17" i="40" s="1"/>
  <c r="E114" i="26"/>
  <c r="G114" i="26"/>
  <c r="H114" i="26"/>
  <c r="E93" i="26"/>
  <c r="G93" i="26"/>
  <c r="H93" i="26"/>
  <c r="E66" i="26"/>
  <c r="G66" i="26"/>
  <c r="H66" i="26"/>
  <c r="E25" i="26"/>
  <c r="G25" i="26"/>
  <c r="H25" i="26"/>
  <c r="G34" i="26"/>
  <c r="H34" i="26"/>
  <c r="H46" i="26"/>
  <c r="H111" i="26" l="1"/>
  <c r="G111" i="26"/>
  <c r="D17" i="40"/>
  <c r="H120" i="26" l="1"/>
  <c r="E55" i="26" l="1"/>
  <c r="E80" i="26"/>
  <c r="G80" i="26"/>
  <c r="H80" i="26"/>
  <c r="H90" i="26"/>
  <c r="G90" i="26"/>
  <c r="E90" i="26"/>
  <c r="G68" i="33"/>
  <c r="H68" i="33"/>
  <c r="F12" i="40" l="1"/>
  <c r="G12" i="40"/>
  <c r="E46" i="26"/>
  <c r="G46" i="26"/>
  <c r="E71" i="33"/>
  <c r="G71" i="33"/>
  <c r="F15" i="40" s="1"/>
  <c r="H71" i="33"/>
  <c r="G15" i="40" s="1"/>
  <c r="E69" i="33"/>
  <c r="G69" i="33"/>
  <c r="F13" i="40" s="1"/>
  <c r="H69" i="33"/>
  <c r="G13" i="40" s="1"/>
  <c r="H56" i="26"/>
  <c r="G56" i="26"/>
  <c r="E56" i="26"/>
  <c r="E60" i="26" l="1"/>
  <c r="G60" i="26"/>
  <c r="H60" i="26"/>
  <c r="G120" i="26" l="1"/>
  <c r="H151" i="27" l="1"/>
  <c r="G151" i="27"/>
  <c r="E151" i="27"/>
  <c r="H74" i="27"/>
  <c r="G74" i="27"/>
  <c r="E74" i="27"/>
  <c r="D13" i="40"/>
  <c r="G139" i="27" l="1"/>
  <c r="F5" i="40" s="1"/>
  <c r="H139" i="27"/>
  <c r="E139" i="27"/>
  <c r="D5" i="40" l="1"/>
  <c r="G5" i="40"/>
  <c r="H150" i="27"/>
  <c r="G150" i="27"/>
  <c r="E141" i="27"/>
  <c r="E150" i="27" l="1"/>
  <c r="E70" i="33" l="1"/>
  <c r="G70" i="33"/>
  <c r="H70" i="33"/>
  <c r="E31" i="33"/>
  <c r="E74" i="33"/>
  <c r="G74" i="33"/>
  <c r="H74" i="33"/>
  <c r="E57" i="33"/>
  <c r="E72" i="33"/>
  <c r="G72" i="33"/>
  <c r="F16" i="40" s="1"/>
  <c r="H72" i="33"/>
  <c r="G16" i="40" s="1"/>
  <c r="E49" i="33"/>
  <c r="G49" i="33"/>
  <c r="H49" i="33"/>
  <c r="E7" i="33"/>
  <c r="E13" i="33"/>
  <c r="E21" i="33"/>
  <c r="E35" i="33"/>
  <c r="E44" i="33"/>
  <c r="E7" i="31"/>
  <c r="G7" i="31"/>
  <c r="H7" i="31"/>
  <c r="G14" i="40" l="1"/>
  <c r="H66" i="33"/>
  <c r="F14" i="40"/>
  <c r="G66" i="33"/>
  <c r="D16" i="40"/>
  <c r="D14" i="40"/>
  <c r="H64" i="33"/>
  <c r="G64" i="33"/>
  <c r="E64" i="33"/>
  <c r="E66" i="33"/>
  <c r="D6" i="40" l="1"/>
  <c r="F6" i="40"/>
  <c r="G6" i="40"/>
  <c r="E45" i="31" l="1"/>
  <c r="D15" i="40"/>
  <c r="H75" i="33"/>
  <c r="E75" i="33"/>
  <c r="G75" i="33"/>
  <c r="E53" i="31" l="1"/>
  <c r="G53" i="31"/>
  <c r="F18" i="40" s="1"/>
  <c r="H53" i="31"/>
  <c r="G18" i="40" s="1"/>
  <c r="E55" i="31"/>
  <c r="G55" i="31"/>
  <c r="H55" i="31"/>
  <c r="H54" i="31" l="1"/>
  <c r="G54" i="31"/>
  <c r="E54" i="31"/>
  <c r="D18" i="40"/>
  <c r="E41" i="26" l="1"/>
  <c r="E113" i="26" s="1"/>
  <c r="E34" i="26" l="1"/>
  <c r="E111" i="26" l="1"/>
  <c r="D12" i="40"/>
  <c r="E120" i="26" l="1"/>
  <c r="E11" i="26"/>
  <c r="G11" i="26"/>
  <c r="H11" i="26"/>
  <c r="H109" i="26" l="1"/>
  <c r="G109" i="26"/>
  <c r="E109" i="26"/>
  <c r="F4" i="40" l="1"/>
  <c r="G112" i="26"/>
  <c r="E112" i="26"/>
  <c r="G4" i="40"/>
  <c r="H112" i="26"/>
  <c r="D4" i="40"/>
  <c r="E33" i="36"/>
  <c r="G33" i="36"/>
  <c r="H33" i="36"/>
  <c r="H49" i="36" l="1"/>
  <c r="G20" i="40" s="1"/>
  <c r="H30" i="36"/>
  <c r="H24" i="36"/>
  <c r="H37" i="36" l="1"/>
  <c r="G8" i="40" s="1"/>
  <c r="G10" i="40"/>
  <c r="H48" i="36" l="1"/>
  <c r="G19" i="40" s="1"/>
  <c r="E49" i="36" l="1"/>
  <c r="D20" i="40" s="1"/>
  <c r="G49" i="36"/>
  <c r="F20" i="40" s="1"/>
  <c r="E39" i="36" l="1"/>
  <c r="F10" i="40"/>
  <c r="E48" i="36" l="1"/>
  <c r="D19" i="40" s="1"/>
  <c r="D10" i="40"/>
  <c r="G48" i="36"/>
  <c r="F19" i="40" s="1"/>
  <c r="E30" i="36"/>
  <c r="G30" i="36"/>
  <c r="E24" i="36"/>
  <c r="G24" i="36"/>
  <c r="E37" i="36" l="1"/>
  <c r="D8" i="40" s="1"/>
  <c r="G37" i="36"/>
  <c r="F8" i="40" s="1"/>
  <c r="E43" i="31" l="1"/>
  <c r="D7" i="40" l="1"/>
  <c r="G43" i="31"/>
  <c r="F7" i="40" s="1"/>
  <c r="F9" i="40" s="1"/>
  <c r="H43" i="31"/>
  <c r="G7" i="40" s="1"/>
  <c r="G9" i="40" s="1"/>
  <c r="D9" i="40" l="1"/>
  <c r="G21" i="40"/>
  <c r="F21" i="40"/>
  <c r="D21" i="40" l="1"/>
</calcChain>
</file>

<file path=xl/sharedStrings.xml><?xml version="1.0" encoding="utf-8"?>
<sst xmlns="http://schemas.openxmlformats.org/spreadsheetml/2006/main" count="2231" uniqueCount="1173">
  <si>
    <t>SB</t>
  </si>
  <si>
    <t>ES</t>
  </si>
  <si>
    <t>SK</t>
  </si>
  <si>
    <t>SBVB</t>
  </si>
  <si>
    <t>ĮP</t>
  </si>
  <si>
    <t>Užtikrinti finansavimą nenumatytoms išlaidoms dengti bei valdyti prisiimtus finansinius įsipareigojimus</t>
  </si>
  <si>
    <t>01</t>
  </si>
  <si>
    <t>02</t>
  </si>
  <si>
    <t>03</t>
  </si>
  <si>
    <t>04</t>
  </si>
  <si>
    <t>05</t>
  </si>
  <si>
    <t>Plėtoti, atnaujinti viešąją infrastruktūrą, atsižvelgiant į turizmo plėtros ir rekreacijos poreikius</t>
  </si>
  <si>
    <t>Sudaryti sąlygas gyventojams stiprinti sveikatą, kurti ir plėtoti su sveikatos stiprinimu susijusias paslaugas</t>
  </si>
  <si>
    <t>Išsaugoti istorinį bei kultūros paveldą, didinti jo patrauklumą ir žinomumą</t>
  </si>
  <si>
    <t>Siekti gyventojų sveikatos išsaugojimo, gerinant sveikatos priežiūros paslaugų kokybę ir prieinamumą</t>
  </si>
  <si>
    <t>Gerinti socialinę aplinką ir didinti socialinės paramos įvairovę</t>
  </si>
  <si>
    <t>002-01-01-01 (TP)</t>
  </si>
  <si>
    <t>002-01-01 (T, P)</t>
  </si>
  <si>
    <t>Neveiksniais pripažintų asmenų būklės peržiūrėjimas</t>
  </si>
  <si>
    <t>002-01-01-02 (TP)</t>
  </si>
  <si>
    <t>02-01-02 (T, P)</t>
  </si>
  <si>
    <t>002-01-02-01 (TP)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</si>
  <si>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</si>
  <si>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</si>
  <si>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002-01-02-02 (TP)</t>
  </si>
  <si>
    <t>002-01-02-03 (TP)</t>
  </si>
  <si>
    <t>002-01-02-04 (TP)</t>
  </si>
  <si>
    <t>002-01-02-05 (TP)</t>
  </si>
  <si>
    <t>002-01-02-06 (TP)</t>
  </si>
  <si>
    <t>002-01-02-07 (TP)</t>
  </si>
  <si>
    <t>002-01-02-08 (TP)</t>
  </si>
  <si>
    <t>002-01-02-09 (TP)</t>
  </si>
  <si>
    <t>002-01-02-10 (TP)</t>
  </si>
  <si>
    <t>002-01-02-11 (TP)</t>
  </si>
  <si>
    <t>002-01-02-12 (TP)</t>
  </si>
  <si>
    <t>002-01-02-13 (TP)</t>
  </si>
  <si>
    <t>Pritraukti naujus bei išlaikyti esamus sveikatos priežiūros specialistus</t>
  </si>
  <si>
    <t>02-01-03 (T)</t>
  </si>
  <si>
    <t>002-01-03-01 (TP)</t>
  </si>
  <si>
    <t>Trūkstamos sveikatos priežiūros specialistų skatinimo dirbti VšĮ Kėdainių  ligoninėje 2023-2026 m. programa</t>
  </si>
  <si>
    <t>002-01-03-02 (TP)</t>
  </si>
  <si>
    <t>002-01-03-03 (TP)</t>
  </si>
  <si>
    <t>02-01-04 (T, P)</t>
  </si>
  <si>
    <t xml:space="preserve">Modernizuoti ir atnaujinti sveikatos priežiūros įstaigų infrastruktūrą sveikatos gerinimo poreikiams </t>
  </si>
  <si>
    <t>002-01-04-01 (TP)</t>
  </si>
  <si>
    <t>002-01-04-02 (TP)</t>
  </si>
  <si>
    <t>002-01-04-03 (TP)</t>
  </si>
  <si>
    <t>002-01-04-04 (TP)</t>
  </si>
  <si>
    <t>002-01-04-05 (TP)</t>
  </si>
  <si>
    <t>Programos uždavinio, priemonės kodas ir požymis</t>
  </si>
  <si>
    <t xml:space="preserve"> 2026 m. asignavimai ir kitos lėšos</t>
  </si>
  <si>
    <t>Organizuoti Lietuvos Respublikos teisės aktuose numatytos paramos bei paslaugų asmenims ir šeimoms teikimą, skatinti socialinę integraciją</t>
  </si>
  <si>
    <t>003-01-01 (T)</t>
  </si>
  <si>
    <t>003-01-01-01 (TP)</t>
  </si>
  <si>
    <t>Nemokamo socialiai remtinų vaikų maitinimo ikimokyklinėse įstaigose organizavimas</t>
  </si>
  <si>
    <t>Būsto nuomos ar išperkamosios būsto nuomos mokesčių dalies kompensavimas</t>
  </si>
  <si>
    <t>Kelionės išlaidų už lengvatinį keleivių vežimą kompensavimas</t>
  </si>
  <si>
    <t>Lietuvos Respublikos piniginės socialinės paramos nepasiturintiems gyventojams įstatymo įgyvendinimo užtikrinimas</t>
  </si>
  <si>
    <t>003-01-01-03 (TP)</t>
  </si>
  <si>
    <t>003-01-01-04 (TP)</t>
  </si>
  <si>
    <t>003-01-02 (T)</t>
  </si>
  <si>
    <t>Projekto "Kokybiškų visuomenės sveikatos paslaugų prieinamumo didinimas Kėdainių rajone" įgyvendinimas</t>
  </si>
  <si>
    <t>Savivaldybės parama socialiai pažeidžiamoms grupėms (šeimoms patiriančioms riziką, senyvo amžiaus, neįgaliems asmenims ir kt.)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</si>
  <si>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</si>
  <si>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</si>
  <si>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</si>
  <si>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Socialinių įstaigų  darbuotojų važiavimo į/iš darbo išlaidų kompensavimas</t>
  </si>
  <si>
    <t>Socialinės globos ir akredituotos socialinės priežiūros paslaugų teikiamo finansavimas ne savivaldybės pavaldumo ir nevyriausybinėse organizacijose, paslaugų įsigijimas</t>
  </si>
  <si>
    <t>003-01-02-01 (TP)</t>
  </si>
  <si>
    <t>003-01-02-04 (TP)</t>
  </si>
  <si>
    <t>003-01-02-05 (TP)</t>
  </si>
  <si>
    <t>003-01-03-01 (TP)</t>
  </si>
  <si>
    <t>003-01-03-02 (TP)</t>
  </si>
  <si>
    <t>003-01-03-03 (TP)</t>
  </si>
  <si>
    <t>003-01-03-05 (TP)</t>
  </si>
  <si>
    <t>Integralios pagalbos į namus teikimas Kėdainių rajone</t>
  </si>
  <si>
    <t>Socialinės reabilitacijos paslaugų neįgaliesiems bendruomenėje organizavimas</t>
  </si>
  <si>
    <t>Socialinių dirbtuvių paslaugos organizavimas</t>
  </si>
  <si>
    <t>Socialinės globos asmenims su sunkia negalia teikimas</t>
  </si>
  <si>
    <t xml:space="preserve">Asmeninės pagalbos teikimas ir administravimas </t>
  </si>
  <si>
    <t>003-01-04-01 (TP)</t>
  </si>
  <si>
    <t>Kompleksinės pagalbos šeimoms ir asmenims teikimas</t>
  </si>
  <si>
    <t>003-01-04-02 (TP)</t>
  </si>
  <si>
    <t>003-01-04-03 (TP)</t>
  </si>
  <si>
    <t>Globos šeimoje skatinimas, pagalbos globėjams ir vaikams teikimas</t>
  </si>
  <si>
    <t>Vaikų dienos centrų veiklos programų finansavimas</t>
  </si>
  <si>
    <t>Kėdainių rajono savivaldybės užimtumo didinimo programos įgyvendinimas</t>
  </si>
  <si>
    <t>Savivaldybės ir socialinio būsto remontas</t>
  </si>
  <si>
    <t>Socialinės priežiūros šeimoms, patiriančioms socialinę riziką, teikimas</t>
  </si>
  <si>
    <t>Viešosios aplinkos pritaikymas specialiųjų poreikių turintiems gyventojams</t>
  </si>
  <si>
    <t>003-01-05-03 (TP)</t>
  </si>
  <si>
    <t>003-01-05-04 (TP)</t>
  </si>
  <si>
    <t>003-01-05-05 (TP)</t>
  </si>
  <si>
    <t>Sveikatos priežiūros specialistų skatinimo dirbti VšĮ Kėdainių  PSPC 2023-2028 m. programa</t>
  </si>
  <si>
    <t>Būsto pritaikymo neįgaliesiems organizavimas ir dalinis kompensavimas</t>
  </si>
  <si>
    <t>Modernizuoti socialines paslaugas teikiančių įstaigų ir socialinio būsto infrastruktūrą, didinant gyventojų socialinę gerovę</t>
  </si>
  <si>
    <t>Neįgaliųjų ir senjorų fizinio aktyvumo skatinimas,  sporto renginių ir sporto treniruočių stovyklų organizavimas</t>
  </si>
  <si>
    <t>Rajoninių, respublikinių, tarptautinių visų amžiaus grupių aukšto meistriškumo sporto renginių ir aukšto meistriškumo sporto treniruočių stovyklų organizavimas</t>
  </si>
  <si>
    <t>Aukšto meistriškumo sportininkų ir jų trenerių paskatinimas  už sporto pasiekimus</t>
  </si>
  <si>
    <t>004-01-02 (T)</t>
  </si>
  <si>
    <t>004-01-04 (T)</t>
  </si>
  <si>
    <t>Krakių Mikalojaus Katkaus gimnazijos sporto aikštyno atnaujinimas</t>
  </si>
  <si>
    <t>004-01-03 (T)</t>
  </si>
  <si>
    <t>Uždavinio, priemonės pavadinimas, finansavimo šaltiniai</t>
  </si>
  <si>
    <t>Kultūros įstaigų  darbuotojų važiavimo į/iš darbo išlaidų kompensavimas</t>
  </si>
  <si>
    <t>005-01-01 (T)</t>
  </si>
  <si>
    <t>Mikalojaus Daukšos viešosios bibliotekos bei jos filialų veiklos užtikrinimas, gyventojų  informacinių, edukacinių, kultūrinių, skaitymo, komunikacinių  poreikių ugdymas</t>
  </si>
  <si>
    <t>Kultūros centrų ir jų skyrių veiklos  užtikrinimas, krašto bendruomenės įtraukimas dalyvauti organizuojamuose renginiuose</t>
  </si>
  <si>
    <t>Kultūrinių veiklos projektų finansavimas</t>
  </si>
  <si>
    <t>005-01-02 (T)</t>
  </si>
  <si>
    <t>005-01-03 (T)</t>
  </si>
  <si>
    <t>Savivaldybės mero rezervas</t>
  </si>
  <si>
    <t>Savivaldybės mero fondas</t>
  </si>
  <si>
    <t>Paskolų grąžinimas, palūkanų ir paskolų aptarnavimo išlaidų apmokėjimas</t>
  </si>
  <si>
    <t>Savivaldybės priešgaisrinės tarnybos veiklos užtikrinimas, infrastruktūros modernizavimas</t>
  </si>
  <si>
    <t>Dalyvavimas  rengiant ir vykdant mobilizaciją, demobilizaciją, priimančiosios šalies paramą</t>
  </si>
  <si>
    <t>Savivaldybės kontrolės ir audito tarnybos veiklos užtikrinimas</t>
  </si>
  <si>
    <t>001-01-01 (T)</t>
  </si>
  <si>
    <t>004-01-01-01 (TP)</t>
  </si>
  <si>
    <t>004-01-01-02 (TP)</t>
  </si>
  <si>
    <t>004-01-02-01 (TP)</t>
  </si>
  <si>
    <t>004-01-02-02 (TP)</t>
  </si>
  <si>
    <t>004-01-02-03 (TP)</t>
  </si>
  <si>
    <t>004-01-02-04 (TP)</t>
  </si>
  <si>
    <t>004-01-02-05 (TP)</t>
  </si>
  <si>
    <t>004-01-02-06 (TP)</t>
  </si>
  <si>
    <t>004-01-02-07 (TP)</t>
  </si>
  <si>
    <t>004-01-02-08 (TP)</t>
  </si>
  <si>
    <t>004-01-03-01 (TP)</t>
  </si>
  <si>
    <t>004-01-04-01 (TP)</t>
  </si>
  <si>
    <t>004-01-04-04 (TP)</t>
  </si>
  <si>
    <t>004-01-04-05 (TP)</t>
  </si>
  <si>
    <t>005-01-04-01 (TP)</t>
  </si>
  <si>
    <t>005-01-02-03 (TP)</t>
  </si>
  <si>
    <t>005-01-02-02 (TP)</t>
  </si>
  <si>
    <t>005-01-01-04 (TP)</t>
  </si>
  <si>
    <t>005-01-01-03 (TP)</t>
  </si>
  <si>
    <t>005-01-01-02 (TP)</t>
  </si>
  <si>
    <t>005-01-01-01 (TP)</t>
  </si>
  <si>
    <t xml:space="preserve">Švietimo programų įgyvendinimas ir  tinkamos  ugdymo(si) aplinkos užtikrinimas </t>
  </si>
  <si>
    <t>Krakių kultūros centro patalpų dalies pritaikymas kultūros reikmėms</t>
  </si>
  <si>
    <t xml:space="preserve">Akademijos parko tvarkyba  </t>
  </si>
  <si>
    <t>Užtikrinti neformaliojo ugdymo dermę</t>
  </si>
  <si>
    <t>001-01-01-01 (TP)</t>
  </si>
  <si>
    <t>001-01-02-01 (TP)</t>
  </si>
  <si>
    <t>001-01-03 (T)</t>
  </si>
  <si>
    <t>001-01-02 (T, P)</t>
  </si>
  <si>
    <t>001-01-03-04 (PP)</t>
  </si>
  <si>
    <t>001-01-03-01 (TP)</t>
  </si>
  <si>
    <t>001-01-03-02 (PP)</t>
  </si>
  <si>
    <t>001-01-03-03 (PP)</t>
  </si>
  <si>
    <t>Kvalifikuotos švietimo pagalbos mokiniui, mokytojui, mokyklai teikimas</t>
  </si>
  <si>
    <t>001-01-04 (T)</t>
  </si>
  <si>
    <t>001-01-04-01 (TP)</t>
  </si>
  <si>
    <t>Gabių mokinių skatinimas</t>
  </si>
  <si>
    <t>Socialinio - emocinio ugdymo programų vykdymas</t>
  </si>
  <si>
    <t>001-01-04-04 (TP)</t>
  </si>
  <si>
    <t>001-01-04-03 (TP)</t>
  </si>
  <si>
    <t>001-01-04-02 (TP)</t>
  </si>
  <si>
    <t>001-01-05-01 (TP)</t>
  </si>
  <si>
    <t>001-01-05-02 (TP)</t>
  </si>
  <si>
    <t>Priklausomybę sukeliančių medžiagų vartojimo mažinimo ir prevencijos programos priemonių įgyvendinimas</t>
  </si>
  <si>
    <t>001-01-06 (T)</t>
  </si>
  <si>
    <t>001-01-06-01 (TP)</t>
  </si>
  <si>
    <t>Skaitmeninio ugdymo plėtra</t>
  </si>
  <si>
    <t xml:space="preserve">Švietimo paslaugų kokybės gerinimas, aprūpinant efektyviai veikiančias bendrojo ugdymo mokyklas laboratorine įranga ir priemonėmis </t>
  </si>
  <si>
    <t xml:space="preserve">Valstybės perduotų savivaldybėms žemės ūkio funkcijų vykdymas, konsultuojant rajono asmenis ūkininkavimo, žemės ūkio technikos registravimo ir kitais su žemės ūkiu susijusiais klausimais </t>
  </si>
  <si>
    <t>Hidrotechninių įrenginių atnaujinimui reikalingos techninės dokumentacijos rengimas</t>
  </si>
  <si>
    <t>Dalyvavimas projekto „MSNA „Balsių melioracija“ nariams priklausančių ir valstybinių melioracijos statinių rekonstravimas“ įgyvendinime</t>
  </si>
  <si>
    <t>Dalyvavimas projekte "Inkubavimo, konsultavimo, mentorystės ir tinklaveikos programų vystymas, skatinant pradedančiųjų SVV subjektų kūrimąsi ir augimą regionuose" partnerio teisėmis</t>
  </si>
  <si>
    <t xml:space="preserve">Šėtos gimnazijos I aukšto patalpų  bei gimnazijos aplinkos pritaikymas ikimokyklinio / priešmokyklinio ugdymo organizavimui       </t>
  </si>
  <si>
    <t>Atliekų tvarkymo sistemos organizavimas</t>
  </si>
  <si>
    <t xml:space="preserve">Bendro naudojimo teritorijų tvarkymas ir priežiūra seniūnijose, teritorijų priežiūrai reikalingos įrangos įsigijimas </t>
  </si>
  <si>
    <t xml:space="preserve">Apleistų (bešeimininkių ar savivaldybei nuosavybės teise priklausančių) pastatų ar kitų aplinką žalojančių objektų likvidavimas </t>
  </si>
  <si>
    <t>Kultūros paveldo objektų, esančių Kėdainių rajono savivaldybės teritorijoje, ir kultūros paveldo statinių, esančių Kėdainių senamiesčio dalyje, išsaugojimo darbų finansavimo programa</t>
  </si>
  <si>
    <t xml:space="preserve">Užtikrinti inžinerinio aprūpinimo (vandentiekio, nuotekų tinklų ir kt.) sistemų atnaujinimą ir plėtrą </t>
  </si>
  <si>
    <t>Gerinti susisiekimo infrastruktūrą, užtikrinant gyventojų darnų judumą bei mobilumą</t>
  </si>
  <si>
    <t>Seniūnijų administracinių pastatų atnaujinimas</t>
  </si>
  <si>
    <t>Seniūnaičių veiklos organizavimas</t>
  </si>
  <si>
    <t>Sudaryti sąlygas kokybiškai įgyvendinti teisės aktuose nustatytas Savivaldybei funkcijas, mažinant administracinę naštą, įgyvendinant lygias galimybes užtikrinančias bei korupcijos prevencijos priemones</t>
  </si>
  <si>
    <t xml:space="preserve">Savivaldybės administracijos veiklos užtikrinimas </t>
  </si>
  <si>
    <t>Seniūnijų veiklos užtikrinimas</t>
  </si>
  <si>
    <t>Savivaldybės administracijos administracinės naštos mažinimo plano vykdymas</t>
  </si>
  <si>
    <t>Savivaldybės žmogiškųjų išteklių kompetencijų stiprinimas</t>
  </si>
  <si>
    <t>Diasporos politikos įgyvendinimas</t>
  </si>
  <si>
    <t>Kėdainių rajono savivaldybės administracijos kokybės vadybos sistemos priežiūra ir atnaujinimas</t>
  </si>
  <si>
    <t>Gerinti savivaldybės administracijos veiklos kokybę, atnaujinant (diegiant) informacines sistemas, kompiuterinę įrangą,  užtikrinant sisteminį viešųjų ir administracinių paslaugų modernizavimą</t>
  </si>
  <si>
    <t>Apšvietimo tinklų elektros energijos sunaudojimas seniūnijose, apšvietimo tinklų priežiūra</t>
  </si>
  <si>
    <t>Inžinerinių paslaugų, darbų ir įrenginių finansavimas</t>
  </si>
  <si>
    <t>Biudžetinių įstaigų kiemų dangos atnaujinimas</t>
  </si>
  <si>
    <t xml:space="preserve">Eil. Nr. </t>
  </si>
  <si>
    <t>Programos kodas ir pavadinimas</t>
  </si>
  <si>
    <t>1. Savivaldybės biudžetas (įskaitant skolintas lėšas)</t>
  </si>
  <si>
    <t>Iš jo:</t>
  </si>
  <si>
    <t>1.1. savivaldybės biudžeto lėšos (nuosavos,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</si>
  <si>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</si>
  <si>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</si>
  <si>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</si>
  <si>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</si>
  <si>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</si>
  <si>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(Europos Sąjungos finansinė parama projektams įgyvendinti ir kitos teisėtai gautos lėšos, nurodant atskirus šaltinius)</t>
  </si>
  <si>
    <t>Iš jų: regioninių pažangos priemonių lėšos</t>
  </si>
  <si>
    <t>IŠ VISO programai finansuoti pagal finansavimo šaltinius (1 ir 2 punktai)</t>
  </si>
  <si>
    <t>SBL</t>
  </si>
  <si>
    <t>KT</t>
  </si>
  <si>
    <t>Infrastruktūros plėtros techninės dokumentacijos rengimas ir infrastruktūros gerinimo darbai (SĮP)</t>
  </si>
  <si>
    <t>Išmokos pagal savivaldybės  infrastruktūros plėtros sutartis (SĮP)</t>
  </si>
  <si>
    <t>Socialinių būstų įsigijimas</t>
  </si>
  <si>
    <t>Biologinių nuotekų valymo įrenginių įrengimas</t>
  </si>
  <si>
    <t>1.1. savivaldybės biudžeto lėšos (nuosavos, be ankstesnių metų likučio)  SB</t>
  </si>
  <si>
    <t>1.2. Lietuvos Respublikos valstybės biudžeto dotacijos   SBVB</t>
  </si>
  <si>
    <t>1.3. Pajamų įmokos ir kitos pajamos  ĮP</t>
  </si>
  <si>
    <t>1.4. Europos Sąjungos ir kitos tarptautinės finansinės paramos lėšos ES</t>
  </si>
  <si>
    <t>1.5. Skolintos lėšos SK</t>
  </si>
  <si>
    <t>1.6. Ankstesnių metų likučiai  SBL</t>
  </si>
  <si>
    <t>2. Kiti šaltiniai (Europos Sąjungos finansinė parama projektams įgyvendinti ir kitos teisėtai gautos lėšos, nurodant atskirus šaltinius)  KT</t>
  </si>
  <si>
    <t xml:space="preserve">Iš jų: regioninių pažangos priemonių lėšos </t>
  </si>
  <si>
    <t xml:space="preserve">Kėdainių rajono kaimo gyventojų sveikatos gerinimo poreikių užtikrinimas, modernizuojant ir (ar) atnaujinant ambulatorijų infrastruktūrą </t>
  </si>
  <si>
    <t>VšĮ Kėdainių PSPC Psichiatrijos dienos stacionaro paslaugų plėtra ir infrastruktūros pritaikymas specialiesiems neįgaliųjų poreikiams</t>
  </si>
  <si>
    <t>Tinkamų ir saugių darbo sąlygų užtikrinimo, įrengiant vėdinimo bei kondicionavimo sistemas VšĮ Kėdainių ligoninėje 2023-2028 m. programa</t>
  </si>
  <si>
    <t>Savivaldybės tarybos, mero ir jo tarnybos veiklos užtikrinimas</t>
  </si>
  <si>
    <t xml:space="preserve">Visuomenės įtraukimas į planavimo, biudžeto formavimo, konsultavimosi procesus, organizuojant dalyvaujamojo biudžeto iniciatyvų konkursą ir iniciatyvų įgyvendinimą </t>
  </si>
  <si>
    <t>IŠ VISO PROGRAMOS ĮGYVENDINTI</t>
  </si>
  <si>
    <t>"Tūkstantmečio mokyklos I"  projekto įgyvendinimas</t>
  </si>
  <si>
    <t>"Pirmoko krepšelio" finansavimas</t>
  </si>
  <si>
    <t>004-01-03-02 (TP)</t>
  </si>
  <si>
    <t>IŠ VISO</t>
  </si>
  <si>
    <t>Nemokamo mokinių maitinimo kainos bendrojo ugdymo mokyklose kompensavimas</t>
  </si>
  <si>
    <t>Lygių galimybių, moterų ir vyrų lygybės politikos įgyvendinimas bei asmens duomenų apsaugos užtikrinimas</t>
  </si>
  <si>
    <t xml:space="preserve">Kompiuterinės tomografijos paslaugų kokybės gerinimo Kėdainių rajono savivaldybėje 2023-2030 m. programa </t>
  </si>
  <si>
    <t>Odontologijos paslaugų plėtros Kėdainių rajono savivaldybėje 2024-2027 m. programa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</si>
  <si>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</si>
  <si>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</si>
  <si>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</si>
  <si>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</si>
  <si>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Anestezijos paslaugų vaikams ir suaugusiesiems kokybės gerinimo Kėdainių rajono savivaldybėje 2022-2027 m. programa </t>
  </si>
  <si>
    <t>Rentgeno paslaugų atnaujinimo, kokybės gerinimo Kėdainių rajono savivaldybėje 2022-2027 m. programa</t>
  </si>
  <si>
    <t>Savivaldybės korupcijos prevencijos veiksmų plano įgyvendinimas</t>
  </si>
  <si>
    <t>Asignavimų ir kitų lėšų pokytis, palyginti su ankstesnių metų patvirtintų asignavimų ir kitų lėšų planu</t>
  </si>
  <si>
    <t>Strateginio plėtros plano priemonės kodas</t>
  </si>
  <si>
    <t>2.1.2.7.</t>
  </si>
  <si>
    <t>2.1.3.3.</t>
  </si>
  <si>
    <t xml:space="preserve">2.1.2.1. </t>
  </si>
  <si>
    <t>2.1.2.2</t>
  </si>
  <si>
    <t>2.1.2.3</t>
  </si>
  <si>
    <t>2.1.2.4.</t>
  </si>
  <si>
    <t xml:space="preserve">2.1.2.5. </t>
  </si>
  <si>
    <t>4.2.2.2.</t>
  </si>
  <si>
    <t>2.1.1.2.</t>
  </si>
  <si>
    <t>2.1.1.1.</t>
  </si>
  <si>
    <t>2.1.1.2</t>
  </si>
  <si>
    <t>2.1.1.1.                       2.1.1.2.</t>
  </si>
  <si>
    <t xml:space="preserve">2.1.1.1.        2.1.1.2. </t>
  </si>
  <si>
    <t>1.2.2.3.</t>
  </si>
  <si>
    <t xml:space="preserve">2.1.2.3 </t>
  </si>
  <si>
    <t>2.1.1.10</t>
  </si>
  <si>
    <t>2.1.</t>
  </si>
  <si>
    <t>2.3.1.4</t>
  </si>
  <si>
    <t>2.3.3.3.</t>
  </si>
  <si>
    <t>2.3.1.1.</t>
  </si>
  <si>
    <t>2.3.1.1</t>
  </si>
  <si>
    <t xml:space="preserve"> 2.3.2.4. </t>
  </si>
  <si>
    <t>2.3.1.3.</t>
  </si>
  <si>
    <t xml:space="preserve">2.3.1.2. </t>
  </si>
  <si>
    <t>2.3.2.1.</t>
  </si>
  <si>
    <t>2.3.1.2.                  2.3.2.2.</t>
  </si>
  <si>
    <t>1.1.2.1</t>
  </si>
  <si>
    <t xml:space="preserve">1.1.3.2.     </t>
  </si>
  <si>
    <t xml:space="preserve">1.1.1.2. </t>
  </si>
  <si>
    <t xml:space="preserve">1.2.1.2.  </t>
  </si>
  <si>
    <t>1.2.1.3.</t>
  </si>
  <si>
    <t>1.2.1.5.</t>
  </si>
  <si>
    <t>1.2.1.4.</t>
  </si>
  <si>
    <t xml:space="preserve">1.3.2.8. </t>
  </si>
  <si>
    <t>1.3.2.3.</t>
  </si>
  <si>
    <t>1.3.2.2.</t>
  </si>
  <si>
    <t>3.3.2.1.</t>
  </si>
  <si>
    <t>2.3.4.1</t>
  </si>
  <si>
    <t>2.3.4.3</t>
  </si>
  <si>
    <t>2.3.4.3.</t>
  </si>
  <si>
    <t>2.3.4.5.</t>
  </si>
  <si>
    <t>2.3.4.8.</t>
  </si>
  <si>
    <t>2.3.4.7.</t>
  </si>
  <si>
    <t>3.2.2.2.</t>
  </si>
  <si>
    <t xml:space="preserve">2.3.4.6.  2.3.4.10.          </t>
  </si>
  <si>
    <t>1.3.2.3.  1.3.2.5.</t>
  </si>
  <si>
    <t>1.1.2.4.    1.3.2.6.</t>
  </si>
  <si>
    <t>1.3.2.3.  3.3.2.1.</t>
  </si>
  <si>
    <t>2.3.1.2.    2.3.2.2.</t>
  </si>
  <si>
    <t>2.3.1.2.   2.3.2.2.</t>
  </si>
  <si>
    <t>2.3.3.4.  2.3.3.5.   2.3.2.7.  2.3.1.5.</t>
  </si>
  <si>
    <t>2.3.3.4.  2.3.3.7.</t>
  </si>
  <si>
    <t>2.2.1.1.</t>
  </si>
  <si>
    <t>2.2.1.4.</t>
  </si>
  <si>
    <t>2.2.2.2</t>
  </si>
  <si>
    <t xml:space="preserve">2.2.2.2.  2.2.2.5.    </t>
  </si>
  <si>
    <t>4.3.1.2.</t>
  </si>
  <si>
    <t>2.4.3.6.</t>
  </si>
  <si>
    <t>4.3.2.2.</t>
  </si>
  <si>
    <t>4.3.2.4.</t>
  </si>
  <si>
    <t>2.4.3.1.</t>
  </si>
  <si>
    <t>2.4.3.1</t>
  </si>
  <si>
    <t>2.4.3.2.</t>
  </si>
  <si>
    <t>2.4.3.3.</t>
  </si>
  <si>
    <t>2.4.4.2.</t>
  </si>
  <si>
    <t>2.4.4.1.</t>
  </si>
  <si>
    <t>2.4.1.1.   2.4.1.2.</t>
  </si>
  <si>
    <t>2.4.2.7.</t>
  </si>
  <si>
    <t>2.4.2.4.    2.4.2.6.</t>
  </si>
  <si>
    <t>2.4.2.</t>
  </si>
  <si>
    <t>2.4.2</t>
  </si>
  <si>
    <t>2.4.3.</t>
  </si>
  <si>
    <t>2.4.2.; 2.4.3.</t>
  </si>
  <si>
    <t>Užtikrinti ir gerinti stacionarias ir nestacionarias socialines paslaugas socialinę riziką patiriančioms šeimoms, asmenims ir vaikams</t>
  </si>
  <si>
    <t>4.1.1.1.</t>
  </si>
  <si>
    <t>4.1.1.16.</t>
  </si>
  <si>
    <t>4.1.1.15.   4.1.1.16.</t>
  </si>
  <si>
    <t>4.1.1.7</t>
  </si>
  <si>
    <t>4.1.1.10.</t>
  </si>
  <si>
    <t>4.1.1.9.</t>
  </si>
  <si>
    <t>4.1.1.4    4.1.1.15.</t>
  </si>
  <si>
    <t>4.1.1.17</t>
  </si>
  <si>
    <t xml:space="preserve">4.1.1.4            4.1.1.5.   </t>
  </si>
  <si>
    <t>4.1.1.3.</t>
  </si>
  <si>
    <t>4.1.3.3.</t>
  </si>
  <si>
    <t>4.2.2.3.       4.2.2.7.</t>
  </si>
  <si>
    <t xml:space="preserve">4.2.1.4.    4.2.1.5.    4.2.1.6.    4.2.1.7.   </t>
  </si>
  <si>
    <t>4.2.1.2.</t>
  </si>
  <si>
    <t>4.2.2.5.</t>
  </si>
  <si>
    <t>4.2.2.7.</t>
  </si>
  <si>
    <t>3.3.1.2.</t>
  </si>
  <si>
    <t>3.3.1.4.</t>
  </si>
  <si>
    <t>1.1.1.4.</t>
  </si>
  <si>
    <t>3.2.1.1.</t>
  </si>
  <si>
    <t>3.3.1</t>
  </si>
  <si>
    <t>3.4.2.3.</t>
  </si>
  <si>
    <t>3.4.2.4.</t>
  </si>
  <si>
    <t>3.3.2.3.</t>
  </si>
  <si>
    <t>3.3.2.7.</t>
  </si>
  <si>
    <t>3.3.2.7</t>
  </si>
  <si>
    <t>4.1.1.18</t>
  </si>
  <si>
    <t>3.1.1.1.</t>
  </si>
  <si>
    <t xml:space="preserve">3.1.1.2.   3.1.1.3.  </t>
  </si>
  <si>
    <t>3.1.1.2</t>
  </si>
  <si>
    <t>3.1.1.6.</t>
  </si>
  <si>
    <t>3.1.1.7</t>
  </si>
  <si>
    <t>3.2.2.3</t>
  </si>
  <si>
    <t>3.2.1.2</t>
  </si>
  <si>
    <t>Asmenų su negalia reikalų koordinavimas</t>
  </si>
  <si>
    <t xml:space="preserve"> 2027 m. asignavimai ir kitos lėšos</t>
  </si>
  <si>
    <t xml:space="preserve">SB </t>
  </si>
  <si>
    <t>KT (ES)</t>
  </si>
  <si>
    <t>KT (PR)</t>
  </si>
  <si>
    <t>004-01-04-03 (TP)</t>
  </si>
  <si>
    <t>2.2.2.2.           2.2.2.3. 2.2.2.5.                  2.2.2.4.</t>
  </si>
  <si>
    <t>Kultūros centrų ir jų skyrių, bibliotekos ir jos filialų materialinės, infrastruktūrinės aplinkos atnaujinimas</t>
  </si>
  <si>
    <t>005-01-02-01 (TP)</t>
  </si>
  <si>
    <t xml:space="preserve">Nevyriausybinių organizacijų institucinis stiprinimas bei veiklos plėtojimo projektų finansavimas </t>
  </si>
  <si>
    <t>Rajono savivaldybės renginių, kultūrinių iniciatyvų finansavimas, etninės kultūros puoselėjimas, mėgėjų meno kolektyvų veiklos stiprinimas</t>
  </si>
  <si>
    <t xml:space="preserve">Projekto "Rūšiuojamojo atliekų surinkimo skatinimas Kėdainių rajono savivaldybėje" įgyvendinimas </t>
  </si>
  <si>
    <t>Bakainių piliakalnio ir jo prieigų tvarkyba</t>
  </si>
  <si>
    <t>Interreg Lietuvos-Lenkijos projekto "SEEHEARACT" koofinansavimas, atnaujinant  Kėdainių krašto muziejaus ekspozicijas</t>
  </si>
  <si>
    <t>Bešeimininkių ir bepriežiūrių gyvūnų surinkimas, karantinavimas, priežiūra</t>
  </si>
  <si>
    <t>Tobulinti atliekų tvarkymo bei aplinkos išsaugojimo sistemą, užtikrinti estetišką aplinką</t>
  </si>
  <si>
    <t>Prižiūrėti, tvarkyti savivaldybės viešąsias teritorijas, gerinti kraštovaizdžio apsaugą, didinti jo patrauklumą</t>
  </si>
  <si>
    <t>Gyvenviečių lietaus nuotekų-drenažų sistemų remontas</t>
  </si>
  <si>
    <t xml:space="preserve">Melioracijos inžinerinių statinių rekonstravimas Nevėžio pabaseinyje - Nevėžio  ir Šušvės upių žiotyse </t>
  </si>
  <si>
    <t>Individualios pagalbos teikimo išlaidų kompensacijų teikimas ir administravimas</t>
  </si>
  <si>
    <t>Išmokų vaikams teikimas ir administravimas</t>
  </si>
  <si>
    <t>Lietuvos Respublikos teisės aktuose numatytos paramos teikimas užsieniečiams, pasitraukusiems iš Ukrainos dėl Rusijos Federacijos karinių veiksmų Ukrainoje</t>
  </si>
  <si>
    <t>Užtikrinti ir gerinti socialines paslaugas, teikiamas institucijose, namuose ir bendruomenėje asmenims su negalia bei senyvo amžiaus asmenims</t>
  </si>
  <si>
    <t>Intelekto ir (ar) psichikos negalią turinčių asmenų atvejo vadybos paslaugų teikimas</t>
  </si>
  <si>
    <t xml:space="preserve">Materialinio nepritekliaus mažinimo programos Lietuvoje įgyvendinimas </t>
  </si>
  <si>
    <t xml:space="preserve">Savarankiško gyvenimo namų paslaugų teikimo užtikrinimas </t>
  </si>
  <si>
    <t xml:space="preserve">Sudaryti prielaidas ugdymo kokybei gerinti, mažinti ugdymo kokybės skirtumus tarp mokyklų, užtikrinti STEAM dalykų programų įgyvendinimą bei skaitmeninio ugdymo turinio plėtrą </t>
  </si>
  <si>
    <t>Dailės mokyklos stogo rekonstrukcija bei vėdinimo sistemos atnaujinimas</t>
  </si>
  <si>
    <t>002-01-04-06 (TP)</t>
  </si>
  <si>
    <t>Socialines paslaugas teikiančių įstaigų ir organizacijų veiklos bei teikiamų socialinių paslaugų teikimo užtikrinimas</t>
  </si>
  <si>
    <t>1.3.2.3</t>
  </si>
  <si>
    <t>Projekto "Pasirengimas evakuojamus gyventojus laikinai apgyvendinti kolektyvinės apsaugos statiniuose" įgyvendinimas</t>
  </si>
  <si>
    <t>Nutolusios saulės elektrinės įsigijimas</t>
  </si>
  <si>
    <t>Stiprinti savivaldybės institucijų ir verslo įmonių bendradarbiavimą, sudaryti palankias sąlygas sumanios pramonės ir logistikos srities verslų atsiradimui, plėtrai bei investicijų pritraukimui</t>
  </si>
  <si>
    <t xml:space="preserve">Rezistentų paminklinio akmens ir teritorijos, apimančios masinę kapavietę, sutvarkymo darbai (Skongalio g.) </t>
  </si>
  <si>
    <t>Kėdainių miesto hidrotechnikos statinio ant Dotnuvėlės upės remonto techninės dokumentacijos rengimas ir remonto darbai</t>
  </si>
  <si>
    <t>VšĮ Kėdainių turizmo ir verslo informacijos centro efektyvios veiklos užtikrinimas turizmo srityje</t>
  </si>
  <si>
    <t>VšĮ Kėdainių turizmo ir verslo informacijos centro efektyvios veiklos užtikrinimas verslo srityje</t>
  </si>
  <si>
    <t xml:space="preserve">KT </t>
  </si>
  <si>
    <t>SB (AA)</t>
  </si>
  <si>
    <t>Remti ir vykdyti aplinkos kokybės gerinimo, aplinkos monitoringo ir kitas aplinkos apsaugos iniciatyvas</t>
  </si>
  <si>
    <t>Rengti, atnaujinti  teritorijų planavimo ir kitus dokumentus, sudarant sąlygas darniai infrastruktūros plėtrai</t>
  </si>
  <si>
    <t xml:space="preserve">Prevencinių priemonių, kuriomis siekiama išvengti medžiojamųjų gyvūnų daromos žalos miškui, įgyvendinimas </t>
  </si>
  <si>
    <t xml:space="preserve">Individualių nuotekų valymo įrenginių kompensavimas gyventojams </t>
  </si>
  <si>
    <t>SBVB (KPP)</t>
  </si>
  <si>
    <t>Plėtoti tvarų ir efektyvų žemės ūkį</t>
  </si>
  <si>
    <t xml:space="preserve">Vietinės reikšmės kelių ir gatvių remontas, priežiūra ir palaikymas,  saugaus eismo ir darnaus judumo priemonių diegimas (KPP) </t>
  </si>
  <si>
    <t>Vystyti gyvenamąją aplinką, užtikrinant viešosios infrastruktūros priežiūrą, atnaujinimą ir tinkamą naudojimą</t>
  </si>
  <si>
    <t>Europos Sąjungos infrastruktūros projektų, kuriems taikomas apmokėjimas kompensavimo būdu, išlaidų apmokėjimas</t>
  </si>
  <si>
    <t xml:space="preserve">Išlaidų už įsigytus produktus, mokinio reikmenis finansavimas, socialinės paramos mokiniams administravimas </t>
  </si>
  <si>
    <t xml:space="preserve">Prižiūrėti ir plėtoti energetinę infrastruktūrą, diegti energiją taupančias priemones </t>
  </si>
  <si>
    <t>Nuostolių, susidariusių dėl būtinų keleivinio transporto paslaugų teikimo visuomenei, apmokėjimas</t>
  </si>
  <si>
    <t xml:space="preserve">E. sveikatos informacinės sistemos palaikymo ir tobulinimo VšĮ Kėdainių ligoninė 2024–2027 m. programa </t>
  </si>
  <si>
    <t xml:space="preserve">Trūkstamos sveikatos priežiūros specialistų skatinimo dirbti Visuomenės sveikatos biure 2024-2027 m.  programa </t>
  </si>
  <si>
    <t>Sporto veiklos programų finansavimas</t>
  </si>
  <si>
    <t xml:space="preserve">Užsienio kilmės Lietuvos gyventojų integracijos koordinavimas </t>
  </si>
  <si>
    <t>Gerinti švietimo pagalbos teikimą, įgyvendinti kokybišką įvairių ugdymosi poreikių turinčių mokinių ugdymą, taikant inovatyvius ugdymo(si) metodus ir būdus</t>
  </si>
  <si>
    <t>Neformaliojo vaikų švietimo, socializacijos, prevencijos veiklų programų plėtojimas, vaikų vasaros stovyklų finansavimas</t>
  </si>
  <si>
    <t>Didinti pedagogų ir mokinių motyvaciją, užtikrinti sveiką, saugią emocinę ir fizinę aplinką ugdymo įstaigose</t>
  </si>
  <si>
    <t>Jaunimo veiklos projektų, programų  finansavimas</t>
  </si>
  <si>
    <t>Skatinti gyventojų fizinį aktyvumą, vystyti įvairias gyventojų poreikius atitinkančias sporto šakas, didinti sportinės veiklos žinomumą</t>
  </si>
  <si>
    <t>Gerinti ugdymo, kultūros, sporto paskirties viešąją infrastruktūrą, modernizuoti materialinę ir edukacinę aplinką, vadovaujantis universalaus dizaino principais</t>
  </si>
  <si>
    <t>Kelių dangos gerinimo finansavimas seniūnijose</t>
  </si>
  <si>
    <t>Šėtos gimnazijos sporto aikštyno atnaujinimas</t>
  </si>
  <si>
    <t xml:space="preserve">Bendrojo ir ikimokyklinio ugdymo įstaigų (skyrių) pastatų modernizavimo techninės dokumentacijos rengimas bei pastatų modernizavimas </t>
  </si>
  <si>
    <t>Sporto infrastruktūrai prie ugdymo įstaigų  atnaujinti reikalingos techninės dokumentacijos rengimas ir atnaujinimo darbai</t>
  </si>
  <si>
    <t>Pagalbos pinigai globėjams, globojantiems vaikus</t>
  </si>
  <si>
    <t>2.4.4.5</t>
  </si>
  <si>
    <t>2.4.2.4.</t>
  </si>
  <si>
    <t xml:space="preserve">Smurto artimoje aplinkoje bei krizių įveikimo prevencija,  pagalba socialiai pažeidžiamiems asmenims </t>
  </si>
  <si>
    <t xml:space="preserve">E. sveikatos informacinės sistemos palaikymo ir tobulinimo VšĮ Kėdainių PSPC 2024–2027 m. programa </t>
  </si>
  <si>
    <t>Užtikrinti gyventojų socialinį bei viešąjį saugumą</t>
  </si>
  <si>
    <t>Gyventojų civilinio saugumo užtikrinimas</t>
  </si>
  <si>
    <t xml:space="preserve">4.2.2.3. </t>
  </si>
  <si>
    <t>Projekto "Priedangų infrastruktūros plėtra Kėdainių rajono savivaldybėje"" įgyvendinimas</t>
  </si>
  <si>
    <t>Visuomenės sveikatos rėmimo specialiosios programos priemonių įgyvendinimas</t>
  </si>
  <si>
    <t xml:space="preserve">Valstybės perduotų savivaldybei funkcijų kokybiškas įgyvendinimas ir organizavimas </t>
  </si>
  <si>
    <t>4.1.1.15.</t>
  </si>
  <si>
    <t xml:space="preserve">Kompensacijų nepriklausomybės gynėjams mokėjimas bei išmokų ginkluoto pasipriešinimo dalyviams apmokėjimas </t>
  </si>
  <si>
    <t>Dalyvavimas Lietuvos savivaldybių asociacijos,  VšĮ Kauno regiono plėtros agentūros,  Kauno regiono plėtros tarybos veiklose</t>
  </si>
  <si>
    <t xml:space="preserve">IT sistemų atnaujinimas, priežiūra, kibernetinio saugumo užtikrinimas, kolokacijos paslauga Valstybės duomenų centre, bendradarbiavimas dėl VDV IS, apimant "duomenų ežerą" </t>
  </si>
  <si>
    <t xml:space="preserve">Aktyvios visuomenės ugdymo programa </t>
  </si>
  <si>
    <t xml:space="preserve"> Socialinės gerovės užtikrinimo programa</t>
  </si>
  <si>
    <t xml:space="preserve"> Darnios aplinkos ir infrastruktūros plėtros programa</t>
  </si>
  <si>
    <t>Ekonominės plėtros programa</t>
  </si>
  <si>
    <t>001-01-01-02 (PP)</t>
  </si>
  <si>
    <t>001-01-01-03 (TP)</t>
  </si>
  <si>
    <t>001-01-01-04 (TP, PP)</t>
  </si>
  <si>
    <t>002-01-01-05 (TP, PP)</t>
  </si>
  <si>
    <t>001-01-02-03 (TP)</t>
  </si>
  <si>
    <t>001-01-02-04 (PP)</t>
  </si>
  <si>
    <t>001-01-04-05(TP)</t>
  </si>
  <si>
    <t>001-01-04-06 (TP)</t>
  </si>
  <si>
    <t>001-01-04-07 (TP)</t>
  </si>
  <si>
    <t>001-01-04-08 (TP)</t>
  </si>
  <si>
    <t>001-01-04-09 (TP)</t>
  </si>
  <si>
    <t>001-01-05 (T)</t>
  </si>
  <si>
    <t>001-01-05-03 (TP)</t>
  </si>
  <si>
    <t>001-01-06-02 (TP)</t>
  </si>
  <si>
    <t>001-01-06-03 (TP)</t>
  </si>
  <si>
    <t>001-01-07 (T)</t>
  </si>
  <si>
    <t>001-01-07-01 (TP)</t>
  </si>
  <si>
    <t>001-01-07-02 (TP)</t>
  </si>
  <si>
    <t>001-01-07-03 (TP)</t>
  </si>
  <si>
    <t>001-01-07-04 (TP)</t>
  </si>
  <si>
    <t>001-01-07-05 (TP)</t>
  </si>
  <si>
    <t>001-01-07-06 (TP)</t>
  </si>
  <si>
    <t>001-01-08 (T)</t>
  </si>
  <si>
    <t>001-01-08-01 (TP)</t>
  </si>
  <si>
    <t>001-01-08-02 (TP)</t>
  </si>
  <si>
    <t>001-01-08-03 (TP)</t>
  </si>
  <si>
    <t>001-01-08-04 (TP)</t>
  </si>
  <si>
    <t>001-01-08-05 (TP)</t>
  </si>
  <si>
    <t>001-01-08-06 (TP)</t>
  </si>
  <si>
    <t>001-01-09 (T)</t>
  </si>
  <si>
    <t>001-01-09-01 (TP)</t>
  </si>
  <si>
    <t>001-01-09-02 (TP)</t>
  </si>
  <si>
    <t>001-01-10 (T)</t>
  </si>
  <si>
    <t>001-01-10-01 (TP)</t>
  </si>
  <si>
    <t>001-01-10-02 (TP)</t>
  </si>
  <si>
    <t>001-01-10-03 (TP)</t>
  </si>
  <si>
    <t>001-01-10-04 (TP)</t>
  </si>
  <si>
    <t>001-01-10-05 (TP)</t>
  </si>
  <si>
    <t>001-01-10-06 (TP)</t>
  </si>
  <si>
    <t>001-01-10-07 (TP)</t>
  </si>
  <si>
    <t>001-01-10-08 (TP)</t>
  </si>
  <si>
    <t>001-01-10-09 (TP)</t>
  </si>
  <si>
    <t>002-01-01-03 (PP)</t>
  </si>
  <si>
    <t>002-01-02-14 (PP)</t>
  </si>
  <si>
    <t>002-01-04-07 (PP)</t>
  </si>
  <si>
    <t>002-01-04-08 (PP)</t>
  </si>
  <si>
    <t>002-01-04-09 (TP)</t>
  </si>
  <si>
    <t>002-01-04-10 (TP)</t>
  </si>
  <si>
    <t>002-01-05 (T)</t>
  </si>
  <si>
    <t>002-01-05-01 (TP)</t>
  </si>
  <si>
    <t>002-01-05-03 (TP)</t>
  </si>
  <si>
    <t>002-01-05-04 (TP)</t>
  </si>
  <si>
    <t>002-01-05-05 (TP)</t>
  </si>
  <si>
    <t>002-01-05-06 (TP)</t>
  </si>
  <si>
    <t>002-01-05-07 (TP)</t>
  </si>
  <si>
    <t>002-01-05-08 (TP)</t>
  </si>
  <si>
    <t>002-01-05-10 (TP)</t>
  </si>
  <si>
    <t>002-01-05-11 (TP)</t>
  </si>
  <si>
    <t>002-01-05-12 (TP)</t>
  </si>
  <si>
    <t>002-01-05-13 (TP)</t>
  </si>
  <si>
    <t>002-01-05-14 (TP)</t>
  </si>
  <si>
    <t>002-01-05-09 (TP)</t>
  </si>
  <si>
    <t>002-01-05-15 (TP)</t>
  </si>
  <si>
    <t>002-01-06 (T)</t>
  </si>
  <si>
    <t>002-01-06-01 (TP)</t>
  </si>
  <si>
    <t>002-01-06-02 (TP)</t>
  </si>
  <si>
    <t>002-01-06-03 (TP)</t>
  </si>
  <si>
    <t>002-01-06-04 (TP)</t>
  </si>
  <si>
    <t>002-01-06-05 (TP)</t>
  </si>
  <si>
    <t>002-01-06-06 (TP)</t>
  </si>
  <si>
    <t>002-01-06-07 (TP)</t>
  </si>
  <si>
    <t>002-01-07 (T, P)</t>
  </si>
  <si>
    <t>002-01-07-01 (TP)</t>
  </si>
  <si>
    <t>002-01-07-02 (TP)</t>
  </si>
  <si>
    <t>002-01-07-03 (TP)</t>
  </si>
  <si>
    <t>002-01-07-04 (TP)</t>
  </si>
  <si>
    <t>002-01-07-05 (TP)</t>
  </si>
  <si>
    <t>002-01-07-06 (TP)</t>
  </si>
  <si>
    <t>002-01-07-07 (TP)</t>
  </si>
  <si>
    <t>002-01-07-08 (TP)</t>
  </si>
  <si>
    <t>002-01-07-09 (TP)</t>
  </si>
  <si>
    <t>002-01-07-10 (TP)</t>
  </si>
  <si>
    <t>002-01-07-11 (TP)</t>
  </si>
  <si>
    <t>002-01-07-12 (TP)</t>
  </si>
  <si>
    <t>002-01-08 (T)</t>
  </si>
  <si>
    <t>002-01-08-01 (TP)</t>
  </si>
  <si>
    <t>002-01-08-02 (TP)</t>
  </si>
  <si>
    <t>002-01-08-03 (TP)</t>
  </si>
  <si>
    <t>002-01-08-04 (TP)</t>
  </si>
  <si>
    <t>002-01-09 (T)</t>
  </si>
  <si>
    <t>002-01-09-01 (TP)</t>
  </si>
  <si>
    <t>002-01-09-02 (TP)</t>
  </si>
  <si>
    <t>002-01-09-03 (TP)</t>
  </si>
  <si>
    <t>002-01-09-04 (TP)</t>
  </si>
  <si>
    <t>002-01-09-05 (TP)</t>
  </si>
  <si>
    <t>002-01-09-06 (TP)</t>
  </si>
  <si>
    <t>002-01-09-07 (TP)</t>
  </si>
  <si>
    <t>002-01-09-08 (TP)</t>
  </si>
  <si>
    <t>002-01-10 (T, P)</t>
  </si>
  <si>
    <t>002-01-10-01 (TP)</t>
  </si>
  <si>
    <t>002-01-10-02 (TP)</t>
  </si>
  <si>
    <t>002-01-10-03 (TP)</t>
  </si>
  <si>
    <t>002-01-10-04 (TP)</t>
  </si>
  <si>
    <t>002-01-10-05 (TP)</t>
  </si>
  <si>
    <t>002-01-10-06 (TP)</t>
  </si>
  <si>
    <t>002-01-10-07 (PP)</t>
  </si>
  <si>
    <t>002-01-10-08 (PP)</t>
  </si>
  <si>
    <t>002-01-10-09 (PP)</t>
  </si>
  <si>
    <t>002-01-10-10 (TP)</t>
  </si>
  <si>
    <t>003-01-01-02  (TP)</t>
  </si>
  <si>
    <t>003-01-02-02 (PP)</t>
  </si>
  <si>
    <t>003-01-03 (T)</t>
  </si>
  <si>
    <t>003-01-05 (T)</t>
  </si>
  <si>
    <t>003-01-05-02 (TP)</t>
  </si>
  <si>
    <t>003-01-03-06 (PP)</t>
  </si>
  <si>
    <t>003-01-05-01 (PP)</t>
  </si>
  <si>
    <t>003-01-05-11 (TP)</t>
  </si>
  <si>
    <t>003-01-06 (T)</t>
  </si>
  <si>
    <t>003-01-06-01 (TP)</t>
  </si>
  <si>
    <t>003-01-06-02 (TP</t>
  </si>
  <si>
    <t>003-01-06-03 (TP)</t>
  </si>
  <si>
    <t>003-01-07 (T)</t>
  </si>
  <si>
    <t>003-01-07-01 (TP)</t>
  </si>
  <si>
    <t>003-01-07-02 (TP)</t>
  </si>
  <si>
    <t>003-01-07-03 (TP)</t>
  </si>
  <si>
    <t>003-01-07-04 (TP)</t>
  </si>
  <si>
    <t>003-01-07-05 (TP)</t>
  </si>
  <si>
    <t>003-01-07-06 (TP)</t>
  </si>
  <si>
    <t>003-01-08 (T)</t>
  </si>
  <si>
    <t>003-01-08-01 (TP)</t>
  </si>
  <si>
    <t>003-01-08-02 (TP)</t>
  </si>
  <si>
    <t>003-01-08-03 (TP)</t>
  </si>
  <si>
    <t>003-01-08-04 (TP)</t>
  </si>
  <si>
    <t>003-01-08-05 (TP)</t>
  </si>
  <si>
    <t>004-01-01 (T, P)</t>
  </si>
  <si>
    <t>004-01-01-03 (PP)</t>
  </si>
  <si>
    <t>004-01-02-09 (TP)</t>
  </si>
  <si>
    <t>004-01-03-05 (TP)</t>
  </si>
  <si>
    <t>004-01-01-04 (PP)</t>
  </si>
  <si>
    <t>005-01-01-05 (TP)</t>
  </si>
  <si>
    <t>005-01-01-06 (TP)</t>
  </si>
  <si>
    <t>005-01-01-07 (TP)</t>
  </si>
  <si>
    <t>005-01-01-08 (TP)</t>
  </si>
  <si>
    <t>005-01-01-10 (TP)</t>
  </si>
  <si>
    <t>005-01-01-11 (TP)</t>
  </si>
  <si>
    <t>005-01-01-12 (TP)</t>
  </si>
  <si>
    <t>005-01-03-01 (TP)</t>
  </si>
  <si>
    <t>005-01-04 (T)</t>
  </si>
  <si>
    <t>005-01-01-09 (TP)</t>
  </si>
  <si>
    <t>Neformaliojo ugdymo programų įgyvendinimo ir tinkamos ugdymo (si) aplinkos užtikrinimas  Kėdainių Dailės, Kalbų ir Muzikos mokyklose</t>
  </si>
  <si>
    <t>Projekto "Išmaniųjų akademija"  įgyvendinimas (ES projekto "Kauno regiono funkcinės zonos strategija" dalis)</t>
  </si>
  <si>
    <t xml:space="preserve">Vaikų maitinimo ekologiškais ir pagal nacionalinę maisto kokybės sistemą pagamintais produktais   l/d  "Žilvitis" ir "Pasaka" organizavimas (dalyvavimas projekte) </t>
  </si>
  <si>
    <t>Maitinimo savarankiškai organizavimas mokyklose</t>
  </si>
  <si>
    <t>Saugių ugdymo sąlygų įstaigose užtikrinimas</t>
  </si>
  <si>
    <t xml:space="preserve">Vystyti jaunimui palankią aplinką, plėsti ir skatinti įvairias veiklas ir užimtumą, formuojant jaunimo politiką </t>
  </si>
  <si>
    <t xml:space="preserve">Jaunimui palankios aplinkos vystymas, skatinant įvairias veiklas,  formuojant jaunimo politiką </t>
  </si>
  <si>
    <t>Organizuoti  kultūros įstaigų veiklą,  užtikrinti kultūros paslaugų kokybę ir jų prieinamumą, finansuoti renginius bei kultūrines iniciatyvas</t>
  </si>
  <si>
    <t xml:space="preserve">Jaunimo užimtumo vasarą ir integracijos į darbo rinką programos įgyvendinimas,   skatinimas užsiimti savanoriška veikla </t>
  </si>
  <si>
    <t>Skatinti nevyriausybinių ir bendruomeninių organizacijų  plėtrą, didinti jų įtrauktį</t>
  </si>
  <si>
    <t xml:space="preserve">Bendruomeninių organizacijų veiklos projektų finansavimas, bendruomeninės veiklos stiprinimas </t>
  </si>
  <si>
    <t xml:space="preserve">Miesto bei rajono vietos veiklos grupių plėtros strategijų finansavimas </t>
  </si>
  <si>
    <t xml:space="preserve">Gyventojų fizinio aktyvumo ir sporto projektų finansavimas </t>
  </si>
  <si>
    <t>Krašto muziejaus ir jo skyrių  veiklos užtikrinimas, kultūros paslaugų plėtra ir prieinamumo didinimas</t>
  </si>
  <si>
    <t>Sporto centro veiklos užtikrinimas, sveikatingumo bei sportinių renginių organizavimas bei vykdymas</t>
  </si>
  <si>
    <t>Bendruomeninės fizinio aktyvumo infrastruktūros atnaujinimas ir (arba) plėtra</t>
  </si>
  <si>
    <t>Finansuoti sporto veiklos programas, skatinti sporto organizacijas, sporto komandas ir sportininkus</t>
  </si>
  <si>
    <t>Šviesiosios gimnazijos pastato įveiklinimas</t>
  </si>
  <si>
    <t>Baseino komplekso statybos priešprojektinių pasiūlymų / investicinio projekto parengimas</t>
  </si>
  <si>
    <t>Kėdainių kultūros centro rekonstrukcija ir  įveiklinimas</t>
  </si>
  <si>
    <t>Visuomenės sveikatos biuro veiklos užtikrinimas, vykdant visuomenės sveikatos priežiūros funkcijas, plėtojant sveiką gyvenseną bendruomenėje, tęsiant " Jaunimui palankios sveikatos priežiūros paslaugos" bei "Neįtikėtini metai" projektų veiklas</t>
  </si>
  <si>
    <t>Projekto "Mobilių komandų aprūpinimas įranga Kėdainių rajono savivaldybėje" įgyvendinimas</t>
  </si>
  <si>
    <t>VšĮ Kėdainių ligoninės karšto ir šalto vandens vamzdynų ir šilumos punkto modernizavimo 2025 m. programa</t>
  </si>
  <si>
    <t xml:space="preserve">VšĮ Kėdainių ligoninės  operacinio bloko modernizavimo ir atnaujinimo 2025 m. programa </t>
  </si>
  <si>
    <t>Projekto "Sveikatos centro sudėtyje teikiamų sveikatos priežiūros paslaugų infrastruktūros modernizavimas Kėdainių rajono savivaldybėje" įgyvendinimas</t>
  </si>
  <si>
    <t xml:space="preserve">Projekto "Ilgalaikės priežiūros paslaugų plėtojimo užtikrinimas" įgyvendinimas </t>
  </si>
  <si>
    <t>Projekto "Sveikatos centro veiklos modelio diegimas Kėdainių rajono savivaldybėje" įgyvendinimas</t>
  </si>
  <si>
    <t>Projekto "Sveikatos priežiūros specialistų rengimas, pritraukimas Kėdainių rajono savivaldybėje" įgyvendinimas</t>
  </si>
  <si>
    <t>Socialinių išmokų bei kompensacijų (būsto šildymo, šalto bei karšto vandens), paramos mirties atveju teikimas ir administravimas</t>
  </si>
  <si>
    <t>Projekto "Socialinio būsto fondo neįgaliesiems ir gausioms šeimoms plėtra" įgyvendinimas</t>
  </si>
  <si>
    <t>Prisidėjimas prie Savivaldybei priklausančio būsto renovacijos</t>
  </si>
  <si>
    <t xml:space="preserve">Aplinkos kokybės gerinimas ir apsauga, visuomenės aplinkosauginis švietimas </t>
  </si>
  <si>
    <t xml:space="preserve">Aplinkos monitoringas, oro, dirvožemio, požeminio ir paviršinio vandens nuotekų tyrimai </t>
  </si>
  <si>
    <t>Susidariusių atliekų surinkimas, transportavimas, tvarkymas, konteinerių, kompostavimo dėžių įsigijimas</t>
  </si>
  <si>
    <t>Želdynų ir želdinių apsauga, tvarkymas, būklės stebėsena, gėlynų kūrimas</t>
  </si>
  <si>
    <t>Dokumentų, padedančių užtikrinti darnią rajono savivaldybės teritorijų plėtrą, rengimas</t>
  </si>
  <si>
    <t xml:space="preserve">Investicinių projektų, planų, paraiškų, kitos techninės dokumentacijos rengimas  paramai gauti </t>
  </si>
  <si>
    <t>Projekto "Geriamojo vandens tiekimo ir nuotekų tvarkymo paslaugų prieinamumo didinimas Kėdainių rajone" įgyvendinimas</t>
  </si>
  <si>
    <t>Objektų remontai pagal administracijos direktoriaus įsakymus</t>
  </si>
  <si>
    <t xml:space="preserve">Avarinių židinių likvidavimas </t>
  </si>
  <si>
    <t>Vandentiekio, nuotekų tinklų rekonstrukcija ir plėtra mieste</t>
  </si>
  <si>
    <t>Gatvių apšvietimo rekonstrukcija, įrengimas, modernizavimas</t>
  </si>
  <si>
    <t xml:space="preserve">Projekto "Darnaus judumo mieste skatinimas, plėtojant dviračių bei pėsčiųjų takų infrastruktūrą" įgyvendinimas </t>
  </si>
  <si>
    <t>Biudžetinių įstaigų stogų remontas</t>
  </si>
  <si>
    <t xml:space="preserve">Kompleksiškas daugiabučių gyvenamųjų namų kvartalų atnaujinimas </t>
  </si>
  <si>
    <t xml:space="preserve">Krakių tvenkinių hidrotechnikos statinių remontas ir techninės priežiūros vykdymas
</t>
  </si>
  <si>
    <t>Dalyvavimas projekto „MSNA „Vilainių drenažas“ nariams priklausančių ir valstybinių melioracijos statinių rekonstravimas“ įgyvendinime</t>
  </si>
  <si>
    <t xml:space="preserve">Projekto "Kultūros paveldo ir gamtos objektų pritaikymas lankyti Kėdainių rajono savivaldybėje" įgyvendinimas (ES projekto "Kauno regiono funkcinės zonos strategija" dalis) </t>
  </si>
  <si>
    <t xml:space="preserve">Infrastruktūros miesto parke įrengimas </t>
  </si>
  <si>
    <t xml:space="preserve">Babėnų šilo miškotvarka ir pritaikymas patogiam poilsiui, laisvalaikiui </t>
  </si>
  <si>
    <t>Lankytinų objektų ir jų teritorijų,  kultūros paveldo objektų ar objektų, esančių kultūros paveldo teritorijų prieigose tvarkybos reikalingos dokumentacijos rengimas, objektų atnaujinimas</t>
  </si>
  <si>
    <t>Minareto ir jo prieigų tvarkyba</t>
  </si>
  <si>
    <t xml:space="preserve">Evangelikų ir reformatų bažnyčios infrastruktūros, jos varpinės  atnaujinimas </t>
  </si>
  <si>
    <t>Savivaldybės bažnyčių rėmimo programos įgyvendinimas</t>
  </si>
  <si>
    <t>Projekto "Viešųjų paslaugų teikimas bei gyventojų aptarnavimas, pasitelkiant dirbtinio intelekto sprendimus, Kėdainių rajono savivaldybėje" įgyvendinimas</t>
  </si>
  <si>
    <t>Savivaldybės valdymo tobulinimo programa</t>
  </si>
  <si>
    <t xml:space="preserve">4.2.1.4.    4.2.1.5.    4.2.1.6.    4.2.1.7.  </t>
  </si>
  <si>
    <t>4.3.2.3.</t>
  </si>
  <si>
    <t>Jaunuolių skatinimas pasirinkti policijos pareigūno profesiją</t>
  </si>
  <si>
    <t>001-01-08-07 (TP)</t>
  </si>
  <si>
    <t xml:space="preserve">Dalyvavimas vaikų mokymo plaukti projekte „Mokėk plaukti ir saugiau elgtis vandenyje“ </t>
  </si>
  <si>
    <t>Kapinių teritorijų plėtra, atnaujinimas, kolumbariumų įrengimas, kapinių skaitmeninimas</t>
  </si>
  <si>
    <t xml:space="preserve">Papildomų sąlygų didelio mokymosi potencialo vaikų ugdymui sudarymas </t>
  </si>
  <si>
    <t>001-01-10-10 (TP)</t>
  </si>
  <si>
    <t>001-01-10-12 (TP)</t>
  </si>
  <si>
    <t>001-01-10-11 (TP)</t>
  </si>
  <si>
    <t xml:space="preserve">2.1. </t>
  </si>
  <si>
    <t>Projekto "Žaliosios infrastruktūros Kėdainių miesto urbanizuotoje aplinkoje plėtojimas" įgyvendinimas</t>
  </si>
  <si>
    <t xml:space="preserve">Projekto "Ugdymo prieinamumo didinimas atskirtį patiriantiems vaikams Kėdainių „Ryto“ ir Kėdainių senamiesčio progimnazijose" įgyvendinimas </t>
  </si>
  <si>
    <t>Projekto "Įvairialypio švietimo plėtojimas Kėdainių „Aušros“ progimnazijoje ir Vilainių mokykloje-darželyje „Obelėlė“, vykdant visos dienos mokyklos veiklą"  įgyvendinimas</t>
  </si>
  <si>
    <t xml:space="preserve">Dalyvaujamojo biudžeto iniciatyvų ugdymo įstaigose įgyvendinimas </t>
  </si>
  <si>
    <t>Efektyvių ir kokybiškų pirminės sveikatos centro priežiūros paslaugų užtikrinimo gyventojams, atnaujinant Kėdainių PSPC infrastruktūra 2025 m. programa</t>
  </si>
  <si>
    <t>Saugios aplinkos kūrimas ir bendruomenės viešosios tvarkos užtikrinimas</t>
  </si>
  <si>
    <t>Geriamojo vandens tiekimo ir buitinių nuotekų tvarkymo infrastruktūros plėtros ir/ar rekonstrukcijos kaimiškosiose gyvenvietėse techninės dokumentacijos rengimas</t>
  </si>
  <si>
    <t>Projekto "Kėdainių miesto viešosios infrastruktūros, svarbios verslui, atnaujinimas ir plėtra "įgyvendinimas</t>
  </si>
  <si>
    <t>004-01-02-10 (TP)</t>
  </si>
  <si>
    <t>Kėdainių rajono Dotnuvos seniūnijos Kruostos upės Vaidatonių tvenkinio hidrotechnikos statinių rekonstrukcija ir techninės priežiūros vykdymas</t>
  </si>
  <si>
    <t>Sporto centro bazių atnaujinimas ir plėtra</t>
  </si>
  <si>
    <t>2025 m.</t>
  </si>
  <si>
    <t>2026 m.</t>
  </si>
  <si>
    <t>2027 m.</t>
  </si>
  <si>
    <t>Suorganizuotas jaunimo dienos renginys</t>
  </si>
  <si>
    <t>Finansuotų  projektų, programų skaičius</t>
  </si>
  <si>
    <t>Invazinių augalų ugaviečių skaičiaus sumažėjimas Kėdainių r. sav., proc.</t>
  </si>
  <si>
    <t xml:space="preserve">Pagal patvirtintą aplinkos monitoringo programą per pusmetį nustatytų teršalų koncentracijų verčių viršijimų dalis nuo visų atliktų tyrimų, proc. </t>
  </si>
  <si>
    <t xml:space="preserve">Per metus registruotų gyvūnų daromos žalos incidentų skaičiaus sumažėjimas, proc. </t>
  </si>
  <si>
    <t>Per metus patenkintų prašymų dalis, proc., nuo gautų prašymų skaičiaus</t>
  </si>
  <si>
    <t>15</t>
  </si>
  <si>
    <t>ne daugiau 5</t>
  </si>
  <si>
    <t>10</t>
  </si>
  <si>
    <t>20</t>
  </si>
  <si>
    <t>25</t>
  </si>
  <si>
    <t>5</t>
  </si>
  <si>
    <t>Gautų  skundų dėl nesklandaus komunalinių atliekų tvarkymo sistemos veikimo, skaičiaus mažėjimas (kasmet), proc.</t>
  </si>
  <si>
    <t xml:space="preserve"> Surenkamų rūšiuojamųjų komunalinių atliekų kiekių didėjimas, proc.</t>
  </si>
  <si>
    <t>kasmet 10</t>
  </si>
  <si>
    <t>Komunalinių atliekų tvarkymo sistemos įgyvendinimas pagal Kėdainių r. sav. atliekų prevencijos ir tvarkymo 2021-2027 m. planą, proc.</t>
  </si>
  <si>
    <t>90</t>
  </si>
  <si>
    <t>95</t>
  </si>
  <si>
    <t>100</t>
  </si>
  <si>
    <t>Suteikta laikina globa bešeimininkiams gyvūnams, proc.</t>
  </si>
  <si>
    <t>Seniūnijų skaičius, kuriose įgyvendinamos želdynų ir želdinių apsaugos, tvarkymo, būklės stebėsenos, želdynų kūrimo, želdinių veisimo ir inventorizavimo priemonės</t>
  </si>
  <si>
    <t>Likviduotų objektų skaičius</t>
  </si>
  <si>
    <t xml:space="preserve">Žalioji infrastruktūra, kuriai suteikta parama kitais nei prisitaikymo prie klimato kaitos tikslais (ha) </t>
  </si>
  <si>
    <t xml:space="preserve">Vertinama įgyvendinus projektą 2029 m.  </t>
  </si>
  <si>
    <t>11</t>
  </si>
  <si>
    <t>Parengtų teritorijų planavimo dokumentų (specialiųjų, detaliųjų, bendrųjų, geodezinių, žemės sklypų formavimo ir pertvarkymo, kadastrinių matavimų  ir kt.) skaičius</t>
  </si>
  <si>
    <t>~40</t>
  </si>
  <si>
    <t xml:space="preserve">Parengtos dokumentacijos skaičius </t>
  </si>
  <si>
    <t>pagal poreikį</t>
  </si>
  <si>
    <t>Paklota vandentiekio ir nuotekų tinklų, m</t>
  </si>
  <si>
    <t>Įsigytų įrenginių skaičius</t>
  </si>
  <si>
    <t>~300</t>
  </si>
  <si>
    <t>Remontuotų objektų skaičius</t>
  </si>
  <si>
    <t>Objektų skaičius, kuriuose likviduoti avariniai židiniai</t>
  </si>
  <si>
    <t>Parengtos techninės dokumentacijos skaičius</t>
  </si>
  <si>
    <t>1 Mw</t>
  </si>
  <si>
    <t>Remontuotų biudžetinių įstaigų kiemų skaičius</t>
  </si>
  <si>
    <t>Pagerinta dviračiams skirta infrastruktūra,  km / Įgyvendintos darnaus judumo priemonės</t>
  </si>
  <si>
    <t>Įsigytos galios nutolusi saulės elektrinė</t>
  </si>
  <si>
    <t>Įgyvendinta projekto veiklų, proc. (iš viso)</t>
  </si>
  <si>
    <t>augantis</t>
  </si>
  <si>
    <t>Prie  centralizuotų tinklų prisijungusių vartotojų skaičius</t>
  </si>
  <si>
    <t>Nutiestų tinklų, pakeistų atramų, šviestuvų kaičius</t>
  </si>
  <si>
    <t>300/25/25</t>
  </si>
  <si>
    <t>KPP lėšomis suremontuotų, rekonstruotų, naujai nutiestų kelių ir pėsčiųjų bei dviračių takų ilgis, km</t>
  </si>
  <si>
    <t>~10</t>
  </si>
  <si>
    <t>Autobusų maršrutų skaičius</t>
  </si>
  <si>
    <t xml:space="preserve">40 /15,5 </t>
  </si>
  <si>
    <t xml:space="preserve">37 / 15 </t>
  </si>
  <si>
    <t>Pastatų, kurių stogai remontuoti, skaičius</t>
  </si>
  <si>
    <t xml:space="preserve">Parengtų techninių dokumentacijų skaičius </t>
  </si>
  <si>
    <t>2</t>
  </si>
  <si>
    <t>Projektų, kuriems reikalingas savivaldybės indėlio prisidėjimas, skaičius</t>
  </si>
  <si>
    <t>12</t>
  </si>
  <si>
    <t>16</t>
  </si>
  <si>
    <t>~9000</t>
  </si>
  <si>
    <t>1/4</t>
  </si>
  <si>
    <t xml:space="preserve">Naujų kolumbariumų skaičius / suskaitmenintų kapinių skaičius </t>
  </si>
  <si>
    <t>Subjektų, kuriems suteikta finansinė parama, skaičius</t>
  </si>
  <si>
    <t>~7500</t>
  </si>
  <si>
    <t>Atnaujintų arba naujai įrengtų daugiabučių namų bendro naudojimo erdvių plotas, m2</t>
  </si>
  <si>
    <t>Jaunimo, dalyvavusio projektuose ir programose, pokytis (proc.) lyginant su praėjusiais metais</t>
  </si>
  <si>
    <t>+5</t>
  </si>
  <si>
    <t>Rajono NVO dalyvavusių / įsitraukusių į Savivaldybės vykdomas priemones skaičius</t>
  </si>
  <si>
    <t>Finansuotų projektų / paskatintų iniciatyvų bei suorganizuotų veiklų skaičius</t>
  </si>
  <si>
    <t>Finansuotų bendruomeninių organizacijų skaičius/ įgyvendintų projekto veiklų proc.</t>
  </si>
  <si>
    <t xml:space="preserve">&gt;80 (augantis) </t>
  </si>
  <si>
    <t>9/3</t>
  </si>
  <si>
    <t>10/3</t>
  </si>
  <si>
    <t>24/100</t>
  </si>
  <si>
    <t>19</t>
  </si>
  <si>
    <t>18</t>
  </si>
  <si>
    <t>13</t>
  </si>
  <si>
    <t xml:space="preserve">Savivaldybės savo indėliu prisidėjusi prie  plėtros strategijos projektų, skaičius </t>
  </si>
  <si>
    <t>Išmokytų 1-4 klasių mokinių plaukti skaičius nuo dalyvavusių programoje vaikų skaičiaus, proc.</t>
  </si>
  <si>
    <t>Atnaujintų/įrengtų vaikų sporto ir žaidimų aikštelių skaičius</t>
  </si>
  <si>
    <t xml:space="preserve">&gt;5,8  </t>
  </si>
  <si>
    <t xml:space="preserve">&gt;5,9  </t>
  </si>
  <si>
    <t xml:space="preserve">&gt;6,0 </t>
  </si>
  <si>
    <t>Organizuotai sportuojančių proc. nuo gyventojų skaičiaus savivaldybės teritorijoje, proc.</t>
  </si>
  <si>
    <t xml:space="preserve">Sporto projektuose vykdytų veiklų ir unikalių dalyvių skaičiaus didėjimas, proc. </t>
  </si>
  <si>
    <t>0,7</t>
  </si>
  <si>
    <t>0,8</t>
  </si>
  <si>
    <t>0,9</t>
  </si>
  <si>
    <t xml:space="preserve">Mokinių, dalyvaujančių FŠPU ir NVŠ sportinio ugdymo programose, dalis nuo bendro rajono mokinių, dalyvaujančių neformaliojo vaikų švietimo programose, skaičiaus/ proc. </t>
  </si>
  <si>
    <t>+10</t>
  </si>
  <si>
    <t xml:space="preserve">Organizuojamuose centro sveikatingumo ir sporto renginiuose dalyvaujančiųjų skaičiaus augimas, proc.  </t>
  </si>
  <si>
    <t>1</t>
  </si>
  <si>
    <t>Per metus atnaujintų arba naujai įrengtų   infrastruktūros objektų skaičius (valdomų sporto centro bazių)</t>
  </si>
  <si>
    <t xml:space="preserve">Iškovotų medalių šalies ir tarptautinėse aukšto meistriškumo varžybose skaičius </t>
  </si>
  <si>
    <t>&gt; 70</t>
  </si>
  <si>
    <t>Parengtų olimpinės bei nacionalinių rinktinių narių/ kandidatų skaičius</t>
  </si>
  <si>
    <t>Pagrindinio ugdymo pasiekimų patikrinimo (PUPP) metu bent pagrindinį lietuvių kalbos mokymosi pasiekimų lygį pasiekusių mokinių dalis, (proc.) / PUPP metu bent pagrindinį matematikos mokymosi pasiekimų lygį pasiekusių mokinių dalis, (proc.)</t>
  </si>
  <si>
    <t>83,01/ 55,22</t>
  </si>
  <si>
    <t>83,02/ 55,25</t>
  </si>
  <si>
    <t>83/       55,2</t>
  </si>
  <si>
    <t xml:space="preserve"> Ikimokykliniame ir priešmokykliniame ugdyme dalyvaujančių 3–5 metų vaikų dalis (proc.)</t>
  </si>
  <si>
    <t>Bendrojo ugdymo mokyklų 1–8 klasių komplektų, kurie yra jungtiniai, dalis, (proc.)</t>
  </si>
  <si>
    <t>Bendrojo ugdymo mokyklų klasių komplektų, kuriuose yra mažiau kaip 8 mokiniai, dalis (proc.)</t>
  </si>
  <si>
    <t>Programoje, dalyvaujančių įstaigų skaičius (tinklaveika)</t>
  </si>
  <si>
    <t>Pirmoko krepšelį gaunančiųjų skaičius</t>
  </si>
  <si>
    <t>~400</t>
  </si>
  <si>
    <t>Bendrojo ugdymo mokyklų (vykdančių vidurinio ar pagrindinio ugdymo programas), turinčių gamtos mokslų laboratorijas, dalis (proc.)</t>
  </si>
  <si>
    <t>85</t>
  </si>
  <si>
    <t xml:space="preserve">Įstaigų, plečiančių skaitmeninimą,  skaičius </t>
  </si>
  <si>
    <t>15/23</t>
  </si>
  <si>
    <t>Neformaliojo švietimo veikloje dalyvaujančių mokinių dalis (proc.)</t>
  </si>
  <si>
    <t>Vaikų lankančių neformaliojo vaikų švietimo mokyklas, skaičius</t>
  </si>
  <si>
    <t>Mokinių, dalyvavusių vasaros stovyklose, dalis (proc.)</t>
  </si>
  <si>
    <t>NVŠ krepšeliu pasinaudojusių mokinių dalis (proc.)</t>
  </si>
  <si>
    <t>Suformuotų klasių skaičius (bendras)</t>
  </si>
  <si>
    <t xml:space="preserve">Neformaliojo vaikų švietimo galimybėmis pasinaudojusių mokinių skaičius (per dieną) </t>
  </si>
  <si>
    <t>1390</t>
  </si>
  <si>
    <t>14,6</t>
  </si>
  <si>
    <t>39</t>
  </si>
  <si>
    <t>Vertinama įgyvendinus projektą 2029 m.</t>
  </si>
  <si>
    <t>40</t>
  </si>
  <si>
    <t>Švietimo pagalbą gaunančių mokinių dalis (proc.)</t>
  </si>
  <si>
    <t xml:space="preserve">Organizuotų kvalifikacijos tobulinimo renginių skaičius / kvalifikaciją ir kompetenciją tobulinusių  pedagogų, pagalbos mokinių specialistų, vadovų skaičius </t>
  </si>
  <si>
    <t>Mokyklų, kuriose įdiegtos universalaus dizaino ir kitos inžinerinės priemonės aplinką pritaikant asmenims, turintiems negalią, skaičius</t>
  </si>
  <si>
    <t>Mokinių, kurie naudojasi sukurta visos dienos mokyklos infrastruktūra, skaičius</t>
  </si>
  <si>
    <t>Į ikimokyklinį ir priešmokyklinį ugdymą įtrauktų vaikų iš socialinę riziką patiriančių šeimų teikiant jiems pagalbą ugdymo procese dalis (skaičiuojama įgyvendinus projektą -2027 m.)</t>
  </si>
  <si>
    <t>290 / 5380</t>
  </si>
  <si>
    <t>295 / 5390</t>
  </si>
  <si>
    <t>300 / 5400</t>
  </si>
  <si>
    <t>&lt;900</t>
  </si>
  <si>
    <t>Abiturientų, laikiusių valstybinius brandos egzaminus (VBE), rezultatų įvertinimas pagal pagrindinį ir aukštesnįjį lygius</t>
  </si>
  <si>
    <t>Dalykinių olimpiadų ir konkursų prizininkų skaičius, tenkantis 10 tūkst. mokinių</t>
  </si>
  <si>
    <t>Mokinių, kuriems skirti piniginiai prizai, skaičius</t>
  </si>
  <si>
    <t>Įstaigų, kuriose vykdomos socialinio - emocinio ugdymo programos, dalis, (proc.)</t>
  </si>
  <si>
    <t>Ekologiškai besimaitinančių vaikų skaičius</t>
  </si>
  <si>
    <t>Mokyklų, organizuojančių maitinimą savarankiškai, skaičius (bendras)</t>
  </si>
  <si>
    <t>Įstaigų skaičius, kuriose atlikti remonto darbai / įrengti kondicionieriai</t>
  </si>
  <si>
    <t>Projekto „Ankstyvojo ugdymo užtikrinimas vaikams iš socialinę riziką patiriančių šeimų“ įgyvendinimas</t>
  </si>
  <si>
    <t>45,15 / 9,04</t>
  </si>
  <si>
    <t>45,2 / 9,08</t>
  </si>
  <si>
    <t>~355</t>
  </si>
  <si>
    <t>45,1 /         9,0</t>
  </si>
  <si>
    <t xml:space="preserve">Įgyvendinamų prevencinių priemonių skaičius </t>
  </si>
  <si>
    <t>5/ 8</t>
  </si>
  <si>
    <t>6 / 8</t>
  </si>
  <si>
    <t>5 / 3</t>
  </si>
  <si>
    <t>&gt;7200</t>
  </si>
  <si>
    <t>Išduotų leidinių skaičius (tūkst.)</t>
  </si>
  <si>
    <t>Bibliotekos lankytojų skaičius (tūkst.)</t>
  </si>
  <si>
    <t>Muziejaus lankytojų skaičius (tūkst.)</t>
  </si>
  <si>
    <t>Suorganizuotų  renginių, edukacinių užsiėmimų skaičius</t>
  </si>
  <si>
    <t>Finansuotų veiklų skaičius / Koncertinius kostiumų komplektus ir instrumentus atsinaujinusių kolektyvų skaičius</t>
  </si>
  <si>
    <t>Finansuotų  projektų skaičius / projektų dalyvių ir lankytojų skaičius</t>
  </si>
  <si>
    <t>&gt;300</t>
  </si>
  <si>
    <t>&gt;180</t>
  </si>
  <si>
    <t>&gt;40</t>
  </si>
  <si>
    <t>&gt;45</t>
  </si>
  <si>
    <t>&gt;1600</t>
  </si>
  <si>
    <t>&gt;1650</t>
  </si>
  <si>
    <t>&gt;110 / &gt;1100</t>
  </si>
  <si>
    <t>Kultūros centrų  renginių lankytojų skaičius (tūkst.) /organizuojamų renginių skaičius</t>
  </si>
  <si>
    <t>&gt;40 /                   8</t>
  </si>
  <si>
    <t>&gt;40 /             8</t>
  </si>
  <si>
    <t>&gt;18 / &gt;4500</t>
  </si>
  <si>
    <t>&gt;20 / &gt;500</t>
  </si>
  <si>
    <t>&gt;20 / &gt;5000</t>
  </si>
  <si>
    <t xml:space="preserve">Atlikta numatytų atnaujinimo ir pritaikymo darbų, proc.   / pritaikytomis patalpomis  besinaudojančių asmenų skaičiaus </t>
  </si>
  <si>
    <t>100/   &gt;290</t>
  </si>
  <si>
    <t xml:space="preserve">Atlikta numatytų įveiklinimo darbų, proc.   / moderniomis  mokymosi ir darbo sąlygomis besinaudojančių asmenų skaičius  </t>
  </si>
  <si>
    <t xml:space="preserve">Atlikta numatytų rekonstrukcijos darbų, proc.   / pagerintomis  mokymosi ir darbo sąlygomis besinaudojančių asmenų skaičius  </t>
  </si>
  <si>
    <t xml:space="preserve">Atlikta numatytų atnaujinimo darbų, proc. / atnaujinta sporto infrastruktūra besinaudojančių asmenų skaičiaus </t>
  </si>
  <si>
    <t>2/0</t>
  </si>
  <si>
    <t>2/1</t>
  </si>
  <si>
    <t xml:space="preserve">Parengtų įstaigų pastatų modernizavimo techninės dokumentacijos / atnaujinamų įstaigų skaičius </t>
  </si>
  <si>
    <t>Atlikta numatytų atnaujinimo ir įveiklinimo  darbų, proc.  / atnaujinta  infrastruktūra galėsiančių naudotis asmenų skaičiaus (tūkst.)</t>
  </si>
  <si>
    <t>30</t>
  </si>
  <si>
    <t>80</t>
  </si>
  <si>
    <t>Įstaigų, kurioms gerinama materialinė, infrastruktūrinė aplinka, skaičius</t>
  </si>
  <si>
    <t>4</t>
  </si>
  <si>
    <t>Projekto veiklų įgyvendinimo proc., (bendras)</t>
  </si>
  <si>
    <t>Švietimo įstaigų darbuotojų važiavimo iš / į darbo išlaidų kompensavimas</t>
  </si>
  <si>
    <t>Asmenų, gaunančių socialinę pašalpą ir kompensacijas, skaičius</t>
  </si>
  <si>
    <t>Mokinių, gaunančių nemokamą maitinimą, skaičius</t>
  </si>
  <si>
    <t>Mokinių, gaunančių būtiniausius mokinio reikmenis, skaičius</t>
  </si>
  <si>
    <t>Vaikų, gaunančių nemokamą maitinimą, skaičius</t>
  </si>
  <si>
    <t>Parduotų su nuolaida bilietų skaičius (tūkst.)</t>
  </si>
  <si>
    <t>Asmenų, gavusių kompensacijas, skaičius</t>
  </si>
  <si>
    <t>Asmenų, gavusių būsto nuomos ar išperkamosios būsto nuomos mokesčių dalies kompensaciją, skaičius iš bendro asmenų, turinčių teisę į paramą būstui išsinuomoti ir įrašytų  į sąrašus, skaičiaus, proc.</t>
  </si>
  <si>
    <t>Asmenų, gaunančių išmokas vaikams, skaičius</t>
  </si>
  <si>
    <t>Asmenų, kurių neveiksnumas peržiūrėtas, skaičius</t>
  </si>
  <si>
    <t>Socialiai pažeidžiamų, socialinę riziką (atskirtį) patiriančių asmenų, kurie po dalyvavimo veiklose pradėjo savanoriauti, mokytis, ieškoti darbo arba dirbti, įskaitant savarankišką darbą, dalis (proc.)</t>
  </si>
  <si>
    <t>Pasibaigus užimtumo didinimo programoms po 6 mėnesių dirbs arba vykdys savarankišką veiklą asmenų dalis iš užimtumo didinimo programų dalyvių skaičiaus (procentai)</t>
  </si>
  <si>
    <t>Asmenų, gaunančių savivaldybės paramą, skaičius</t>
  </si>
  <si>
    <t>Asmenų, gaunančių kompensaciją, skaičius</t>
  </si>
  <si>
    <t xml:space="preserve">Kultūros įstaigų  darbuotojų, gyvenančių 10 ir daugiau kilometrų nuo darbo vietos, kuriems kompensuojamos kelionės išlaidos, dalis (proc.) </t>
  </si>
  <si>
    <t xml:space="preserve">Socialinių įstaigų  darbuotojų, gyvenančių 10 ir daugiau kilometrų nuo darbo vietos, kuriems kompensuojamos kelionės išlaidos, dalis (proc.) </t>
  </si>
  <si>
    <t>Paramos gavėjų skaičius</t>
  </si>
  <si>
    <t>Paslaugas gavusių asmenų skaičius</t>
  </si>
  <si>
    <t>Neįgaliųjų, gavusių paslaugas, skaičius</t>
  </si>
  <si>
    <t>Paslaugų gavėjų skaičius</t>
  </si>
  <si>
    <t>Globojamų asmenų skaičius/globojamų asmenų, kuriems teikiamos paslaugos, procentas, palyginus su visais asmenimis, kuriems nustatytas paslaugos poreikis</t>
  </si>
  <si>
    <t>Asmenų su negalia klausimų koordinavimo funkcijos vykdymas, proc.</t>
  </si>
  <si>
    <t>Asmenų, kuriems vienu metu teikiamos atvejo vadybos paslaugos, skaičius</t>
  </si>
  <si>
    <t>26</t>
  </si>
  <si>
    <t>Bendruomeninių šeimos namų darbuotojų pareigybių skaičius</t>
  </si>
  <si>
    <t>Asmenų, kuriems suteiktos paslaugos, skaičius</t>
  </si>
  <si>
    <t>Finansuotų vaikų dienos centrų  skaičius/veiklose dalyvavusių vaikų, jaunuolių  skaičius</t>
  </si>
  <si>
    <t>Socialinių darbuotojų ir atvejo vadybininkų darbui su šeimomis, patiriančiomis socialinę riziką, skaičius/šeimų, kurioms teikiamos paslaugos,  procentas, palyginus su visomis šeimomis, kurioms nustatytas paslaugos poreikis</t>
  </si>
  <si>
    <t>~150</t>
  </si>
  <si>
    <t>Įgyvendintų prevencinių priemonių skaičius</t>
  </si>
  <si>
    <t>Savanorių ugniagesių veikloje dalyvaujančių gyventojų skaičius</t>
  </si>
  <si>
    <t>Įgyvendintų ekstremaliųjų situacijų prevencijos priemonių plano vykdymo procentas</t>
  </si>
  <si>
    <t>3</t>
  </si>
  <si>
    <t>~13130</t>
  </si>
  <si>
    <t>2079</t>
  </si>
  <si>
    <t>2041</t>
  </si>
  <si>
    <t>2003</t>
  </si>
  <si>
    <t>1254</t>
  </si>
  <si>
    <t>1231</t>
  </si>
  <si>
    <t>1208</t>
  </si>
  <si>
    <t>~480</t>
  </si>
  <si>
    <t>2033</t>
  </si>
  <si>
    <t>~900</t>
  </si>
  <si>
    <t xml:space="preserve">Paramos teikimo nepasiturintiems asmenims užtikrinimas, proc. </t>
  </si>
  <si>
    <t>Asmenų, gaunančių individualios pagalbos teikimo išlaidų kompensacijas, skaičius</t>
  </si>
  <si>
    <t>~1980</t>
  </si>
  <si>
    <t>~2000</t>
  </si>
  <si>
    <t>Įgyvendinant projektą įrengta priedangų, skaičius</t>
  </si>
  <si>
    <t>~8400</t>
  </si>
  <si>
    <t>~8200</t>
  </si>
  <si>
    <t>~8000</t>
  </si>
  <si>
    <t xml:space="preserve">Numatytos paramos teikimas pagal teisės aktus, proc. </t>
  </si>
  <si>
    <t xml:space="preserve">Koordinatoriaus funkcijų vykdymas, proc. </t>
  </si>
  <si>
    <t>14</t>
  </si>
  <si>
    <t xml:space="preserve">Kompensacijų teikimo, jų gavėjams, užtikrinimas, proc. </t>
  </si>
  <si>
    <t>~200</t>
  </si>
  <si>
    <t>Globojamų vaikų skaičius</t>
  </si>
  <si>
    <t>139</t>
  </si>
  <si>
    <t>Socialinių paslaugų išsivystymo normatyvų užtikrinimas, proc.</t>
  </si>
  <si>
    <t>Asmenų, kuriems finansuotos socialinės paslaugos, skaičius</t>
  </si>
  <si>
    <t>44</t>
  </si>
  <si>
    <t>179</t>
  </si>
  <si>
    <t>~254/98</t>
  </si>
  <si>
    <t>~254/99</t>
  </si>
  <si>
    <t>~254/98,5</t>
  </si>
  <si>
    <t>Asmenų, gaunančių išmokas, skaičius</t>
  </si>
  <si>
    <t>~19</t>
  </si>
  <si>
    <t>Laikino atokvėpio paslaugos teikimas ir administravimas</t>
  </si>
  <si>
    <t xml:space="preserve">Paslaugos teikimo užtikrinimas, asmenims, kuriems nustatytas poreikis, proc. </t>
  </si>
  <si>
    <t>10/195</t>
  </si>
  <si>
    <t>32/100</t>
  </si>
  <si>
    <t>Asmenų, kuriems suteikta krizių įveikimo, konsultacinė pagalba</t>
  </si>
  <si>
    <t>~120</t>
  </si>
  <si>
    <t>Paskatintų jaunuolių skaičius</t>
  </si>
  <si>
    <t>Įsigytų socialinės paskirties butų skaičius</t>
  </si>
  <si>
    <t>Įsigytas ir pritaikytas būstas</t>
  </si>
  <si>
    <t>Einamaisiais metais pagal poreikį atliktų  remontų socialiniuose būstuose skaičius, proc.</t>
  </si>
  <si>
    <t xml:space="preserve">Finansavimas pagal teikiamą poreikį </t>
  </si>
  <si>
    <t>Pritaikytų būstų neįgaliesiems skaičius</t>
  </si>
  <si>
    <t>Socialiai pažeidžiamų, socialinę riziką (atskirtį) patiriančių asmenų, gavusių paslaugas naujoje ar modernizuotoje infrastruktūroje skaičius per metus</t>
  </si>
  <si>
    <t>Atnaujintų/sukurtų nakvynės namų vietų</t>
  </si>
  <si>
    <t>32,8</t>
  </si>
  <si>
    <t>33,4</t>
  </si>
  <si>
    <t>33,9</t>
  </si>
  <si>
    <t>Savivaldybės biudžeto dalis, skirta socialinėms paslaugoms ir išmokoms, kaip procentinė dalis nuo bendros sumos, skiriamos socialinėms paslaugoms ir išmokoms, proc.</t>
  </si>
  <si>
    <t>≤ 6 mėn.</t>
  </si>
  <si>
    <t xml:space="preserve">Socialinių paslaugų teikimo pradžios terminas ne ilgesnis nei nurodytas  teisės aktuose </t>
  </si>
  <si>
    <t>Rodiklis bus pasiektas 2029 m.</t>
  </si>
  <si>
    <t>Naujos arba modernizuotos socialinės rūpybos infrastruktūros (ne būsto) talpumas</t>
  </si>
  <si>
    <t xml:space="preserve">Įvykdytų savivaldybės mobilizacijos plano priemonių dalis, proc. </t>
  </si>
  <si>
    <t>27</t>
  </si>
  <si>
    <t xml:space="preserve">Lėšų, skirtų infrastruktūrai gerinti, materialinę ir edukacinę aplinką modernizuoti, vadovaujantis UD principais, finansuoti panaudojimas </t>
  </si>
  <si>
    <t>100/   &gt;580</t>
  </si>
  <si>
    <t>100   /&gt;560</t>
  </si>
  <si>
    <t>100/  &gt;390</t>
  </si>
  <si>
    <t xml:space="preserve">50/0                </t>
  </si>
  <si>
    <t>100/  &gt;370</t>
  </si>
  <si>
    <t>100/   &gt;40</t>
  </si>
  <si>
    <t xml:space="preserve">Investicijoms parengtų viešųjų teritorijų plotas, ha (LEZ teritorijos bendras plotas) </t>
  </si>
  <si>
    <t>130,5</t>
  </si>
  <si>
    <t>Projekte dalyvaujančių verslo subjektų skaičius</t>
  </si>
  <si>
    <t xml:space="preserve">Suteiktų  informacinių, konsultacinių paslaugų ūkio subjektams ir asmenims pagal paklausimus skaičius, val. </t>
  </si>
  <si>
    <t>~520</t>
  </si>
  <si>
    <t>1/0</t>
  </si>
  <si>
    <t>1/40</t>
  </si>
  <si>
    <t>1/100</t>
  </si>
  <si>
    <t>Einamaisiais metais numatytų darbų, proc. pagal parengtą techninį projektą</t>
  </si>
  <si>
    <t>Sukurtos arba atkurtos atviros erdvės (arai)</t>
  </si>
  <si>
    <t>Įrengiamų/atnaujinamų/pritaikomų  parko elementų (erdvių)</t>
  </si>
  <si>
    <t>004-01-04-02(TP)</t>
  </si>
  <si>
    <t>004-01-03-03 (TP)</t>
  </si>
  <si>
    <t>004-01-03-04 (PP)</t>
  </si>
  <si>
    <t>004-01-03-06 (TP)</t>
  </si>
  <si>
    <t>Turizmo ir verslo informacinio centro lankytojų skaičiaus didėjimas, proc., lyginant su praėjusiais metais</t>
  </si>
  <si>
    <t xml:space="preserve">5 </t>
  </si>
  <si>
    <t>Kulto pastatų, kuriems skirtas finansavimas tvarkybos darbams atlikti, skaičius</t>
  </si>
  <si>
    <t xml:space="preserve">Einamaisiais metais numatytų darbų, proc. </t>
  </si>
  <si>
    <t>Turistams pritaikytų ir patogiai pasiekiamų turizmo objektų skaičius</t>
  </si>
  <si>
    <t>Tvarkomų kultūros paveldo objektų ar kultūros paveldo statinių skaičius</t>
  </si>
  <si>
    <t>1/0/0</t>
  </si>
  <si>
    <t>1//1/0</t>
  </si>
  <si>
    <t>1/1/0</t>
  </si>
  <si>
    <t xml:space="preserve">Atlikti moksliniai taikomieji tyrimai / parengta projektinė dokumentacija </t>
  </si>
  <si>
    <t>Tvarkomų objektų skaičius</t>
  </si>
  <si>
    <t>41</t>
  </si>
  <si>
    <t>43</t>
  </si>
  <si>
    <t>004-01-03-07 (TP)</t>
  </si>
  <si>
    <t>Atnaujinamų,  tvarkomų, pritaikomų lankymui teritorijų, gamtos paveldo objektų (vnt.)</t>
  </si>
  <si>
    <t>Remontuojamų, prižiūrimų melioracijos griovių ilgis, km</t>
  </si>
  <si>
    <t>Gyvenviečių, kuriose atlikti drenažo remonto darbai, skaičius</t>
  </si>
  <si>
    <t>Parengtų projektų skaičius</t>
  </si>
  <si>
    <t>Suremontuotų hidrotechninių įrenginių skaičius</t>
  </si>
  <si>
    <t>8</t>
  </si>
  <si>
    <t>Rekonstruotų hidrotechninių įrenginių skaičius</t>
  </si>
  <si>
    <t>Rekonstruojamų melioracijos griovių ilgis, km</t>
  </si>
  <si>
    <t xml:space="preserve">Rekonstruotų rinktuvų, sausintuvų, griovių ilgis, km </t>
  </si>
  <si>
    <t xml:space="preserve">Rekonstruotų rinktuvų, sausintuvų ilgis, km </t>
  </si>
  <si>
    <t>6/10</t>
  </si>
  <si>
    <t>5/6/1,5</t>
  </si>
  <si>
    <t>~16500</t>
  </si>
  <si>
    <t>~14500</t>
  </si>
  <si>
    <t>~16400</t>
  </si>
  <si>
    <t>+3</t>
  </si>
  <si>
    <t>Tikslingai panaudoto rezervo
dalis, proc.</t>
  </si>
  <si>
    <t>Tikslingai panaudoto fondo
dalis, proc.</t>
  </si>
  <si>
    <t>Finansinių įsipareigojimų vykdymo savalaikiškumas, proc.</t>
  </si>
  <si>
    <t>Įgyvendinamų gyventojų iniciatyvų skaičius</t>
  </si>
  <si>
    <t xml:space="preserve">Sukurtų skaitmeninių sprendimų skaičius </t>
  </si>
  <si>
    <t>Seniūnijose išrinktų seniūnaičių skaičius</t>
  </si>
  <si>
    <t>70</t>
  </si>
  <si>
    <t>Vieta pagal lyčių lygybės stebėsenos savivaldybėse rodiklius (2023 m. -12)</t>
  </si>
  <si>
    <t>Atliktų  kontrolės ir audito tarnybos auditų skaičius pagal patvirtintą metų planą (proc.)</t>
  </si>
  <si>
    <t xml:space="preserve">ne mažiau 90 proc. </t>
  </si>
  <si>
    <t>Korupcijos prevencijos veiksmų plano metinis įvykdymas, proc.</t>
  </si>
  <si>
    <t xml:space="preserve">Administracinės naštos mažinimo plano metinis įvykdymo proc. </t>
  </si>
  <si>
    <t>Savivaldybės administracijos darbuotojų, per metus tobulinusių kvalifikaciją, dalis, proc.</t>
  </si>
  <si>
    <t>Kokybės vadybos sistemos administracinių paslaugų rodiklių pasiekimas</t>
  </si>
  <si>
    <t>Diasporos atstovų, prisidedančių prie Kėdainių vardo garsinimo ir ryšių su užsienio lietuviais stiprinimo, skaičius</t>
  </si>
  <si>
    <t>Savivaldybėje esančių seniūnijų skaičius</t>
  </si>
  <si>
    <t xml:space="preserve">Tarybos narių dalyvavimas rajono tarybos posėdžiuose, komitetuose, kolegijoje, komisijų veiklose </t>
  </si>
  <si>
    <t>Prašymų, į kuriuos atsakymai fiziniams asmenims pateikti per įstatymais nustatytus terminus dalis nuo visų gautų prašymų, proc.</t>
  </si>
  <si>
    <t>Nenumatytų išlaidų padengimo bei savalaikis finansinių įsipareigojimų vykdymo, proc.</t>
  </si>
  <si>
    <t>2/3</t>
  </si>
  <si>
    <t>Modernizuotų socialinių paslaugų įstaigų senyvo amžiaus asmenimis skaičius / naudos gavėjų skaičius per metus</t>
  </si>
  <si>
    <t>Specializuotos kompleksinės pagalbos teikimas smurtą artimoje aplinkoje patyrusiems  asmenims (asm. skaičius)</t>
  </si>
  <si>
    <t>~350</t>
  </si>
  <si>
    <t>Vykdomų valstybės deleguotų funkcijų skaičius (bendras)</t>
  </si>
  <si>
    <t>Teikiamų elektroninių administracinių paslaugų dalis nuo bendro KRSA teikiamų administracinių paslaugų skaičiaus, proc.</t>
  </si>
  <si>
    <t xml:space="preserve">Finansinės paramos teikimas per Savivaldybės smulkiojo verslo rėmimo fondą </t>
  </si>
  <si>
    <t>Administracijos pareigybių skaičius vykdantis savivaldybei priskirtas funkcijas / savivaldybės administracijos pareigybių skaičius, tenkantis 1000 rajono gyventojų</t>
  </si>
  <si>
    <t>176,05 / 7,6</t>
  </si>
  <si>
    <t>Stiprinti rajono įvaizdį plėtojant dalykinius ryšius, skatinti vietos bendruomenę įsitraukti į vietos valdymą</t>
  </si>
  <si>
    <t>005-01-03-02 (TP)</t>
  </si>
  <si>
    <t>005-01-04-02 (PP)</t>
  </si>
  <si>
    <t>10-tuke</t>
  </si>
  <si>
    <t>4.1.1.11.                             4.1.1.12</t>
  </si>
  <si>
    <t xml:space="preserve"> Savivaldybės narysčių organizacijose skaičius </t>
  </si>
  <si>
    <t xml:space="preserve"> Visuomenės sveikatos rėmimo specialiosios programos įgyvendinimas, proc.</t>
  </si>
  <si>
    <t>Visuomenės sveikatos priežiūros funkcijų vykdymas, proc.</t>
  </si>
  <si>
    <t>Asmenų, dalyvavusių sveikatos raštingumo didinimo veiklose, skaičius</t>
  </si>
  <si>
    <t>Atnaujintos ir E. sveikatos IS funkcionalumui pritaikytos įrangos kompl. skaičius</t>
  </si>
  <si>
    <t>Atliktų tyrimų   /suteiktų  paslaugų  skaičius per metus</t>
  </si>
  <si>
    <t>Apsilankymai (kartais) žemo slenksčio paslaugų kabinetuose per metus</t>
  </si>
  <si>
    <t xml:space="preserve">Pacientų, patenkintų pirminės asmens sveikatos priežiūros paslaugų kokybe, skaičiaus didėjimas (proc.). </t>
  </si>
  <si>
    <t>Atliktų endoskopijų ir kolonoskopijų skaičius per metus</t>
  </si>
  <si>
    <t>Atliktų mamografijų ir vertinimo paslaugų skaičius per metus</t>
  </si>
  <si>
    <t xml:space="preserve">Atliktų bendrųjų anestezijų skaičius per metus </t>
  </si>
  <si>
    <t>Atliktų rentgenologinių tyrimų skaičius/trumpesnės registracijos rentgeno tyrimui eilės, dienomis</t>
  </si>
  <si>
    <t>Atliktų tyrimų skaičius per metus</t>
  </si>
  <si>
    <t xml:space="preserve">Sutrumpėjusi sterilizavimo proceso trukmė </t>
  </si>
  <si>
    <t xml:space="preserve">Suteiktų odontologinių paslaugų skaičius per metus </t>
  </si>
  <si>
    <t>Finansuotų projektų skaičius</t>
  </si>
  <si>
    <t>Mobilių komandų, aprūpintų įranga teikti paslaugas namuose, skaičius</t>
  </si>
  <si>
    <t>1300 /~300</t>
  </si>
  <si>
    <t>~1800</t>
  </si>
  <si>
    <t>~1482</t>
  </si>
  <si>
    <t>~10000/ 4 d.</t>
  </si>
  <si>
    <t>~3000</t>
  </si>
  <si>
    <t xml:space="preserve">    ~45 min</t>
  </si>
  <si>
    <t xml:space="preserve">Taikomų paskatų priemonių skaičius </t>
  </si>
  <si>
    <t>Patalpų, kuriose įrengta vėdinimo (kondicionavimo) sistema, skaičius</t>
  </si>
  <si>
    <t>Atliktas stogo dangos paprastasis remontas, proc.</t>
  </si>
  <si>
    <t>Naujos arba modernizuotos sveikatos priežiūros infrastruktūros naudotojų skaičius per metus</t>
  </si>
  <si>
    <t>Paramą gavusių nacionalinio, regionų ar vietos lygmens viešojo administravimo ar viešąsias paslaugas teikiančių įstaigų skaičius</t>
  </si>
  <si>
    <t>Asmenys, dalyvavę kvalifikacijos įgijimo veiklose</t>
  </si>
  <si>
    <t>Bendras eksploatuojamų šviestuvų skaičius mieste / rajone</t>
  </si>
  <si>
    <t xml:space="preserve">ne trumpiau kaip 7 val. </t>
  </si>
  <si>
    <t>3047/4154</t>
  </si>
  <si>
    <t>87</t>
  </si>
  <si>
    <t>94</t>
  </si>
  <si>
    <t xml:space="preserve">Energiją taupančių šviestuvų dalis  (proc.) nuo bendro šviestuvų skaičiaus mieste ir  rajone </t>
  </si>
  <si>
    <t xml:space="preserve">Kėdainių rajono savivaldybės vieta Lietuvos savivaldybių aplinkosaugos reitinge  </t>
  </si>
  <si>
    <t xml:space="preserve">Reitingo 10-ke </t>
  </si>
  <si>
    <t xml:space="preserve">Bendras tvarkomų ir prižiūrimų savivaldybės viešųjų teritorijų plotas (ha) </t>
  </si>
  <si>
    <t>547,4</t>
  </si>
  <si>
    <t>Tvarkomų ir prižiūrimų savivaldybės viešųjų teritorijų plotas (ha) mieste ir rajone</t>
  </si>
  <si>
    <t>167/371</t>
  </si>
  <si>
    <t>Sudarytų sutarčių skaičius</t>
  </si>
  <si>
    <t>pagal subjektų prašymus</t>
  </si>
  <si>
    <t>Prižiūrimų žvyrkelių ilgis, km / diegiamų dulkėtumo mažinimo priemonių skaičius</t>
  </si>
  <si>
    <t>~35/1</t>
  </si>
  <si>
    <t xml:space="preserve">Dviračių takų ilgis metų pabaigoje, km  /  Keleivių apyvarta kelių transportu,  keleivių sk./ km </t>
  </si>
  <si>
    <t>46 /16</t>
  </si>
  <si>
    <t>Naudojamų žemės ūkio naudmenų plotas, tenkantis 1000 gyventojų, Kėdainių rajono savivaldybėje, palyginti su Lietuvos vidurkiu (santykis)</t>
  </si>
  <si>
    <t>ne mažiau  2 k.</t>
  </si>
  <si>
    <t xml:space="preserve">Pacientų patenkintų E. sveikata rezultatais: pacientų, pasinaudojančių E. sveikatos paslaugų prieinamumu, IPR (išankstinės pacientų registracijos) skaičiaus didėjimas (proc.). </t>
  </si>
  <si>
    <t>Paskatintų sveikatos priežiūros specialistų skaičius /pritrauktų naujų specialistų skaičius</t>
  </si>
  <si>
    <t>~120/11</t>
  </si>
  <si>
    <t>~130/15</t>
  </si>
  <si>
    <t>Rajone organizuojamų sporto renginių skaičiaus augimas</t>
  </si>
  <si>
    <t xml:space="preserve">Atlikti keltuvo įrengimo ir patalpų pritaikymo darbai, proc./ pagerintomis infrastruktūros sąlygomis besinaudojančių pacientų skaičius  </t>
  </si>
  <si>
    <t>100/~125</t>
  </si>
  <si>
    <t xml:space="preserve">Ambulatorijų skaičius, kuriose pagerinta infrastruktūra /pagerintomis infrastruktūros sąlygomis besinaudojančių pacientų skaičius  </t>
  </si>
  <si>
    <t>1/ ~900</t>
  </si>
  <si>
    <t>100/100</t>
  </si>
  <si>
    <t>Procentas besikreipiančių asmenų ir šeimų, kurie atitikę paramos/paslaugų gavimo sąlygas, gavo reikiamą paramą / paslaugas pagal nustatytus teisės aktus, proc.</t>
  </si>
  <si>
    <t>Modernizuotos sveikatos priežiūros infrastruktūros naudotojų skaičius, (tūkst.)</t>
  </si>
  <si>
    <t>Organizuotų ir vykdytų sveikatinimo veiklų skaičius</t>
  </si>
  <si>
    <t>&gt;2000</t>
  </si>
  <si>
    <t xml:space="preserve">Sveikatinimo veiklose dalyvavusių asmenų skaičius, tūkst. </t>
  </si>
  <si>
    <t>&gt;14,5</t>
  </si>
  <si>
    <t>Žemės ūkio subjektų pateiktų ir nagrinėjamų prašymų, paraiškų, aptarnaujamos žemės ūkio technikos, įregistruotos rajone ir atliktų techninių apžiūrų skaičius</t>
  </si>
  <si>
    <t xml:space="preserve">Valstybės perduotų savivaldybėm funkcijų vykdymas melioracijos srityje, remontuojant valstybei nuosavybės teise priklausančią melioracijos, hidrotechnikos infrastruktūrą </t>
  </si>
  <si>
    <t>~360</t>
  </si>
  <si>
    <t>~380</t>
  </si>
  <si>
    <t>Infrastruktūros vienetų, pritaikytų neįgaliųjų poreikiams, skaičius</t>
  </si>
  <si>
    <t>Stebėsenos rodiklio pavadinimas (matavimo vnt.)</t>
  </si>
  <si>
    <t>Siektinos stebėsenos rodiklių reikšmės</t>
  </si>
  <si>
    <t xml:space="preserve">Dirbančiųjų skaičiaus pokytis veikiančiose įmonėse metų pradžioje, lyginant su praeitais metais, proc. </t>
  </si>
  <si>
    <t xml:space="preserve">Reitingo 10-tuke </t>
  </si>
  <si>
    <t>Laiku ir pagal teisės aktų reikalavimus parengtų teritorijų planavimo dokumentų dalis (proc.)</t>
  </si>
  <si>
    <t>64/10</t>
  </si>
  <si>
    <t>64/20</t>
  </si>
  <si>
    <t>64/30</t>
  </si>
  <si>
    <t xml:space="preserve">KRSA valdomų ir tvarkomų informacinių sistemų skaičius / visuomenei atvertų duomenų rinkinių skaičius (kaupiamieji vienetai) </t>
  </si>
  <si>
    <t>78</t>
  </si>
  <si>
    <t>~3050</t>
  </si>
  <si>
    <t>5200</t>
  </si>
  <si>
    <t>7</t>
  </si>
  <si>
    <t xml:space="preserve">Prioritetinėms sporto šakoms skirtų savivaldybės biudžeto asignavimų nuo bendro sporto veikloms skirto finansavimo,  dalis (proc.) </t>
  </si>
  <si>
    <t>~30</t>
  </si>
  <si>
    <t>~6</t>
  </si>
  <si>
    <t xml:space="preserve">Pedagoginių darbuotojų, gyvenančių 10 ir daugiau kilometrų nuo darbo vietos, kuriems kompensuojamos kelionės išlaidos, dalis (proc.) </t>
  </si>
  <si>
    <t>Į dalyvaujamojo biudžeto iniciatyvas įsitraukusiųjų  mokyklų skaičius</t>
  </si>
  <si>
    <t>Neįgaliųjų ir senjorų fizinio aktyvumo veiklose, renginiuose, stovyklose dalyvaujančių unikalių dalyvių skaičiaus didėjimas (proc.)</t>
  </si>
  <si>
    <t>Atlikta numatytų pritaikymo darbų, proc. (bendras)</t>
  </si>
  <si>
    <t>Parengtos techninės dokumentacijos  skaičius</t>
  </si>
  <si>
    <t xml:space="preserve">Atlikta einamaisiais metais numatytų darbų, proc. / modernizuotų šilumos punktų proc. </t>
  </si>
  <si>
    <t xml:space="preserve">Atlikta einamaisiais metais numatytų ortopedijos-traumatologijos operacinių atnaujinimo darbų, proc. </t>
  </si>
  <si>
    <t>Asmenų, gaunančių socialines paslaugas, skaičius</t>
  </si>
  <si>
    <t xml:space="preserve">Stacionarių ir nestacionarių socialinių paslaugų teikimo pradžios terminas ne ilgesnis nei nurodytas  teisės aktuose </t>
  </si>
  <si>
    <t>Socialines paslaugas teikiančių įstaigų, socialinių būstų infrastruktūrinei gerovei skiriamų lėšų dalis, nuo bendrų išlaidų skiriamų rajono infrastruktūrai gerinti (visi šaltiniai), proc.</t>
  </si>
  <si>
    <t>Vidutinis apšvietimo įjungimo laikas mieste /  seniūnijose , val.</t>
  </si>
  <si>
    <t>Tikslingas finansavimas pagal poreikį reikalingiems atlikti darbams, ta pagal poreikį darbų, proc.</t>
  </si>
  <si>
    <t>Atnaujinamų seniūnijų pastatų, skaičius</t>
  </si>
  <si>
    <t>Parengtos techninės dokumentacijos, skaičius. / einamaisiais metais atliekamų projekte numatytų darbų proc.(bendras)</t>
  </si>
  <si>
    <t>Turistams siūlomų ekskursijų maršrutų  įvairovė, lankant miesto bei rajono istorinius, kultūros paveldo objektus, žymias vietas, skaičius</t>
  </si>
  <si>
    <t>Tarybos posėdžių, komitetų transliavimo dažnumas, viešumas ir prieinamumas visuomenei, proc.</t>
  </si>
  <si>
    <t>003-01-04 (T)</t>
  </si>
  <si>
    <t>Surinktų ir sutvarkytų mišrių komunalinių atliekų kiekio sumažėjimas, t (tonomis)/metus</t>
  </si>
  <si>
    <t>~30-40</t>
  </si>
  <si>
    <r>
      <t xml:space="preserve">3.1. lentelė. 2025-2027 M. </t>
    </r>
    <r>
      <rPr>
        <b/>
        <u/>
        <sz val="12"/>
        <color rgb="FF002060"/>
        <rFont val="Times New Roman"/>
        <family val="1"/>
      </rPr>
      <t>AKTYVIOS VISUOMENĖS UGDYMO</t>
    </r>
    <r>
      <rPr>
        <b/>
        <sz val="12"/>
        <color rgb="FF002060"/>
        <rFont val="Times New Roman"/>
        <family val="1"/>
      </rPr>
      <t xml:space="preserve"> PROGRAMOS (01) programų uždaviniai, priemonės bei jų stebėsenos rodikliai, asignavimai ir kitos lėšos (tūkst. Eur)</t>
    </r>
  </si>
  <si>
    <r>
      <t>3.2. lentelė. 2025–2027 M.</t>
    </r>
    <r>
      <rPr>
        <b/>
        <u/>
        <sz val="12"/>
        <color rgb="FF002060"/>
        <rFont val="Times New Roman"/>
        <family val="1"/>
      </rPr>
      <t xml:space="preserve"> SOCIALINĖS GEROVĖS UŽTIKRINIMO  </t>
    </r>
    <r>
      <rPr>
        <b/>
        <sz val="12"/>
        <color rgb="FF002060"/>
        <rFont val="Times New Roman"/>
        <family val="1"/>
      </rPr>
      <t>PROGRAMOS (02) programų uždaviniai, priemonės bei jų stebėsenos rodikliai, asignavimai ir kitos lėšos (tūkst. Eur)</t>
    </r>
  </si>
  <si>
    <t xml:space="preserve">Kultūros veiklų dalyvių ir lankytojų (visose kultūros įstaigose) skaičius 1 tūkst. rajono gyventojų </t>
  </si>
  <si>
    <r>
      <t xml:space="preserve">3.4. lentelė. 2025-2027 M. </t>
    </r>
    <r>
      <rPr>
        <b/>
        <u/>
        <sz val="12"/>
        <color rgb="FF002060"/>
        <rFont val="Times New Roman"/>
        <family val="1"/>
      </rPr>
      <t>EKONOMINĖS PLĖTROS PROGRAMOS</t>
    </r>
    <r>
      <rPr>
        <b/>
        <sz val="12"/>
        <color rgb="FF002060"/>
        <rFont val="Times New Roman"/>
        <family val="1"/>
      </rPr>
      <t xml:space="preserve"> (04) programų uždaviniai, priemonės bei jų stebėsenos rodikliai, asignavimai ir kitos lėšos (tūkst. Eur)</t>
    </r>
  </si>
  <si>
    <t xml:space="preserve">3 .6. lentelė.  2025-2027 m. programų asignavimai ir kitos lėšos (tūkst. Eur) </t>
  </si>
  <si>
    <t>strateginio veiklos plano 1 priedas</t>
  </si>
  <si>
    <t xml:space="preserve">ne        trumpiau kaip 7 val. </t>
  </si>
  <si>
    <t xml:space="preserve">Kėdainių rajono savivaldybės  2025-2027 m. </t>
  </si>
  <si>
    <t>IV SKYRIUS. 3 lentelė. 2025-2027 m. programų uždaviniai, priemonės bei jų stebėsenos rodikliai, asignavimai ir kitos lėšos (tūkst. Eur)</t>
  </si>
  <si>
    <t xml:space="preserve">Savivaldybės biudžeto lėšų dalis tenkantis  Kėdainių ligoninės bei Kėdainių PSPC sveikatos programų finansavimui, (proc.) nuo bendros 02 programos SB sumos </t>
  </si>
  <si>
    <t>Vietos bendruomenės įsitraukimas (proc.) dalyvaujamojo biudžeto procese, nuo visų rajono gyventojų turinčių balsavimo teisę pagal Aprašą (nuo 16 metų)</t>
  </si>
  <si>
    <t>Projekto "Asmenų su intelekto ir psichikos negalia institucinės globos pertvarkos įgyvendinimas Kėdainių rajono savivaldybėje, įsteigiant grupinius gyvenimo namus" įgyvendinimas</t>
  </si>
  <si>
    <t>Pagal programą įdarbintų 14-21 m. jaunuolių skaičius, savanorių skaičius</t>
  </si>
  <si>
    <t>PATIKSLINTI  2025 m. asignavimai ir kitos lėšos</t>
  </si>
  <si>
    <t>Patikslinimas 2025 m.</t>
  </si>
  <si>
    <t xml:space="preserve"> Patikslinti 2025 m. asignavimai ir kitos lėšos</t>
  </si>
  <si>
    <t>Patikslinti 2025 m.</t>
  </si>
  <si>
    <t>Projekto "Asmenų su intelekto ir psichikos negalia institucinės globos pertvarkos įgyvendinimas Kėdainių rajono savivaldybėje, įsigyjant apsaugotus būstus" įgyvendinimas</t>
  </si>
  <si>
    <t>Projekto "Socialinių paslaugų įstaigų senyvo amžiaus asmenims infrastruktūros modernizavimas ir plėtra Kėdainių rajono savivaldybėje" įgyvendinimas</t>
  </si>
  <si>
    <t>Projekto "Nestacionarių socialinių paslaugų infrastruktūros modernizavimas Kėdainių rajono savivaldybėje" įgyvendinimas</t>
  </si>
  <si>
    <t xml:space="preserve">Projekto "Asmenų su intelekto ir psichikos negalia institucinės globos pertvarkos įgyvendinimas  Kėdainių rajono savivaldybėje, įsteigiant socialines dirbtuves" įgyvendinimas </t>
  </si>
  <si>
    <t>83/ 55,2</t>
  </si>
  <si>
    <t>9</t>
  </si>
  <si>
    <t>9/13</t>
  </si>
  <si>
    <t>15/24</t>
  </si>
  <si>
    <t>21</t>
  </si>
  <si>
    <t>Atnaujinamų teritorijų skaičius, m</t>
  </si>
  <si>
    <t>002-01-04-11 (TP)</t>
  </si>
  <si>
    <t>VšĮ Kėdainių ligoninės Klinikinės diagnostikos ir patologijos laboratorijos iškėlimo ir naujų patalpų pritaikymo programa</t>
  </si>
  <si>
    <t>&gt;100 / &gt;1000</t>
  </si>
  <si>
    <t>&gt;140 / &gt;1200</t>
  </si>
  <si>
    <t xml:space="preserve">&gt;110 / &gt;900 </t>
  </si>
  <si>
    <t>Mokytojų ir švietimo pagalbos specialistų pritraukimas, perkvalifikavimas ir skatinimas</t>
  </si>
  <si>
    <t>Mobilios ambulatorijos įsigijimo sveikatos priežiūros paslaugų prieinamumui gerinti Kėdainių rajono kaimo ir nutolusiose teritorijose  programa</t>
  </si>
  <si>
    <t>Įsigytų automobilių, pritaikytų mobilioms ambulatorinėms paslaugoms teikti, su bazine ambulatorine įranga ir diagnostikos priemonėmis, kompl.</t>
  </si>
  <si>
    <t>002-01-05-02 (TP)</t>
  </si>
  <si>
    <t>002-01-09-09 (TP)</t>
  </si>
  <si>
    <t>002-01-09-10 (TP)</t>
  </si>
  <si>
    <t>Daugiabučių namų patalpų pritaikymas minimaliems priedangų reikalavimams</t>
  </si>
  <si>
    <t>Įstaigų, aprūpintų elektros generatoriais, skaičius</t>
  </si>
  <si>
    <t>002-01-02-15 (TP)</t>
  </si>
  <si>
    <t>Pritaikytų patalpų laboratorijos nepertraukiamai veiklai, skaičius</t>
  </si>
  <si>
    <t>Savivaldybės pavaldymo socialinės globos ir priežiūros įstaigų aprūpinimas elektros generatoriais</t>
  </si>
  <si>
    <t>Pritaikytų daugiabučių namų minimaliems priedangų reikalavimams skaičius</t>
  </si>
  <si>
    <t xml:space="preserve"> PATIKSLINTI                          2025 m. asignavimai             ir kitos lėšos</t>
  </si>
  <si>
    <r>
      <rPr>
        <sz val="10"/>
        <rFont val="Times New Roman"/>
        <family val="1"/>
      </rPr>
      <t>10/3</t>
    </r>
  </si>
  <si>
    <r>
      <t xml:space="preserve">KT </t>
    </r>
    <r>
      <rPr>
        <sz val="9"/>
        <rFont val="Times New Roman"/>
        <family val="1"/>
      </rPr>
      <t>(SBVB/ ES)</t>
    </r>
  </si>
  <si>
    <r>
      <t xml:space="preserve">Pirminės asmens sveikatos priežiūros paslaugų prieinamumo ir kokybės užtikrinimo Kėdainių rajono </t>
    </r>
    <r>
      <rPr>
        <u/>
        <sz val="10"/>
        <rFont val="Times New Roman"/>
        <family val="1"/>
      </rPr>
      <t>kaimiškųjų</t>
    </r>
    <r>
      <rPr>
        <sz val="10"/>
        <rFont val="Times New Roman"/>
        <family val="1"/>
      </rPr>
      <t xml:space="preserve"> vietovių gyventojams programą </t>
    </r>
  </si>
  <si>
    <r>
      <t xml:space="preserve">3.3. lentelė. 2025-2027 M. </t>
    </r>
    <r>
      <rPr>
        <b/>
        <u/>
        <sz val="12"/>
        <rFont val="Times New Roman"/>
        <family val="1"/>
      </rPr>
      <t xml:space="preserve">DARNIOS APLINKOS IR INFRASTRUKTŪROS PLĖTROS PROGRAMOS (03) </t>
    </r>
    <r>
      <rPr>
        <b/>
        <sz val="12"/>
        <rFont val="Times New Roman"/>
        <family val="1"/>
      </rPr>
      <t xml:space="preserve"> programų uždaviniai, priemonės bei jų stebėsenos rodikliai, asignavimai ir kitos lėšos (tūkst. Eur)</t>
    </r>
  </si>
  <si>
    <r>
      <t>3.5. lentelė. 2025-2027 M.</t>
    </r>
    <r>
      <rPr>
        <b/>
        <u/>
        <sz val="12"/>
        <rFont val="Times New Roman"/>
        <family val="1"/>
      </rPr>
      <t xml:space="preserve"> SAVIVALDYBĖS VALDYMO TOBULINIMO PROGRAMOS</t>
    </r>
    <r>
      <rPr>
        <b/>
        <sz val="12"/>
        <rFont val="Times New Roman"/>
        <family val="1"/>
      </rPr>
      <t xml:space="preserve"> (05)  programų uždaviniai, priemonės bei jų stebėsenos rodikliai, asignavimai ir kitos lėšos (tūkst. Eur)</t>
    </r>
  </si>
  <si>
    <t>* 2025 m. asignavimai ir kitos lėšos</t>
  </si>
  <si>
    <t>* Patvirtinta 2025 m. vasario 21 d. rajono tarybos sprendimu Nr. TS-1</t>
  </si>
  <si>
    <t xml:space="preserve"> *2025 m.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</si>
</sst>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0.0"/>
    <numFmt numFmtId="166" formatCode="#,##0.0"/>
  </numFmts>
  <fonts count="70" x14ac:knownFonts="1">
    <font>
      <sz val="10"/>
      <name val="Arial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9"/>
      <color theme="1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70C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i/>
      <sz val="11"/>
      <color rgb="FF0070C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b/>
      <sz val="10"/>
      <color theme="1"/>
      <name val="Times New Roman"/>
      <family val="1"/>
      <charset val="186"/>
    </font>
    <font>
      <sz val="12"/>
      <color rgb="FF0070C0"/>
      <name val="Times New Roman"/>
      <family val="1"/>
    </font>
    <font>
      <sz val="10"/>
      <color rgb="FF009900"/>
      <name val="Times New Roman"/>
      <family val="1"/>
    </font>
    <font>
      <sz val="9"/>
      <color rgb="FF00B050"/>
      <name val="Times New Roman"/>
      <family val="1"/>
    </font>
    <font>
      <u/>
      <sz val="9"/>
      <name val="Times New Roman"/>
      <family val="1"/>
    </font>
    <font>
      <sz val="9"/>
      <color rgb="FF7030A0"/>
      <name val="Times New Roman"/>
      <family val="1"/>
    </font>
    <font>
      <sz val="11"/>
      <name val="Arial"/>
      <family val="2"/>
      <charset val="186"/>
    </font>
    <font>
      <i/>
      <sz val="11"/>
      <name val="Times New Roman"/>
      <family val="1"/>
      <charset val="186"/>
    </font>
    <font>
      <sz val="10"/>
      <color rgb="FF002060"/>
      <name val="Times New Roman"/>
      <family val="1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rgb="FF002060"/>
      <name val="Times New Roman"/>
      <family val="1"/>
    </font>
    <font>
      <sz val="9"/>
      <color rgb="FF002060"/>
      <name val="Times New Roman"/>
      <family val="1"/>
      <charset val="186"/>
    </font>
    <font>
      <b/>
      <sz val="12"/>
      <color rgb="FF002060"/>
      <name val="Times New Roman"/>
      <family val="1"/>
    </font>
    <font>
      <b/>
      <sz val="9"/>
      <color rgb="FF002060"/>
      <name val="Times New Roman"/>
      <family val="1"/>
    </font>
    <font>
      <sz val="10"/>
      <color rgb="FF002060"/>
      <name val="Arial"/>
      <family val="2"/>
      <charset val="186"/>
    </font>
    <font>
      <b/>
      <sz val="14"/>
      <color rgb="FF002060"/>
      <name val="Times New Roman"/>
      <family val="1"/>
    </font>
    <font>
      <b/>
      <u/>
      <sz val="12"/>
      <color rgb="FF002060"/>
      <name val="Times New Roman"/>
      <family val="1"/>
    </font>
    <font>
      <b/>
      <sz val="12"/>
      <color rgb="FF002060"/>
      <name val="Times New Roman"/>
      <family val="1"/>
      <charset val="186"/>
    </font>
    <font>
      <sz val="11"/>
      <color rgb="FF002060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5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Arial"/>
      <family val="2"/>
      <charset val="186"/>
    </font>
    <font>
      <sz val="12"/>
      <color rgb="FFFF0000"/>
      <name val="Times New Roman"/>
      <family val="1"/>
    </font>
    <font>
      <b/>
      <sz val="10"/>
      <name val="Arial"/>
      <family val="2"/>
      <charset val="186"/>
    </font>
    <font>
      <b/>
      <sz val="10"/>
      <color rgb="FF0070C0"/>
      <name val="Times New Roman"/>
      <family val="1"/>
      <charset val="186"/>
    </font>
    <font>
      <b/>
      <sz val="10"/>
      <color rgb="FF0070C0"/>
      <name val="Times New Roman"/>
      <family val="1"/>
    </font>
    <font>
      <u/>
      <sz val="10"/>
      <name val="Times New Roman"/>
      <family val="1"/>
    </font>
    <font>
      <b/>
      <sz val="10"/>
      <color theme="3"/>
      <name val="Times New Roman"/>
      <family val="1"/>
      <charset val="186"/>
    </font>
    <font>
      <sz val="15"/>
      <name val="Times New Roman"/>
      <family val="1"/>
    </font>
    <font>
      <b/>
      <u/>
      <sz val="12"/>
      <name val="Times New Roman"/>
      <family val="1"/>
    </font>
    <font>
      <i/>
      <sz val="10"/>
      <color rgb="FFFF0000"/>
      <name val="Arial"/>
      <family val="2"/>
      <charset val="186"/>
    </font>
    <font>
      <b/>
      <sz val="14"/>
      <color rgb="FF0070C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8" tint="0.59999389629810485"/>
        <bgColor indexed="3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B6DDE8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B6DDE8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3">
    <xf numFmtId="0" fontId="0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0" fontId="1" fillId="0" borderId="0"/>
  </cellStyleXfs>
  <cellXfs count="947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6" fillId="2" borderId="0" xfId="0" applyFont="1" applyFill="1"/>
    <xf numFmtId="0" fontId="6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166" fontId="12" fillId="4" borderId="1" xfId="0" applyNumberFormat="1" applyFont="1" applyFill="1" applyBorder="1" applyAlignment="1">
      <alignment vertical="top" wrapText="1"/>
    </xf>
    <xf numFmtId="0" fontId="4" fillId="4" borderId="0" xfId="6" applyFont="1" applyFill="1" applyAlignment="1">
      <alignment horizontal="center"/>
    </xf>
    <xf numFmtId="0" fontId="12" fillId="0" borderId="0" xfId="0" applyFont="1" applyAlignment="1">
      <alignment vertical="top" wrapText="1"/>
    </xf>
    <xf numFmtId="166" fontId="12" fillId="4" borderId="1" xfId="0" applyNumberFormat="1" applyFont="1" applyFill="1" applyBorder="1" applyAlignment="1">
      <alignment horizontal="right" vertical="top" wrapText="1"/>
    </xf>
    <xf numFmtId="0" fontId="4" fillId="4" borderId="0" xfId="6" applyFont="1" applyFill="1" applyAlignment="1">
      <alignment horizontal="left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/>
    <xf numFmtId="166" fontId="12" fillId="4" borderId="1" xfId="0" applyNumberFormat="1" applyFont="1" applyFill="1" applyBorder="1" applyAlignment="1">
      <alignment vertical="top"/>
    </xf>
    <xf numFmtId="166" fontId="12" fillId="4" borderId="1" xfId="4" applyNumberFormat="1" applyFont="1" applyFill="1" applyBorder="1" applyAlignment="1">
      <alignment vertical="top" wrapText="1"/>
    </xf>
    <xf numFmtId="0" fontId="12" fillId="0" borderId="1" xfId="4" applyFont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vertical="top" wrapText="1"/>
    </xf>
    <xf numFmtId="0" fontId="12" fillId="4" borderId="1" xfId="4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6" fillId="4" borderId="0" xfId="0" applyFont="1" applyFill="1" applyAlignment="1">
      <alignment wrapText="1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/>
    <xf numFmtId="0" fontId="1" fillId="4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4" applyFont="1" applyBorder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center" vertical="top"/>
    </xf>
    <xf numFmtId="0" fontId="12" fillId="4" borderId="1" xfId="4" applyFont="1" applyFill="1" applyBorder="1" applyAlignment="1">
      <alignment horizontal="left" vertical="top" wrapText="1"/>
    </xf>
    <xf numFmtId="0" fontId="12" fillId="4" borderId="1" xfId="4" applyFont="1" applyFill="1" applyBorder="1" applyAlignment="1">
      <alignment horizontal="center" vertical="top" wrapText="1"/>
    </xf>
    <xf numFmtId="0" fontId="12" fillId="4" borderId="2" xfId="4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2" fillId="4" borderId="0" xfId="0" applyFont="1" applyFill="1" applyAlignment="1">
      <alignment horizontal="left"/>
    </xf>
    <xf numFmtId="0" fontId="18" fillId="0" borderId="0" xfId="0" applyFont="1" applyAlignment="1">
      <alignment vertical="top" wrapText="1"/>
    </xf>
    <xf numFmtId="0" fontId="12" fillId="4" borderId="0" xfId="0" applyFont="1" applyFill="1" applyAlignment="1">
      <alignment horizontal="right"/>
    </xf>
    <xf numFmtId="0" fontId="12" fillId="2" borderId="0" xfId="0" applyFont="1" applyFill="1"/>
    <xf numFmtId="49" fontId="12" fillId="4" borderId="2" xfId="0" applyNumberFormat="1" applyFont="1" applyFill="1" applyBorder="1" applyAlignment="1">
      <alignment horizontal="left" vertical="top" wrapText="1"/>
    </xf>
    <xf numFmtId="49" fontId="4" fillId="4" borderId="0" xfId="6" applyNumberFormat="1" applyFont="1" applyFill="1" applyAlignment="1">
      <alignment horizontal="left"/>
    </xf>
    <xf numFmtId="49" fontId="12" fillId="4" borderId="4" xfId="0" applyNumberFormat="1" applyFont="1" applyFill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0" fontId="1" fillId="0" borderId="1" xfId="4" applyFont="1" applyBorder="1" applyAlignment="1">
      <alignment vertical="top" wrapText="1"/>
    </xf>
    <xf numFmtId="0" fontId="1" fillId="4" borderId="1" xfId="4" applyFont="1" applyFill="1" applyBorder="1" applyAlignment="1">
      <alignment vertical="top" wrapText="1"/>
    </xf>
    <xf numFmtId="0" fontId="11" fillId="0" borderId="1" xfId="4" applyFont="1" applyBorder="1" applyAlignment="1">
      <alignment vertical="top" wrapText="1"/>
    </xf>
    <xf numFmtId="0" fontId="25" fillId="4" borderId="1" xfId="4" applyFont="1" applyFill="1" applyBorder="1" applyAlignment="1">
      <alignment vertical="top" wrapText="1"/>
    </xf>
    <xf numFmtId="0" fontId="8" fillId="9" borderId="1" xfId="4" applyFont="1" applyFill="1" applyBorder="1" applyAlignment="1">
      <alignment vertical="top" wrapText="1"/>
    </xf>
    <xf numFmtId="0" fontId="14" fillId="9" borderId="1" xfId="4" applyFont="1" applyFill="1" applyBorder="1" applyAlignment="1">
      <alignment vertical="top" wrapText="1"/>
    </xf>
    <xf numFmtId="0" fontId="8" fillId="10" borderId="1" xfId="4" applyFont="1" applyFill="1" applyBorder="1" applyAlignment="1">
      <alignment vertical="top" wrapText="1"/>
    </xf>
    <xf numFmtId="0" fontId="14" fillId="10" borderId="1" xfId="4" applyFont="1" applyFill="1" applyBorder="1" applyAlignment="1">
      <alignment vertical="top" wrapText="1"/>
    </xf>
    <xf numFmtId="0" fontId="24" fillId="0" borderId="1" xfId="4" applyFont="1" applyBorder="1" applyAlignment="1">
      <alignment vertical="top" wrapText="1"/>
    </xf>
    <xf numFmtId="166" fontId="8" fillId="9" borderId="1" xfId="4" applyNumberFormat="1" applyFont="1" applyFill="1" applyBorder="1" applyAlignment="1">
      <alignment vertical="top" wrapText="1"/>
    </xf>
    <xf numFmtId="4" fontId="12" fillId="4" borderId="1" xfId="4" applyNumberFormat="1" applyFont="1" applyFill="1" applyBorder="1" applyAlignment="1">
      <alignment vertical="top" wrapText="1"/>
    </xf>
    <xf numFmtId="0" fontId="13" fillId="10" borderId="1" xfId="4" applyFont="1" applyFill="1" applyBorder="1" applyAlignment="1">
      <alignment vertical="top" wrapText="1"/>
    </xf>
    <xf numFmtId="0" fontId="7" fillId="11" borderId="1" xfId="4" applyFont="1" applyFill="1" applyBorder="1" applyAlignment="1">
      <alignment vertical="top" wrapText="1"/>
    </xf>
    <xf numFmtId="0" fontId="4" fillId="9" borderId="1" xfId="4" applyFont="1" applyFill="1" applyBorder="1" applyAlignment="1">
      <alignment vertical="top" wrapText="1"/>
    </xf>
    <xf numFmtId="166" fontId="13" fillId="10" borderId="1" xfId="4" applyNumberFormat="1" applyFont="1" applyFill="1" applyBorder="1" applyAlignment="1">
      <alignment vertical="top" wrapText="1"/>
    </xf>
    <xf numFmtId="49" fontId="8" fillId="9" borderId="8" xfId="0" applyNumberFormat="1" applyFont="1" applyFill="1" applyBorder="1" applyAlignment="1">
      <alignment vertical="center" wrapText="1"/>
    </xf>
    <xf numFmtId="49" fontId="8" fillId="9" borderId="14" xfId="0" applyNumberFormat="1" applyFont="1" applyFill="1" applyBorder="1" applyAlignment="1">
      <alignment vertical="center" wrapText="1"/>
    </xf>
    <xf numFmtId="0" fontId="15" fillId="0" borderId="1" xfId="4" applyFont="1" applyBorder="1" applyAlignment="1">
      <alignment vertical="top" wrapText="1"/>
    </xf>
    <xf numFmtId="0" fontId="15" fillId="4" borderId="1" xfId="4" applyFont="1" applyFill="1" applyBorder="1" applyAlignment="1">
      <alignment vertical="top" wrapText="1"/>
    </xf>
    <xf numFmtId="0" fontId="25" fillId="0" borderId="1" xfId="4" applyFont="1" applyBorder="1" applyAlignment="1">
      <alignment vertical="top" wrapText="1"/>
    </xf>
    <xf numFmtId="166" fontId="25" fillId="4" borderId="1" xfId="4" applyNumberFormat="1" applyFont="1" applyFill="1" applyBorder="1" applyAlignment="1">
      <alignment vertical="top" wrapText="1"/>
    </xf>
    <xf numFmtId="49" fontId="8" fillId="9" borderId="7" xfId="0" applyNumberFormat="1" applyFont="1" applyFill="1" applyBorder="1" applyAlignment="1">
      <alignment vertical="center" wrapText="1"/>
    </xf>
    <xf numFmtId="0" fontId="4" fillId="10" borderId="1" xfId="4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4" fillId="11" borderId="1" xfId="4" applyFont="1" applyFill="1" applyBorder="1" applyAlignment="1">
      <alignment vertical="top" wrapText="1"/>
    </xf>
    <xf numFmtId="166" fontId="14" fillId="10" borderId="1" xfId="4" applyNumberFormat="1" applyFont="1" applyFill="1" applyBorder="1" applyAlignment="1">
      <alignment vertical="top" wrapText="1"/>
    </xf>
    <xf numFmtId="0" fontId="25" fillId="2" borderId="0" xfId="0" applyFont="1" applyFill="1"/>
    <xf numFmtId="166" fontId="14" fillId="9" borderId="1" xfId="4" applyNumberFormat="1" applyFont="1" applyFill="1" applyBorder="1" applyAlignment="1">
      <alignment vertical="top" wrapText="1"/>
    </xf>
    <xf numFmtId="0" fontId="28" fillId="9" borderId="1" xfId="4" applyFont="1" applyFill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166" fontId="12" fillId="0" borderId="1" xfId="4" applyNumberFormat="1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166" fontId="13" fillId="8" borderId="1" xfId="4" applyNumberFormat="1" applyFont="1" applyFill="1" applyBorder="1" applyAlignment="1">
      <alignment vertical="top" wrapText="1"/>
    </xf>
    <xf numFmtId="0" fontId="25" fillId="4" borderId="1" xfId="4" applyFont="1" applyFill="1" applyBorder="1" applyAlignment="1">
      <alignment horizontal="left" vertical="top" wrapText="1"/>
    </xf>
    <xf numFmtId="0" fontId="8" fillId="9" borderId="1" xfId="4" applyFont="1" applyFill="1" applyBorder="1" applyAlignment="1">
      <alignment horizontal="left" vertical="top" wrapText="1"/>
    </xf>
    <xf numFmtId="0" fontId="29" fillId="2" borderId="0" xfId="0" applyFont="1" applyFill="1"/>
    <xf numFmtId="166" fontId="3" fillId="8" borderId="1" xfId="6" applyNumberFormat="1" applyFont="1" applyFill="1" applyBorder="1" applyAlignment="1">
      <alignment vertical="top" wrapText="1"/>
    </xf>
    <xf numFmtId="4" fontId="18" fillId="4" borderId="1" xfId="4" applyNumberFormat="1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12" fillId="4" borderId="0" xfId="0" applyFont="1" applyFill="1" applyAlignment="1">
      <alignment horizontal="center"/>
    </xf>
    <xf numFmtId="166" fontId="12" fillId="4" borderId="2" xfId="0" applyNumberFormat="1" applyFont="1" applyFill="1" applyBorder="1" applyAlignment="1">
      <alignment horizontal="center" vertical="top" wrapText="1"/>
    </xf>
    <xf numFmtId="166" fontId="12" fillId="4" borderId="1" xfId="0" applyNumberFormat="1" applyFont="1" applyFill="1" applyBorder="1" applyAlignment="1">
      <alignment horizontal="center" vertical="top" wrapText="1"/>
    </xf>
    <xf numFmtId="166" fontId="12" fillId="4" borderId="4" xfId="0" applyNumberFormat="1" applyFont="1" applyFill="1" applyBorder="1" applyAlignment="1">
      <alignment horizontal="center" vertical="top" wrapText="1"/>
    </xf>
    <xf numFmtId="4" fontId="12" fillId="4" borderId="0" xfId="4" applyNumberFormat="1" applyFont="1" applyFill="1" applyAlignment="1">
      <alignment horizontal="center" vertical="top" wrapText="1"/>
    </xf>
    <xf numFmtId="49" fontId="30" fillId="0" borderId="1" xfId="0" applyNumberFormat="1" applyFont="1" applyBorder="1" applyAlignment="1">
      <alignment horizontal="left" vertical="top" wrapText="1"/>
    </xf>
    <xf numFmtId="166" fontId="31" fillId="0" borderId="1" xfId="0" applyNumberFormat="1" applyFont="1" applyBorder="1" applyAlignment="1">
      <alignment vertical="top" wrapText="1"/>
    </xf>
    <xf numFmtId="166" fontId="30" fillId="9" borderId="1" xfId="0" applyNumberFormat="1" applyFont="1" applyFill="1" applyBorder="1" applyAlignment="1">
      <alignment vertical="top" wrapText="1"/>
    </xf>
    <xf numFmtId="166" fontId="17" fillId="0" borderId="0" xfId="0" applyNumberFormat="1" applyFont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20" fillId="4" borderId="0" xfId="0" applyFont="1" applyFill="1" applyAlignment="1">
      <alignment vertical="top" wrapText="1"/>
    </xf>
    <xf numFmtId="49" fontId="21" fillId="4" borderId="0" xfId="0" applyNumberFormat="1" applyFont="1" applyFill="1" applyAlignment="1">
      <alignment vertical="top" wrapText="1"/>
    </xf>
    <xf numFmtId="49" fontId="21" fillId="4" borderId="0" xfId="0" applyNumberFormat="1" applyFont="1" applyFill="1" applyAlignment="1">
      <alignment horizontal="center" vertical="top" wrapText="1"/>
    </xf>
    <xf numFmtId="0" fontId="8" fillId="10" borderId="1" xfId="4" applyFont="1" applyFill="1" applyBorder="1" applyAlignment="1">
      <alignment horizontal="left" vertical="top" wrapText="1"/>
    </xf>
    <xf numFmtId="0" fontId="12" fillId="0" borderId="1" xfId="4" applyFont="1" applyBorder="1" applyAlignment="1">
      <alignment horizontal="left" vertical="top" wrapText="1"/>
    </xf>
    <xf numFmtId="0" fontId="12" fillId="2" borderId="0" xfId="0" applyFont="1" applyFill="1" applyAlignment="1">
      <alignment horizontal="left"/>
    </xf>
    <xf numFmtId="166" fontId="23" fillId="4" borderId="0" xfId="0" applyNumberFormat="1" applyFont="1" applyFill="1" applyAlignment="1">
      <alignment horizontal="right"/>
    </xf>
    <xf numFmtId="166" fontId="1" fillId="4" borderId="1" xfId="0" applyNumberFormat="1" applyFont="1" applyFill="1" applyBorder="1" applyAlignment="1">
      <alignment horizontal="center" vertical="top" wrapText="1"/>
    </xf>
    <xf numFmtId="0" fontId="34" fillId="0" borderId="0" xfId="0" applyFont="1" applyAlignment="1">
      <alignment vertical="top" wrapText="1"/>
    </xf>
    <xf numFmtId="166" fontId="34" fillId="0" borderId="0" xfId="0" applyNumberFormat="1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35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2" fillId="4" borderId="0" xfId="0" applyFont="1" applyFill="1" applyAlignment="1">
      <alignment horizontal="left" vertical="top" wrapText="1"/>
    </xf>
    <xf numFmtId="0" fontId="38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26" fillId="4" borderId="0" xfId="0" applyFont="1" applyFill="1" applyAlignment="1">
      <alignment wrapText="1"/>
    </xf>
    <xf numFmtId="166" fontId="7" fillId="9" borderId="1" xfId="4" applyNumberFormat="1" applyFont="1" applyFill="1" applyBorder="1" applyAlignment="1">
      <alignment vertical="top" wrapText="1"/>
    </xf>
    <xf numFmtId="0" fontId="39" fillId="2" borderId="0" xfId="0" applyFont="1" applyFill="1"/>
    <xf numFmtId="0" fontId="40" fillId="0" borderId="1" xfId="4" applyFont="1" applyBorder="1" applyAlignment="1">
      <alignment vertical="top" wrapText="1"/>
    </xf>
    <xf numFmtId="0" fontId="7" fillId="0" borderId="1" xfId="4" applyFont="1" applyBorder="1" applyAlignment="1">
      <alignment vertical="top" wrapText="1"/>
    </xf>
    <xf numFmtId="166" fontId="11" fillId="4" borderId="1" xfId="4" applyNumberFormat="1" applyFont="1" applyFill="1" applyBorder="1" applyAlignment="1">
      <alignment vertical="top" wrapText="1"/>
    </xf>
    <xf numFmtId="0" fontId="7" fillId="4" borderId="1" xfId="4" applyFont="1" applyFill="1" applyBorder="1" applyAlignment="1">
      <alignment vertical="top" wrapText="1"/>
    </xf>
    <xf numFmtId="0" fontId="7" fillId="9" borderId="1" xfId="4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left" vertical="top" wrapText="1"/>
    </xf>
    <xf numFmtId="0" fontId="12" fillId="4" borderId="2" xfId="4" applyFont="1" applyFill="1" applyBorder="1" applyAlignment="1">
      <alignment vertical="top" wrapText="1"/>
    </xf>
    <xf numFmtId="0" fontId="12" fillId="0" borderId="2" xfId="4" applyFont="1" applyBorder="1" applyAlignment="1">
      <alignment horizontal="left" vertical="top" wrapText="1"/>
    </xf>
    <xf numFmtId="166" fontId="12" fillId="0" borderId="2" xfId="4" applyNumberFormat="1" applyFont="1" applyBorder="1" applyAlignment="1">
      <alignment horizontal="center" vertical="top" wrapText="1"/>
    </xf>
    <xf numFmtId="0" fontId="9" fillId="4" borderId="0" xfId="0" applyFont="1" applyFill="1" applyAlignment="1">
      <alignment wrapText="1"/>
    </xf>
    <xf numFmtId="0" fontId="20" fillId="4" borderId="2" xfId="4" applyFont="1" applyFill="1" applyBorder="1" applyAlignment="1">
      <alignment horizontal="center" vertical="top" wrapText="1"/>
    </xf>
    <xf numFmtId="0" fontId="26" fillId="0" borderId="0" xfId="0" applyFont="1" applyAlignment="1">
      <alignment wrapText="1"/>
    </xf>
    <xf numFmtId="166" fontId="12" fillId="0" borderId="2" xfId="4" applyNumberFormat="1" applyFont="1" applyBorder="1" applyAlignment="1">
      <alignment vertical="top" wrapText="1"/>
    </xf>
    <xf numFmtId="166" fontId="12" fillId="4" borderId="8" xfId="0" applyNumberFormat="1" applyFont="1" applyFill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20" fillId="2" borderId="0" xfId="0" applyFont="1" applyFill="1"/>
    <xf numFmtId="0" fontId="26" fillId="0" borderId="0" xfId="0" applyFont="1" applyAlignment="1">
      <alignment horizontal="left" vertical="top" wrapText="1"/>
    </xf>
    <xf numFmtId="166" fontId="12" fillId="4" borderId="0" xfId="4" applyNumberFormat="1" applyFont="1" applyFill="1" applyAlignment="1">
      <alignment horizontal="center" vertical="top" wrapText="1"/>
    </xf>
    <xf numFmtId="166" fontId="23" fillId="4" borderId="0" xfId="0" applyNumberFormat="1" applyFont="1" applyFill="1" applyAlignment="1">
      <alignment horizontal="center"/>
    </xf>
    <xf numFmtId="166" fontId="1" fillId="4" borderId="1" xfId="0" applyNumberFormat="1" applyFont="1" applyFill="1" applyBorder="1" applyAlignment="1">
      <alignment vertical="top" wrapText="1"/>
    </xf>
    <xf numFmtId="0" fontId="6" fillId="4" borderId="0" xfId="0" applyFont="1" applyFill="1"/>
    <xf numFmtId="0" fontId="4" fillId="4" borderId="0" xfId="6" applyFont="1" applyFill="1" applyAlignment="1">
      <alignment horizontal="center" vertical="top"/>
    </xf>
    <xf numFmtId="166" fontId="30" fillId="4" borderId="1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right" vertical="top" wrapText="1"/>
    </xf>
    <xf numFmtId="0" fontId="14" fillId="11" borderId="1" xfId="4" applyFont="1" applyFill="1" applyBorder="1" applyAlignment="1">
      <alignment horizontal="left" vertical="top" wrapText="1"/>
    </xf>
    <xf numFmtId="49" fontId="8" fillId="4" borderId="0" xfId="0" applyNumberFormat="1" applyFont="1" applyFill="1" applyAlignment="1">
      <alignment vertical="top" wrapText="1"/>
    </xf>
    <xf numFmtId="49" fontId="8" fillId="0" borderId="0" xfId="0" applyNumberFormat="1" applyFont="1" applyAlignment="1">
      <alignment horizontal="left" vertical="top" wrapText="1"/>
    </xf>
    <xf numFmtId="49" fontId="12" fillId="5" borderId="1" xfId="0" applyNumberFormat="1" applyFont="1" applyFill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11" fillId="4" borderId="1" xfId="4" applyFont="1" applyFill="1" applyBorder="1" applyAlignment="1">
      <alignment vertical="top" wrapText="1"/>
    </xf>
    <xf numFmtId="0" fontId="7" fillId="10" borderId="1" xfId="4" applyFont="1" applyFill="1" applyBorder="1" applyAlignment="1">
      <alignment vertical="top" wrapText="1"/>
    </xf>
    <xf numFmtId="166" fontId="1" fillId="4" borderId="1" xfId="0" applyNumberFormat="1" applyFont="1" applyFill="1" applyBorder="1" applyAlignment="1">
      <alignment vertical="top"/>
    </xf>
    <xf numFmtId="166" fontId="1" fillId="4" borderId="2" xfId="0" applyNumberFormat="1" applyFont="1" applyFill="1" applyBorder="1" applyAlignment="1">
      <alignment horizontal="center" vertical="top" wrapText="1"/>
    </xf>
    <xf numFmtId="166" fontId="1" fillId="4" borderId="4" xfId="0" applyNumberFormat="1" applyFont="1" applyFill="1" applyBorder="1" applyAlignment="1">
      <alignment horizontal="center" vertical="top" wrapText="1"/>
    </xf>
    <xf numFmtId="49" fontId="33" fillId="4" borderId="0" xfId="0" applyNumberFormat="1" applyFont="1" applyFill="1" applyAlignment="1">
      <alignment vertical="top" wrapText="1"/>
    </xf>
    <xf numFmtId="49" fontId="1" fillId="4" borderId="2" xfId="0" applyNumberFormat="1" applyFont="1" applyFill="1" applyBorder="1" applyAlignment="1">
      <alignment vertical="top" wrapText="1"/>
    </xf>
    <xf numFmtId="165" fontId="1" fillId="4" borderId="3" xfId="0" applyNumberFormat="1" applyFont="1" applyFill="1" applyBorder="1" applyAlignment="1">
      <alignment horizontal="left" vertical="top" wrapText="1"/>
    </xf>
    <xf numFmtId="0" fontId="4" fillId="11" borderId="1" xfId="4" applyFont="1" applyFill="1" applyBorder="1" applyAlignment="1">
      <alignment vertical="top" wrapText="1"/>
    </xf>
    <xf numFmtId="0" fontId="5" fillId="0" borderId="1" xfId="4" applyFont="1" applyBorder="1" applyAlignment="1">
      <alignment vertical="top" wrapText="1"/>
    </xf>
    <xf numFmtId="0" fontId="5" fillId="4" borderId="1" xfId="4" applyFont="1" applyFill="1" applyBorder="1" applyAlignment="1">
      <alignment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66" fontId="12" fillId="0" borderId="2" xfId="0" applyNumberFormat="1" applyFont="1" applyBorder="1" applyAlignment="1">
      <alignment horizontal="center" vertical="top" wrapText="1"/>
    </xf>
    <xf numFmtId="166" fontId="12" fillId="4" borderId="8" xfId="0" applyNumberFormat="1" applyFont="1" applyFill="1" applyBorder="1" applyAlignment="1">
      <alignment vertical="top" wrapText="1"/>
    </xf>
    <xf numFmtId="166" fontId="24" fillId="4" borderId="1" xfId="4" applyNumberFormat="1" applyFont="1" applyFill="1" applyBorder="1" applyAlignment="1">
      <alignment vertical="top" wrapText="1"/>
    </xf>
    <xf numFmtId="166" fontId="12" fillId="0" borderId="1" xfId="4" applyNumberFormat="1" applyFont="1" applyBorder="1" applyAlignment="1">
      <alignment horizontal="center" vertical="top" wrapText="1"/>
    </xf>
    <xf numFmtId="166" fontId="12" fillId="4" borderId="2" xfId="4" applyNumberFormat="1" applyFont="1" applyFill="1" applyBorder="1" applyAlignment="1">
      <alignment horizontal="center" vertical="top" wrapText="1"/>
    </xf>
    <xf numFmtId="166" fontId="12" fillId="4" borderId="1" xfId="4" applyNumberFormat="1" applyFont="1" applyFill="1" applyBorder="1" applyAlignment="1">
      <alignment horizontal="center" vertical="top" wrapText="1"/>
    </xf>
    <xf numFmtId="49" fontId="4" fillId="4" borderId="0" xfId="6" applyNumberFormat="1" applyFont="1" applyFill="1" applyAlignment="1">
      <alignment horizontal="center"/>
    </xf>
    <xf numFmtId="0" fontId="1" fillId="0" borderId="2" xfId="0" applyFont="1" applyBorder="1" applyAlignment="1">
      <alignment vertical="top" wrapText="1"/>
    </xf>
    <xf numFmtId="166" fontId="1" fillId="4" borderId="6" xfId="0" applyNumberFormat="1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horizontal="left" vertical="top" wrapText="1"/>
    </xf>
    <xf numFmtId="166" fontId="7" fillId="10" borderId="1" xfId="4" applyNumberFormat="1" applyFont="1" applyFill="1" applyBorder="1" applyAlignment="1">
      <alignment vertical="top" wrapText="1"/>
    </xf>
    <xf numFmtId="166" fontId="40" fillId="4" borderId="1" xfId="4" applyNumberFormat="1" applyFont="1" applyFill="1" applyBorder="1" applyAlignment="1">
      <alignment vertical="top" wrapText="1"/>
    </xf>
    <xf numFmtId="166" fontId="40" fillId="4" borderId="0" xfId="4" applyNumberFormat="1" applyFont="1" applyFill="1" applyAlignment="1">
      <alignment horizontal="center" vertical="top" wrapText="1"/>
    </xf>
    <xf numFmtId="0" fontId="1" fillId="0" borderId="0" xfId="0" applyFont="1"/>
    <xf numFmtId="0" fontId="6" fillId="2" borderId="0" xfId="0" applyFont="1" applyFill="1" applyAlignment="1">
      <alignment horizontal="center" vertical="top"/>
    </xf>
    <xf numFmtId="49" fontId="4" fillId="9" borderId="8" xfId="0" applyNumberFormat="1" applyFont="1" applyFill="1" applyBorder="1" applyAlignment="1">
      <alignment horizontal="center" vertical="center" wrapText="1"/>
    </xf>
    <xf numFmtId="49" fontId="4" fillId="9" borderId="14" xfId="0" applyNumberFormat="1" applyFont="1" applyFill="1" applyBorder="1" applyAlignment="1">
      <alignment horizontal="center" vertical="center" wrapText="1"/>
    </xf>
    <xf numFmtId="49" fontId="4" fillId="9" borderId="7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166" fontId="20" fillId="0" borderId="0" xfId="0" applyNumberFormat="1" applyFont="1" applyAlignment="1">
      <alignment vertical="top" wrapText="1"/>
    </xf>
    <xf numFmtId="0" fontId="12" fillId="4" borderId="0" xfId="4" applyFont="1" applyFill="1" applyAlignment="1">
      <alignment horizontal="center" vertical="top" wrapText="1"/>
    </xf>
    <xf numFmtId="0" fontId="12" fillId="4" borderId="4" xfId="0" applyFont="1" applyFill="1" applyBorder="1" applyAlignment="1">
      <alignment horizontal="left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0" fontId="41" fillId="2" borderId="0" xfId="0" applyFont="1" applyFill="1"/>
    <xf numFmtId="49" fontId="12" fillId="4" borderId="1" xfId="0" applyNumberFormat="1" applyFont="1" applyFill="1" applyBorder="1" applyAlignment="1">
      <alignment horizontal="center" vertical="top" wrapText="1"/>
    </xf>
    <xf numFmtId="0" fontId="43" fillId="2" borderId="0" xfId="0" applyFont="1" applyFill="1"/>
    <xf numFmtId="0" fontId="12" fillId="0" borderId="1" xfId="0" applyFont="1" applyBorder="1" applyAlignment="1">
      <alignment horizontal="center" vertical="top" wrapText="1"/>
    </xf>
    <xf numFmtId="0" fontId="12" fillId="4" borderId="0" xfId="0" applyFont="1" applyFill="1" applyAlignment="1">
      <alignment horizontal="left" vertical="top"/>
    </xf>
    <xf numFmtId="166" fontId="18" fillId="14" borderId="0" xfId="0" applyNumberFormat="1" applyFont="1" applyFill="1" applyAlignment="1">
      <alignment horizontal="left" vertical="top" wrapText="1"/>
    </xf>
    <xf numFmtId="4" fontId="12" fillId="4" borderId="0" xfId="4" applyNumberFormat="1" applyFont="1" applyFill="1" applyAlignment="1">
      <alignment horizontal="left" vertical="top" wrapText="1"/>
    </xf>
    <xf numFmtId="166" fontId="23" fillId="4" borderId="0" xfId="0" applyNumberFormat="1" applyFont="1" applyFill="1" applyAlignment="1">
      <alignment horizontal="left" vertical="top"/>
    </xf>
    <xf numFmtId="0" fontId="43" fillId="0" borderId="0" xfId="0" applyFont="1" applyAlignment="1">
      <alignment vertical="top" wrapText="1"/>
    </xf>
    <xf numFmtId="0" fontId="43" fillId="0" borderId="0" xfId="0" applyFont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49" fontId="12" fillId="4" borderId="4" xfId="0" applyNumberFormat="1" applyFont="1" applyFill="1" applyBorder="1" applyAlignment="1">
      <alignment horizontal="center" vertical="top" wrapText="1"/>
    </xf>
    <xf numFmtId="0" fontId="12" fillId="4" borderId="4" xfId="4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65" fontId="20" fillId="0" borderId="0" xfId="0" applyNumberFormat="1" applyFont="1" applyAlignment="1">
      <alignment vertical="top" wrapText="1"/>
    </xf>
    <xf numFmtId="0" fontId="4" fillId="15" borderId="0" xfId="4" applyFont="1" applyFill="1" applyAlignment="1">
      <alignment vertical="top" wrapText="1"/>
    </xf>
    <xf numFmtId="0" fontId="5" fillId="4" borderId="0" xfId="4" applyFont="1" applyFill="1" applyAlignment="1">
      <alignment vertical="top" wrapText="1"/>
    </xf>
    <xf numFmtId="0" fontId="4" fillId="4" borderId="0" xfId="4" applyFont="1" applyFill="1" applyAlignment="1">
      <alignment vertical="top" wrapText="1"/>
    </xf>
    <xf numFmtId="0" fontId="1" fillId="4" borderId="0" xfId="4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45" fillId="0" borderId="0" xfId="0" applyFont="1" applyAlignment="1">
      <alignment vertical="top" wrapText="1"/>
    </xf>
    <xf numFmtId="0" fontId="46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12" fillId="4" borderId="0" xfId="0" applyFont="1" applyFill="1" applyAlignment="1">
      <alignment horizontal="right" vertical="top"/>
    </xf>
    <xf numFmtId="166" fontId="18" fillId="14" borderId="0" xfId="0" applyNumberFormat="1" applyFont="1" applyFill="1" applyAlignment="1">
      <alignment horizontal="right" vertical="top" wrapText="1"/>
    </xf>
    <xf numFmtId="4" fontId="12" fillId="4" borderId="0" xfId="4" applyNumberFormat="1" applyFont="1" applyFill="1" applyAlignment="1">
      <alignment horizontal="right" vertical="top" wrapText="1"/>
    </xf>
    <xf numFmtId="166" fontId="23" fillId="4" borderId="0" xfId="0" applyNumberFormat="1" applyFont="1" applyFill="1" applyAlignment="1">
      <alignment horizontal="right" vertical="top"/>
    </xf>
    <xf numFmtId="0" fontId="45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4" fillId="4" borderId="0" xfId="0" applyFont="1" applyFill="1" applyAlignment="1">
      <alignment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166" fontId="20" fillId="0" borderId="1" xfId="4" applyNumberFormat="1" applyFont="1" applyBorder="1" applyAlignment="1">
      <alignment vertical="top" wrapText="1"/>
    </xf>
    <xf numFmtId="0" fontId="15" fillId="4" borderId="0" xfId="4" applyFont="1" applyFill="1" applyAlignment="1">
      <alignment vertical="top" wrapText="1"/>
    </xf>
    <xf numFmtId="0" fontId="15" fillId="4" borderId="0" xfId="4" applyFont="1" applyFill="1" applyAlignment="1">
      <alignment horizontal="center" vertical="top" wrapText="1"/>
    </xf>
    <xf numFmtId="0" fontId="25" fillId="0" borderId="0" xfId="4" applyFont="1" applyAlignment="1">
      <alignment vertical="top" wrapText="1"/>
    </xf>
    <xf numFmtId="0" fontId="25" fillId="0" borderId="0" xfId="4" applyFont="1" applyAlignment="1">
      <alignment horizontal="center" vertical="top" wrapText="1"/>
    </xf>
    <xf numFmtId="0" fontId="14" fillId="15" borderId="0" xfId="4" applyFont="1" applyFill="1" applyAlignment="1">
      <alignment vertical="top" wrapText="1"/>
    </xf>
    <xf numFmtId="0" fontId="14" fillId="15" borderId="0" xfId="4" applyFont="1" applyFill="1" applyAlignment="1">
      <alignment horizontal="center" vertical="top" wrapText="1"/>
    </xf>
    <xf numFmtId="0" fontId="24" fillId="4" borderId="0" xfId="4" applyFont="1" applyFill="1" applyAlignment="1">
      <alignment vertical="top" wrapText="1"/>
    </xf>
    <xf numFmtId="0" fontId="24" fillId="4" borderId="0" xfId="4" applyFont="1" applyFill="1" applyAlignment="1">
      <alignment horizontal="center" vertical="top" wrapText="1"/>
    </xf>
    <xf numFmtId="0" fontId="28" fillId="4" borderId="0" xfId="4" applyFont="1" applyFill="1" applyAlignment="1">
      <alignment vertical="top" wrapText="1"/>
    </xf>
    <xf numFmtId="0" fontId="28" fillId="4" borderId="0" xfId="4" applyFont="1" applyFill="1" applyAlignment="1">
      <alignment horizontal="center" vertical="top" wrapText="1"/>
    </xf>
    <xf numFmtId="0" fontId="14" fillId="4" borderId="0" xfId="4" applyFont="1" applyFill="1" applyAlignment="1">
      <alignment vertical="top" wrapText="1"/>
    </xf>
    <xf numFmtId="0" fontId="14" fillId="4" borderId="0" xfId="4" applyFont="1" applyFill="1" applyAlignment="1">
      <alignment horizontal="center" vertical="top" wrapText="1"/>
    </xf>
    <xf numFmtId="0" fontId="41" fillId="0" borderId="0" xfId="0" applyFont="1" applyAlignment="1">
      <alignment vertical="top" wrapText="1"/>
    </xf>
    <xf numFmtId="0" fontId="44" fillId="0" borderId="3" xfId="4" applyFont="1" applyBorder="1" applyAlignment="1">
      <alignment vertical="top" wrapText="1"/>
    </xf>
    <xf numFmtId="49" fontId="12" fillId="4" borderId="1" xfId="4" applyNumberFormat="1" applyFont="1" applyFill="1" applyBorder="1" applyAlignment="1">
      <alignment horizontal="center" vertical="top" wrapText="1"/>
    </xf>
    <xf numFmtId="166" fontId="25" fillId="4" borderId="0" xfId="0" applyNumberFormat="1" applyFont="1" applyFill="1" applyAlignment="1">
      <alignment horizontal="center" vertical="top" wrapText="1"/>
    </xf>
    <xf numFmtId="0" fontId="41" fillId="0" borderId="0" xfId="0" applyFont="1" applyAlignment="1">
      <alignment wrapText="1"/>
    </xf>
    <xf numFmtId="0" fontId="11" fillId="4" borderId="0" xfId="4" applyFont="1" applyFill="1" applyAlignment="1">
      <alignment vertical="top" wrapText="1"/>
    </xf>
    <xf numFmtId="0" fontId="1" fillId="4" borderId="0" xfId="0" applyFont="1" applyFill="1"/>
    <xf numFmtId="49" fontId="5" fillId="0" borderId="1" xfId="6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15" borderId="0" xfId="4" applyFont="1" applyFill="1" applyAlignment="1">
      <alignment horizontal="center" vertical="top" wrapText="1"/>
    </xf>
    <xf numFmtId="0" fontId="5" fillId="4" borderId="0" xfId="4" applyFont="1" applyFill="1" applyAlignment="1">
      <alignment horizontal="center" vertical="top" wrapText="1"/>
    </xf>
    <xf numFmtId="0" fontId="4" fillId="4" borderId="0" xfId="4" applyFont="1" applyFill="1" applyAlignment="1">
      <alignment horizontal="center" vertical="top" wrapText="1"/>
    </xf>
    <xf numFmtId="0" fontId="11" fillId="4" borderId="0" xfId="4" applyFont="1" applyFill="1" applyAlignment="1">
      <alignment horizontal="center" vertical="top" wrapText="1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6" fontId="3" fillId="8" borderId="1" xfId="6" applyNumberFormat="1" applyFont="1" applyFill="1" applyBorder="1" applyAlignment="1">
      <alignment horizontal="center" vertical="top" wrapText="1"/>
    </xf>
    <xf numFmtId="49" fontId="33" fillId="4" borderId="0" xfId="0" applyNumberFormat="1" applyFont="1" applyFill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49" fontId="1" fillId="4" borderId="4" xfId="0" applyNumberFormat="1" applyFont="1" applyFill="1" applyBorder="1" applyAlignment="1">
      <alignment horizontal="right" vertical="top" wrapText="1"/>
    </xf>
    <xf numFmtId="49" fontId="4" fillId="15" borderId="0" xfId="4" applyNumberFormat="1" applyFont="1" applyFill="1" applyAlignment="1">
      <alignment horizontal="right" vertical="top" wrapText="1"/>
    </xf>
    <xf numFmtId="49" fontId="5" fillId="4" borderId="0" xfId="4" applyNumberFormat="1" applyFont="1" applyFill="1" applyAlignment="1">
      <alignment horizontal="right" vertical="top" wrapText="1"/>
    </xf>
    <xf numFmtId="49" fontId="4" fillId="4" borderId="0" xfId="4" applyNumberFormat="1" applyFont="1" applyFill="1" applyAlignment="1">
      <alignment horizontal="right" vertical="top" wrapText="1"/>
    </xf>
    <xf numFmtId="49" fontId="1" fillId="4" borderId="0" xfId="4" applyNumberFormat="1" applyFont="1" applyFill="1" applyAlignment="1">
      <alignment horizontal="right" vertical="top" wrapText="1"/>
    </xf>
    <xf numFmtId="49" fontId="1" fillId="4" borderId="0" xfId="0" applyNumberFormat="1" applyFont="1" applyFill="1" applyAlignment="1">
      <alignment horizontal="right" vertical="top" wrapText="1"/>
    </xf>
    <xf numFmtId="49" fontId="1" fillId="0" borderId="0" xfId="0" applyNumberFormat="1" applyFont="1" applyAlignment="1">
      <alignment horizontal="right" vertical="top" wrapText="1"/>
    </xf>
    <xf numFmtId="0" fontId="44" fillId="0" borderId="0" xfId="0" applyFont="1" applyAlignment="1">
      <alignment vertical="top" wrapText="1"/>
    </xf>
    <xf numFmtId="166" fontId="18" fillId="0" borderId="1" xfId="0" applyNumberFormat="1" applyFont="1" applyBorder="1" applyAlignment="1">
      <alignment horizontal="right" vertical="top" wrapText="1"/>
    </xf>
    <xf numFmtId="166" fontId="1" fillId="0" borderId="0" xfId="0" applyNumberFormat="1" applyFont="1" applyAlignment="1">
      <alignment vertical="top" wrapText="1"/>
    </xf>
    <xf numFmtId="166" fontId="12" fillId="0" borderId="0" xfId="0" applyNumberFormat="1" applyFont="1" applyAlignment="1">
      <alignment vertical="top" wrapText="1"/>
    </xf>
    <xf numFmtId="4" fontId="34" fillId="0" borderId="0" xfId="0" applyNumberFormat="1" applyFont="1" applyAlignment="1">
      <alignment vertical="top" wrapText="1"/>
    </xf>
    <xf numFmtId="4" fontId="20" fillId="0" borderId="0" xfId="0" applyNumberFormat="1" applyFont="1" applyAlignment="1">
      <alignment vertical="top" wrapText="1"/>
    </xf>
    <xf numFmtId="1" fontId="20" fillId="0" borderId="0" xfId="0" applyNumberFormat="1" applyFont="1" applyAlignment="1">
      <alignment vertical="top" wrapText="1"/>
    </xf>
    <xf numFmtId="166" fontId="5" fillId="4" borderId="0" xfId="4" applyNumberFormat="1" applyFont="1" applyFill="1" applyAlignment="1">
      <alignment vertical="top" wrapText="1"/>
    </xf>
    <xf numFmtId="0" fontId="49" fillId="2" borderId="0" xfId="0" applyFont="1" applyFill="1" applyAlignment="1">
      <alignment vertical="top" wrapText="1"/>
    </xf>
    <xf numFmtId="0" fontId="22" fillId="2" borderId="0" xfId="0" applyFont="1" applyFill="1"/>
    <xf numFmtId="0" fontId="53" fillId="2" borderId="0" xfId="0" applyFont="1" applyFill="1"/>
    <xf numFmtId="49" fontId="5" fillId="0" borderId="3" xfId="6" applyNumberFormat="1" applyFont="1" applyBorder="1" applyAlignment="1">
      <alignment horizontal="left" vertical="top" wrapText="1"/>
    </xf>
    <xf numFmtId="166" fontId="5" fillId="4" borderId="6" xfId="0" applyNumberFormat="1" applyFont="1" applyFill="1" applyBorder="1" applyAlignment="1">
      <alignment horizontal="center" vertical="top" wrapText="1"/>
    </xf>
    <xf numFmtId="0" fontId="54" fillId="0" borderId="0" xfId="0" applyFont="1"/>
    <xf numFmtId="3" fontId="5" fillId="4" borderId="4" xfId="6" applyNumberFormat="1" applyFont="1" applyFill="1" applyBorder="1" applyAlignment="1">
      <alignment horizontal="left" vertical="top" wrapText="1"/>
    </xf>
    <xf numFmtId="166" fontId="5" fillId="4" borderId="4" xfId="0" applyNumberFormat="1" applyFont="1" applyFill="1" applyBorder="1" applyAlignment="1">
      <alignment horizontal="center" vertical="top" wrapText="1"/>
    </xf>
    <xf numFmtId="0" fontId="5" fillId="4" borderId="4" xfId="6" applyFont="1" applyFill="1" applyBorder="1" applyAlignment="1">
      <alignment vertical="top" wrapText="1"/>
    </xf>
    <xf numFmtId="49" fontId="30" fillId="8" borderId="1" xfId="0" applyNumberFormat="1" applyFont="1" applyFill="1" applyBorder="1" applyAlignment="1">
      <alignment horizontal="center" vertical="top" wrapText="1"/>
    </xf>
    <xf numFmtId="166" fontId="30" fillId="8" borderId="1" xfId="0" applyNumberFormat="1" applyFont="1" applyFill="1" applyBorder="1" applyAlignment="1">
      <alignment vertical="top" wrapText="1"/>
    </xf>
    <xf numFmtId="0" fontId="25" fillId="4" borderId="0" xfId="0" applyFont="1" applyFill="1" applyAlignment="1">
      <alignment horizontal="left" vertical="top"/>
    </xf>
    <xf numFmtId="166" fontId="12" fillId="21" borderId="1" xfId="0" applyNumberFormat="1" applyFont="1" applyFill="1" applyBorder="1" applyAlignment="1">
      <alignment vertical="top" wrapText="1"/>
    </xf>
    <xf numFmtId="166" fontId="12" fillId="21" borderId="1" xfId="0" applyNumberFormat="1" applyFont="1" applyFill="1" applyBorder="1" applyAlignment="1">
      <alignment horizontal="right" vertical="top" wrapText="1"/>
    </xf>
    <xf numFmtId="166" fontId="12" fillId="21" borderId="1" xfId="0" applyNumberFormat="1" applyFont="1" applyFill="1" applyBorder="1" applyAlignment="1">
      <alignment horizontal="right" vertical="top"/>
    </xf>
    <xf numFmtId="0" fontId="57" fillId="2" borderId="0" xfId="0" applyFont="1" applyFill="1" applyAlignment="1">
      <alignment vertical="top" wrapText="1"/>
    </xf>
    <xf numFmtId="0" fontId="55" fillId="0" borderId="0" xfId="0" applyFont="1" applyAlignment="1">
      <alignment vertical="top" wrapText="1"/>
    </xf>
    <xf numFmtId="166" fontId="12" fillId="0" borderId="0" xfId="0" applyNumberFormat="1" applyFont="1"/>
    <xf numFmtId="166" fontId="12" fillId="2" borderId="0" xfId="0" applyNumberFormat="1" applyFont="1" applyFill="1"/>
    <xf numFmtId="49" fontId="12" fillId="2" borderId="1" xfId="0" applyNumberFormat="1" applyFont="1" applyFill="1" applyBorder="1" applyAlignment="1">
      <alignment horizontal="center" vertical="top" wrapText="1"/>
    </xf>
    <xf numFmtId="166" fontId="12" fillId="4" borderId="0" xfId="0" applyNumberFormat="1" applyFont="1" applyFill="1" applyAlignment="1">
      <alignment horizontal="right"/>
    </xf>
    <xf numFmtId="166" fontId="5" fillId="4" borderId="0" xfId="4" applyNumberFormat="1" applyFont="1" applyFill="1" applyAlignment="1">
      <alignment horizontal="left" vertical="top" wrapText="1"/>
    </xf>
    <xf numFmtId="166" fontId="18" fillId="14" borderId="0" xfId="0" applyNumberFormat="1" applyFont="1" applyFill="1" applyAlignment="1">
      <alignment horizontal="center" vertical="top" wrapText="1"/>
    </xf>
    <xf numFmtId="0" fontId="55" fillId="2" borderId="0" xfId="0" applyFont="1" applyFill="1" applyAlignment="1">
      <alignment vertical="top"/>
    </xf>
    <xf numFmtId="0" fontId="58" fillId="2" borderId="0" xfId="0" applyFont="1" applyFill="1" applyAlignment="1">
      <alignment vertical="top"/>
    </xf>
    <xf numFmtId="0" fontId="19" fillId="0" borderId="0" xfId="0" applyFont="1" applyAlignment="1">
      <alignment vertical="top" wrapText="1"/>
    </xf>
    <xf numFmtId="0" fontId="57" fillId="2" borderId="0" xfId="0" applyFont="1" applyFill="1" applyAlignment="1">
      <alignment vertical="top"/>
    </xf>
    <xf numFmtId="166" fontId="55" fillId="0" borderId="0" xfId="0" applyNumberFormat="1" applyFont="1" applyAlignment="1">
      <alignment vertical="top" wrapText="1"/>
    </xf>
    <xf numFmtId="0" fontId="19" fillId="0" borderId="0" xfId="0" applyFont="1" applyAlignment="1">
      <alignment wrapText="1"/>
    </xf>
    <xf numFmtId="0" fontId="59" fillId="2" borderId="0" xfId="0" applyFont="1" applyFill="1"/>
    <xf numFmtId="166" fontId="18" fillId="4" borderId="0" xfId="4" applyNumberFormat="1" applyFont="1" applyFill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4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right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6" fontId="1" fillId="4" borderId="2" xfId="0" applyNumberFormat="1" applyFont="1" applyFill="1" applyBorder="1" applyAlignment="1">
      <alignment horizontal="center" vertical="top"/>
    </xf>
    <xf numFmtId="166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49" fontId="7" fillId="8" borderId="1" xfId="0" applyNumberFormat="1" applyFont="1" applyFill="1" applyBorder="1" applyAlignment="1">
      <alignment horizontal="left" vertical="top" wrapText="1"/>
    </xf>
    <xf numFmtId="166" fontId="7" fillId="8" borderId="1" xfId="0" applyNumberFormat="1" applyFont="1" applyFill="1" applyBorder="1" applyAlignment="1">
      <alignment vertical="top" wrapText="1"/>
    </xf>
    <xf numFmtId="166" fontId="7" fillId="8" borderId="1" xfId="0" applyNumberFormat="1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right" vertical="top" wrapText="1"/>
    </xf>
    <xf numFmtId="0" fontId="4" fillId="8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vertical="top"/>
    </xf>
    <xf numFmtId="166" fontId="1" fillId="4" borderId="2" xfId="0" applyNumberFormat="1" applyFont="1" applyFill="1" applyBorder="1" applyAlignment="1">
      <alignment horizontal="right" vertical="top" wrapText="1"/>
    </xf>
    <xf numFmtId="166" fontId="1" fillId="21" borderId="2" xfId="0" applyNumberFormat="1" applyFont="1" applyFill="1" applyBorder="1" applyAlignment="1">
      <alignment horizontal="right" vertical="top" wrapText="1"/>
    </xf>
    <xf numFmtId="166" fontId="1" fillId="2" borderId="0" xfId="0" applyNumberFormat="1" applyFont="1" applyFill="1" applyAlignment="1">
      <alignment vertical="top"/>
    </xf>
    <xf numFmtId="166" fontId="1" fillId="4" borderId="4" xfId="0" applyNumberFormat="1" applyFont="1" applyFill="1" applyBorder="1" applyAlignment="1">
      <alignment horizontal="right" vertical="top" wrapText="1"/>
    </xf>
    <xf numFmtId="166" fontId="1" fillId="21" borderId="1" xfId="0" applyNumberFormat="1" applyFont="1" applyFill="1" applyBorder="1" applyAlignment="1">
      <alignment vertical="top" wrapText="1"/>
    </xf>
    <xf numFmtId="0" fontId="1" fillId="4" borderId="2" xfId="11" applyFont="1" applyFill="1" applyBorder="1" applyAlignment="1">
      <alignment horizontal="left" vertical="top" wrapText="1"/>
    </xf>
    <xf numFmtId="0" fontId="1" fillId="4" borderId="4" xfId="11" applyFont="1" applyFill="1" applyBorder="1" applyAlignment="1">
      <alignment horizontal="left" vertical="top" wrapText="1"/>
    </xf>
    <xf numFmtId="166" fontId="1" fillId="21" borderId="1" xfId="0" applyNumberFormat="1" applyFont="1" applyFill="1" applyBorder="1" applyAlignment="1">
      <alignment horizontal="right" vertical="top" wrapText="1"/>
    </xf>
    <xf numFmtId="49" fontId="1" fillId="4" borderId="1" xfId="11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21" borderId="1" xfId="0" applyFont="1" applyFill="1" applyBorder="1" applyAlignment="1">
      <alignment horizontal="right" vertical="top" wrapText="1"/>
    </xf>
    <xf numFmtId="166" fontId="1" fillId="4" borderId="6" xfId="0" applyNumberFormat="1" applyFont="1" applyFill="1" applyBorder="1" applyAlignment="1">
      <alignment horizontal="righ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21" borderId="1" xfId="0" applyNumberFormat="1" applyFont="1" applyFill="1" applyBorder="1" applyAlignment="1">
      <alignment horizontal="righ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165" fontId="4" fillId="8" borderId="1" xfId="0" applyNumberFormat="1" applyFont="1" applyFill="1" applyBorder="1" applyAlignment="1">
      <alignment horizontal="right" vertical="top" wrapText="1"/>
    </xf>
    <xf numFmtId="49" fontId="1" fillId="21" borderId="2" xfId="0" applyNumberFormat="1" applyFont="1" applyFill="1" applyBorder="1" applyAlignment="1">
      <alignment horizontal="right" vertical="top" wrapText="1"/>
    </xf>
    <xf numFmtId="49" fontId="1" fillId="4" borderId="6" xfId="0" applyNumberFormat="1" applyFont="1" applyFill="1" applyBorder="1" applyAlignment="1">
      <alignment horizontal="right" vertical="top" wrapText="1"/>
    </xf>
    <xf numFmtId="49" fontId="1" fillId="21" borderId="6" xfId="0" applyNumberFormat="1" applyFont="1" applyFill="1" applyBorder="1" applyAlignment="1">
      <alignment horizontal="right" vertical="top" wrapText="1"/>
    </xf>
    <xf numFmtId="49" fontId="1" fillId="21" borderId="4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/>
    </xf>
    <xf numFmtId="0" fontId="7" fillId="8" borderId="1" xfId="0" applyFont="1" applyFill="1" applyBorder="1" applyAlignment="1">
      <alignment vertical="top" wrapText="1"/>
    </xf>
    <xf numFmtId="4" fontId="7" fillId="8" borderId="1" xfId="0" applyNumberFormat="1" applyFont="1" applyFill="1" applyBorder="1" applyAlignment="1">
      <alignment horizontal="center" vertical="top" wrapText="1"/>
    </xf>
    <xf numFmtId="49" fontId="4" fillId="8" borderId="1" xfId="0" applyNumberFormat="1" applyFont="1" applyFill="1" applyBorder="1" applyAlignment="1">
      <alignment horizontal="right" vertical="top" wrapText="1"/>
    </xf>
    <xf numFmtId="0" fontId="1" fillId="4" borderId="1" xfId="11" applyFont="1" applyFill="1" applyBorder="1" applyAlignment="1">
      <alignment horizontal="left" vertical="top" wrapText="1"/>
    </xf>
    <xf numFmtId="0" fontId="1" fillId="4" borderId="1" xfId="11" applyFont="1" applyFill="1" applyBorder="1" applyAlignment="1">
      <alignment horizontal="right" vertical="top" wrapText="1"/>
    </xf>
    <xf numFmtId="0" fontId="1" fillId="21" borderId="1" xfId="11" applyFont="1" applyFill="1" applyBorder="1" applyAlignment="1">
      <alignment horizontal="right" vertical="top" wrapText="1"/>
    </xf>
    <xf numFmtId="0" fontId="1" fillId="0" borderId="1" xfId="11" applyFont="1" applyBorder="1" applyAlignment="1">
      <alignment horizontal="left" vertical="top" wrapText="1"/>
    </xf>
    <xf numFmtId="0" fontId="1" fillId="4" borderId="2" xfId="11" applyFont="1" applyFill="1" applyBorder="1" applyAlignment="1">
      <alignment horizontal="right" vertical="top" wrapText="1"/>
    </xf>
    <xf numFmtId="0" fontId="1" fillId="0" borderId="2" xfId="11" applyFont="1" applyBorder="1" applyAlignment="1">
      <alignment horizontal="left" vertical="top" wrapText="1"/>
    </xf>
    <xf numFmtId="0" fontId="7" fillId="8" borderId="1" xfId="11" applyFont="1" applyFill="1" applyBorder="1" applyAlignment="1">
      <alignment horizontal="left" vertical="top" wrapText="1"/>
    </xf>
    <xf numFmtId="49" fontId="1" fillId="0" borderId="2" xfId="11" applyNumberFormat="1" applyFont="1" applyBorder="1" applyAlignment="1">
      <alignment horizontal="right" vertical="top" wrapText="1"/>
    </xf>
    <xf numFmtId="49" fontId="1" fillId="21" borderId="2" xfId="11" applyNumberFormat="1" applyFont="1" applyFill="1" applyBorder="1" applyAlignment="1">
      <alignment horizontal="right" vertical="top" wrapText="1"/>
    </xf>
    <xf numFmtId="49" fontId="1" fillId="8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19" borderId="1" xfId="0" applyFont="1" applyFill="1" applyBorder="1" applyAlignment="1">
      <alignment horizontal="left" vertical="top" wrapText="1"/>
    </xf>
    <xf numFmtId="0" fontId="1" fillId="19" borderId="1" xfId="0" applyFont="1" applyFill="1" applyBorder="1" applyAlignment="1">
      <alignment horizontal="right" vertical="top" wrapText="1"/>
    </xf>
    <xf numFmtId="0" fontId="1" fillId="21" borderId="2" xfId="11" applyFont="1" applyFill="1" applyBorder="1" applyAlignment="1">
      <alignment horizontal="right" vertical="top" wrapText="1"/>
    </xf>
    <xf numFmtId="0" fontId="1" fillId="0" borderId="2" xfId="11" applyFont="1" applyBorder="1" applyAlignment="1">
      <alignment horizontal="right" vertical="top" wrapText="1"/>
    </xf>
    <xf numFmtId="0" fontId="1" fillId="21" borderId="4" xfId="11" applyFont="1" applyFill="1" applyBorder="1" applyAlignment="1">
      <alignment horizontal="right" vertical="top" wrapText="1"/>
    </xf>
    <xf numFmtId="166" fontId="1" fillId="21" borderId="1" xfId="0" applyNumberFormat="1" applyFont="1" applyFill="1" applyBorder="1" applyAlignment="1">
      <alignment vertical="top"/>
    </xf>
    <xf numFmtId="166" fontId="1" fillId="4" borderId="1" xfId="0" applyNumberFormat="1" applyFont="1" applyFill="1" applyBorder="1" applyAlignment="1">
      <alignment horizontal="center" vertical="top"/>
    </xf>
    <xf numFmtId="49" fontId="7" fillId="8" borderId="1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49" fontId="1" fillId="16" borderId="16" xfId="0" applyNumberFormat="1" applyFont="1" applyFill="1" applyBorder="1" applyAlignment="1">
      <alignment horizontal="right" vertical="top"/>
    </xf>
    <xf numFmtId="49" fontId="1" fillId="23" borderId="16" xfId="0" applyNumberFormat="1" applyFont="1" applyFill="1" applyBorder="1" applyAlignment="1">
      <alignment horizontal="right" vertical="top"/>
    </xf>
    <xf numFmtId="49" fontId="1" fillId="4" borderId="16" xfId="0" applyNumberFormat="1" applyFont="1" applyFill="1" applyBorder="1" applyAlignment="1">
      <alignment horizontal="left" vertical="top" wrapText="1"/>
    </xf>
    <xf numFmtId="166" fontId="1" fillId="16" borderId="16" xfId="0" applyNumberFormat="1" applyFont="1" applyFill="1" applyBorder="1" applyAlignment="1">
      <alignment horizontal="right" vertical="top" wrapText="1"/>
    </xf>
    <xf numFmtId="166" fontId="1" fillId="23" borderId="16" xfId="0" applyNumberFormat="1" applyFont="1" applyFill="1" applyBorder="1" applyAlignment="1">
      <alignment horizontal="right" vertical="top" wrapText="1"/>
    </xf>
    <xf numFmtId="49" fontId="1" fillId="0" borderId="16" xfId="0" applyNumberFormat="1" applyFont="1" applyBorder="1" applyAlignment="1">
      <alignment horizontal="left" vertical="top" wrapText="1"/>
    </xf>
    <xf numFmtId="49" fontId="1" fillId="16" borderId="16" xfId="0" applyNumberFormat="1" applyFont="1" applyFill="1" applyBorder="1" applyAlignment="1">
      <alignment horizontal="right" vertical="top" wrapText="1"/>
    </xf>
    <xf numFmtId="49" fontId="1" fillId="23" borderId="16" xfId="0" applyNumberFormat="1" applyFont="1" applyFill="1" applyBorder="1" applyAlignment="1">
      <alignment horizontal="right" vertical="top" wrapText="1"/>
    </xf>
    <xf numFmtId="166" fontId="1" fillId="4" borderId="1" xfId="0" applyNumberFormat="1" applyFont="1" applyFill="1" applyBorder="1" applyAlignment="1">
      <alignment horizontal="right" vertical="top"/>
    </xf>
    <xf numFmtId="166" fontId="1" fillId="21" borderId="1" xfId="0" applyNumberFormat="1" applyFont="1" applyFill="1" applyBorder="1" applyAlignment="1">
      <alignment horizontal="right" vertical="top"/>
    </xf>
    <xf numFmtId="166" fontId="1" fillId="4" borderId="6" xfId="0" applyNumberFormat="1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left" vertical="top" wrapText="1"/>
    </xf>
    <xf numFmtId="49" fontId="4" fillId="8" borderId="1" xfId="0" applyNumberFormat="1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166" fontId="4" fillId="8" borderId="2" xfId="0" applyNumberFormat="1" applyFont="1" applyFill="1" applyBorder="1" applyAlignment="1">
      <alignment vertical="top" wrapText="1"/>
    </xf>
    <xf numFmtId="166" fontId="4" fillId="8" borderId="2" xfId="0" applyNumberFormat="1" applyFont="1" applyFill="1" applyBorder="1" applyAlignment="1">
      <alignment horizontal="center" vertical="top" wrapText="1"/>
    </xf>
    <xf numFmtId="49" fontId="4" fillId="8" borderId="19" xfId="0" applyNumberFormat="1" applyFont="1" applyFill="1" applyBorder="1" applyAlignment="1">
      <alignment horizontal="left" vertical="top" wrapText="1"/>
    </xf>
    <xf numFmtId="3" fontId="4" fillId="17" borderId="19" xfId="0" applyNumberFormat="1" applyFont="1" applyFill="1" applyBorder="1" applyAlignment="1">
      <alignment horizontal="right" vertical="top" wrapText="1"/>
    </xf>
    <xf numFmtId="166" fontId="1" fillId="4" borderId="2" xfId="0" applyNumberFormat="1" applyFont="1" applyFill="1" applyBorder="1" applyAlignment="1">
      <alignment vertical="top" wrapText="1"/>
    </xf>
    <xf numFmtId="166" fontId="1" fillId="21" borderId="2" xfId="0" applyNumberFormat="1" applyFont="1" applyFill="1" applyBorder="1" applyAlignment="1">
      <alignment vertical="top" wrapText="1"/>
    </xf>
    <xf numFmtId="0" fontId="1" fillId="18" borderId="19" xfId="0" applyFont="1" applyFill="1" applyBorder="1" applyAlignment="1">
      <alignment horizontal="left" vertical="top" wrapText="1"/>
    </xf>
    <xf numFmtId="3" fontId="1" fillId="18" borderId="19" xfId="0" applyNumberFormat="1" applyFont="1" applyFill="1" applyBorder="1" applyAlignment="1">
      <alignment horizontal="right" vertical="top" wrapText="1"/>
    </xf>
    <xf numFmtId="3" fontId="1" fillId="22" borderId="19" xfId="0" applyNumberFormat="1" applyFont="1" applyFill="1" applyBorder="1" applyAlignment="1">
      <alignment horizontal="right" vertical="top" wrapText="1"/>
    </xf>
    <xf numFmtId="3" fontId="1" fillId="16" borderId="16" xfId="0" applyNumberFormat="1" applyFont="1" applyFill="1" applyBorder="1" applyAlignment="1">
      <alignment horizontal="right" vertical="top" wrapText="1"/>
    </xf>
    <xf numFmtId="3" fontId="1" fillId="23" borderId="16" xfId="0" applyNumberFormat="1" applyFont="1" applyFill="1" applyBorder="1" applyAlignment="1">
      <alignment horizontal="right" vertical="top" wrapText="1"/>
    </xf>
    <xf numFmtId="49" fontId="4" fillId="8" borderId="1" xfId="0" applyNumberFormat="1" applyFont="1" applyFill="1" applyBorder="1" applyAlignment="1">
      <alignment horizontal="left" vertical="top" wrapText="1"/>
    </xf>
    <xf numFmtId="0" fontId="61" fillId="8" borderId="1" xfId="0" applyFont="1" applyFill="1" applyBorder="1" applyAlignment="1">
      <alignment vertical="top" wrapText="1"/>
    </xf>
    <xf numFmtId="166" fontId="4" fillId="8" borderId="1" xfId="0" applyNumberFormat="1" applyFont="1" applyFill="1" applyBorder="1" applyAlignment="1">
      <alignment vertical="top" wrapText="1"/>
    </xf>
    <xf numFmtId="166" fontId="4" fillId="8" borderId="1" xfId="0" applyNumberFormat="1" applyFont="1" applyFill="1" applyBorder="1" applyAlignment="1">
      <alignment horizontal="center" vertical="top" wrapText="1"/>
    </xf>
    <xf numFmtId="49" fontId="4" fillId="8" borderId="1" xfId="0" applyNumberFormat="1" applyFont="1" applyFill="1" applyBorder="1" applyAlignment="1">
      <alignment horizontal="center" vertical="top" wrapText="1"/>
    </xf>
    <xf numFmtId="165" fontId="1" fillId="4" borderId="2" xfId="0" applyNumberFormat="1" applyFont="1" applyFill="1" applyBorder="1" applyAlignment="1">
      <alignment horizontal="left" vertical="top" wrapText="1"/>
    </xf>
    <xf numFmtId="49" fontId="1" fillId="4" borderId="6" xfId="0" applyNumberFormat="1" applyFont="1" applyFill="1" applyBorder="1" applyAlignment="1">
      <alignment vertical="top" wrapText="1"/>
    </xf>
    <xf numFmtId="166" fontId="3" fillId="12" borderId="1" xfId="0" applyNumberFormat="1" applyFont="1" applyFill="1" applyBorder="1" applyAlignment="1">
      <alignment horizontal="right" vertical="top" wrapText="1"/>
    </xf>
    <xf numFmtId="166" fontId="1" fillId="14" borderId="0" xfId="0" applyNumberFormat="1" applyFont="1" applyFill="1" applyAlignment="1">
      <alignment horizontal="center" vertical="top" wrapText="1"/>
    </xf>
    <xf numFmtId="166" fontId="1" fillId="14" borderId="0" xfId="0" applyNumberFormat="1" applyFont="1" applyFill="1" applyAlignment="1">
      <alignment horizontal="left" vertical="top" wrapText="1"/>
    </xf>
    <xf numFmtId="166" fontId="1" fillId="14" borderId="0" xfId="0" applyNumberFormat="1" applyFont="1" applyFill="1" applyAlignment="1">
      <alignment horizontal="right" vertical="top" wrapText="1"/>
    </xf>
    <xf numFmtId="49" fontId="4" fillId="8" borderId="4" xfId="0" applyNumberFormat="1" applyFont="1" applyFill="1" applyBorder="1" applyAlignment="1">
      <alignment vertical="top" wrapText="1"/>
    </xf>
    <xf numFmtId="4" fontId="4" fillId="8" borderId="4" xfId="0" applyNumberFormat="1" applyFont="1" applyFill="1" applyBorder="1" applyAlignment="1">
      <alignment vertical="top" wrapText="1"/>
    </xf>
    <xf numFmtId="4" fontId="4" fillId="8" borderId="4" xfId="0" applyNumberFormat="1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vertical="top" wrapText="1"/>
    </xf>
    <xf numFmtId="0" fontId="4" fillId="8" borderId="2" xfId="11" applyFont="1" applyFill="1" applyBorder="1" applyAlignment="1">
      <alignment horizontal="right" vertical="top" wrapText="1"/>
    </xf>
    <xf numFmtId="4" fontId="1" fillId="4" borderId="4" xfId="0" applyNumberFormat="1" applyFont="1" applyFill="1" applyBorder="1" applyAlignment="1">
      <alignment horizontal="left" vertical="top" wrapText="1"/>
    </xf>
    <xf numFmtId="4" fontId="4" fillId="8" borderId="1" xfId="0" applyNumberFormat="1" applyFont="1" applyFill="1" applyBorder="1" applyAlignment="1">
      <alignment horizontal="center" vertical="top" wrapText="1"/>
    </xf>
    <xf numFmtId="4" fontId="4" fillId="8" borderId="1" xfId="0" applyNumberFormat="1" applyFont="1" applyFill="1" applyBorder="1" applyAlignment="1">
      <alignment horizontal="left" vertical="top" wrapText="1"/>
    </xf>
    <xf numFmtId="0" fontId="1" fillId="4" borderId="1" xfId="11" applyFont="1" applyFill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165" fontId="1" fillId="21" borderId="1" xfId="0" applyNumberFormat="1" applyFont="1" applyFill="1" applyBorder="1" applyAlignment="1">
      <alignment vertical="top" wrapText="1"/>
    </xf>
    <xf numFmtId="0" fontId="1" fillId="0" borderId="2" xfId="11" applyFont="1" applyBorder="1" applyAlignment="1">
      <alignment vertical="top" wrapText="1"/>
    </xf>
    <xf numFmtId="0" fontId="1" fillId="4" borderId="2" xfId="1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vertical="top" wrapText="1"/>
    </xf>
    <xf numFmtId="0" fontId="1" fillId="0" borderId="1" xfId="11" applyFont="1" applyBorder="1" applyAlignment="1">
      <alignment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1" fillId="4" borderId="4" xfId="11" applyFont="1" applyFill="1" applyBorder="1" applyAlignment="1">
      <alignment horizontal="righ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13" xfId="11" applyFont="1" applyFill="1" applyBorder="1" applyAlignment="1">
      <alignment horizontal="left" vertical="top" wrapText="1"/>
    </xf>
    <xf numFmtId="49" fontId="2" fillId="4" borderId="13" xfId="11" applyNumberFormat="1" applyFont="1" applyFill="1" applyBorder="1" applyAlignment="1">
      <alignment horizontal="right" vertical="center" textRotation="90" wrapText="1"/>
    </xf>
    <xf numFmtId="49" fontId="2" fillId="4" borderId="13" xfId="11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vertical="top" wrapText="1"/>
    </xf>
    <xf numFmtId="165" fontId="4" fillId="8" borderId="1" xfId="0" applyNumberFormat="1" applyFont="1" applyFill="1" applyBorder="1" applyAlignment="1">
      <alignment horizontal="center" vertical="top" wrapText="1"/>
    </xf>
    <xf numFmtId="165" fontId="4" fillId="8" borderId="1" xfId="0" applyNumberFormat="1" applyFont="1" applyFill="1" applyBorder="1" applyAlignment="1">
      <alignment horizontal="left" vertical="top" wrapText="1"/>
    </xf>
    <xf numFmtId="165" fontId="1" fillId="4" borderId="1" xfId="0" applyNumberFormat="1" applyFont="1" applyFill="1" applyBorder="1" applyAlignment="1">
      <alignment horizontal="center" vertical="top" wrapText="1"/>
    </xf>
    <xf numFmtId="49" fontId="1" fillId="4" borderId="2" xfId="11" applyNumberFormat="1" applyFont="1" applyFill="1" applyBorder="1" applyAlignment="1">
      <alignment horizontal="right" vertical="top" wrapText="1"/>
    </xf>
    <xf numFmtId="49" fontId="1" fillId="4" borderId="1" xfId="11" applyNumberFormat="1" applyFont="1" applyFill="1" applyBorder="1" applyAlignment="1">
      <alignment horizontal="right" vertical="top" wrapText="1"/>
    </xf>
    <xf numFmtId="49" fontId="1" fillId="21" borderId="1" xfId="11" applyNumberFormat="1" applyFont="1" applyFill="1" applyBorder="1" applyAlignment="1">
      <alignment horizontal="right" vertical="top" wrapText="1"/>
    </xf>
    <xf numFmtId="4" fontId="4" fillId="8" borderId="1" xfId="0" applyNumberFormat="1" applyFont="1" applyFill="1" applyBorder="1" applyAlignment="1">
      <alignment vertical="top" wrapText="1"/>
    </xf>
    <xf numFmtId="0" fontId="1" fillId="4" borderId="4" xfId="11" applyFont="1" applyFill="1" applyBorder="1" applyAlignment="1">
      <alignment vertical="top" wrapText="1"/>
    </xf>
    <xf numFmtId="49" fontId="2" fillId="0" borderId="1" xfId="11" applyNumberFormat="1" applyFont="1" applyBorder="1" applyAlignment="1">
      <alignment horizontal="right" vertical="center" textRotation="90" wrapText="1"/>
    </xf>
    <xf numFmtId="166" fontId="1" fillId="0" borderId="4" xfId="0" applyNumberFormat="1" applyFont="1" applyBorder="1" applyAlignment="1">
      <alignment horizontal="center" vertical="top" wrapText="1"/>
    </xf>
    <xf numFmtId="49" fontId="2" fillId="4" borderId="1" xfId="11" applyNumberFormat="1" applyFont="1" applyFill="1" applyBorder="1" applyAlignment="1">
      <alignment horizontal="right" vertical="center" textRotation="90" wrapText="1"/>
    </xf>
    <xf numFmtId="49" fontId="4" fillId="8" borderId="3" xfId="0" applyNumberFormat="1" applyFont="1" applyFill="1" applyBorder="1" applyAlignment="1">
      <alignment vertical="top" wrapText="1"/>
    </xf>
    <xf numFmtId="49" fontId="4" fillId="8" borderId="5" xfId="0" applyNumberFormat="1" applyFont="1" applyFill="1" applyBorder="1" applyAlignment="1">
      <alignment vertical="top" wrapText="1"/>
    </xf>
    <xf numFmtId="49" fontId="4" fillId="8" borderId="3" xfId="0" applyNumberFormat="1" applyFont="1" applyFill="1" applyBorder="1" applyAlignment="1">
      <alignment horizontal="right" vertical="top" wrapText="1"/>
    </xf>
    <xf numFmtId="166" fontId="1" fillId="4" borderId="1" xfId="1" applyNumberFormat="1" applyFont="1" applyFill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center" vertical="top" wrapText="1"/>
    </xf>
    <xf numFmtId="165" fontId="1" fillId="4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center" vertical="top" wrapText="1"/>
    </xf>
    <xf numFmtId="165" fontId="1" fillId="4" borderId="1" xfId="7" applyNumberFormat="1" applyFont="1" applyFill="1" applyBorder="1" applyAlignment="1">
      <alignment horizontal="right" vertical="top" wrapText="1"/>
    </xf>
    <xf numFmtId="165" fontId="1" fillId="4" borderId="1" xfId="7" applyNumberFormat="1" applyFont="1" applyFill="1" applyBorder="1" applyAlignment="1">
      <alignment horizontal="center" vertical="top" wrapText="1"/>
    </xf>
    <xf numFmtId="49" fontId="1" fillId="4" borderId="1" xfId="6" applyNumberFormat="1" applyFill="1" applyBorder="1" applyAlignment="1">
      <alignment horizontal="left" vertical="top" wrapText="1"/>
    </xf>
    <xf numFmtId="0" fontId="1" fillId="4" borderId="1" xfId="6" applyFill="1" applyBorder="1" applyAlignment="1">
      <alignment horizontal="left" vertical="top" wrapText="1"/>
    </xf>
    <xf numFmtId="49" fontId="1" fillId="4" borderId="1" xfId="6" applyNumberFormat="1" applyFill="1" applyBorder="1" applyAlignment="1">
      <alignment horizontal="right" vertical="top" wrapText="1"/>
    </xf>
    <xf numFmtId="166" fontId="4" fillId="8" borderId="1" xfId="7" applyNumberFormat="1" applyFont="1" applyFill="1" applyBorder="1" applyAlignment="1">
      <alignment horizontal="right" vertical="top" wrapText="1"/>
    </xf>
    <xf numFmtId="166" fontId="4" fillId="8" borderId="1" xfId="7" applyNumberFormat="1" applyFont="1" applyFill="1" applyBorder="1" applyAlignment="1">
      <alignment horizontal="center" vertical="top" wrapText="1"/>
    </xf>
    <xf numFmtId="166" fontId="4" fillId="8" borderId="1" xfId="7" applyNumberFormat="1" applyFont="1" applyFill="1" applyBorder="1" applyAlignment="1">
      <alignment horizontal="left" vertical="top" wrapText="1"/>
    </xf>
    <xf numFmtId="49" fontId="4" fillId="8" borderId="1" xfId="7" applyNumberFormat="1" applyFont="1" applyFill="1" applyBorder="1" applyAlignment="1">
      <alignment horizontal="right" vertical="top" wrapText="1"/>
    </xf>
    <xf numFmtId="166" fontId="1" fillId="4" borderId="1" xfId="7" applyNumberFormat="1" applyFont="1" applyFill="1" applyBorder="1" applyAlignment="1">
      <alignment horizontal="right" vertical="top" wrapText="1"/>
    </xf>
    <xf numFmtId="166" fontId="1" fillId="4" borderId="1" xfId="7" applyNumberFormat="1" applyFont="1" applyFill="1" applyBorder="1" applyAlignment="1">
      <alignment horizontal="center" vertical="top" wrapText="1"/>
    </xf>
    <xf numFmtId="166" fontId="1" fillId="4" borderId="1" xfId="1" applyNumberFormat="1" applyFont="1" applyFill="1" applyBorder="1" applyAlignment="1">
      <alignment horizontal="center" vertical="top" wrapText="1"/>
    </xf>
    <xf numFmtId="166" fontId="1" fillId="4" borderId="1" xfId="1" applyNumberFormat="1" applyFont="1" applyFill="1" applyBorder="1" applyAlignment="1">
      <alignment horizontal="right" vertical="top" wrapText="1"/>
    </xf>
    <xf numFmtId="49" fontId="1" fillId="4" borderId="3" xfId="0" applyNumberFormat="1" applyFont="1" applyFill="1" applyBorder="1" applyAlignment="1">
      <alignment horizontal="right" vertical="top" wrapText="1"/>
    </xf>
    <xf numFmtId="49" fontId="1" fillId="7" borderId="1" xfId="0" applyNumberFormat="1" applyFon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166" fontId="1" fillId="4" borderId="1" xfId="6" applyNumberFormat="1" applyFill="1" applyBorder="1" applyAlignment="1">
      <alignment vertical="top" wrapText="1"/>
    </xf>
    <xf numFmtId="166" fontId="1" fillId="4" borderId="1" xfId="6" applyNumberFormat="1" applyFill="1" applyBorder="1" applyAlignment="1">
      <alignment horizontal="center" vertical="top" wrapText="1"/>
    </xf>
    <xf numFmtId="0" fontId="1" fillId="0" borderId="1" xfId="6" applyBorder="1" applyAlignment="1">
      <alignment horizontal="left" vertical="top" wrapText="1"/>
    </xf>
    <xf numFmtId="166" fontId="1" fillId="4" borderId="2" xfId="6" applyNumberFormat="1" applyFill="1" applyBorder="1" applyAlignment="1">
      <alignment horizontal="center" vertical="top" wrapText="1"/>
    </xf>
    <xf numFmtId="49" fontId="1" fillId="0" borderId="1" xfId="6" applyNumberFormat="1" applyBorder="1" applyAlignment="1">
      <alignment horizontal="right" vertical="top" wrapText="1"/>
    </xf>
    <xf numFmtId="49" fontId="4" fillId="8" borderId="12" xfId="0" applyNumberFormat="1" applyFont="1" applyFill="1" applyBorder="1" applyAlignment="1">
      <alignment vertical="top" wrapText="1"/>
    </xf>
    <xf numFmtId="4" fontId="4" fillId="8" borderId="5" xfId="0" applyNumberFormat="1" applyFont="1" applyFill="1" applyBorder="1" applyAlignment="1">
      <alignment horizontal="center" vertical="top" wrapText="1"/>
    </xf>
    <xf numFmtId="166" fontId="3" fillId="13" borderId="4" xfId="0" applyNumberFormat="1" applyFont="1" applyFill="1" applyBorder="1" applyAlignment="1">
      <alignment horizontal="right" vertical="top" wrapText="1"/>
    </xf>
    <xf numFmtId="166" fontId="1" fillId="5" borderId="0" xfId="0" applyNumberFormat="1" applyFont="1" applyFill="1" applyAlignment="1">
      <alignment horizontal="center" vertical="top" wrapText="1"/>
    </xf>
    <xf numFmtId="49" fontId="1" fillId="5" borderId="0" xfId="0" applyNumberFormat="1" applyFont="1" applyFill="1" applyAlignment="1">
      <alignment horizontal="right" vertical="top" wrapText="1"/>
    </xf>
    <xf numFmtId="166" fontId="1" fillId="5" borderId="1" xfId="0" applyNumberFormat="1" applyFont="1" applyFill="1" applyBorder="1" applyAlignment="1">
      <alignment horizontal="right" vertical="top" wrapText="1"/>
    </xf>
    <xf numFmtId="0" fontId="7" fillId="11" borderId="1" xfId="4" applyFont="1" applyFill="1" applyBorder="1" applyAlignment="1">
      <alignment horizontal="left" vertical="top" wrapText="1"/>
    </xf>
    <xf numFmtId="0" fontId="11" fillId="0" borderId="1" xfId="4" applyFont="1" applyBorder="1" applyAlignment="1">
      <alignment horizontal="left" vertical="top" wrapText="1"/>
    </xf>
    <xf numFmtId="0" fontId="11" fillId="4" borderId="1" xfId="4" applyFont="1" applyFill="1" applyBorder="1" applyAlignment="1">
      <alignment horizontal="left" vertical="top" wrapText="1"/>
    </xf>
    <xf numFmtId="0" fontId="7" fillId="9" borderId="1" xfId="4" applyFont="1" applyFill="1" applyBorder="1" applyAlignment="1">
      <alignment horizontal="left" vertical="top" wrapText="1"/>
    </xf>
    <xf numFmtId="0" fontId="7" fillId="10" borderId="1" xfId="4" applyFont="1" applyFill="1" applyBorder="1" applyAlignment="1">
      <alignment horizontal="left" vertical="top" wrapText="1"/>
    </xf>
    <xf numFmtId="4" fontId="1" fillId="4" borderId="1" xfId="4" applyNumberFormat="1" applyFont="1" applyFill="1" applyBorder="1" applyAlignment="1">
      <alignment vertical="top" wrapText="1"/>
    </xf>
    <xf numFmtId="49" fontId="1" fillId="4" borderId="4" xfId="6" applyNumberFormat="1" applyFill="1" applyBorder="1" applyAlignment="1">
      <alignment horizontal="left" vertical="top" wrapText="1"/>
    </xf>
    <xf numFmtId="166" fontId="1" fillId="21" borderId="1" xfId="6" applyNumberFormat="1" applyFill="1" applyBorder="1" applyAlignment="1">
      <alignment vertical="top" wrapText="1"/>
    </xf>
    <xf numFmtId="166" fontId="1" fillId="21" borderId="1" xfId="1" applyNumberFormat="1" applyFont="1" applyFill="1" applyBorder="1" applyAlignment="1">
      <alignment horizontal="right" vertical="top" wrapText="1"/>
    </xf>
    <xf numFmtId="165" fontId="1" fillId="21" borderId="1" xfId="7" applyNumberFormat="1" applyFont="1" applyFill="1" applyBorder="1" applyAlignment="1">
      <alignment horizontal="right" vertical="top" wrapText="1"/>
    </xf>
    <xf numFmtId="166" fontId="1" fillId="21" borderId="1" xfId="7" applyNumberFormat="1" applyFont="1" applyFill="1" applyBorder="1" applyAlignment="1">
      <alignment horizontal="right" vertical="top" wrapText="1"/>
    </xf>
    <xf numFmtId="166" fontId="1" fillId="21" borderId="1" xfId="1" applyNumberFormat="1" applyFont="1" applyFill="1" applyBorder="1" applyAlignment="1">
      <alignment horizontal="right" vertical="top"/>
    </xf>
    <xf numFmtId="165" fontId="1" fillId="21" borderId="1" xfId="0" applyNumberFormat="1" applyFont="1" applyFill="1" applyBorder="1" applyAlignment="1">
      <alignment horizontal="right" vertical="top" wrapText="1"/>
    </xf>
    <xf numFmtId="49" fontId="2" fillId="21" borderId="13" xfId="11" applyNumberFormat="1" applyFont="1" applyFill="1" applyBorder="1" applyAlignment="1">
      <alignment horizontal="center" vertical="center" wrapText="1"/>
    </xf>
    <xf numFmtId="49" fontId="1" fillId="21" borderId="1" xfId="6" applyNumberFormat="1" applyFill="1" applyBorder="1" applyAlignment="1">
      <alignment horizontal="right" vertical="top" wrapText="1"/>
    </xf>
    <xf numFmtId="49" fontId="1" fillId="21" borderId="3" xfId="0" applyNumberFormat="1" applyFont="1" applyFill="1" applyBorder="1" applyAlignment="1">
      <alignment horizontal="right" vertical="top" wrapText="1"/>
    </xf>
    <xf numFmtId="0" fontId="1" fillId="0" borderId="1" xfId="11" applyFont="1" applyBorder="1" applyAlignment="1">
      <alignment horizontal="right" vertical="top" wrapText="1"/>
    </xf>
    <xf numFmtId="49" fontId="2" fillId="4" borderId="1" xfId="11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8" fillId="9" borderId="8" xfId="0" applyNumberFormat="1" applyFont="1" applyFill="1" applyBorder="1" applyAlignment="1">
      <alignment horizontal="center" vertical="center" wrapText="1"/>
    </xf>
    <xf numFmtId="49" fontId="8" fillId="9" borderId="14" xfId="0" applyNumberFormat="1" applyFont="1" applyFill="1" applyBorder="1" applyAlignment="1">
      <alignment horizontal="center" vertical="center" wrapText="1"/>
    </xf>
    <xf numFmtId="49" fontId="8" fillId="9" borderId="7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vertical="top" wrapText="1"/>
    </xf>
    <xf numFmtId="0" fontId="8" fillId="8" borderId="5" xfId="0" applyFont="1" applyFill="1" applyBorder="1" applyAlignment="1">
      <alignment vertical="top" wrapText="1"/>
    </xf>
    <xf numFmtId="4" fontId="8" fillId="8" borderId="1" xfId="0" applyNumberFormat="1" applyFont="1" applyFill="1" applyBorder="1" applyAlignment="1">
      <alignment vertical="top" wrapText="1"/>
    </xf>
    <xf numFmtId="4" fontId="8" fillId="8" borderId="1" xfId="0" applyNumberFormat="1" applyFont="1" applyFill="1" applyBorder="1" applyAlignment="1">
      <alignment horizontal="center" vertical="top" wrapText="1"/>
    </xf>
    <xf numFmtId="0" fontId="8" fillId="8" borderId="3" xfId="0" applyFont="1" applyFill="1" applyBorder="1" applyAlignment="1">
      <alignment horizontal="center" vertical="top" wrapText="1"/>
    </xf>
    <xf numFmtId="165" fontId="12" fillId="0" borderId="1" xfId="0" applyNumberFormat="1" applyFont="1" applyBorder="1" applyAlignment="1">
      <alignment vertical="top" wrapText="1"/>
    </xf>
    <xf numFmtId="166" fontId="12" fillId="4" borderId="6" xfId="0" applyNumberFormat="1" applyFont="1" applyFill="1" applyBorder="1" applyAlignment="1">
      <alignment horizontal="center" vertical="top" wrapText="1"/>
    </xf>
    <xf numFmtId="49" fontId="8" fillId="8" borderId="4" xfId="0" applyNumberFormat="1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vertical="top" wrapText="1"/>
    </xf>
    <xf numFmtId="166" fontId="8" fillId="8" borderId="1" xfId="0" applyNumberFormat="1" applyFont="1" applyFill="1" applyBorder="1" applyAlignment="1">
      <alignment vertical="top" wrapText="1"/>
    </xf>
    <xf numFmtId="166" fontId="8" fillId="8" borderId="1" xfId="0" applyNumberFormat="1" applyFont="1" applyFill="1" applyBorder="1" applyAlignment="1">
      <alignment horizontal="center" vertical="top" wrapText="1"/>
    </xf>
    <xf numFmtId="49" fontId="8" fillId="8" borderId="4" xfId="0" applyNumberFormat="1" applyFont="1" applyFill="1" applyBorder="1" applyAlignment="1">
      <alignment horizontal="center" vertical="top" wrapText="1"/>
    </xf>
    <xf numFmtId="0" fontId="8" fillId="0" borderId="0" xfId="0" applyFont="1"/>
    <xf numFmtId="166" fontId="12" fillId="4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49" fontId="14" fillId="8" borderId="3" xfId="0" applyNumberFormat="1" applyFont="1" applyFill="1" applyBorder="1" applyAlignment="1">
      <alignment horizontal="left" vertical="top" wrapText="1"/>
    </xf>
    <xf numFmtId="49" fontId="14" fillId="8" borderId="1" xfId="0" applyNumberFormat="1" applyFont="1" applyFill="1" applyBorder="1" applyAlignment="1">
      <alignment vertical="top" wrapText="1"/>
    </xf>
    <xf numFmtId="4" fontId="14" fillId="8" borderId="1" xfId="0" applyNumberFormat="1" applyFont="1" applyFill="1" applyBorder="1" applyAlignment="1">
      <alignment vertical="top" wrapText="1"/>
    </xf>
    <xf numFmtId="4" fontId="14" fillId="8" borderId="1" xfId="0" applyNumberFormat="1" applyFont="1" applyFill="1" applyBorder="1" applyAlignment="1">
      <alignment horizontal="center" vertical="top" wrapText="1"/>
    </xf>
    <xf numFmtId="49" fontId="14" fillId="8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left" vertical="top" wrapText="1"/>
    </xf>
    <xf numFmtId="165" fontId="12" fillId="2" borderId="1" xfId="0" applyNumberFormat="1" applyFont="1" applyFill="1" applyBorder="1" applyAlignment="1">
      <alignment horizontal="center" vertical="top" wrapText="1"/>
    </xf>
    <xf numFmtId="166" fontId="14" fillId="8" borderId="1" xfId="0" applyNumberFormat="1" applyFont="1" applyFill="1" applyBorder="1" applyAlignment="1">
      <alignment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49" fontId="12" fillId="0" borderId="5" xfId="0" applyNumberFormat="1" applyFont="1" applyBorder="1" applyAlignment="1">
      <alignment horizontal="left" vertical="top" wrapText="1"/>
    </xf>
    <xf numFmtId="166" fontId="12" fillId="4" borderId="5" xfId="0" applyNumberFormat="1" applyFont="1" applyFill="1" applyBorder="1" applyAlignment="1">
      <alignment vertical="top" wrapText="1"/>
    </xf>
    <xf numFmtId="166" fontId="12" fillId="4" borderId="14" xfId="0" applyNumberFormat="1" applyFont="1" applyFill="1" applyBorder="1" applyAlignment="1">
      <alignment horizontal="center" vertical="top" wrapText="1"/>
    </xf>
    <xf numFmtId="166" fontId="13" fillId="8" borderId="1" xfId="0" applyNumberFormat="1" applyFont="1" applyFill="1" applyBorder="1" applyAlignment="1">
      <alignment vertical="top" wrapText="1"/>
    </xf>
    <xf numFmtId="166" fontId="13" fillId="8" borderId="1" xfId="0" applyNumberFormat="1" applyFont="1" applyFill="1" applyBorder="1" applyAlignment="1">
      <alignment horizontal="right" vertical="top" wrapText="1"/>
    </xf>
    <xf numFmtId="166" fontId="12" fillId="4" borderId="0" xfId="0" applyNumberFormat="1" applyFont="1" applyFill="1" applyAlignment="1">
      <alignment horizontal="center" vertical="top" wrapText="1"/>
    </xf>
    <xf numFmtId="166" fontId="12" fillId="4" borderId="0" xfId="0" applyNumberFormat="1" applyFont="1" applyFill="1" applyAlignment="1">
      <alignment horizontal="left" vertical="top" wrapText="1"/>
    </xf>
    <xf numFmtId="166" fontId="12" fillId="4" borderId="1" xfId="4" applyNumberFormat="1" applyFont="1" applyFill="1" applyBorder="1" applyAlignment="1">
      <alignment horizontal="right" vertical="top" wrapText="1"/>
    </xf>
    <xf numFmtId="0" fontId="8" fillId="0" borderId="1" xfId="4" applyFont="1" applyBorder="1" applyAlignment="1">
      <alignment vertical="top" wrapText="1"/>
    </xf>
    <xf numFmtId="166" fontId="25" fillId="4" borderId="1" xfId="4" applyNumberFormat="1" applyFont="1" applyFill="1" applyBorder="1" applyAlignment="1">
      <alignment horizontal="right" vertical="top" wrapText="1"/>
    </xf>
    <xf numFmtId="166" fontId="15" fillId="4" borderId="0" xfId="4" applyNumberFormat="1" applyFont="1" applyFill="1" applyAlignment="1">
      <alignment horizontal="center" vertical="top" wrapText="1"/>
    </xf>
    <xf numFmtId="0" fontId="8" fillId="4" borderId="1" xfId="4" applyFont="1" applyFill="1" applyBorder="1" applyAlignment="1">
      <alignment vertical="top" wrapText="1"/>
    </xf>
    <xf numFmtId="166" fontId="8" fillId="9" borderId="1" xfId="4" applyNumberFormat="1" applyFont="1" applyFill="1" applyBorder="1" applyAlignment="1">
      <alignment horizontal="right" vertical="top" wrapText="1"/>
    </xf>
    <xf numFmtId="0" fontId="8" fillId="4" borderId="0" xfId="4" applyFont="1" applyFill="1" applyAlignment="1">
      <alignment horizontal="center" vertical="top" wrapText="1"/>
    </xf>
    <xf numFmtId="166" fontId="13" fillId="10" borderId="1" xfId="4" applyNumberFormat="1" applyFont="1" applyFill="1" applyBorder="1" applyAlignment="1">
      <alignment horizontal="right" vertical="top" wrapText="1"/>
    </xf>
    <xf numFmtId="4" fontId="12" fillId="4" borderId="1" xfId="4" applyNumberFormat="1" applyFont="1" applyFill="1" applyBorder="1" applyAlignment="1">
      <alignment horizontal="right" vertical="top" wrapText="1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49" fontId="12" fillId="21" borderId="2" xfId="0" applyNumberFormat="1" applyFont="1" applyFill="1" applyBorder="1" applyAlignment="1">
      <alignment horizontal="center" vertical="top" wrapText="1"/>
    </xf>
    <xf numFmtId="49" fontId="12" fillId="21" borderId="4" xfId="0" applyNumberFormat="1" applyFont="1" applyFill="1" applyBorder="1" applyAlignment="1">
      <alignment horizontal="center" vertical="top" wrapText="1"/>
    </xf>
    <xf numFmtId="0" fontId="12" fillId="21" borderId="1" xfId="0" applyFont="1" applyFill="1" applyBorder="1" applyAlignment="1">
      <alignment horizontal="center" vertical="top" wrapText="1"/>
    </xf>
    <xf numFmtId="49" fontId="12" fillId="21" borderId="1" xfId="0" applyNumberFormat="1" applyFont="1" applyFill="1" applyBorder="1" applyAlignment="1">
      <alignment horizontal="center" vertical="top" wrapText="1"/>
    </xf>
    <xf numFmtId="0" fontId="12" fillId="21" borderId="2" xfId="0" applyFont="1" applyFill="1" applyBorder="1" applyAlignment="1">
      <alignment horizontal="center" vertical="top" wrapText="1"/>
    </xf>
    <xf numFmtId="0" fontId="12" fillId="21" borderId="4" xfId="0" applyFont="1" applyFill="1" applyBorder="1" applyAlignment="1">
      <alignment horizontal="center" vertical="top" wrapText="1"/>
    </xf>
    <xf numFmtId="0" fontId="12" fillId="24" borderId="1" xfId="0" applyFont="1" applyFill="1" applyBorder="1" applyAlignment="1">
      <alignment horizontal="center" vertical="top" wrapText="1"/>
    </xf>
    <xf numFmtId="165" fontId="12" fillId="21" borderId="1" xfId="0" applyNumberFormat="1" applyFont="1" applyFill="1" applyBorder="1" applyAlignment="1">
      <alignment horizontal="center" vertical="top" wrapText="1"/>
    </xf>
    <xf numFmtId="166" fontId="12" fillId="21" borderId="5" xfId="0" applyNumberFormat="1" applyFont="1" applyFill="1" applyBorder="1" applyAlignment="1">
      <alignment horizontal="right" vertical="top" wrapText="1"/>
    </xf>
    <xf numFmtId="49" fontId="12" fillId="21" borderId="5" xfId="0" applyNumberFormat="1" applyFont="1" applyFill="1" applyBorder="1" applyAlignment="1">
      <alignment horizontal="center" vertical="top" wrapText="1"/>
    </xf>
    <xf numFmtId="49" fontId="8" fillId="8" borderId="1" xfId="0" applyNumberFormat="1" applyFont="1" applyFill="1" applyBorder="1" applyAlignment="1">
      <alignment vertical="top" wrapText="1"/>
    </xf>
    <xf numFmtId="166" fontId="8" fillId="8" borderId="1" xfId="0" applyNumberFormat="1" applyFont="1" applyFill="1" applyBorder="1" applyAlignment="1">
      <alignment horizontal="left" vertical="top" wrapText="1"/>
    </xf>
    <xf numFmtId="49" fontId="8" fillId="8" borderId="1" xfId="0" applyNumberFormat="1" applyFont="1" applyFill="1" applyBorder="1" applyAlignment="1">
      <alignment horizontal="center" vertical="top" wrapText="1"/>
    </xf>
    <xf numFmtId="166" fontId="8" fillId="8" borderId="1" xfId="4" applyNumberFormat="1" applyFont="1" applyFill="1" applyBorder="1" applyAlignment="1">
      <alignment vertical="top" wrapText="1"/>
    </xf>
    <xf numFmtId="166" fontId="8" fillId="8" borderId="1" xfId="4" applyNumberFormat="1" applyFont="1" applyFill="1" applyBorder="1" applyAlignment="1">
      <alignment horizontal="center" vertical="top" wrapText="1"/>
    </xf>
    <xf numFmtId="166" fontId="8" fillId="8" borderId="1" xfId="4" applyNumberFormat="1" applyFont="1" applyFill="1" applyBorder="1" applyAlignment="1">
      <alignment horizontal="left" vertical="top" wrapText="1"/>
    </xf>
    <xf numFmtId="4" fontId="8" fillId="8" borderId="1" xfId="4" applyNumberFormat="1" applyFont="1" applyFill="1" applyBorder="1" applyAlignment="1">
      <alignment horizontal="center" vertical="top" wrapText="1"/>
    </xf>
    <xf numFmtId="166" fontId="8" fillId="8" borderId="5" xfId="0" applyNumberFormat="1" applyFont="1" applyFill="1" applyBorder="1" applyAlignment="1">
      <alignment horizontal="center" vertical="top" wrapText="1"/>
    </xf>
    <xf numFmtId="166" fontId="12" fillId="21" borderId="2" xfId="4" applyNumberFormat="1" applyFont="1" applyFill="1" applyBorder="1" applyAlignment="1">
      <alignment vertical="top" wrapText="1"/>
    </xf>
    <xf numFmtId="166" fontId="12" fillId="21" borderId="1" xfId="4" applyNumberFormat="1" applyFont="1" applyFill="1" applyBorder="1" applyAlignment="1">
      <alignment vertical="top" wrapText="1"/>
    </xf>
    <xf numFmtId="0" fontId="12" fillId="21" borderId="1" xfId="4" applyFont="1" applyFill="1" applyBorder="1" applyAlignment="1">
      <alignment horizontal="center" vertical="top" wrapText="1"/>
    </xf>
    <xf numFmtId="49" fontId="12" fillId="21" borderId="1" xfId="4" applyNumberFormat="1" applyFont="1" applyFill="1" applyBorder="1" applyAlignment="1">
      <alignment horizontal="center" vertical="top" wrapText="1"/>
    </xf>
    <xf numFmtId="166" fontId="12" fillId="21" borderId="8" xfId="0" applyNumberFormat="1" applyFont="1" applyFill="1" applyBorder="1" applyAlignment="1">
      <alignment vertical="top" wrapText="1"/>
    </xf>
    <xf numFmtId="166" fontId="15" fillId="4" borderId="1" xfId="4" applyNumberFormat="1" applyFont="1" applyFill="1" applyBorder="1" applyAlignment="1">
      <alignment vertical="top" wrapText="1"/>
    </xf>
    <xf numFmtId="166" fontId="15" fillId="4" borderId="1" xfId="4" applyNumberFormat="1" applyFont="1" applyFill="1" applyBorder="1" applyAlignment="1">
      <alignment horizontal="right" vertical="top" wrapText="1"/>
    </xf>
    <xf numFmtId="166" fontId="15" fillId="4" borderId="0" xfId="0" applyNumberFormat="1" applyFont="1" applyFill="1" applyAlignment="1">
      <alignment horizontal="center" vertical="top" wrapText="1"/>
    </xf>
    <xf numFmtId="166" fontId="15" fillId="4" borderId="0" xfId="0" applyNumberFormat="1" applyFont="1" applyFill="1" applyAlignment="1">
      <alignment horizontal="left" vertical="top" wrapText="1"/>
    </xf>
    <xf numFmtId="0" fontId="15" fillId="2" borderId="0" xfId="0" applyFont="1" applyFill="1"/>
    <xf numFmtId="0" fontId="5" fillId="0" borderId="1" xfId="4" applyFont="1" applyBorder="1" applyAlignment="1">
      <alignment horizontal="left" vertical="top" wrapText="1"/>
    </xf>
    <xf numFmtId="166" fontId="5" fillId="4" borderId="1" xfId="4" applyNumberFormat="1" applyFont="1" applyFill="1" applyBorder="1" applyAlignment="1">
      <alignment vertical="top" wrapText="1"/>
    </xf>
    <xf numFmtId="166" fontId="5" fillId="5" borderId="0" xfId="0" applyNumberFormat="1" applyFont="1" applyFill="1" applyAlignment="1">
      <alignment horizontal="center" vertical="top" wrapText="1"/>
    </xf>
    <xf numFmtId="0" fontId="68" fillId="2" borderId="0" xfId="0" applyFont="1" applyFill="1"/>
    <xf numFmtId="0" fontId="54" fillId="2" borderId="0" xfId="0" applyFont="1" applyFill="1"/>
    <xf numFmtId="166" fontId="5" fillId="4" borderId="0" xfId="4" applyNumberFormat="1" applyFont="1" applyFill="1" applyAlignment="1">
      <alignment horizontal="center" vertical="top" wrapText="1"/>
    </xf>
    <xf numFmtId="166" fontId="5" fillId="4" borderId="0" xfId="4" applyNumberFormat="1" applyFont="1" applyFill="1" applyAlignment="1">
      <alignment horizontal="right" vertical="top" wrapText="1"/>
    </xf>
    <xf numFmtId="0" fontId="68" fillId="2" borderId="0" xfId="0" applyFont="1" applyFill="1" applyAlignment="1">
      <alignment vertical="top"/>
    </xf>
    <xf numFmtId="49" fontId="4" fillId="8" borderId="4" xfId="0" applyNumberFormat="1" applyFont="1" applyFill="1" applyBorder="1" applyAlignment="1">
      <alignment horizontal="left" vertical="top" wrapText="1"/>
    </xf>
    <xf numFmtId="166" fontId="4" fillId="8" borderId="4" xfId="6" applyNumberFormat="1" applyFont="1" applyFill="1" applyBorder="1" applyAlignment="1">
      <alignment vertical="top" wrapText="1"/>
    </xf>
    <xf numFmtId="166" fontId="4" fillId="8" borderId="4" xfId="6" applyNumberFormat="1" applyFont="1" applyFill="1" applyBorder="1" applyAlignment="1">
      <alignment horizontal="center" vertical="top" wrapText="1"/>
    </xf>
    <xf numFmtId="166" fontId="4" fillId="8" borderId="4" xfId="6" applyNumberFormat="1" applyFont="1" applyFill="1" applyBorder="1" applyAlignment="1">
      <alignment horizontal="left" vertical="top" wrapText="1"/>
    </xf>
    <xf numFmtId="3" fontId="4" fillId="8" borderId="4" xfId="6" applyNumberFormat="1" applyFont="1" applyFill="1" applyBorder="1" applyAlignment="1">
      <alignment horizontal="center" vertical="top" wrapText="1"/>
    </xf>
    <xf numFmtId="49" fontId="1" fillId="0" borderId="4" xfId="6" applyNumberFormat="1" applyBorder="1" applyAlignment="1">
      <alignment vertical="top" wrapText="1"/>
    </xf>
    <xf numFmtId="0" fontId="1" fillId="4" borderId="1" xfId="6" applyFill="1" applyBorder="1" applyAlignment="1">
      <alignment horizontal="center" vertical="top" wrapText="1"/>
    </xf>
    <xf numFmtId="49" fontId="1" fillId="0" borderId="6" xfId="6" applyNumberFormat="1" applyBorder="1" applyAlignment="1">
      <alignment vertical="top" wrapText="1"/>
    </xf>
    <xf numFmtId="0" fontId="1" fillId="4" borderId="2" xfId="6" applyFill="1" applyBorder="1" applyAlignment="1">
      <alignment horizontal="center" vertical="top" wrapText="1"/>
    </xf>
    <xf numFmtId="0" fontId="1" fillId="0" borderId="5" xfId="6" applyBorder="1" applyAlignment="1">
      <alignment horizontal="left" vertical="top" wrapText="1"/>
    </xf>
    <xf numFmtId="49" fontId="1" fillId="0" borderId="1" xfId="6" applyNumberFormat="1" applyBorder="1" applyAlignment="1">
      <alignment horizontal="center" vertical="top" wrapText="1"/>
    </xf>
    <xf numFmtId="3" fontId="1" fillId="0" borderId="4" xfId="6" applyNumberFormat="1" applyBorder="1" applyAlignment="1">
      <alignment horizontal="left" vertical="top" wrapText="1"/>
    </xf>
    <xf numFmtId="0" fontId="1" fillId="4" borderId="1" xfId="6" applyFill="1" applyBorder="1" applyAlignment="1">
      <alignment vertical="top" wrapText="1"/>
    </xf>
    <xf numFmtId="0" fontId="4" fillId="8" borderId="1" xfId="6" applyFont="1" applyFill="1" applyBorder="1" applyAlignment="1">
      <alignment vertical="top" wrapText="1"/>
    </xf>
    <xf numFmtId="0" fontId="7" fillId="8" borderId="1" xfId="6" applyFont="1" applyFill="1" applyBorder="1" applyAlignment="1">
      <alignment vertical="top" wrapText="1"/>
    </xf>
    <xf numFmtId="166" fontId="7" fillId="8" borderId="1" xfId="6" applyNumberFormat="1" applyFont="1" applyFill="1" applyBorder="1" applyAlignment="1">
      <alignment vertical="top" wrapText="1"/>
    </xf>
    <xf numFmtId="166" fontId="7" fillId="8" borderId="1" xfId="6" applyNumberFormat="1" applyFont="1" applyFill="1" applyBorder="1" applyAlignment="1">
      <alignment horizontal="center" vertical="top" wrapText="1"/>
    </xf>
    <xf numFmtId="0" fontId="4" fillId="8" borderId="1" xfId="6" applyFont="1" applyFill="1" applyBorder="1" applyAlignment="1">
      <alignment horizontal="center" vertical="top" wrapText="1"/>
    </xf>
    <xf numFmtId="0" fontId="1" fillId="0" borderId="1" xfId="6" applyBorder="1" applyAlignment="1">
      <alignment horizontal="center" vertical="top" wrapText="1"/>
    </xf>
    <xf numFmtId="49" fontId="1" fillId="4" borderId="1" xfId="6" applyNumberFormat="1" applyFill="1" applyBorder="1" applyAlignment="1">
      <alignment horizontal="center" vertical="top" wrapText="1"/>
    </xf>
    <xf numFmtId="166" fontId="7" fillId="8" borderId="1" xfId="6" applyNumberFormat="1" applyFont="1" applyFill="1" applyBorder="1" applyAlignment="1">
      <alignment horizontal="left" vertical="top" wrapText="1"/>
    </xf>
    <xf numFmtId="166" fontId="1" fillId="4" borderId="1" xfId="6" applyNumberFormat="1" applyFill="1" applyBorder="1" applyAlignment="1">
      <alignment horizontal="right" vertical="top" wrapText="1"/>
    </xf>
    <xf numFmtId="166" fontId="1" fillId="4" borderId="0" xfId="6" applyNumberFormat="1" applyFill="1" applyAlignment="1">
      <alignment horizontal="center" vertical="top" wrapText="1"/>
    </xf>
    <xf numFmtId="166" fontId="1" fillId="4" borderId="0" xfId="6" applyNumberFormat="1" applyFill="1" applyAlignment="1">
      <alignment horizontal="left" vertical="top" wrapText="1"/>
    </xf>
    <xf numFmtId="0" fontId="11" fillId="2" borderId="0" xfId="0" applyFont="1" applyFill="1"/>
    <xf numFmtId="0" fontId="1" fillId="21" borderId="1" xfId="6" applyFill="1" applyBorder="1" applyAlignment="1">
      <alignment horizontal="center" vertical="top" wrapText="1"/>
    </xf>
    <xf numFmtId="0" fontId="1" fillId="21" borderId="2" xfId="6" applyFill="1" applyBorder="1" applyAlignment="1">
      <alignment horizontal="center" vertical="top" wrapText="1"/>
    </xf>
    <xf numFmtId="0" fontId="1" fillId="21" borderId="2" xfId="0" applyFont="1" applyFill="1" applyBorder="1" applyAlignment="1">
      <alignment horizontal="center" vertical="top" wrapText="1"/>
    </xf>
    <xf numFmtId="49" fontId="5" fillId="21" borderId="1" xfId="6" applyNumberFormat="1" applyFont="1" applyFill="1" applyBorder="1" applyAlignment="1">
      <alignment horizontal="center" vertical="top" wrapText="1"/>
    </xf>
    <xf numFmtId="0" fontId="5" fillId="21" borderId="4" xfId="6" applyFont="1" applyFill="1" applyBorder="1" applyAlignment="1">
      <alignment vertical="top" wrapText="1"/>
    </xf>
    <xf numFmtId="49" fontId="1" fillId="21" borderId="1" xfId="6" applyNumberFormat="1" applyFill="1" applyBorder="1" applyAlignment="1">
      <alignment horizontal="center" vertical="top" wrapText="1"/>
    </xf>
    <xf numFmtId="166" fontId="1" fillId="21" borderId="1" xfId="6" applyNumberFormat="1" applyFill="1" applyBorder="1" applyAlignment="1">
      <alignment horizontal="right" vertical="top" wrapText="1"/>
    </xf>
    <xf numFmtId="166" fontId="15" fillId="4" borderId="0" xfId="6" applyNumberFormat="1" applyFont="1" applyFill="1" applyAlignment="1">
      <alignment horizontal="center" vertical="top" wrapText="1"/>
    </xf>
    <xf numFmtId="0" fontId="24" fillId="2" borderId="0" xfId="0" applyFont="1" applyFill="1"/>
    <xf numFmtId="0" fontId="30" fillId="8" borderId="1" xfId="0" applyFont="1" applyFill="1" applyBorder="1" applyAlignment="1">
      <alignment horizontal="center" vertical="top" wrapText="1"/>
    </xf>
    <xf numFmtId="0" fontId="69" fillId="8" borderId="1" xfId="0" applyFont="1" applyFill="1" applyBorder="1" applyAlignment="1">
      <alignment horizontal="center" vertical="top" wrapText="1"/>
    </xf>
    <xf numFmtId="49" fontId="30" fillId="0" borderId="1" xfId="0" applyNumberFormat="1" applyFont="1" applyBorder="1" applyAlignment="1">
      <alignment horizontal="center" vertical="top" wrapText="1"/>
    </xf>
    <xf numFmtId="0" fontId="31" fillId="8" borderId="1" xfId="0" applyFont="1" applyFill="1" applyBorder="1" applyAlignment="1">
      <alignment vertical="top" wrapText="1"/>
    </xf>
    <xf numFmtId="166" fontId="31" fillId="21" borderId="1" xfId="0" applyNumberFormat="1" applyFont="1" applyFill="1" applyBorder="1" applyAlignment="1">
      <alignment vertical="top" wrapText="1"/>
    </xf>
    <xf numFmtId="166" fontId="30" fillId="21" borderId="1" xfId="0" applyNumberFormat="1" applyFont="1" applyFill="1" applyBorder="1" applyAlignment="1">
      <alignment vertical="top" wrapText="1"/>
    </xf>
    <xf numFmtId="49" fontId="24" fillId="0" borderId="11" xfId="0" applyNumberFormat="1" applyFont="1" applyBorder="1" applyAlignment="1">
      <alignment horizontal="left" vertical="top" wrapText="1"/>
    </xf>
    <xf numFmtId="49" fontId="1" fillId="16" borderId="21" xfId="0" applyNumberFormat="1" applyFont="1" applyFill="1" applyBorder="1" applyAlignment="1">
      <alignment horizontal="right" vertical="top"/>
    </xf>
    <xf numFmtId="49" fontId="1" fillId="16" borderId="23" xfId="0" applyNumberFormat="1" applyFont="1" applyFill="1" applyBorder="1" applyAlignment="1">
      <alignment horizontal="right" vertical="top"/>
    </xf>
    <xf numFmtId="0" fontId="22" fillId="20" borderId="0" xfId="0" applyFont="1" applyFill="1" applyAlignment="1">
      <alignment horizontal="center"/>
    </xf>
    <xf numFmtId="0" fontId="47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" fillId="19" borderId="1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right" vertical="top"/>
    </xf>
    <xf numFmtId="0" fontId="1" fillId="4" borderId="2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righ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49" fontId="1" fillId="16" borderId="20" xfId="0" applyNumberFormat="1" applyFont="1" applyFill="1" applyBorder="1" applyAlignment="1">
      <alignment horizontal="right" vertical="top"/>
    </xf>
    <xf numFmtId="49" fontId="1" fillId="16" borderId="22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1" fillId="19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49" fontId="1" fillId="23" borderId="20" xfId="0" applyNumberFormat="1" applyFont="1" applyFill="1" applyBorder="1" applyAlignment="1">
      <alignment horizontal="right" vertical="top"/>
    </xf>
    <xf numFmtId="49" fontId="1" fillId="23" borderId="22" xfId="0" applyNumberFormat="1" applyFont="1" applyFill="1" applyBorder="1" applyAlignment="1">
      <alignment horizontal="right" vertical="top"/>
    </xf>
    <xf numFmtId="0" fontId="1" fillId="21" borderId="2" xfId="0" applyFont="1" applyFill="1" applyBorder="1" applyAlignment="1">
      <alignment horizontal="right" vertical="top" wrapText="1"/>
    </xf>
    <xf numFmtId="0" fontId="1" fillId="21" borderId="4" xfId="0" applyFont="1" applyFill="1" applyBorder="1" applyAlignment="1">
      <alignment horizontal="right" vertical="top" wrapText="1"/>
    </xf>
    <xf numFmtId="0" fontId="1" fillId="0" borderId="2" xfId="11" applyFont="1" applyBorder="1" applyAlignment="1">
      <alignment horizontal="right" vertical="top" wrapText="1"/>
    </xf>
    <xf numFmtId="0" fontId="1" fillId="0" borderId="6" xfId="11" applyFont="1" applyBorder="1" applyAlignment="1">
      <alignment horizontal="right" vertical="top" wrapText="1"/>
    </xf>
    <xf numFmtId="0" fontId="1" fillId="0" borderId="4" xfId="11" applyFont="1" applyBorder="1" applyAlignment="1">
      <alignment horizontal="right" vertical="top" wrapText="1"/>
    </xf>
    <xf numFmtId="0" fontId="1" fillId="21" borderId="2" xfId="11" applyFont="1" applyFill="1" applyBorder="1" applyAlignment="1">
      <alignment horizontal="right" vertical="top" wrapText="1"/>
    </xf>
    <xf numFmtId="0" fontId="1" fillId="21" borderId="6" xfId="11" applyFont="1" applyFill="1" applyBorder="1" applyAlignment="1">
      <alignment horizontal="right" vertical="top" wrapText="1"/>
    </xf>
    <xf numFmtId="0" fontId="1" fillId="21" borderId="4" xfId="11" applyFont="1" applyFill="1" applyBorder="1" applyAlignment="1">
      <alignment horizontal="right" vertical="top" wrapText="1"/>
    </xf>
    <xf numFmtId="49" fontId="4" fillId="9" borderId="3" xfId="0" applyNumberFormat="1" applyFont="1" applyFill="1" applyBorder="1" applyAlignment="1">
      <alignment horizontal="center" vertical="center" wrapText="1"/>
    </xf>
    <xf numFmtId="49" fontId="4" fillId="9" borderId="12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center" vertical="center" textRotation="90" wrapText="1"/>
    </xf>
    <xf numFmtId="49" fontId="4" fillId="9" borderId="4" xfId="0" applyNumberFormat="1" applyFont="1" applyFill="1" applyBorder="1" applyAlignment="1">
      <alignment horizontal="center" vertical="center" textRotation="90" wrapText="1"/>
    </xf>
    <xf numFmtId="166" fontId="1" fillId="4" borderId="2" xfId="0" applyNumberFormat="1" applyFont="1" applyFill="1" applyBorder="1" applyAlignment="1">
      <alignment horizontal="center" vertical="top" wrapText="1"/>
    </xf>
    <xf numFmtId="166" fontId="1" fillId="4" borderId="6" xfId="0" applyNumberFormat="1" applyFont="1" applyFill="1" applyBorder="1" applyAlignment="1">
      <alignment horizontal="center" vertical="top" wrapText="1"/>
    </xf>
    <xf numFmtId="166" fontId="1" fillId="4" borderId="4" xfId="0" applyNumberFormat="1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center" wrapText="1"/>
    </xf>
    <xf numFmtId="49" fontId="4" fillId="9" borderId="15" xfId="0" applyNumberFormat="1" applyFont="1" applyFill="1" applyBorder="1" applyAlignment="1">
      <alignment horizontal="center" vertical="center" wrapText="1"/>
    </xf>
    <xf numFmtId="49" fontId="4" fillId="9" borderId="8" xfId="0" applyNumberFormat="1" applyFont="1" applyFill="1" applyBorder="1" applyAlignment="1">
      <alignment horizontal="center" vertical="center" wrapText="1"/>
    </xf>
    <xf numFmtId="49" fontId="4" fillId="9" borderId="9" xfId="0" applyNumberFormat="1" applyFont="1" applyFill="1" applyBorder="1" applyAlignment="1">
      <alignment horizontal="center" vertical="center" wrapText="1"/>
    </xf>
    <xf numFmtId="49" fontId="4" fillId="9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right" vertical="top" wrapText="1"/>
    </xf>
    <xf numFmtId="49" fontId="1" fillId="4" borderId="6" xfId="0" applyNumberFormat="1" applyFont="1" applyFill="1" applyBorder="1" applyAlignment="1">
      <alignment horizontal="right" vertical="top" wrapText="1"/>
    </xf>
    <xf numFmtId="49" fontId="1" fillId="4" borderId="4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textRotation="90" wrapText="1"/>
    </xf>
    <xf numFmtId="49" fontId="1" fillId="4" borderId="1" xfId="0" applyNumberFormat="1" applyFont="1" applyFill="1" applyBorder="1" applyAlignment="1">
      <alignment horizontal="left" vertical="top" textRotation="90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166" fontId="1" fillId="4" borderId="2" xfId="0" applyNumberFormat="1" applyFont="1" applyFill="1" applyBorder="1" applyAlignment="1">
      <alignment horizontal="right" vertical="top" wrapText="1"/>
    </xf>
    <xf numFmtId="166" fontId="1" fillId="4" borderId="4" xfId="0" applyNumberFormat="1" applyFont="1" applyFill="1" applyBorder="1" applyAlignment="1">
      <alignment horizontal="righ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left" vertical="top" wrapText="1"/>
    </xf>
    <xf numFmtId="0" fontId="62" fillId="9" borderId="1" xfId="0" applyFont="1" applyFill="1" applyBorder="1" applyAlignment="1">
      <alignment horizontal="center" vertical="center" wrapText="1"/>
    </xf>
    <xf numFmtId="166" fontId="1" fillId="21" borderId="2" xfId="0" applyNumberFormat="1" applyFont="1" applyFill="1" applyBorder="1" applyAlignment="1">
      <alignment horizontal="right" vertical="top" wrapText="1"/>
    </xf>
    <xf numFmtId="166" fontId="1" fillId="21" borderId="4" xfId="0" applyNumberFormat="1" applyFont="1" applyFill="1" applyBorder="1" applyAlignment="1">
      <alignment horizontal="righ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" fillId="4" borderId="6" xfId="0" applyNumberFormat="1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3" fillId="8" borderId="1" xfId="0" applyNumberFormat="1" applyFont="1" applyFill="1" applyBorder="1" applyAlignment="1">
      <alignment horizontal="right" vertical="top" wrapText="1"/>
    </xf>
    <xf numFmtId="49" fontId="4" fillId="4" borderId="1" xfId="0" applyNumberFormat="1" applyFont="1" applyFill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left" vertical="top" wrapText="1"/>
    </xf>
    <xf numFmtId="49" fontId="1" fillId="21" borderId="2" xfId="0" applyNumberFormat="1" applyFont="1" applyFill="1" applyBorder="1" applyAlignment="1">
      <alignment horizontal="right" vertical="top" wrapText="1"/>
    </xf>
    <xf numFmtId="49" fontId="1" fillId="21" borderId="4" xfId="0" applyNumberFormat="1" applyFont="1" applyFill="1" applyBorder="1" applyAlignment="1">
      <alignment horizontal="right" vertical="top" wrapText="1"/>
    </xf>
    <xf numFmtId="0" fontId="1" fillId="0" borderId="2" xfId="11" applyFont="1" applyBorder="1" applyAlignment="1">
      <alignment horizontal="left" vertical="top" wrapText="1"/>
    </xf>
    <xf numFmtId="0" fontId="1" fillId="0" borderId="4" xfId="11" applyFont="1" applyBorder="1" applyAlignment="1">
      <alignment horizontal="left" vertical="top" wrapText="1"/>
    </xf>
    <xf numFmtId="49" fontId="1" fillId="0" borderId="2" xfId="11" applyNumberFormat="1" applyFont="1" applyBorder="1" applyAlignment="1">
      <alignment horizontal="right" vertical="top" wrapText="1"/>
    </xf>
    <xf numFmtId="49" fontId="1" fillId="0" borderId="4" xfId="11" applyNumberFormat="1" applyFont="1" applyBorder="1" applyAlignment="1">
      <alignment horizontal="right" vertical="top" wrapText="1"/>
    </xf>
    <xf numFmtId="0" fontId="1" fillId="4" borderId="2" xfId="11" applyFont="1" applyFill="1" applyBorder="1" applyAlignment="1">
      <alignment horizontal="left" vertical="top" wrapText="1"/>
    </xf>
    <xf numFmtId="0" fontId="1" fillId="4" borderId="4" xfId="11" applyFont="1" applyFill="1" applyBorder="1" applyAlignment="1">
      <alignment horizontal="left" vertical="top" wrapText="1"/>
    </xf>
    <xf numFmtId="0" fontId="1" fillId="19" borderId="2" xfId="0" applyFont="1" applyFill="1" applyBorder="1" applyAlignment="1">
      <alignment horizontal="right" vertical="top" wrapText="1"/>
    </xf>
    <xf numFmtId="0" fontId="1" fillId="19" borderId="4" xfId="0" applyFont="1" applyFill="1" applyBorder="1" applyAlignment="1">
      <alignment horizontal="right" vertical="top" wrapText="1"/>
    </xf>
    <xf numFmtId="166" fontId="1" fillId="4" borderId="6" xfId="0" applyNumberFormat="1" applyFont="1" applyFill="1" applyBorder="1" applyAlignment="1">
      <alignment horizontal="right" vertical="top" wrapText="1"/>
    </xf>
    <xf numFmtId="49" fontId="62" fillId="9" borderId="2" xfId="0" applyNumberFormat="1" applyFont="1" applyFill="1" applyBorder="1" applyAlignment="1">
      <alignment horizontal="center" vertical="center" wrapText="1"/>
    </xf>
    <xf numFmtId="49" fontId="62" fillId="9" borderId="4" xfId="0" applyNumberFormat="1" applyFont="1" applyFill="1" applyBorder="1" applyAlignment="1">
      <alignment horizontal="center" vertical="center" wrapText="1"/>
    </xf>
    <xf numFmtId="166" fontId="1" fillId="21" borderId="6" xfId="0" applyNumberFormat="1" applyFont="1" applyFill="1" applyBorder="1" applyAlignment="1">
      <alignment horizontal="right" vertical="top" wrapText="1"/>
    </xf>
    <xf numFmtId="49" fontId="1" fillId="21" borderId="1" xfId="0" applyNumberFormat="1" applyFont="1" applyFill="1" applyBorder="1" applyAlignment="1">
      <alignment horizontal="right" vertical="top" wrapText="1"/>
    </xf>
    <xf numFmtId="49" fontId="1" fillId="21" borderId="6" xfId="0" applyNumberFormat="1" applyFont="1" applyFill="1" applyBorder="1" applyAlignment="1">
      <alignment horizontal="right" vertical="top" wrapText="1"/>
    </xf>
    <xf numFmtId="49" fontId="1" fillId="21" borderId="1" xfId="0" applyNumberFormat="1" applyFont="1" applyFill="1" applyBorder="1" applyAlignment="1">
      <alignment horizontal="right" vertical="top" textRotation="90" wrapText="1"/>
    </xf>
    <xf numFmtId="0" fontId="1" fillId="21" borderId="1" xfId="0" applyFont="1" applyFill="1" applyBorder="1" applyAlignment="1">
      <alignment horizontal="right" vertical="top" wrapText="1"/>
    </xf>
    <xf numFmtId="0" fontId="1" fillId="21" borderId="2" xfId="0" applyFont="1" applyFill="1" applyBorder="1" applyAlignment="1">
      <alignment horizontal="right" vertical="top"/>
    </xf>
    <xf numFmtId="0" fontId="1" fillId="21" borderId="4" xfId="0" applyFont="1" applyFill="1" applyBorder="1" applyAlignment="1">
      <alignment horizontal="right" vertical="top"/>
    </xf>
    <xf numFmtId="49" fontId="1" fillId="21" borderId="2" xfId="11" applyNumberFormat="1" applyFont="1" applyFill="1" applyBorder="1" applyAlignment="1">
      <alignment horizontal="right" vertical="top" wrapText="1"/>
    </xf>
    <xf numFmtId="49" fontId="1" fillId="21" borderId="4" xfId="11" applyNumberFormat="1" applyFont="1" applyFill="1" applyBorder="1" applyAlignment="1">
      <alignment horizontal="right" vertical="top" wrapText="1"/>
    </xf>
    <xf numFmtId="0" fontId="56" fillId="2" borderId="0" xfId="0" applyFont="1" applyFill="1" applyAlignment="1">
      <alignment horizontal="center" vertical="center"/>
    </xf>
    <xf numFmtId="0" fontId="1" fillId="4" borderId="2" xfId="6" applyFill="1" applyBorder="1" applyAlignment="1">
      <alignment horizontal="left" vertical="top" wrapText="1"/>
    </xf>
    <xf numFmtId="0" fontId="1" fillId="4" borderId="4" xfId="6" applyFill="1" applyBorder="1" applyAlignment="1">
      <alignment horizontal="left" vertical="top" wrapText="1"/>
    </xf>
    <xf numFmtId="49" fontId="1" fillId="0" borderId="2" xfId="6" applyNumberFormat="1" applyBorder="1" applyAlignment="1">
      <alignment horizontal="center" vertical="top" wrapText="1"/>
    </xf>
    <xf numFmtId="49" fontId="1" fillId="0" borderId="4" xfId="6" applyNumberFormat="1" applyBorder="1" applyAlignment="1">
      <alignment horizontal="center" vertical="top" wrapText="1"/>
    </xf>
    <xf numFmtId="49" fontId="1" fillId="21" borderId="2" xfId="6" applyNumberFormat="1" applyFill="1" applyBorder="1" applyAlignment="1">
      <alignment horizontal="center" vertical="top" wrapText="1"/>
    </xf>
    <xf numFmtId="49" fontId="1" fillId="21" borderId="4" xfId="6" applyNumberFormat="1" applyFill="1" applyBorder="1" applyAlignment="1">
      <alignment horizontal="center" vertical="top" wrapText="1"/>
    </xf>
    <xf numFmtId="0" fontId="52" fillId="4" borderId="0" xfId="0" applyFont="1" applyFill="1" applyAlignment="1">
      <alignment horizontal="center" vertical="center" wrapText="1"/>
    </xf>
    <xf numFmtId="0" fontId="1" fillId="4" borderId="1" xfId="11" applyFont="1" applyFill="1" applyBorder="1" applyAlignment="1">
      <alignment horizontal="right" vertical="top" wrapText="1"/>
    </xf>
    <xf numFmtId="0" fontId="1" fillId="4" borderId="2" xfId="11" applyFont="1" applyFill="1" applyBorder="1" applyAlignment="1">
      <alignment horizontal="right" vertical="top" wrapText="1"/>
    </xf>
    <xf numFmtId="0" fontId="1" fillId="4" borderId="4" xfId="11" applyFont="1" applyFill="1" applyBorder="1" applyAlignment="1">
      <alignment horizontal="right" vertical="top" wrapText="1"/>
    </xf>
    <xf numFmtId="0" fontId="1" fillId="0" borderId="1" xfId="11" applyFont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9" fontId="4" fillId="8" borderId="13" xfId="0" applyNumberFormat="1" applyFont="1" applyFill="1" applyBorder="1" applyAlignment="1">
      <alignment horizontal="left" vertical="top" wrapText="1"/>
    </xf>
    <xf numFmtId="49" fontId="4" fillId="8" borderId="7" xfId="0" applyNumberFormat="1" applyFont="1" applyFill="1" applyBorder="1" applyAlignment="1">
      <alignment horizontal="left" vertical="top" wrapText="1"/>
    </xf>
    <xf numFmtId="0" fontId="65" fillId="9" borderId="1" xfId="0" applyFont="1" applyFill="1" applyBorder="1" applyAlignment="1">
      <alignment horizontal="center" vertical="center" wrapText="1"/>
    </xf>
    <xf numFmtId="49" fontId="65" fillId="9" borderId="2" xfId="0" applyNumberFormat="1" applyFont="1" applyFill="1" applyBorder="1" applyAlignment="1">
      <alignment horizontal="center" vertical="center" wrapText="1"/>
    </xf>
    <xf numFmtId="49" fontId="65" fillId="9" borderId="4" xfId="0" applyNumberFormat="1" applyFont="1" applyFill="1" applyBorder="1" applyAlignment="1">
      <alignment horizontal="center" vertical="center" wrapText="1"/>
    </xf>
    <xf numFmtId="0" fontId="1" fillId="21" borderId="1" xfId="11" applyFont="1" applyFill="1" applyBorder="1" applyAlignment="1">
      <alignment horizontal="right" vertical="top" wrapText="1"/>
    </xf>
    <xf numFmtId="0" fontId="4" fillId="8" borderId="1" xfId="0" applyFont="1" applyFill="1" applyBorder="1" applyAlignment="1">
      <alignment horizontal="left" vertical="top" wrapText="1"/>
    </xf>
    <xf numFmtId="49" fontId="4" fillId="8" borderId="3" xfId="0" applyNumberFormat="1" applyFont="1" applyFill="1" applyBorder="1" applyAlignment="1">
      <alignment horizontal="left" vertical="top" wrapText="1"/>
    </xf>
    <xf numFmtId="49" fontId="4" fillId="8" borderId="5" xfId="0" applyNumberFormat="1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horizontal="center" vertical="top"/>
    </xf>
    <xf numFmtId="0" fontId="1" fillId="4" borderId="6" xfId="11" applyFont="1" applyFill="1" applyBorder="1" applyAlignment="1">
      <alignment horizontal="left" vertical="top" wrapText="1"/>
    </xf>
    <xf numFmtId="49" fontId="1" fillId="4" borderId="2" xfId="11" applyNumberFormat="1" applyFont="1" applyFill="1" applyBorder="1" applyAlignment="1">
      <alignment horizontal="left" vertical="top" wrapText="1"/>
    </xf>
    <xf numFmtId="49" fontId="1" fillId="4" borderId="6" xfId="11" applyNumberFormat="1" applyFont="1" applyFill="1" applyBorder="1" applyAlignment="1">
      <alignment horizontal="left" vertical="top" wrapText="1"/>
    </xf>
    <xf numFmtId="49" fontId="1" fillId="4" borderId="4" xfId="11" applyNumberFormat="1" applyFont="1" applyFill="1" applyBorder="1" applyAlignment="1">
      <alignment horizontal="left" vertical="top" wrapText="1"/>
    </xf>
    <xf numFmtId="49" fontId="2" fillId="4" borderId="2" xfId="11" applyNumberFormat="1" applyFont="1" applyFill="1" applyBorder="1" applyAlignment="1">
      <alignment horizontal="right" vertical="center" textRotation="90" wrapText="1"/>
    </xf>
    <xf numFmtId="49" fontId="2" fillId="4" borderId="4" xfId="11" applyNumberFormat="1" applyFont="1" applyFill="1" applyBorder="1" applyAlignment="1">
      <alignment horizontal="right" vertical="center" textRotation="90" wrapText="1"/>
    </xf>
    <xf numFmtId="0" fontId="1" fillId="4" borderId="6" xfId="0" applyFont="1" applyFill="1" applyBorder="1" applyAlignment="1">
      <alignment horizontal="left" vertical="top" wrapText="1"/>
    </xf>
    <xf numFmtId="0" fontId="2" fillId="21" borderId="2" xfId="11" applyFont="1" applyFill="1" applyBorder="1" applyAlignment="1">
      <alignment horizontal="right" vertical="center" textRotation="90" wrapText="1"/>
    </xf>
    <xf numFmtId="0" fontId="2" fillId="21" borderId="4" xfId="11" applyFont="1" applyFill="1" applyBorder="1" applyAlignment="1">
      <alignment horizontal="right" vertical="center" textRotation="90" wrapText="1"/>
    </xf>
    <xf numFmtId="49" fontId="1" fillId="21" borderId="1" xfId="6" applyNumberFormat="1" applyFill="1" applyBorder="1" applyAlignment="1">
      <alignment horizontal="right" vertical="top" wrapText="1"/>
    </xf>
    <xf numFmtId="165" fontId="1" fillId="4" borderId="2" xfId="0" applyNumberFormat="1" applyFont="1" applyFill="1" applyBorder="1" applyAlignment="1">
      <alignment horizontal="center" vertical="top" wrapText="1"/>
    </xf>
    <xf numFmtId="165" fontId="1" fillId="4" borderId="4" xfId="0" applyNumberFormat="1" applyFont="1" applyFill="1" applyBorder="1" applyAlignment="1">
      <alignment horizontal="center" vertical="top" wrapText="1"/>
    </xf>
    <xf numFmtId="49" fontId="2" fillId="4" borderId="1" xfId="11" applyNumberFormat="1" applyFont="1" applyFill="1" applyBorder="1" applyAlignment="1">
      <alignment horizontal="right" vertical="center" textRotation="90" wrapText="1"/>
    </xf>
    <xf numFmtId="49" fontId="2" fillId="4" borderId="6" xfId="11" applyNumberFormat="1" applyFont="1" applyFill="1" applyBorder="1" applyAlignment="1">
      <alignment horizontal="right" vertical="center" textRotation="90" wrapText="1"/>
    </xf>
    <xf numFmtId="49" fontId="2" fillId="0" borderId="2" xfId="11" applyNumberFormat="1" applyFont="1" applyBorder="1" applyAlignment="1">
      <alignment horizontal="right" vertical="center" textRotation="90" wrapText="1"/>
    </xf>
    <xf numFmtId="49" fontId="2" fillId="0" borderId="4" xfId="11" applyNumberFormat="1" applyFont="1" applyBorder="1" applyAlignment="1">
      <alignment horizontal="right" vertical="center" textRotation="90" wrapText="1"/>
    </xf>
    <xf numFmtId="49" fontId="2" fillId="0" borderId="6" xfId="11" applyNumberFormat="1" applyFont="1" applyBorder="1" applyAlignment="1">
      <alignment horizontal="right" vertical="center" textRotation="90" wrapText="1"/>
    </xf>
    <xf numFmtId="49" fontId="2" fillId="0" borderId="1" xfId="11" applyNumberFormat="1" applyFont="1" applyBorder="1" applyAlignment="1">
      <alignment horizontal="right" vertical="center" textRotation="90" wrapText="1"/>
    </xf>
    <xf numFmtId="49" fontId="2" fillId="21" borderId="2" xfId="11" applyNumberFormat="1" applyFont="1" applyFill="1" applyBorder="1" applyAlignment="1">
      <alignment horizontal="right" vertical="center" textRotation="90" wrapText="1"/>
    </xf>
    <xf numFmtId="49" fontId="2" fillId="21" borderId="6" xfId="11" applyNumberFormat="1" applyFont="1" applyFill="1" applyBorder="1" applyAlignment="1">
      <alignment horizontal="right" vertical="center" textRotation="90" wrapText="1"/>
    </xf>
    <xf numFmtId="49" fontId="2" fillId="21" borderId="4" xfId="11" applyNumberFormat="1" applyFont="1" applyFill="1" applyBorder="1" applyAlignment="1">
      <alignment horizontal="right" vertical="center" textRotation="90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4" xfId="6" applyNumberFormat="1" applyBorder="1" applyAlignment="1">
      <alignment horizontal="left" vertical="top" wrapText="1"/>
    </xf>
    <xf numFmtId="49" fontId="1" fillId="4" borderId="1" xfId="6" applyNumberForma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166" fontId="1" fillId="4" borderId="2" xfId="6" applyNumberFormat="1" applyFill="1" applyBorder="1" applyAlignment="1">
      <alignment horizontal="center" vertical="top" wrapText="1"/>
    </xf>
    <xf numFmtId="166" fontId="1" fillId="4" borderId="4" xfId="6" applyNumberFormat="1" applyFill="1" applyBorder="1" applyAlignment="1">
      <alignment horizontal="center" vertical="top" wrapText="1"/>
    </xf>
    <xf numFmtId="166" fontId="1" fillId="4" borderId="1" xfId="0" applyNumberFormat="1" applyFont="1" applyFill="1" applyBorder="1" applyAlignment="1">
      <alignment horizontal="center" vertical="top" wrapText="1"/>
    </xf>
    <xf numFmtId="166" fontId="1" fillId="4" borderId="2" xfId="1" applyNumberFormat="1" applyFont="1" applyFill="1" applyBorder="1" applyAlignment="1">
      <alignment horizontal="center" vertical="top" wrapText="1"/>
    </xf>
    <xf numFmtId="166" fontId="1" fillId="4" borderId="4" xfId="1" applyNumberFormat="1" applyFont="1" applyFill="1" applyBorder="1" applyAlignment="1">
      <alignment horizontal="center" vertical="top" wrapText="1"/>
    </xf>
    <xf numFmtId="49" fontId="1" fillId="4" borderId="2" xfId="6" applyNumberFormat="1" applyFill="1" applyBorder="1" applyAlignment="1">
      <alignment horizontal="left" vertical="top" wrapText="1"/>
    </xf>
    <xf numFmtId="49" fontId="1" fillId="4" borderId="4" xfId="6" applyNumberFormat="1" applyFill="1" applyBorder="1" applyAlignment="1">
      <alignment horizontal="left" vertical="top" wrapText="1"/>
    </xf>
    <xf numFmtId="1" fontId="1" fillId="4" borderId="2" xfId="0" applyNumberFormat="1" applyFont="1" applyFill="1" applyBorder="1" applyAlignment="1">
      <alignment horizontal="left" vertical="top" wrapText="1"/>
    </xf>
    <xf numFmtId="1" fontId="1" fillId="4" borderId="4" xfId="0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1" fillId="4" borderId="1" xfId="6" applyFill="1" applyBorder="1" applyAlignment="1">
      <alignment horizontal="left" vertical="top" wrapText="1"/>
    </xf>
    <xf numFmtId="49" fontId="3" fillId="8" borderId="10" xfId="0" applyNumberFormat="1" applyFont="1" applyFill="1" applyBorder="1" applyAlignment="1">
      <alignment horizontal="right" vertical="top" wrapText="1"/>
    </xf>
    <xf numFmtId="49" fontId="3" fillId="8" borderId="7" xfId="0" applyNumberFormat="1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1" fillId="4" borderId="4" xfId="0" applyNumberFormat="1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49" fontId="1" fillId="4" borderId="1" xfId="6" applyNumberFormat="1" applyFill="1" applyBorder="1" applyAlignment="1">
      <alignment horizontal="right" vertical="top" wrapText="1"/>
    </xf>
    <xf numFmtId="49" fontId="1" fillId="0" borderId="2" xfId="6" applyNumberFormat="1" applyBorder="1" applyAlignment="1">
      <alignment horizontal="right" vertical="top" wrapText="1"/>
    </xf>
    <xf numFmtId="49" fontId="1" fillId="0" borderId="4" xfId="6" applyNumberForma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top" wrapText="1"/>
    </xf>
    <xf numFmtId="0" fontId="1" fillId="0" borderId="2" xfId="6" applyBorder="1" applyAlignment="1">
      <alignment horizontal="left" vertical="top" wrapText="1"/>
    </xf>
    <xf numFmtId="0" fontId="1" fillId="0" borderId="4" xfId="6" applyBorder="1" applyAlignment="1">
      <alignment horizontal="left" vertical="top" wrapText="1"/>
    </xf>
    <xf numFmtId="49" fontId="6" fillId="4" borderId="4" xfId="0" applyNumberFormat="1" applyFont="1" applyFill="1" applyBorder="1" applyAlignment="1">
      <alignment horizontal="right" vertical="top" wrapText="1"/>
    </xf>
    <xf numFmtId="49" fontId="1" fillId="6" borderId="4" xfId="0" applyNumberFormat="1" applyFont="1" applyFill="1" applyBorder="1" applyAlignment="1">
      <alignment horizontal="righ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right" vertical="center" textRotation="90" wrapText="1"/>
    </xf>
    <xf numFmtId="0" fontId="2" fillId="4" borderId="2" xfId="11" applyFont="1" applyFill="1" applyBorder="1" applyAlignment="1">
      <alignment horizontal="right" vertical="center" textRotation="90" wrapText="1"/>
    </xf>
    <xf numFmtId="0" fontId="2" fillId="4" borderId="4" xfId="11" applyFont="1" applyFill="1" applyBorder="1" applyAlignment="1">
      <alignment horizontal="right" vertical="center" textRotation="90" wrapText="1"/>
    </xf>
    <xf numFmtId="49" fontId="6" fillId="21" borderId="4" xfId="0" applyNumberFormat="1" applyFont="1" applyFill="1" applyBorder="1" applyAlignment="1">
      <alignment horizontal="right" vertical="top" wrapText="1"/>
    </xf>
    <xf numFmtId="49" fontId="1" fillId="21" borderId="2" xfId="6" applyNumberFormat="1" applyFill="1" applyBorder="1" applyAlignment="1">
      <alignment horizontal="right" vertical="top" wrapText="1"/>
    </xf>
    <xf numFmtId="49" fontId="1" fillId="21" borderId="4" xfId="6" applyNumberFormat="1" applyFill="1" applyBorder="1" applyAlignment="1">
      <alignment horizontal="right" vertical="top" wrapText="1"/>
    </xf>
    <xf numFmtId="49" fontId="12" fillId="0" borderId="2" xfId="0" applyNumberFormat="1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166" fontId="12" fillId="4" borderId="2" xfId="0" applyNumberFormat="1" applyFont="1" applyFill="1" applyBorder="1" applyAlignment="1">
      <alignment horizontal="center" vertical="top" wrapText="1"/>
    </xf>
    <xf numFmtId="166" fontId="12" fillId="4" borderId="4" xfId="0" applyNumberFormat="1" applyFont="1" applyFill="1" applyBorder="1" applyAlignment="1">
      <alignment horizontal="center" vertical="top" wrapText="1"/>
    </xf>
    <xf numFmtId="49" fontId="12" fillId="0" borderId="6" xfId="0" applyNumberFormat="1" applyFont="1" applyBorder="1" applyAlignment="1">
      <alignment horizontal="left" vertical="top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49" fontId="8" fillId="9" borderId="3" xfId="0" applyNumberFormat="1" applyFont="1" applyFill="1" applyBorder="1" applyAlignment="1">
      <alignment horizontal="center" vertical="center" wrapText="1"/>
    </xf>
    <xf numFmtId="49" fontId="8" fillId="9" borderId="12" xfId="0" applyNumberFormat="1" applyFont="1" applyFill="1" applyBorder="1" applyAlignment="1">
      <alignment horizontal="center" vertical="center" wrapText="1"/>
    </xf>
    <xf numFmtId="49" fontId="8" fillId="9" borderId="5" xfId="0" applyNumberFormat="1" applyFont="1" applyFill="1" applyBorder="1" applyAlignment="1">
      <alignment horizontal="center" vertical="center" wrapText="1"/>
    </xf>
    <xf numFmtId="49" fontId="8" fillId="9" borderId="2" xfId="0" applyNumberFormat="1" applyFont="1" applyFill="1" applyBorder="1" applyAlignment="1">
      <alignment horizontal="center" vertical="center" textRotation="90" wrapText="1"/>
    </xf>
    <xf numFmtId="49" fontId="8" fillId="9" borderId="4" xfId="0" applyNumberFormat="1" applyFont="1" applyFill="1" applyBorder="1" applyAlignment="1">
      <alignment horizontal="center" vertical="center" textRotation="90" wrapText="1"/>
    </xf>
    <xf numFmtId="0" fontId="63" fillId="9" borderId="1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49" fontId="8" fillId="9" borderId="2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9" borderId="4" xfId="0" applyNumberFormat="1" applyFont="1" applyFill="1" applyBorder="1" applyAlignment="1">
      <alignment horizontal="center" vertical="center" wrapText="1"/>
    </xf>
    <xf numFmtId="49" fontId="13" fillId="8" borderId="12" xfId="0" applyNumberFormat="1" applyFont="1" applyFill="1" applyBorder="1" applyAlignment="1">
      <alignment horizontal="right" vertical="top" wrapText="1"/>
    </xf>
    <xf numFmtId="49" fontId="13" fillId="8" borderId="5" xfId="0" applyNumberFormat="1" applyFont="1" applyFill="1" applyBorder="1" applyAlignment="1">
      <alignment horizontal="right" vertical="top" wrapText="1"/>
    </xf>
    <xf numFmtId="49" fontId="8" fillId="2" borderId="3" xfId="0" applyNumberFormat="1" applyFont="1" applyFill="1" applyBorder="1" applyAlignment="1">
      <alignment horizontal="right" vertical="top" wrapText="1"/>
    </xf>
    <xf numFmtId="49" fontId="8" fillId="2" borderId="12" xfId="0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horizontal="right" vertical="top" wrapText="1"/>
    </xf>
    <xf numFmtId="49" fontId="12" fillId="4" borderId="2" xfId="0" applyNumberFormat="1" applyFont="1" applyFill="1" applyBorder="1" applyAlignment="1">
      <alignment horizontal="left" vertical="top" wrapText="1"/>
    </xf>
    <xf numFmtId="49" fontId="12" fillId="4" borderId="4" xfId="0" applyNumberFormat="1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49" fontId="12" fillId="4" borderId="4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66" fontId="12" fillId="4" borderId="2" xfId="0" applyNumberFormat="1" applyFont="1" applyFill="1" applyBorder="1" applyAlignment="1">
      <alignment horizontal="right" vertical="top" wrapText="1"/>
    </xf>
    <xf numFmtId="166" fontId="12" fillId="4" borderId="4" xfId="0" applyNumberFormat="1" applyFont="1" applyFill="1" applyBorder="1" applyAlignment="1">
      <alignment horizontal="right" vertical="top" wrapText="1"/>
    </xf>
    <xf numFmtId="49" fontId="8" fillId="9" borderId="15" xfId="0" applyNumberFormat="1" applyFont="1" applyFill="1" applyBorder="1" applyAlignment="1">
      <alignment horizontal="center" vertical="center" wrapText="1"/>
    </xf>
    <xf numFmtId="49" fontId="8" fillId="9" borderId="9" xfId="0" applyNumberFormat="1" applyFont="1" applyFill="1" applyBorder="1" applyAlignment="1">
      <alignment horizontal="center" vertical="center" wrapText="1"/>
    </xf>
    <xf numFmtId="49" fontId="8" fillId="9" borderId="13" xfId="0" applyNumberFormat="1" applyFont="1" applyFill="1" applyBorder="1" applyAlignment="1">
      <alignment horizontal="center" vertical="center" wrapText="1"/>
    </xf>
    <xf numFmtId="166" fontId="12" fillId="4" borderId="6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49" fontId="12" fillId="0" borderId="6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49" fontId="9" fillId="0" borderId="4" xfId="0" applyNumberFormat="1" applyFont="1" applyBorder="1" applyAlignment="1">
      <alignment horizontal="center" vertical="center" textRotation="90" wrapText="1"/>
    </xf>
    <xf numFmtId="49" fontId="9" fillId="4" borderId="2" xfId="0" applyNumberFormat="1" applyFont="1" applyFill="1" applyBorder="1" applyAlignment="1">
      <alignment horizontal="center" vertical="center" textRotation="90" wrapText="1"/>
    </xf>
    <xf numFmtId="49" fontId="9" fillId="4" borderId="4" xfId="0" applyNumberFormat="1" applyFont="1" applyFill="1" applyBorder="1" applyAlignment="1">
      <alignment horizontal="center" vertical="center" textRotation="90" wrapText="1"/>
    </xf>
    <xf numFmtId="0" fontId="66" fillId="2" borderId="0" xfId="0" applyFont="1" applyFill="1" applyAlignment="1">
      <alignment horizontal="center" vertical="center"/>
    </xf>
    <xf numFmtId="0" fontId="12" fillId="21" borderId="2" xfId="0" applyFont="1" applyFill="1" applyBorder="1" applyAlignment="1">
      <alignment horizontal="center" vertical="top" wrapText="1"/>
    </xf>
    <xf numFmtId="0" fontId="12" fillId="21" borderId="4" xfId="0" applyFont="1" applyFill="1" applyBorder="1" applyAlignment="1">
      <alignment horizontal="center" vertical="top" wrapText="1"/>
    </xf>
    <xf numFmtId="49" fontId="12" fillId="21" borderId="2" xfId="0" applyNumberFormat="1" applyFont="1" applyFill="1" applyBorder="1" applyAlignment="1">
      <alignment horizontal="center" vertical="top" wrapText="1"/>
    </xf>
    <xf numFmtId="49" fontId="12" fillId="21" borderId="4" xfId="0" applyNumberFormat="1" applyFont="1" applyFill="1" applyBorder="1" applyAlignment="1">
      <alignment horizontal="center" vertical="top" wrapText="1"/>
    </xf>
    <xf numFmtId="166" fontId="12" fillId="21" borderId="2" xfId="0" applyNumberFormat="1" applyFont="1" applyFill="1" applyBorder="1" applyAlignment="1">
      <alignment horizontal="right" vertical="top" wrapText="1"/>
    </xf>
    <xf numFmtId="166" fontId="12" fillId="21" borderId="4" xfId="0" applyNumberFormat="1" applyFont="1" applyFill="1" applyBorder="1" applyAlignment="1">
      <alignment horizontal="right" vertical="top" wrapText="1"/>
    </xf>
    <xf numFmtId="49" fontId="63" fillId="9" borderId="2" xfId="0" applyNumberFormat="1" applyFont="1" applyFill="1" applyBorder="1" applyAlignment="1">
      <alignment horizontal="center" vertical="center" wrapText="1"/>
    </xf>
    <xf numFmtId="49" fontId="63" fillId="9" borderId="4" xfId="0" applyNumberFormat="1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top" wrapText="1"/>
    </xf>
    <xf numFmtId="49" fontId="12" fillId="21" borderId="6" xfId="0" applyNumberFormat="1" applyFont="1" applyFill="1" applyBorder="1" applyAlignment="1">
      <alignment horizontal="center" vertical="top" wrapText="1"/>
    </xf>
    <xf numFmtId="49" fontId="12" fillId="21" borderId="1" xfId="0" applyNumberFormat="1" applyFont="1" applyFill="1" applyBorder="1" applyAlignment="1">
      <alignment horizontal="center" vertical="top" wrapText="1"/>
    </xf>
    <xf numFmtId="0" fontId="12" fillId="21" borderId="1" xfId="0" applyFont="1" applyFill="1" applyBorder="1" applyAlignment="1">
      <alignment vertical="top" wrapText="1"/>
    </xf>
    <xf numFmtId="0" fontId="8" fillId="8" borderId="1" xfId="4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 vertical="top" wrapText="1"/>
    </xf>
    <xf numFmtId="0" fontId="8" fillId="8" borderId="5" xfId="0" applyFont="1" applyFill="1" applyBorder="1" applyAlignment="1">
      <alignment horizontal="left" vertical="top" wrapText="1"/>
    </xf>
    <xf numFmtId="0" fontId="12" fillId="0" borderId="2" xfId="4" applyFont="1" applyBorder="1" applyAlignment="1">
      <alignment horizontal="center" vertical="top" wrapText="1"/>
    </xf>
    <xf numFmtId="0" fontId="12" fillId="0" borderId="4" xfId="4" applyFont="1" applyBorder="1" applyAlignment="1">
      <alignment horizontal="center" vertical="top" wrapText="1"/>
    </xf>
    <xf numFmtId="0" fontId="12" fillId="4" borderId="2" xfId="4" applyFont="1" applyFill="1" applyBorder="1" applyAlignment="1">
      <alignment horizontal="left" vertical="top" wrapText="1"/>
    </xf>
    <xf numFmtId="0" fontId="12" fillId="4" borderId="4" xfId="4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right" vertical="top" wrapText="1"/>
    </xf>
    <xf numFmtId="49" fontId="13" fillId="8" borderId="1" xfId="0" applyNumberFormat="1" applyFont="1" applyFill="1" applyBorder="1" applyAlignment="1">
      <alignment horizontal="right" vertical="top" wrapText="1"/>
    </xf>
    <xf numFmtId="0" fontId="12" fillId="4" borderId="2" xfId="4" applyFont="1" applyFill="1" applyBorder="1" applyAlignment="1">
      <alignment horizontal="center" vertical="top" wrapText="1"/>
    </xf>
    <xf numFmtId="0" fontId="12" fillId="4" borderId="4" xfId="4" applyFont="1" applyFill="1" applyBorder="1" applyAlignment="1">
      <alignment horizontal="center" vertical="top" wrapText="1"/>
    </xf>
    <xf numFmtId="49" fontId="63" fillId="9" borderId="2" xfId="0" applyNumberFormat="1" applyFont="1" applyFill="1" applyBorder="1" applyAlignment="1">
      <alignment horizontal="center" vertical="center" textRotation="89" wrapText="1"/>
    </xf>
    <xf numFmtId="49" fontId="63" fillId="9" borderId="4" xfId="0" applyNumberFormat="1" applyFont="1" applyFill="1" applyBorder="1" applyAlignment="1">
      <alignment horizontal="center" vertical="center" textRotation="89" wrapText="1"/>
    </xf>
    <xf numFmtId="0" fontId="12" fillId="21" borderId="2" xfId="4" applyFont="1" applyFill="1" applyBorder="1" applyAlignment="1">
      <alignment horizontal="center" vertical="top" wrapText="1"/>
    </xf>
    <xf numFmtId="0" fontId="12" fillId="21" borderId="4" xfId="4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166" fontId="12" fillId="4" borderId="2" xfId="4" applyNumberFormat="1" applyFont="1" applyFill="1" applyBorder="1" applyAlignment="1">
      <alignment horizontal="center" vertical="top" wrapText="1"/>
    </xf>
    <xf numFmtId="166" fontId="12" fillId="4" borderId="4" xfId="4" applyNumberFormat="1" applyFont="1" applyFill="1" applyBorder="1" applyAlignment="1">
      <alignment horizontal="center" vertical="top" wrapText="1"/>
    </xf>
    <xf numFmtId="49" fontId="4" fillId="9" borderId="2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49" fontId="4" fillId="9" borderId="13" xfId="0" applyNumberFormat="1" applyFont="1" applyFill="1" applyBorder="1" applyAlignment="1">
      <alignment horizontal="center" vertical="center" wrapText="1"/>
    </xf>
    <xf numFmtId="0" fontId="4" fillId="8" borderId="4" xfId="6" applyFont="1" applyFill="1" applyBorder="1" applyAlignment="1">
      <alignment horizontal="left" vertical="top" wrapText="1"/>
    </xf>
    <xf numFmtId="49" fontId="1" fillId="0" borderId="15" xfId="6" applyNumberFormat="1" applyBorder="1" applyAlignment="1">
      <alignment horizontal="left" vertical="top" wrapText="1"/>
    </xf>
    <xf numFmtId="49" fontId="1" fillId="0" borderId="13" xfId="6" applyNumberFormat="1" applyBorder="1" applyAlignment="1">
      <alignment horizontal="left" vertical="top" wrapText="1"/>
    </xf>
    <xf numFmtId="0" fontId="1" fillId="0" borderId="6" xfId="6" applyBorder="1" applyAlignment="1">
      <alignment horizontal="left" vertical="top" wrapText="1"/>
    </xf>
    <xf numFmtId="49" fontId="4" fillId="2" borderId="1" xfId="6" applyNumberFormat="1" applyFont="1" applyFill="1" applyBorder="1" applyAlignment="1">
      <alignment horizontal="right" vertical="top" wrapText="1"/>
    </xf>
    <xf numFmtId="49" fontId="3" fillId="8" borderId="1" xfId="6" applyNumberFormat="1" applyFont="1" applyFill="1" applyBorder="1" applyAlignment="1">
      <alignment horizontal="right" vertical="top" wrapText="1"/>
    </xf>
    <xf numFmtId="0" fontId="7" fillId="8" borderId="3" xfId="6" applyFont="1" applyFill="1" applyBorder="1" applyAlignment="1">
      <alignment horizontal="left" vertical="top" wrapText="1"/>
    </xf>
    <xf numFmtId="0" fontId="7" fillId="8" borderId="5" xfId="6" applyFont="1" applyFill="1" applyBorder="1" applyAlignment="1">
      <alignment horizontal="left" vertical="top" wrapText="1"/>
    </xf>
    <xf numFmtId="166" fontId="1" fillId="4" borderId="2" xfId="0" applyNumberFormat="1" applyFont="1" applyFill="1" applyBorder="1" applyAlignment="1">
      <alignment horizontal="right" vertical="top"/>
    </xf>
    <xf numFmtId="166" fontId="1" fillId="4" borderId="6" xfId="0" applyNumberFormat="1" applyFont="1" applyFill="1" applyBorder="1" applyAlignment="1">
      <alignment horizontal="right" vertical="top"/>
    </xf>
    <xf numFmtId="166" fontId="1" fillId="4" borderId="4" xfId="0" applyNumberFormat="1" applyFont="1" applyFill="1" applyBorder="1" applyAlignment="1">
      <alignment horizontal="right" vertical="top"/>
    </xf>
    <xf numFmtId="166" fontId="1" fillId="21" borderId="2" xfId="0" applyNumberFormat="1" applyFont="1" applyFill="1" applyBorder="1" applyAlignment="1">
      <alignment horizontal="right" vertical="top"/>
    </xf>
    <xf numFmtId="166" fontId="1" fillId="21" borderId="6" xfId="0" applyNumberFormat="1" applyFont="1" applyFill="1" applyBorder="1" applyAlignment="1">
      <alignment horizontal="right" vertical="top"/>
    </xf>
    <xf numFmtId="166" fontId="1" fillId="21" borderId="4" xfId="0" applyNumberFormat="1" applyFont="1" applyFill="1" applyBorder="1" applyAlignment="1">
      <alignment horizontal="right" vertical="top"/>
    </xf>
    <xf numFmtId="0" fontId="4" fillId="9" borderId="1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6" applyNumberFormat="1" applyBorder="1" applyAlignment="1">
      <alignment horizontal="center" vertical="top" wrapText="1"/>
    </xf>
    <xf numFmtId="0" fontId="1" fillId="0" borderId="1" xfId="6" applyBorder="1" applyAlignment="1">
      <alignment horizontal="center" vertical="top" wrapText="1"/>
    </xf>
    <xf numFmtId="49" fontId="1" fillId="4" borderId="2" xfId="6" applyNumberFormat="1" applyFill="1" applyBorder="1" applyAlignment="1">
      <alignment horizontal="center" vertical="top" wrapText="1"/>
    </xf>
    <xf numFmtId="49" fontId="1" fillId="4" borderId="4" xfId="6" applyNumberForma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 wrapText="1"/>
    </xf>
    <xf numFmtId="0" fontId="1" fillId="0" borderId="4" xfId="6" applyBorder="1" applyAlignment="1">
      <alignment horizontal="center" vertical="top" wrapText="1"/>
    </xf>
    <xf numFmtId="166" fontId="1" fillId="4" borderId="2" xfId="0" applyNumberFormat="1" applyFont="1" applyFill="1" applyBorder="1" applyAlignment="1">
      <alignment horizontal="center" vertical="top"/>
    </xf>
    <xf numFmtId="166" fontId="1" fillId="4" borderId="4" xfId="0" applyNumberFormat="1" applyFont="1" applyFill="1" applyBorder="1" applyAlignment="1">
      <alignment horizontal="center" vertical="top"/>
    </xf>
    <xf numFmtId="166" fontId="1" fillId="21" borderId="2" xfId="0" applyNumberFormat="1" applyFont="1" applyFill="1" applyBorder="1" applyAlignment="1">
      <alignment horizontal="center" vertical="top"/>
    </xf>
    <xf numFmtId="166" fontId="1" fillId="21" borderId="4" xfId="0" applyNumberFormat="1" applyFont="1" applyFill="1" applyBorder="1" applyAlignment="1">
      <alignment horizontal="center" vertical="top"/>
    </xf>
    <xf numFmtId="0" fontId="1" fillId="21" borderId="1" xfId="0" applyFont="1" applyFill="1" applyBorder="1" applyAlignment="1">
      <alignment horizontal="center" vertical="top" wrapText="1"/>
    </xf>
    <xf numFmtId="49" fontId="1" fillId="21" borderId="1" xfId="6" applyNumberFormat="1" applyFill="1" applyBorder="1" applyAlignment="1">
      <alignment horizontal="center" vertical="top" wrapText="1"/>
    </xf>
    <xf numFmtId="0" fontId="1" fillId="21" borderId="1" xfId="6" applyFill="1" applyBorder="1" applyAlignment="1">
      <alignment horizontal="center" vertical="top" wrapText="1"/>
    </xf>
    <xf numFmtId="0" fontId="60" fillId="0" borderId="0" xfId="0" applyFont="1" applyAlignment="1">
      <alignment horizontal="center" vertical="top" wrapText="1"/>
    </xf>
    <xf numFmtId="0" fontId="32" fillId="0" borderId="1" xfId="0" applyFont="1" applyBorder="1" applyAlignment="1">
      <alignment horizontal="left" vertical="center" wrapText="1"/>
    </xf>
    <xf numFmtId="0" fontId="50" fillId="0" borderId="0" xfId="0" applyFont="1" applyAlignment="1">
      <alignment horizontal="center" vertical="top" wrapText="1"/>
    </xf>
    <xf numFmtId="0" fontId="32" fillId="9" borderId="1" xfId="0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left" vertical="center" wrapText="1"/>
    </xf>
  </cellXfs>
  <cellStyles count="13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11" xr:uid="{A527792B-5FFB-4BEC-A947-AE414C9B2BA9}"/>
    <cellStyle name="Kablelis 2" xfId="3" xr:uid="{00000000-0005-0000-0000-000003000000}"/>
    <cellStyle name="Normal 2" xfId="4" xr:uid="{00000000-0005-0000-0000-000004000000}"/>
    <cellStyle name="Normal 3" xfId="5" xr:uid="{00000000-0005-0000-0000-000005000000}"/>
    <cellStyle name="Normal_biudžetas 6_2009 m 02 men biudzetas." xfId="12" xr:uid="{4BFD88FF-E052-46AC-AC46-006138634FEF}"/>
    <cellStyle name="Normal_Sheet1" xfId="6" xr:uid="{00000000-0005-0000-0000-000007000000}"/>
    <cellStyle name="Paprastas 2" xfId="7" xr:uid="{00000000-0005-0000-0000-000008000000}"/>
    <cellStyle name="Paprastas_Lapas1" xfId="8" xr:uid="{00000000-0005-0000-0000-000009000000}"/>
    <cellStyle name="Percent 2" xfId="10" xr:uid="{00000000-0005-0000-0000-00000A000000}"/>
    <cellStyle name="Procentai 2" xfId="9" xr:uid="{00000000-0005-0000-0000-00000B000000}"/>
  </cellStyles>
  <dxfs count="0"/>
  <tableStyles count="0" defaultTableStyle="TableStyleMedium9" defaultPivotStyle="PivotStyleLight16"/>
  <colors>
    <mruColors>
      <color rgb="FFFFFFCC"/>
      <color rgb="FF188A3E"/>
      <color rgb="FF00863D"/>
      <color rgb="FF009900"/>
      <color rgb="FF63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Q136"/>
  <sheetViews>
    <sheetView tabSelected="1" zoomScale="85" zoomScaleNormal="85" workbookViewId="0">
      <pane ySplit="10" topLeftCell="A11" activePane="bottomLeft" state="frozen"/>
      <selection activeCell="H12" sqref="H12:H18"/>
      <selection pane="bottomLeft" activeCell="B8" sqref="B8:B10"/>
    </sheetView>
  </sheetViews>
  <sheetFormatPr defaultColWidth="9.140625" defaultRowHeight="12.75" x14ac:dyDescent="0.2"/>
  <cols>
    <col min="1" max="1" width="2.28515625" style="64" customWidth="1"/>
    <col min="2" max="2" width="19.28515625" style="61" customWidth="1"/>
    <col min="3" max="3" width="56.85546875" style="64" customWidth="1"/>
    <col min="4" max="4" width="9.5703125" style="61" customWidth="1"/>
    <col min="5" max="6" width="12.85546875" style="63" customWidth="1"/>
    <col min="7" max="8" width="13.140625" style="63" customWidth="1"/>
    <col min="9" max="9" width="11.140625" style="108" customWidth="1"/>
    <col min="10" max="10" width="39.85546875" style="209" customWidth="1"/>
    <col min="11" max="11" width="10.140625" style="228" customWidth="1"/>
    <col min="12" max="12" width="11.140625" style="228" customWidth="1"/>
    <col min="13" max="13" width="10.140625" style="228" customWidth="1"/>
    <col min="14" max="14" width="9.7109375" style="228" customWidth="1"/>
    <col min="15" max="15" width="6.85546875" style="308" customWidth="1"/>
    <col min="16" max="16384" width="9.140625" style="64"/>
  </cols>
  <sheetData>
    <row r="1" spans="2:15" ht="12.75" customHeight="1" x14ac:dyDescent="0.2">
      <c r="J1" s="296"/>
      <c r="K1" s="296" t="s">
        <v>1127</v>
      </c>
      <c r="L1" s="296"/>
      <c r="M1" s="296"/>
      <c r="N1" s="296"/>
    </row>
    <row r="2" spans="2:15" ht="18" customHeight="1" x14ac:dyDescent="0.2">
      <c r="J2" s="296"/>
      <c r="K2" s="296" t="s">
        <v>1125</v>
      </c>
      <c r="L2" s="296"/>
      <c r="M2" s="296"/>
      <c r="N2" s="296"/>
    </row>
    <row r="3" spans="2:15" ht="18.75" customHeight="1" x14ac:dyDescent="0.2"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</row>
    <row r="4" spans="2:15" s="286" customFormat="1" ht="26.25" customHeight="1" x14ac:dyDescent="0.25">
      <c r="B4" s="637" t="s">
        <v>1128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309"/>
    </row>
    <row r="5" spans="2:15" ht="12.75" customHeight="1" x14ac:dyDescent="0.2"/>
    <row r="6" spans="2:15" s="205" customFormat="1" ht="38.25" customHeight="1" x14ac:dyDescent="0.2">
      <c r="B6" s="638" t="s">
        <v>1120</v>
      </c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638"/>
      <c r="N6" s="638"/>
      <c r="O6" s="308"/>
    </row>
    <row r="8" spans="2:15" ht="36" customHeight="1" x14ac:dyDescent="0.2">
      <c r="B8" s="690" t="s">
        <v>49</v>
      </c>
      <c r="C8" s="680" t="s">
        <v>103</v>
      </c>
      <c r="D8" s="681"/>
      <c r="E8" s="679" t="s">
        <v>1170</v>
      </c>
      <c r="F8" s="698" t="s">
        <v>1135</v>
      </c>
      <c r="G8" s="679" t="s">
        <v>50</v>
      </c>
      <c r="H8" s="679" t="s">
        <v>349</v>
      </c>
      <c r="I8" s="679" t="s">
        <v>239</v>
      </c>
      <c r="J8" s="691" t="s">
        <v>1085</v>
      </c>
      <c r="K8" s="671" t="s">
        <v>1086</v>
      </c>
      <c r="L8" s="672"/>
      <c r="M8" s="672"/>
      <c r="N8" s="673"/>
      <c r="O8" s="326"/>
    </row>
    <row r="9" spans="2:15" ht="13.5" customHeight="1" x14ac:dyDescent="0.2">
      <c r="B9" s="690"/>
      <c r="C9" s="682"/>
      <c r="D9" s="683"/>
      <c r="E9" s="679"/>
      <c r="F9" s="698"/>
      <c r="G9" s="679"/>
      <c r="H9" s="679"/>
      <c r="I9" s="679"/>
      <c r="J9" s="692"/>
      <c r="K9" s="674" t="s">
        <v>660</v>
      </c>
      <c r="L9" s="725" t="s">
        <v>1136</v>
      </c>
      <c r="M9" s="674" t="s">
        <v>661</v>
      </c>
      <c r="N9" s="674" t="s">
        <v>662</v>
      </c>
      <c r="O9" s="326"/>
    </row>
    <row r="10" spans="2:15" ht="39.75" customHeight="1" x14ac:dyDescent="0.2">
      <c r="B10" s="690"/>
      <c r="C10" s="682"/>
      <c r="D10" s="683"/>
      <c r="E10" s="679"/>
      <c r="F10" s="698"/>
      <c r="G10" s="679"/>
      <c r="H10" s="679"/>
      <c r="I10" s="679"/>
      <c r="J10" s="693"/>
      <c r="K10" s="675"/>
      <c r="L10" s="726"/>
      <c r="M10" s="675"/>
      <c r="N10" s="675"/>
      <c r="O10" s="326"/>
    </row>
    <row r="11" spans="2:15" s="207" customFormat="1" ht="108" customHeight="1" x14ac:dyDescent="0.25">
      <c r="B11" s="327" t="s">
        <v>117</v>
      </c>
      <c r="C11" s="696" t="s">
        <v>374</v>
      </c>
      <c r="D11" s="697"/>
      <c r="E11" s="328">
        <f>SUM(E12:E24)</f>
        <v>44570.7</v>
      </c>
      <c r="F11" s="328">
        <f>SUM(F12:F24)</f>
        <v>44800.299999999996</v>
      </c>
      <c r="G11" s="328">
        <f>SUM(G12:G24)</f>
        <v>46404.5</v>
      </c>
      <c r="H11" s="328">
        <f>SUM(H12:H24)</f>
        <v>52064.4</v>
      </c>
      <c r="I11" s="329"/>
      <c r="J11" s="330" t="s">
        <v>755</v>
      </c>
      <c r="K11" s="331" t="s">
        <v>758</v>
      </c>
      <c r="L11" s="332" t="s">
        <v>1141</v>
      </c>
      <c r="M11" s="331" t="s">
        <v>756</v>
      </c>
      <c r="N11" s="331" t="s">
        <v>757</v>
      </c>
      <c r="O11" s="333"/>
    </row>
    <row r="12" spans="2:15" ht="39.75" customHeight="1" x14ac:dyDescent="0.2">
      <c r="B12" s="644" t="s">
        <v>143</v>
      </c>
      <c r="C12" s="644" t="s">
        <v>139</v>
      </c>
      <c r="D12" s="659" t="s">
        <v>3</v>
      </c>
      <c r="E12" s="694">
        <v>25255</v>
      </c>
      <c r="F12" s="699">
        <v>25359.5</v>
      </c>
      <c r="G12" s="694">
        <v>30000</v>
      </c>
      <c r="H12" s="694">
        <v>35000</v>
      </c>
      <c r="I12" s="676" t="s">
        <v>256</v>
      </c>
      <c r="J12" s="659" t="s">
        <v>759</v>
      </c>
      <c r="K12" s="651">
        <v>97.7</v>
      </c>
      <c r="L12" s="663">
        <v>97.7</v>
      </c>
      <c r="M12" s="651">
        <v>97.8</v>
      </c>
      <c r="N12" s="651">
        <v>98</v>
      </c>
      <c r="O12" s="336"/>
    </row>
    <row r="13" spans="2:15" ht="12.75" customHeight="1" x14ac:dyDescent="0.2">
      <c r="B13" s="644"/>
      <c r="C13" s="644"/>
      <c r="D13" s="660"/>
      <c r="E13" s="695"/>
      <c r="F13" s="700"/>
      <c r="G13" s="695"/>
      <c r="H13" s="695"/>
      <c r="I13" s="677"/>
      <c r="J13" s="660"/>
      <c r="K13" s="652"/>
      <c r="L13" s="664"/>
      <c r="M13" s="652"/>
      <c r="N13" s="652"/>
      <c r="O13" s="336"/>
    </row>
    <row r="14" spans="2:15" ht="36.75" customHeight="1" x14ac:dyDescent="0.2">
      <c r="B14" s="644"/>
      <c r="C14" s="644"/>
      <c r="D14" s="38" t="s">
        <v>0</v>
      </c>
      <c r="E14" s="157">
        <v>9053.2000000000007</v>
      </c>
      <c r="F14" s="338">
        <v>9178</v>
      </c>
      <c r="G14" s="157">
        <v>14725.1</v>
      </c>
      <c r="H14" s="157">
        <v>15380</v>
      </c>
      <c r="I14" s="677"/>
      <c r="J14" s="720" t="s">
        <v>760</v>
      </c>
      <c r="K14" s="722">
        <v>1.5</v>
      </c>
      <c r="L14" s="663">
        <v>1.5</v>
      </c>
      <c r="M14" s="722">
        <v>0</v>
      </c>
      <c r="N14" s="722">
        <v>0</v>
      </c>
      <c r="O14" s="336"/>
    </row>
    <row r="15" spans="2:15" ht="77.25" customHeight="1" x14ac:dyDescent="0.2">
      <c r="B15" s="644"/>
      <c r="C15" s="644"/>
      <c r="D15" s="38" t="s">
        <v>203</v>
      </c>
      <c r="E15" s="157">
        <v>7459.1</v>
      </c>
      <c r="F15" s="338">
        <v>7459.1</v>
      </c>
      <c r="G15" s="157">
        <v>0</v>
      </c>
      <c r="H15" s="157">
        <v>0</v>
      </c>
      <c r="I15" s="677"/>
      <c r="J15" s="721"/>
      <c r="K15" s="723"/>
      <c r="L15" s="664"/>
      <c r="M15" s="723"/>
      <c r="N15" s="723"/>
      <c r="O15" s="336"/>
    </row>
    <row r="16" spans="2:15" ht="55.5" customHeight="1" x14ac:dyDescent="0.2">
      <c r="B16" s="644"/>
      <c r="C16" s="644"/>
      <c r="D16" s="38" t="s">
        <v>4</v>
      </c>
      <c r="E16" s="39">
        <v>1189.4000000000001</v>
      </c>
      <c r="F16" s="341">
        <v>1198</v>
      </c>
      <c r="G16" s="39">
        <v>1189.4000000000001</v>
      </c>
      <c r="H16" s="39">
        <v>1189.4000000000001</v>
      </c>
      <c r="I16" s="678"/>
      <c r="J16" s="342" t="s">
        <v>761</v>
      </c>
      <c r="K16" s="343">
        <v>0.5</v>
      </c>
      <c r="L16" s="344">
        <v>0.5</v>
      </c>
      <c r="M16" s="343">
        <v>0</v>
      </c>
      <c r="N16" s="343">
        <v>0</v>
      </c>
      <c r="O16" s="336"/>
    </row>
    <row r="17" spans="2:17" ht="15.75" customHeight="1" x14ac:dyDescent="0.2">
      <c r="B17" s="644" t="s">
        <v>433</v>
      </c>
      <c r="C17" s="644" t="s">
        <v>223</v>
      </c>
      <c r="D17" s="41" t="s">
        <v>0</v>
      </c>
      <c r="E17" s="39">
        <v>50</v>
      </c>
      <c r="F17" s="341">
        <v>50</v>
      </c>
      <c r="G17" s="39">
        <v>0</v>
      </c>
      <c r="H17" s="39">
        <v>0</v>
      </c>
      <c r="I17" s="170" t="s">
        <v>241</v>
      </c>
      <c r="J17" s="684" t="s">
        <v>762</v>
      </c>
      <c r="K17" s="694">
        <v>15</v>
      </c>
      <c r="L17" s="699">
        <v>15</v>
      </c>
      <c r="M17" s="334"/>
      <c r="N17" s="334"/>
      <c r="O17" s="336"/>
    </row>
    <row r="18" spans="2:17" ht="15.75" customHeight="1" x14ac:dyDescent="0.2">
      <c r="B18" s="644"/>
      <c r="C18" s="644"/>
      <c r="D18" s="41" t="s">
        <v>1</v>
      </c>
      <c r="E18" s="39">
        <v>637</v>
      </c>
      <c r="F18" s="341">
        <v>637</v>
      </c>
      <c r="G18" s="39">
        <v>0</v>
      </c>
      <c r="H18" s="39">
        <v>0</v>
      </c>
      <c r="I18" s="188"/>
      <c r="J18" s="684"/>
      <c r="K18" s="724"/>
      <c r="L18" s="727"/>
      <c r="M18" s="345"/>
      <c r="N18" s="345"/>
      <c r="O18" s="336"/>
    </row>
    <row r="19" spans="2:17" ht="15.75" customHeight="1" x14ac:dyDescent="0.2">
      <c r="B19" s="644"/>
      <c r="C19" s="644"/>
      <c r="D19" s="41" t="s">
        <v>3</v>
      </c>
      <c r="E19" s="39">
        <v>440</v>
      </c>
      <c r="F19" s="341">
        <v>440</v>
      </c>
      <c r="G19" s="39">
        <v>0</v>
      </c>
      <c r="H19" s="39">
        <v>0</v>
      </c>
      <c r="I19" s="171"/>
      <c r="J19" s="684"/>
      <c r="K19" s="695"/>
      <c r="L19" s="700"/>
      <c r="M19" s="337"/>
      <c r="N19" s="337"/>
      <c r="O19" s="336"/>
    </row>
    <row r="20" spans="2:17" ht="32.25" customHeight="1" x14ac:dyDescent="0.2">
      <c r="B20" s="41" t="s">
        <v>434</v>
      </c>
      <c r="C20" s="38" t="s">
        <v>224</v>
      </c>
      <c r="D20" s="38" t="s">
        <v>0</v>
      </c>
      <c r="E20" s="39">
        <v>18</v>
      </c>
      <c r="F20" s="341">
        <v>9.6999999999999993</v>
      </c>
      <c r="G20" s="39">
        <v>18</v>
      </c>
      <c r="H20" s="39">
        <v>18</v>
      </c>
      <c r="I20" s="125" t="s">
        <v>648</v>
      </c>
      <c r="J20" s="38" t="s">
        <v>763</v>
      </c>
      <c r="K20" s="343" t="s">
        <v>764</v>
      </c>
      <c r="L20" s="344">
        <v>400</v>
      </c>
      <c r="M20" s="343" t="s">
        <v>764</v>
      </c>
      <c r="N20" s="343" t="s">
        <v>764</v>
      </c>
      <c r="O20" s="336"/>
    </row>
    <row r="21" spans="2:17" ht="36" customHeight="1" x14ac:dyDescent="0.2">
      <c r="B21" s="701" t="s">
        <v>435</v>
      </c>
      <c r="C21" s="659" t="s">
        <v>165</v>
      </c>
      <c r="D21" s="38" t="s">
        <v>0</v>
      </c>
      <c r="E21" s="39">
        <v>50</v>
      </c>
      <c r="F21" s="341">
        <v>50</v>
      </c>
      <c r="G21" s="39">
        <v>50</v>
      </c>
      <c r="H21" s="39">
        <v>50</v>
      </c>
      <c r="I21" s="170" t="s">
        <v>255</v>
      </c>
      <c r="J21" s="684" t="s">
        <v>765</v>
      </c>
      <c r="K21" s="648" t="s">
        <v>766</v>
      </c>
      <c r="L21" s="728" t="s">
        <v>766</v>
      </c>
      <c r="M21" s="648" t="s">
        <v>679</v>
      </c>
      <c r="N21" s="648" t="s">
        <v>681</v>
      </c>
      <c r="O21" s="336"/>
    </row>
    <row r="22" spans="2:17" ht="78" customHeight="1" x14ac:dyDescent="0.2">
      <c r="B22" s="702"/>
      <c r="C22" s="660"/>
      <c r="D22" s="38" t="s">
        <v>1</v>
      </c>
      <c r="E22" s="39">
        <v>200</v>
      </c>
      <c r="F22" s="341">
        <v>200</v>
      </c>
      <c r="G22" s="39">
        <v>200</v>
      </c>
      <c r="H22" s="39">
        <v>200</v>
      </c>
      <c r="I22" s="171"/>
      <c r="J22" s="684"/>
      <c r="K22" s="648"/>
      <c r="L22" s="728"/>
      <c r="M22" s="648"/>
      <c r="N22" s="648"/>
      <c r="O22" s="336"/>
    </row>
    <row r="23" spans="2:17" ht="29.25" customHeight="1" x14ac:dyDescent="0.2">
      <c r="B23" s="701" t="s">
        <v>436</v>
      </c>
      <c r="C23" s="659" t="s">
        <v>164</v>
      </c>
      <c r="D23" s="38" t="s">
        <v>3</v>
      </c>
      <c r="E23" s="39">
        <v>102</v>
      </c>
      <c r="F23" s="341">
        <v>102</v>
      </c>
      <c r="G23" s="39">
        <v>105</v>
      </c>
      <c r="H23" s="39">
        <v>110</v>
      </c>
      <c r="I23" s="170" t="s">
        <v>255</v>
      </c>
      <c r="J23" s="684" t="s">
        <v>767</v>
      </c>
      <c r="K23" s="648" t="s">
        <v>768</v>
      </c>
      <c r="L23" s="728" t="s">
        <v>1144</v>
      </c>
      <c r="M23" s="648" t="s">
        <v>1144</v>
      </c>
      <c r="N23" s="648" t="s">
        <v>1144</v>
      </c>
      <c r="O23" s="336"/>
    </row>
    <row r="24" spans="2:17" ht="24.75" customHeight="1" x14ac:dyDescent="0.2">
      <c r="B24" s="702"/>
      <c r="C24" s="660"/>
      <c r="D24" s="38" t="s">
        <v>0</v>
      </c>
      <c r="E24" s="39">
        <v>117</v>
      </c>
      <c r="F24" s="341">
        <v>117</v>
      </c>
      <c r="G24" s="39">
        <v>117</v>
      </c>
      <c r="H24" s="39">
        <v>117</v>
      </c>
      <c r="I24" s="171"/>
      <c r="J24" s="684"/>
      <c r="K24" s="648"/>
      <c r="L24" s="728"/>
      <c r="M24" s="648"/>
      <c r="N24" s="648"/>
      <c r="O24" s="336"/>
    </row>
    <row r="25" spans="2:17" s="207" customFormat="1" ht="40.5" customHeight="1" x14ac:dyDescent="0.25">
      <c r="B25" s="327" t="s">
        <v>146</v>
      </c>
      <c r="C25" s="696" t="s">
        <v>142</v>
      </c>
      <c r="D25" s="697"/>
      <c r="E25" s="328">
        <f>SUM(E26:E33)</f>
        <v>3538</v>
      </c>
      <c r="F25" s="328">
        <f>SUM(F26:F33)</f>
        <v>3375</v>
      </c>
      <c r="G25" s="328">
        <f>SUM(G26:G33)</f>
        <v>4006.7000000000003</v>
      </c>
      <c r="H25" s="328">
        <f>SUM(H26:H33)</f>
        <v>4110.7000000000007</v>
      </c>
      <c r="I25" s="329"/>
      <c r="J25" s="330" t="s">
        <v>769</v>
      </c>
      <c r="K25" s="331">
        <v>75.8</v>
      </c>
      <c r="L25" s="331">
        <v>75.8</v>
      </c>
      <c r="M25" s="331">
        <v>75.900000000000006</v>
      </c>
      <c r="N25" s="349">
        <v>76</v>
      </c>
      <c r="O25" s="336"/>
    </row>
    <row r="26" spans="2:17" ht="17.25" customHeight="1" x14ac:dyDescent="0.2">
      <c r="B26" s="644" t="s">
        <v>144</v>
      </c>
      <c r="C26" s="644" t="s">
        <v>582</v>
      </c>
      <c r="D26" s="38" t="s">
        <v>3</v>
      </c>
      <c r="E26" s="157">
        <v>211.1</v>
      </c>
      <c r="F26" s="338">
        <v>211.1</v>
      </c>
      <c r="G26" s="157">
        <v>217</v>
      </c>
      <c r="H26" s="157">
        <v>219</v>
      </c>
      <c r="I26" s="676" t="s">
        <v>240</v>
      </c>
      <c r="J26" s="684" t="s">
        <v>770</v>
      </c>
      <c r="K26" s="685" t="s">
        <v>775</v>
      </c>
      <c r="L26" s="714" t="s">
        <v>775</v>
      </c>
      <c r="M26" s="685" t="s">
        <v>775</v>
      </c>
      <c r="N26" s="685" t="s">
        <v>775</v>
      </c>
      <c r="O26" s="336"/>
      <c r="Q26" s="303"/>
    </row>
    <row r="27" spans="2:17" ht="17.25" customHeight="1" x14ac:dyDescent="0.2">
      <c r="B27" s="644"/>
      <c r="C27" s="644"/>
      <c r="D27" s="38" t="s">
        <v>0</v>
      </c>
      <c r="E27" s="157">
        <v>2207.1999999999998</v>
      </c>
      <c r="F27" s="338">
        <v>2214.1999999999998</v>
      </c>
      <c r="G27" s="157">
        <v>2450</v>
      </c>
      <c r="H27" s="157">
        <v>2650</v>
      </c>
      <c r="I27" s="677"/>
      <c r="J27" s="684"/>
      <c r="K27" s="686"/>
      <c r="L27" s="729"/>
      <c r="M27" s="686"/>
      <c r="N27" s="686"/>
      <c r="O27" s="336"/>
    </row>
    <row r="28" spans="2:17" ht="17.25" customHeight="1" x14ac:dyDescent="0.2">
      <c r="B28" s="644"/>
      <c r="C28" s="644"/>
      <c r="D28" s="38" t="s">
        <v>4</v>
      </c>
      <c r="E28" s="39">
        <v>410.8</v>
      </c>
      <c r="F28" s="341">
        <v>410.8</v>
      </c>
      <c r="G28" s="39">
        <v>410.8</v>
      </c>
      <c r="H28" s="39">
        <v>410.8</v>
      </c>
      <c r="I28" s="678"/>
      <c r="J28" s="684"/>
      <c r="K28" s="687"/>
      <c r="L28" s="715"/>
      <c r="M28" s="687"/>
      <c r="N28" s="687"/>
      <c r="O28" s="336"/>
    </row>
    <row r="29" spans="2:17" ht="35.25" customHeight="1" x14ac:dyDescent="0.2">
      <c r="B29" s="701" t="s">
        <v>144</v>
      </c>
      <c r="C29" s="701" t="s">
        <v>405</v>
      </c>
      <c r="D29" s="38" t="s">
        <v>0</v>
      </c>
      <c r="E29" s="39">
        <v>70</v>
      </c>
      <c r="F29" s="341">
        <v>70</v>
      </c>
      <c r="G29" s="39">
        <v>80</v>
      </c>
      <c r="H29" s="39">
        <v>80</v>
      </c>
      <c r="I29" s="188"/>
      <c r="J29" s="38" t="s">
        <v>771</v>
      </c>
      <c r="K29" s="267" t="s">
        <v>776</v>
      </c>
      <c r="L29" s="347" t="s">
        <v>776</v>
      </c>
      <c r="M29" s="267" t="s">
        <v>776</v>
      </c>
      <c r="N29" s="267" t="s">
        <v>776</v>
      </c>
      <c r="O29" s="336"/>
    </row>
    <row r="30" spans="2:17" ht="30" customHeight="1" x14ac:dyDescent="0.2">
      <c r="B30" s="702"/>
      <c r="C30" s="702"/>
      <c r="D30" s="21" t="s">
        <v>3</v>
      </c>
      <c r="E30" s="39">
        <v>368.9</v>
      </c>
      <c r="F30" s="341">
        <v>368.9</v>
      </c>
      <c r="G30" s="39">
        <v>368.9</v>
      </c>
      <c r="H30" s="39">
        <v>368.9</v>
      </c>
      <c r="I30" s="188" t="s">
        <v>240</v>
      </c>
      <c r="J30" s="38" t="s">
        <v>772</v>
      </c>
      <c r="K30" s="267" t="s">
        <v>777</v>
      </c>
      <c r="L30" s="347" t="s">
        <v>777</v>
      </c>
      <c r="M30" s="267" t="s">
        <v>777</v>
      </c>
      <c r="N30" s="267" t="s">
        <v>777</v>
      </c>
      <c r="O30" s="336"/>
    </row>
    <row r="31" spans="2:17" ht="31.5" customHeight="1" x14ac:dyDescent="0.2">
      <c r="B31" s="346" t="s">
        <v>437</v>
      </c>
      <c r="C31" s="41" t="s">
        <v>644</v>
      </c>
      <c r="D31" s="38" t="s">
        <v>0</v>
      </c>
      <c r="E31" s="39">
        <v>0</v>
      </c>
      <c r="F31" s="341">
        <v>0</v>
      </c>
      <c r="G31" s="39">
        <v>40</v>
      </c>
      <c r="H31" s="39">
        <v>40</v>
      </c>
      <c r="I31" s="125" t="s">
        <v>254</v>
      </c>
      <c r="J31" s="38" t="s">
        <v>773</v>
      </c>
      <c r="K31" s="267"/>
      <c r="L31" s="347"/>
      <c r="M31" s="267" t="s">
        <v>750</v>
      </c>
      <c r="N31" s="267" t="s">
        <v>714</v>
      </c>
      <c r="O31" s="336"/>
    </row>
    <row r="32" spans="2:17" s="12" customFormat="1" ht="38.25" customHeight="1" x14ac:dyDescent="0.2">
      <c r="B32" s="644" t="s">
        <v>438</v>
      </c>
      <c r="C32" s="684" t="s">
        <v>583</v>
      </c>
      <c r="D32" s="38" t="s">
        <v>0</v>
      </c>
      <c r="E32" s="157">
        <v>45</v>
      </c>
      <c r="F32" s="338">
        <v>15</v>
      </c>
      <c r="G32" s="157">
        <v>75</v>
      </c>
      <c r="H32" s="157">
        <v>52</v>
      </c>
      <c r="I32" s="676" t="s">
        <v>240</v>
      </c>
      <c r="J32" s="644" t="s">
        <v>774</v>
      </c>
      <c r="K32" s="688"/>
      <c r="L32" s="730"/>
      <c r="M32" s="688"/>
      <c r="N32" s="689" t="s">
        <v>778</v>
      </c>
      <c r="O32" s="336"/>
    </row>
    <row r="33" spans="2:15" s="12" customFormat="1" ht="35.25" customHeight="1" x14ac:dyDescent="0.2">
      <c r="B33" s="644"/>
      <c r="C33" s="684"/>
      <c r="D33" s="38" t="s">
        <v>1</v>
      </c>
      <c r="E33" s="157">
        <v>225</v>
      </c>
      <c r="F33" s="338">
        <v>85</v>
      </c>
      <c r="G33" s="157">
        <v>365</v>
      </c>
      <c r="H33" s="157">
        <v>290</v>
      </c>
      <c r="I33" s="678"/>
      <c r="J33" s="644"/>
      <c r="K33" s="688"/>
      <c r="L33" s="730"/>
      <c r="M33" s="688"/>
      <c r="N33" s="689"/>
      <c r="O33" s="336"/>
    </row>
    <row r="34" spans="2:15" s="207" customFormat="1" ht="48" customHeight="1" x14ac:dyDescent="0.25">
      <c r="B34" s="327" t="s">
        <v>145</v>
      </c>
      <c r="C34" s="696" t="s">
        <v>404</v>
      </c>
      <c r="D34" s="697"/>
      <c r="E34" s="328">
        <f>SUM(E35:E45)</f>
        <v>1781.8999999999999</v>
      </c>
      <c r="F34" s="328">
        <f>SUM(F35:F45)</f>
        <v>1781.8999999999999</v>
      </c>
      <c r="G34" s="328">
        <f>SUM(G35:G45)</f>
        <v>1665.3000000000002</v>
      </c>
      <c r="H34" s="328">
        <f>SUM(H35:H45)</f>
        <v>1691</v>
      </c>
      <c r="I34" s="329"/>
      <c r="J34" s="330" t="s">
        <v>780</v>
      </c>
      <c r="K34" s="331">
        <v>94.6</v>
      </c>
      <c r="L34" s="331">
        <v>94.6</v>
      </c>
      <c r="M34" s="331">
        <v>95</v>
      </c>
      <c r="N34" s="331">
        <v>97</v>
      </c>
      <c r="O34" s="336"/>
    </row>
    <row r="35" spans="2:15" ht="20.25" customHeight="1" x14ac:dyDescent="0.2">
      <c r="B35" s="644" t="s">
        <v>148</v>
      </c>
      <c r="C35" s="704" t="s">
        <v>151</v>
      </c>
      <c r="D35" s="354" t="s">
        <v>3</v>
      </c>
      <c r="E35" s="39">
        <v>517.5</v>
      </c>
      <c r="F35" s="341">
        <v>517.5</v>
      </c>
      <c r="G35" s="39">
        <v>559.20000000000005</v>
      </c>
      <c r="H35" s="39">
        <v>575.9</v>
      </c>
      <c r="I35" s="676" t="s">
        <v>242</v>
      </c>
      <c r="J35" s="684" t="s">
        <v>781</v>
      </c>
      <c r="K35" s="647" t="s">
        <v>785</v>
      </c>
      <c r="L35" s="731" t="s">
        <v>785</v>
      </c>
      <c r="M35" s="647" t="s">
        <v>786</v>
      </c>
      <c r="N35" s="647" t="s">
        <v>787</v>
      </c>
      <c r="O35" s="336"/>
    </row>
    <row r="36" spans="2:15" ht="20.25" customHeight="1" x14ac:dyDescent="0.2">
      <c r="B36" s="644"/>
      <c r="C36" s="704"/>
      <c r="D36" s="38" t="s">
        <v>0</v>
      </c>
      <c r="E36" s="39">
        <v>166.5</v>
      </c>
      <c r="F36" s="341">
        <v>166.5</v>
      </c>
      <c r="G36" s="39">
        <v>178</v>
      </c>
      <c r="H36" s="39">
        <v>187</v>
      </c>
      <c r="I36" s="677"/>
      <c r="J36" s="684"/>
      <c r="K36" s="647"/>
      <c r="L36" s="731"/>
      <c r="M36" s="647"/>
      <c r="N36" s="647"/>
      <c r="O36" s="336"/>
    </row>
    <row r="37" spans="2:15" ht="20.25" customHeight="1" x14ac:dyDescent="0.2">
      <c r="B37" s="644"/>
      <c r="C37" s="704"/>
      <c r="D37" s="38" t="s">
        <v>4</v>
      </c>
      <c r="E37" s="39">
        <v>25.1</v>
      </c>
      <c r="F37" s="341">
        <v>25.1</v>
      </c>
      <c r="G37" s="39">
        <v>25.1</v>
      </c>
      <c r="H37" s="39">
        <v>25.1</v>
      </c>
      <c r="I37" s="678"/>
      <c r="J37" s="684"/>
      <c r="K37" s="647"/>
      <c r="L37" s="731"/>
      <c r="M37" s="647"/>
      <c r="N37" s="647"/>
      <c r="O37" s="336"/>
    </row>
    <row r="38" spans="2:15" ht="18.75" customHeight="1" x14ac:dyDescent="0.2">
      <c r="B38" s="644" t="s">
        <v>149</v>
      </c>
      <c r="C38" s="701" t="s">
        <v>650</v>
      </c>
      <c r="D38" s="38" t="s">
        <v>0</v>
      </c>
      <c r="E38" s="39">
        <v>60</v>
      </c>
      <c r="F38" s="341">
        <v>60</v>
      </c>
      <c r="G38" s="39">
        <v>85</v>
      </c>
      <c r="H38" s="39">
        <v>85</v>
      </c>
      <c r="I38" s="170" t="s">
        <v>250</v>
      </c>
      <c r="J38" s="644" t="s">
        <v>782</v>
      </c>
      <c r="K38" s="648"/>
      <c r="L38" s="728"/>
      <c r="M38" s="648"/>
      <c r="N38" s="648" t="s">
        <v>714</v>
      </c>
      <c r="O38" s="336"/>
    </row>
    <row r="39" spans="2:15" ht="18.75" customHeight="1" x14ac:dyDescent="0.2">
      <c r="B39" s="644"/>
      <c r="C39" s="703"/>
      <c r="D39" s="38" t="s">
        <v>2</v>
      </c>
      <c r="E39" s="39">
        <v>0</v>
      </c>
      <c r="F39" s="341">
        <v>0</v>
      </c>
      <c r="G39" s="39">
        <v>0</v>
      </c>
      <c r="H39" s="39">
        <v>0</v>
      </c>
      <c r="I39" s="188"/>
      <c r="J39" s="644"/>
      <c r="K39" s="648"/>
      <c r="L39" s="728"/>
      <c r="M39" s="648"/>
      <c r="N39" s="648"/>
      <c r="O39" s="336"/>
    </row>
    <row r="40" spans="2:15" ht="18.75" customHeight="1" x14ac:dyDescent="0.2">
      <c r="B40" s="644"/>
      <c r="C40" s="703"/>
      <c r="D40" s="38" t="s">
        <v>1</v>
      </c>
      <c r="E40" s="39">
        <v>400</v>
      </c>
      <c r="F40" s="341">
        <v>400</v>
      </c>
      <c r="G40" s="39">
        <v>550</v>
      </c>
      <c r="H40" s="39">
        <v>550</v>
      </c>
      <c r="I40" s="188"/>
      <c r="J40" s="644"/>
      <c r="K40" s="648"/>
      <c r="L40" s="728"/>
      <c r="M40" s="648"/>
      <c r="N40" s="648"/>
      <c r="O40" s="336"/>
    </row>
    <row r="41" spans="2:15" ht="21" customHeight="1" x14ac:dyDescent="0.2">
      <c r="B41" s="644" t="s">
        <v>150</v>
      </c>
      <c r="C41" s="704" t="s">
        <v>651</v>
      </c>
      <c r="D41" s="38" t="s">
        <v>0</v>
      </c>
      <c r="E41" s="39">
        <f>50+14.8</f>
        <v>64.8</v>
      </c>
      <c r="F41" s="341">
        <f>50+14.8</f>
        <v>64.8</v>
      </c>
      <c r="G41" s="39">
        <v>0</v>
      </c>
      <c r="H41" s="39">
        <v>0</v>
      </c>
      <c r="I41" s="170"/>
      <c r="J41" s="644" t="s">
        <v>783</v>
      </c>
      <c r="K41" s="648" t="s">
        <v>788</v>
      </c>
      <c r="L41" s="728" t="s">
        <v>788</v>
      </c>
      <c r="M41" s="648"/>
      <c r="N41" s="648"/>
      <c r="O41" s="336"/>
    </row>
    <row r="42" spans="2:15" ht="21" customHeight="1" x14ac:dyDescent="0.2">
      <c r="B42" s="644"/>
      <c r="C42" s="704"/>
      <c r="D42" s="38" t="s">
        <v>2</v>
      </c>
      <c r="E42" s="39">
        <v>0</v>
      </c>
      <c r="F42" s="341">
        <v>0</v>
      </c>
      <c r="G42" s="39">
        <v>0</v>
      </c>
      <c r="H42" s="39">
        <v>0</v>
      </c>
      <c r="I42" s="188" t="s">
        <v>249</v>
      </c>
      <c r="J42" s="644"/>
      <c r="K42" s="648"/>
      <c r="L42" s="728"/>
      <c r="M42" s="648"/>
      <c r="N42" s="648"/>
      <c r="O42" s="336"/>
    </row>
    <row r="43" spans="2:15" ht="21" customHeight="1" x14ac:dyDescent="0.2">
      <c r="B43" s="644"/>
      <c r="C43" s="704"/>
      <c r="D43" s="38" t="s">
        <v>1</v>
      </c>
      <c r="E43" s="39">
        <v>280</v>
      </c>
      <c r="F43" s="341">
        <v>280</v>
      </c>
      <c r="G43" s="39">
        <v>0</v>
      </c>
      <c r="H43" s="39">
        <v>0</v>
      </c>
      <c r="I43" s="188"/>
      <c r="J43" s="644"/>
      <c r="K43" s="648"/>
      <c r="L43" s="728"/>
      <c r="M43" s="648"/>
      <c r="N43" s="648"/>
      <c r="O43" s="336"/>
    </row>
    <row r="44" spans="2:15" ht="28.5" customHeight="1" x14ac:dyDescent="0.2">
      <c r="B44" s="701" t="s">
        <v>147</v>
      </c>
      <c r="C44" s="706" t="s">
        <v>796</v>
      </c>
      <c r="D44" s="38" t="s">
        <v>1</v>
      </c>
      <c r="E44" s="39">
        <v>250</v>
      </c>
      <c r="F44" s="341">
        <v>250</v>
      </c>
      <c r="G44" s="39">
        <v>250</v>
      </c>
      <c r="H44" s="39">
        <v>250</v>
      </c>
      <c r="I44" s="125" t="s">
        <v>249</v>
      </c>
      <c r="J44" s="645" t="s">
        <v>784</v>
      </c>
      <c r="K44" s="649">
        <v>100</v>
      </c>
      <c r="L44" s="732">
        <v>100</v>
      </c>
      <c r="M44" s="651">
        <v>100</v>
      </c>
      <c r="N44" s="651">
        <v>100</v>
      </c>
      <c r="O44" s="336"/>
    </row>
    <row r="45" spans="2:15" ht="38.25" customHeight="1" x14ac:dyDescent="0.2">
      <c r="B45" s="702"/>
      <c r="C45" s="706"/>
      <c r="D45" s="38" t="s">
        <v>3</v>
      </c>
      <c r="E45" s="39">
        <v>18</v>
      </c>
      <c r="F45" s="341">
        <v>18</v>
      </c>
      <c r="G45" s="39">
        <v>18</v>
      </c>
      <c r="H45" s="39">
        <v>18</v>
      </c>
      <c r="I45" s="125"/>
      <c r="J45" s="646"/>
      <c r="K45" s="650"/>
      <c r="L45" s="733"/>
      <c r="M45" s="652"/>
      <c r="N45" s="652"/>
      <c r="O45" s="336"/>
    </row>
    <row r="46" spans="2:15" s="207" customFormat="1" ht="54" customHeight="1" x14ac:dyDescent="0.25">
      <c r="B46" s="327" t="s">
        <v>152</v>
      </c>
      <c r="C46" s="696" t="s">
        <v>406</v>
      </c>
      <c r="D46" s="697"/>
      <c r="E46" s="328">
        <f>SUM(E47:E55)</f>
        <v>675.2</v>
      </c>
      <c r="F46" s="328">
        <f>SUM(F47:F55)</f>
        <v>675.2</v>
      </c>
      <c r="G46" s="328">
        <f>SUM(G47:G55)</f>
        <v>764.2</v>
      </c>
      <c r="H46" s="328">
        <f>SUM(H47:H55)</f>
        <v>865.2</v>
      </c>
      <c r="I46" s="329"/>
      <c r="J46" s="330" t="s">
        <v>789</v>
      </c>
      <c r="K46" s="331" t="s">
        <v>800</v>
      </c>
      <c r="L46" s="331" t="s">
        <v>800</v>
      </c>
      <c r="M46" s="331" t="s">
        <v>797</v>
      </c>
      <c r="N46" s="331" t="s">
        <v>798</v>
      </c>
      <c r="O46" s="336"/>
    </row>
    <row r="47" spans="2:15" ht="32.25" customHeight="1" x14ac:dyDescent="0.2">
      <c r="B47" s="41" t="s">
        <v>153</v>
      </c>
      <c r="C47" s="40" t="s">
        <v>1152</v>
      </c>
      <c r="D47" s="38" t="s">
        <v>0</v>
      </c>
      <c r="E47" s="39">
        <v>123</v>
      </c>
      <c r="F47" s="341">
        <v>123</v>
      </c>
      <c r="G47" s="39">
        <v>130</v>
      </c>
      <c r="H47" s="39">
        <v>130</v>
      </c>
      <c r="I47" s="125" t="s">
        <v>245</v>
      </c>
      <c r="J47" s="38" t="s">
        <v>790</v>
      </c>
      <c r="K47" s="343">
        <v>5.5</v>
      </c>
      <c r="L47" s="344">
        <v>5.5</v>
      </c>
      <c r="M47" s="343">
        <v>5.5</v>
      </c>
      <c r="N47" s="343">
        <v>5.6</v>
      </c>
      <c r="O47" s="336"/>
    </row>
    <row r="48" spans="2:15" ht="51.75" customHeight="1" x14ac:dyDescent="0.2">
      <c r="B48" s="41" t="s">
        <v>158</v>
      </c>
      <c r="C48" s="21" t="s">
        <v>839</v>
      </c>
      <c r="D48" s="38" t="s">
        <v>0</v>
      </c>
      <c r="E48" s="39">
        <v>105.2</v>
      </c>
      <c r="F48" s="341">
        <v>105.2</v>
      </c>
      <c r="G48" s="39">
        <v>105.2</v>
      </c>
      <c r="H48" s="39">
        <v>105.2</v>
      </c>
      <c r="I48" s="125" t="s">
        <v>243</v>
      </c>
      <c r="J48" s="38" t="s">
        <v>1101</v>
      </c>
      <c r="K48" s="343">
        <v>100</v>
      </c>
      <c r="L48" s="344">
        <v>100</v>
      </c>
      <c r="M48" s="343">
        <v>100</v>
      </c>
      <c r="N48" s="343">
        <v>100</v>
      </c>
      <c r="O48" s="336"/>
    </row>
    <row r="49" spans="2:15" ht="51.75" customHeight="1" x14ac:dyDescent="0.2">
      <c r="B49" s="346" t="s">
        <v>157</v>
      </c>
      <c r="C49" s="346" t="s">
        <v>154</v>
      </c>
      <c r="D49" s="41" t="s">
        <v>0</v>
      </c>
      <c r="E49" s="39">
        <v>30</v>
      </c>
      <c r="F49" s="341">
        <v>30</v>
      </c>
      <c r="G49" s="39">
        <v>30</v>
      </c>
      <c r="H49" s="39">
        <v>30</v>
      </c>
      <c r="I49" s="170" t="s">
        <v>244</v>
      </c>
      <c r="J49" s="38" t="s">
        <v>791</v>
      </c>
      <c r="K49" s="343">
        <v>145</v>
      </c>
      <c r="L49" s="344">
        <v>145</v>
      </c>
      <c r="M49" s="343">
        <v>150</v>
      </c>
      <c r="N49" s="343">
        <v>155</v>
      </c>
      <c r="O49" s="336"/>
    </row>
    <row r="50" spans="2:15" ht="30.75" customHeight="1" x14ac:dyDescent="0.2">
      <c r="B50" s="41" t="s">
        <v>156</v>
      </c>
      <c r="C50" s="346" t="s">
        <v>652</v>
      </c>
      <c r="D50" s="41" t="s">
        <v>0</v>
      </c>
      <c r="E50" s="39">
        <v>11</v>
      </c>
      <c r="F50" s="341">
        <v>11</v>
      </c>
      <c r="G50" s="39">
        <v>12</v>
      </c>
      <c r="H50" s="39">
        <v>13</v>
      </c>
      <c r="I50" s="170"/>
      <c r="J50" s="38" t="s">
        <v>1102</v>
      </c>
      <c r="K50" s="343">
        <v>11</v>
      </c>
      <c r="L50" s="344">
        <v>11</v>
      </c>
      <c r="M50" s="343">
        <v>12</v>
      </c>
      <c r="N50" s="343">
        <v>13</v>
      </c>
      <c r="O50" s="336"/>
    </row>
    <row r="51" spans="2:15" ht="36.75" customHeight="1" x14ac:dyDescent="0.2">
      <c r="B51" s="41" t="s">
        <v>439</v>
      </c>
      <c r="C51" s="40" t="s">
        <v>155</v>
      </c>
      <c r="D51" s="41" t="s">
        <v>0</v>
      </c>
      <c r="E51" s="39">
        <v>30</v>
      </c>
      <c r="F51" s="341">
        <v>30</v>
      </c>
      <c r="G51" s="39">
        <v>30</v>
      </c>
      <c r="H51" s="39">
        <v>30</v>
      </c>
      <c r="I51" s="125" t="s">
        <v>246</v>
      </c>
      <c r="J51" s="38" t="s">
        <v>792</v>
      </c>
      <c r="K51" s="343">
        <v>100</v>
      </c>
      <c r="L51" s="344">
        <v>100</v>
      </c>
      <c r="M51" s="343">
        <v>100</v>
      </c>
      <c r="N51" s="343">
        <v>100</v>
      </c>
      <c r="O51" s="336"/>
    </row>
    <row r="52" spans="2:15" ht="36" customHeight="1" x14ac:dyDescent="0.2">
      <c r="B52" s="41" t="s">
        <v>440</v>
      </c>
      <c r="C52" s="40" t="s">
        <v>161</v>
      </c>
      <c r="D52" s="41" t="s">
        <v>0</v>
      </c>
      <c r="E52" s="39">
        <v>82</v>
      </c>
      <c r="F52" s="341">
        <v>82</v>
      </c>
      <c r="G52" s="39">
        <v>63</v>
      </c>
      <c r="H52" s="39">
        <v>63</v>
      </c>
      <c r="I52" s="125" t="s">
        <v>247</v>
      </c>
      <c r="J52" s="38" t="s">
        <v>801</v>
      </c>
      <c r="K52" s="343">
        <v>29</v>
      </c>
      <c r="L52" s="344">
        <v>29</v>
      </c>
      <c r="M52" s="343">
        <v>29</v>
      </c>
      <c r="N52" s="343">
        <v>32</v>
      </c>
      <c r="O52" s="336"/>
    </row>
    <row r="53" spans="2:15" ht="45.75" customHeight="1" x14ac:dyDescent="0.2">
      <c r="B53" s="41" t="s">
        <v>441</v>
      </c>
      <c r="C53" s="40" t="s">
        <v>584</v>
      </c>
      <c r="D53" s="41" t="s">
        <v>0</v>
      </c>
      <c r="E53" s="39">
        <v>44</v>
      </c>
      <c r="F53" s="341">
        <v>44</v>
      </c>
      <c r="G53" s="39">
        <v>44</v>
      </c>
      <c r="H53" s="39">
        <v>44</v>
      </c>
      <c r="I53" s="125" t="s">
        <v>253</v>
      </c>
      <c r="J53" s="38" t="s">
        <v>793</v>
      </c>
      <c r="K53" s="343" t="s">
        <v>799</v>
      </c>
      <c r="L53" s="344" t="s">
        <v>799</v>
      </c>
      <c r="M53" s="343" t="s">
        <v>799</v>
      </c>
      <c r="N53" s="343" t="s">
        <v>799</v>
      </c>
      <c r="O53" s="336"/>
    </row>
    <row r="54" spans="2:15" ht="45" customHeight="1" x14ac:dyDescent="0.2">
      <c r="B54" s="41" t="s">
        <v>442</v>
      </c>
      <c r="C54" s="40" t="s">
        <v>585</v>
      </c>
      <c r="D54" s="41" t="s">
        <v>0</v>
      </c>
      <c r="E54" s="39">
        <v>0</v>
      </c>
      <c r="F54" s="341">
        <v>0</v>
      </c>
      <c r="G54" s="39">
        <v>100</v>
      </c>
      <c r="H54" s="39">
        <v>200</v>
      </c>
      <c r="I54" s="125" t="s">
        <v>250</v>
      </c>
      <c r="J54" s="38" t="s">
        <v>794</v>
      </c>
      <c r="K54" s="343">
        <v>0</v>
      </c>
      <c r="L54" s="344">
        <v>0</v>
      </c>
      <c r="M54" s="343">
        <v>1</v>
      </c>
      <c r="N54" s="343">
        <v>2</v>
      </c>
      <c r="O54" s="336"/>
    </row>
    <row r="55" spans="2:15" ht="31.5" customHeight="1" x14ac:dyDescent="0.2">
      <c r="B55" s="41" t="s">
        <v>443</v>
      </c>
      <c r="C55" s="40" t="s">
        <v>586</v>
      </c>
      <c r="D55" s="41" t="s">
        <v>0</v>
      </c>
      <c r="E55" s="39">
        <f>150+100</f>
        <v>250</v>
      </c>
      <c r="F55" s="341">
        <f>150+100</f>
        <v>250</v>
      </c>
      <c r="G55" s="39">
        <v>250</v>
      </c>
      <c r="H55" s="39">
        <v>250</v>
      </c>
      <c r="I55" s="125" t="s">
        <v>252</v>
      </c>
      <c r="J55" s="38" t="s">
        <v>795</v>
      </c>
      <c r="K55" s="267" t="s">
        <v>802</v>
      </c>
      <c r="L55" s="347" t="s">
        <v>1143</v>
      </c>
      <c r="M55" s="267" t="s">
        <v>803</v>
      </c>
      <c r="N55" s="267" t="s">
        <v>804</v>
      </c>
      <c r="O55" s="336"/>
    </row>
    <row r="56" spans="2:15" s="214" customFormat="1" ht="47.25" customHeight="1" x14ac:dyDescent="0.2">
      <c r="B56" s="327" t="s">
        <v>444</v>
      </c>
      <c r="C56" s="355" t="s">
        <v>587</v>
      </c>
      <c r="D56" s="355"/>
      <c r="E56" s="328">
        <f>+E57+E58+E59</f>
        <v>82</v>
      </c>
      <c r="F56" s="328">
        <f>+F57+F58+F59</f>
        <v>92</v>
      </c>
      <c r="G56" s="328">
        <f>+G57+G58+G59</f>
        <v>82</v>
      </c>
      <c r="H56" s="328">
        <f>+H57+H58+H59</f>
        <v>82</v>
      </c>
      <c r="I56" s="356"/>
      <c r="J56" s="330" t="s">
        <v>724</v>
      </c>
      <c r="K56" s="357" t="s">
        <v>725</v>
      </c>
      <c r="L56" s="357" t="s">
        <v>725</v>
      </c>
      <c r="M56" s="357" t="s">
        <v>725</v>
      </c>
      <c r="N56" s="357" t="s">
        <v>725</v>
      </c>
      <c r="O56" s="336"/>
    </row>
    <row r="57" spans="2:15" s="129" customFormat="1" ht="36.75" customHeight="1" x14ac:dyDescent="0.2">
      <c r="B57" s="28" t="s">
        <v>159</v>
      </c>
      <c r="C57" s="21" t="s">
        <v>588</v>
      </c>
      <c r="D57" s="21" t="s">
        <v>0</v>
      </c>
      <c r="E57" s="157">
        <v>25</v>
      </c>
      <c r="F57" s="338">
        <v>25</v>
      </c>
      <c r="G57" s="157">
        <v>25</v>
      </c>
      <c r="H57" s="157">
        <v>25</v>
      </c>
      <c r="I57" s="125" t="s">
        <v>296</v>
      </c>
      <c r="J57" s="358" t="s">
        <v>663</v>
      </c>
      <c r="K57" s="359">
        <v>1</v>
      </c>
      <c r="L57" s="360">
        <v>1</v>
      </c>
      <c r="M57" s="359">
        <v>1</v>
      </c>
      <c r="N57" s="359">
        <v>1</v>
      </c>
      <c r="O57" s="336"/>
    </row>
    <row r="58" spans="2:15" s="2" customFormat="1" ht="30.75" customHeight="1" x14ac:dyDescent="0.2">
      <c r="B58" s="28" t="s">
        <v>160</v>
      </c>
      <c r="C58" s="46" t="s">
        <v>407</v>
      </c>
      <c r="D58" s="29" t="s">
        <v>0</v>
      </c>
      <c r="E58" s="157">
        <v>42</v>
      </c>
      <c r="F58" s="338">
        <v>42</v>
      </c>
      <c r="G58" s="157">
        <v>42</v>
      </c>
      <c r="H58" s="157">
        <v>42</v>
      </c>
      <c r="I58" s="125" t="s">
        <v>296</v>
      </c>
      <c r="J58" s="361" t="s">
        <v>664</v>
      </c>
      <c r="K58" s="359">
        <v>12</v>
      </c>
      <c r="L58" s="360">
        <v>12</v>
      </c>
      <c r="M58" s="359">
        <v>12</v>
      </c>
      <c r="N58" s="359">
        <v>12</v>
      </c>
      <c r="O58" s="336"/>
    </row>
    <row r="59" spans="2:15" s="34" customFormat="1" ht="42.75" customHeight="1" x14ac:dyDescent="0.2">
      <c r="B59" s="28" t="s">
        <v>445</v>
      </c>
      <c r="C59" s="317" t="s">
        <v>590</v>
      </c>
      <c r="D59" s="21" t="s">
        <v>0</v>
      </c>
      <c r="E59" s="157">
        <v>15</v>
      </c>
      <c r="F59" s="338">
        <v>25</v>
      </c>
      <c r="G59" s="157">
        <v>15</v>
      </c>
      <c r="H59" s="157">
        <v>15</v>
      </c>
      <c r="I59" s="170" t="s">
        <v>297</v>
      </c>
      <c r="J59" s="339" t="s">
        <v>1132</v>
      </c>
      <c r="K59" s="362">
        <v>25</v>
      </c>
      <c r="L59" s="371">
        <v>35</v>
      </c>
      <c r="M59" s="362">
        <v>25</v>
      </c>
      <c r="N59" s="362">
        <v>25</v>
      </c>
      <c r="O59" s="336"/>
    </row>
    <row r="60" spans="2:15" s="214" customFormat="1" ht="46.5" customHeight="1" x14ac:dyDescent="0.2">
      <c r="B60" s="327" t="s">
        <v>162</v>
      </c>
      <c r="C60" s="355" t="s">
        <v>591</v>
      </c>
      <c r="D60" s="355"/>
      <c r="E60" s="328">
        <f>+E61+E62+E63+E64+E65</f>
        <v>886.3</v>
      </c>
      <c r="F60" s="328">
        <f>+F61+F62+F63+F64+F65</f>
        <v>558.4</v>
      </c>
      <c r="G60" s="328">
        <f>+G61+G62+G63+G64+G65</f>
        <v>1110.8</v>
      </c>
      <c r="H60" s="328">
        <f>+H61+H62+H63+H64+H65</f>
        <v>555.9</v>
      </c>
      <c r="I60" s="329"/>
      <c r="J60" s="364" t="s">
        <v>726</v>
      </c>
      <c r="K60" s="331" t="s">
        <v>729</v>
      </c>
      <c r="L60" s="331" t="s">
        <v>729</v>
      </c>
      <c r="M60" s="331" t="s">
        <v>729</v>
      </c>
      <c r="N60" s="331" t="s">
        <v>729</v>
      </c>
      <c r="O60" s="336"/>
    </row>
    <row r="61" spans="2:15" s="129" customFormat="1" ht="31.5" customHeight="1" x14ac:dyDescent="0.2">
      <c r="B61" s="28" t="s">
        <v>163</v>
      </c>
      <c r="C61" s="319" t="s">
        <v>357</v>
      </c>
      <c r="D61" s="21" t="s">
        <v>0</v>
      </c>
      <c r="E61" s="157">
        <v>44</v>
      </c>
      <c r="F61" s="338">
        <v>44</v>
      </c>
      <c r="G61" s="157">
        <v>46</v>
      </c>
      <c r="H61" s="157">
        <v>46</v>
      </c>
      <c r="I61" s="125" t="s">
        <v>298</v>
      </c>
      <c r="J61" s="363" t="s">
        <v>727</v>
      </c>
      <c r="K61" s="365" t="s">
        <v>730</v>
      </c>
      <c r="L61" s="366" t="s">
        <v>1165</v>
      </c>
      <c r="M61" s="365" t="s">
        <v>731</v>
      </c>
      <c r="N61" s="365" t="s">
        <v>731</v>
      </c>
      <c r="O61" s="336"/>
    </row>
    <row r="62" spans="2:15" s="129" customFormat="1" ht="18" customHeight="1" x14ac:dyDescent="0.2">
      <c r="B62" s="707" t="s">
        <v>446</v>
      </c>
      <c r="C62" s="709" t="s">
        <v>592</v>
      </c>
      <c r="D62" s="318" t="s">
        <v>0</v>
      </c>
      <c r="E62" s="157">
        <v>27</v>
      </c>
      <c r="F62" s="338">
        <v>27</v>
      </c>
      <c r="G62" s="157">
        <v>28</v>
      </c>
      <c r="H62" s="157">
        <v>28</v>
      </c>
      <c r="I62" s="676" t="s">
        <v>639</v>
      </c>
      <c r="J62" s="716" t="s">
        <v>728</v>
      </c>
      <c r="K62" s="718" t="s">
        <v>732</v>
      </c>
      <c r="L62" s="734" t="s">
        <v>732</v>
      </c>
      <c r="M62" s="718" t="s">
        <v>732</v>
      </c>
      <c r="N62" s="718" t="s">
        <v>732</v>
      </c>
      <c r="O62" s="336"/>
    </row>
    <row r="63" spans="2:15" s="129" customFormat="1" ht="18" customHeight="1" x14ac:dyDescent="0.2">
      <c r="B63" s="708"/>
      <c r="C63" s="710"/>
      <c r="D63" s="318" t="s">
        <v>3</v>
      </c>
      <c r="E63" s="157">
        <v>31.4</v>
      </c>
      <c r="F63" s="338">
        <v>31.4</v>
      </c>
      <c r="G63" s="157">
        <v>32</v>
      </c>
      <c r="H63" s="157">
        <v>32</v>
      </c>
      <c r="I63" s="678"/>
      <c r="J63" s="717"/>
      <c r="K63" s="719"/>
      <c r="L63" s="735"/>
      <c r="M63" s="719"/>
      <c r="N63" s="719"/>
      <c r="O63" s="336"/>
    </row>
    <row r="64" spans="2:15" s="129" customFormat="1" ht="37.5" customHeight="1" x14ac:dyDescent="0.2">
      <c r="B64" s="707" t="s">
        <v>447</v>
      </c>
      <c r="C64" s="709" t="s">
        <v>593</v>
      </c>
      <c r="D64" s="318" t="s">
        <v>0</v>
      </c>
      <c r="E64" s="157">
        <v>138</v>
      </c>
      <c r="F64" s="338">
        <v>106</v>
      </c>
      <c r="G64" s="157">
        <v>282.8</v>
      </c>
      <c r="H64" s="157">
        <v>156.9</v>
      </c>
      <c r="I64" s="676" t="s">
        <v>299</v>
      </c>
      <c r="J64" s="716" t="s">
        <v>736</v>
      </c>
      <c r="K64" s="718" t="s">
        <v>733</v>
      </c>
      <c r="L64" s="734" t="s">
        <v>1145</v>
      </c>
      <c r="M64" s="718" t="s">
        <v>734</v>
      </c>
      <c r="N64" s="718" t="s">
        <v>735</v>
      </c>
      <c r="O64" s="336"/>
    </row>
    <row r="65" spans="2:15" s="129" customFormat="1" ht="47.25" customHeight="1" x14ac:dyDescent="0.2">
      <c r="B65" s="708"/>
      <c r="C65" s="710"/>
      <c r="D65" s="318" t="s">
        <v>351</v>
      </c>
      <c r="E65" s="157">
        <v>645.9</v>
      </c>
      <c r="F65" s="338">
        <v>350</v>
      </c>
      <c r="G65" s="157">
        <v>722</v>
      </c>
      <c r="H65" s="157">
        <v>293</v>
      </c>
      <c r="I65" s="678"/>
      <c r="J65" s="717"/>
      <c r="K65" s="719"/>
      <c r="L65" s="735"/>
      <c r="M65" s="719"/>
      <c r="N65" s="719"/>
      <c r="O65" s="336"/>
    </row>
    <row r="66" spans="2:15" s="215" customFormat="1" ht="45.75" customHeight="1" x14ac:dyDescent="0.2">
      <c r="B66" s="327" t="s">
        <v>448</v>
      </c>
      <c r="C66" s="696" t="s">
        <v>589</v>
      </c>
      <c r="D66" s="697"/>
      <c r="E66" s="328">
        <f>SUM(E67:E79)</f>
        <v>5539.1999999999989</v>
      </c>
      <c r="F66" s="328">
        <f>SUM(F67:F79)</f>
        <v>5579.6999999999989</v>
      </c>
      <c r="G66" s="328">
        <f>SUM(G67:G79)</f>
        <v>6171.2999999999993</v>
      </c>
      <c r="H66" s="328">
        <f>SUM(H67:H79)</f>
        <v>6564.2999999999993</v>
      </c>
      <c r="I66" s="329"/>
      <c r="J66" s="330" t="s">
        <v>1122</v>
      </c>
      <c r="K66" s="367" t="s">
        <v>805</v>
      </c>
      <c r="L66" s="367" t="s">
        <v>805</v>
      </c>
      <c r="M66" s="367" t="s">
        <v>805</v>
      </c>
      <c r="N66" s="367" t="s">
        <v>805</v>
      </c>
      <c r="O66" s="336"/>
    </row>
    <row r="67" spans="2:15" s="2" customFormat="1" ht="25.5" customHeight="1" x14ac:dyDescent="0.2">
      <c r="B67" s="705" t="s">
        <v>449</v>
      </c>
      <c r="C67" s="705" t="s">
        <v>106</v>
      </c>
      <c r="D67" s="323" t="s">
        <v>0</v>
      </c>
      <c r="E67" s="157">
        <v>1566.5</v>
      </c>
      <c r="F67" s="338">
        <v>1568.9</v>
      </c>
      <c r="G67" s="157">
        <v>1680</v>
      </c>
      <c r="H67" s="157">
        <v>1750</v>
      </c>
      <c r="I67" s="676" t="s">
        <v>295</v>
      </c>
      <c r="J67" s="323" t="s">
        <v>806</v>
      </c>
      <c r="K67" s="368" t="s">
        <v>812</v>
      </c>
      <c r="L67" s="344" t="s">
        <v>812</v>
      </c>
      <c r="M67" s="368" t="s">
        <v>812</v>
      </c>
      <c r="N67" s="368" t="s">
        <v>812</v>
      </c>
      <c r="O67" s="336"/>
    </row>
    <row r="68" spans="2:15" s="2" customFormat="1" ht="20.25" customHeight="1" x14ac:dyDescent="0.2">
      <c r="B68" s="705"/>
      <c r="C68" s="705"/>
      <c r="D68" s="323" t="s">
        <v>4</v>
      </c>
      <c r="E68" s="157">
        <v>10.6</v>
      </c>
      <c r="F68" s="338">
        <v>10.6</v>
      </c>
      <c r="G68" s="157">
        <v>10.6</v>
      </c>
      <c r="H68" s="157">
        <v>10.6</v>
      </c>
      <c r="I68" s="677"/>
      <c r="J68" s="657" t="s">
        <v>807</v>
      </c>
      <c r="K68" s="639" t="s">
        <v>813</v>
      </c>
      <c r="L68" s="731" t="s">
        <v>813</v>
      </c>
      <c r="M68" s="639" t="s">
        <v>813</v>
      </c>
      <c r="N68" s="639" t="s">
        <v>813</v>
      </c>
      <c r="O68" s="336"/>
    </row>
    <row r="69" spans="2:15" s="2" customFormat="1" ht="17.25" customHeight="1" x14ac:dyDescent="0.2">
      <c r="B69" s="705"/>
      <c r="C69" s="705"/>
      <c r="D69" s="323" t="s">
        <v>3</v>
      </c>
      <c r="E69" s="157">
        <v>59.2</v>
      </c>
      <c r="F69" s="338">
        <v>59.2</v>
      </c>
      <c r="G69" s="157">
        <v>59.2</v>
      </c>
      <c r="H69" s="157">
        <v>59.2</v>
      </c>
      <c r="I69" s="678"/>
      <c r="J69" s="657"/>
      <c r="K69" s="639"/>
      <c r="L69" s="731"/>
      <c r="M69" s="639"/>
      <c r="N69" s="639"/>
      <c r="O69" s="336"/>
    </row>
    <row r="70" spans="2:15" s="2" customFormat="1" ht="21" customHeight="1" x14ac:dyDescent="0.2">
      <c r="B70" s="705" t="s">
        <v>450</v>
      </c>
      <c r="C70" s="644" t="s">
        <v>595</v>
      </c>
      <c r="D70" s="38" t="s">
        <v>0</v>
      </c>
      <c r="E70" s="157">
        <v>820.7</v>
      </c>
      <c r="F70" s="338">
        <v>828.5</v>
      </c>
      <c r="G70" s="157">
        <v>882</v>
      </c>
      <c r="H70" s="157">
        <v>910</v>
      </c>
      <c r="I70" s="676" t="s">
        <v>295</v>
      </c>
      <c r="J70" s="658" t="s">
        <v>808</v>
      </c>
      <c r="K70" s="640" t="s">
        <v>814</v>
      </c>
      <c r="L70" s="731" t="s">
        <v>814</v>
      </c>
      <c r="M70" s="640" t="s">
        <v>815</v>
      </c>
      <c r="N70" s="640" t="s">
        <v>814</v>
      </c>
      <c r="O70" s="336"/>
    </row>
    <row r="71" spans="2:15" s="2" customFormat="1" ht="15.75" customHeight="1" x14ac:dyDescent="0.2">
      <c r="B71" s="705"/>
      <c r="C71" s="644"/>
      <c r="D71" s="38" t="s">
        <v>3</v>
      </c>
      <c r="E71" s="157">
        <v>0</v>
      </c>
      <c r="F71" s="338">
        <v>0</v>
      </c>
      <c r="G71" s="157">
        <v>0</v>
      </c>
      <c r="H71" s="157">
        <v>0</v>
      </c>
      <c r="I71" s="677"/>
      <c r="J71" s="658"/>
      <c r="K71" s="640"/>
      <c r="L71" s="731"/>
      <c r="M71" s="640"/>
      <c r="N71" s="640"/>
      <c r="O71" s="336"/>
    </row>
    <row r="72" spans="2:15" s="2" customFormat="1" ht="30" customHeight="1" x14ac:dyDescent="0.2">
      <c r="B72" s="705"/>
      <c r="C72" s="644"/>
      <c r="D72" s="38" t="s">
        <v>4</v>
      </c>
      <c r="E72" s="157">
        <v>65.7</v>
      </c>
      <c r="F72" s="338">
        <v>65.7</v>
      </c>
      <c r="G72" s="157">
        <v>65.7</v>
      </c>
      <c r="H72" s="157">
        <v>65.7</v>
      </c>
      <c r="I72" s="678"/>
      <c r="J72" s="369" t="s">
        <v>809</v>
      </c>
      <c r="K72" s="370" t="s">
        <v>816</v>
      </c>
      <c r="L72" s="344" t="s">
        <v>816</v>
      </c>
      <c r="M72" s="370" t="s">
        <v>817</v>
      </c>
      <c r="N72" s="370" t="s">
        <v>816</v>
      </c>
      <c r="O72" s="336"/>
    </row>
    <row r="73" spans="2:15" s="2" customFormat="1" ht="21" customHeight="1" x14ac:dyDescent="0.2">
      <c r="B73" s="705" t="s">
        <v>451</v>
      </c>
      <c r="C73" s="705" t="s">
        <v>107</v>
      </c>
      <c r="D73" s="323" t="s">
        <v>0</v>
      </c>
      <c r="E73" s="157">
        <v>2694.5</v>
      </c>
      <c r="F73" s="338">
        <v>2724.1</v>
      </c>
      <c r="G73" s="157">
        <v>3100</v>
      </c>
      <c r="H73" s="157">
        <v>3400</v>
      </c>
      <c r="I73" s="676" t="s">
        <v>295</v>
      </c>
      <c r="J73" s="658" t="s">
        <v>819</v>
      </c>
      <c r="K73" s="641" t="s">
        <v>818</v>
      </c>
      <c r="L73" s="668" t="s">
        <v>1149</v>
      </c>
      <c r="M73" s="665" t="s">
        <v>1150</v>
      </c>
      <c r="N73" s="665" t="s">
        <v>1151</v>
      </c>
      <c r="O73" s="336"/>
    </row>
    <row r="74" spans="2:15" s="2" customFormat="1" ht="21" customHeight="1" x14ac:dyDescent="0.2">
      <c r="B74" s="705"/>
      <c r="C74" s="705"/>
      <c r="D74" s="323" t="s">
        <v>3</v>
      </c>
      <c r="E74" s="157">
        <v>0</v>
      </c>
      <c r="F74" s="338">
        <v>0</v>
      </c>
      <c r="G74" s="157">
        <v>0</v>
      </c>
      <c r="H74" s="157">
        <v>0</v>
      </c>
      <c r="I74" s="677"/>
      <c r="J74" s="658"/>
      <c r="K74" s="642"/>
      <c r="L74" s="669"/>
      <c r="M74" s="666"/>
      <c r="N74" s="666"/>
      <c r="O74" s="336"/>
    </row>
    <row r="75" spans="2:15" s="2" customFormat="1" ht="21" customHeight="1" x14ac:dyDescent="0.2">
      <c r="B75" s="705"/>
      <c r="C75" s="705"/>
      <c r="D75" s="28" t="s">
        <v>4</v>
      </c>
      <c r="E75" s="157">
        <v>39.4</v>
      </c>
      <c r="F75" s="338">
        <v>39.4</v>
      </c>
      <c r="G75" s="157">
        <v>39.4</v>
      </c>
      <c r="H75" s="157">
        <v>39.4</v>
      </c>
      <c r="I75" s="678"/>
      <c r="J75" s="658"/>
      <c r="K75" s="643"/>
      <c r="L75" s="670"/>
      <c r="M75" s="667"/>
      <c r="N75" s="667"/>
      <c r="O75" s="336"/>
    </row>
    <row r="76" spans="2:15" s="35" customFormat="1" ht="57" customHeight="1" x14ac:dyDescent="0.2">
      <c r="B76" s="28" t="s">
        <v>452</v>
      </c>
      <c r="C76" s="21" t="s">
        <v>104</v>
      </c>
      <c r="D76" s="38" t="s">
        <v>0</v>
      </c>
      <c r="E76" s="169">
        <v>27.4</v>
      </c>
      <c r="F76" s="374">
        <v>27.4</v>
      </c>
      <c r="G76" s="169">
        <v>27.4</v>
      </c>
      <c r="H76" s="169">
        <v>27.4</v>
      </c>
      <c r="I76" s="375"/>
      <c r="J76" s="38" t="s">
        <v>853</v>
      </c>
      <c r="K76" s="343">
        <v>100</v>
      </c>
      <c r="L76" s="344">
        <v>100</v>
      </c>
      <c r="M76" s="343">
        <v>100</v>
      </c>
      <c r="N76" s="343">
        <v>100</v>
      </c>
      <c r="O76" s="336"/>
    </row>
    <row r="77" spans="2:15" s="129" customFormat="1" ht="29.25" customHeight="1" x14ac:dyDescent="0.2">
      <c r="B77" s="707" t="s">
        <v>453</v>
      </c>
      <c r="C77" s="707" t="s">
        <v>358</v>
      </c>
      <c r="D77" s="38" t="s">
        <v>0</v>
      </c>
      <c r="E77" s="157">
        <v>213.2</v>
      </c>
      <c r="F77" s="338">
        <v>213.2</v>
      </c>
      <c r="G77" s="157">
        <v>260</v>
      </c>
      <c r="H77" s="157">
        <v>250</v>
      </c>
      <c r="I77" s="676" t="s">
        <v>354</v>
      </c>
      <c r="J77" s="659" t="s">
        <v>810</v>
      </c>
      <c r="K77" s="651" t="s">
        <v>820</v>
      </c>
      <c r="L77" s="663" t="s">
        <v>820</v>
      </c>
      <c r="M77" s="651" t="s">
        <v>820</v>
      </c>
      <c r="N77" s="651" t="s">
        <v>821</v>
      </c>
      <c r="O77" s="336"/>
    </row>
    <row r="78" spans="2:15" s="132" customFormat="1" ht="22.5" customHeight="1" x14ac:dyDescent="0.2">
      <c r="B78" s="708"/>
      <c r="C78" s="708"/>
      <c r="D78" s="38" t="s">
        <v>3</v>
      </c>
      <c r="E78" s="157">
        <v>2</v>
      </c>
      <c r="F78" s="338">
        <v>2.7</v>
      </c>
      <c r="G78" s="157">
        <v>2</v>
      </c>
      <c r="H78" s="157">
        <v>2</v>
      </c>
      <c r="I78" s="678"/>
      <c r="J78" s="660"/>
      <c r="K78" s="652"/>
      <c r="L78" s="664"/>
      <c r="M78" s="652"/>
      <c r="N78" s="652"/>
      <c r="O78" s="336"/>
    </row>
    <row r="79" spans="2:15" s="132" customFormat="1" ht="30.75" customHeight="1" x14ac:dyDescent="0.2">
      <c r="B79" s="28" t="s">
        <v>454</v>
      </c>
      <c r="C79" s="7" t="s">
        <v>108</v>
      </c>
      <c r="D79" s="38" t="s">
        <v>0</v>
      </c>
      <c r="E79" s="157">
        <v>40</v>
      </c>
      <c r="F79" s="338">
        <v>40</v>
      </c>
      <c r="G79" s="157">
        <v>45</v>
      </c>
      <c r="H79" s="157">
        <v>50</v>
      </c>
      <c r="I79" s="171" t="s">
        <v>294</v>
      </c>
      <c r="J79" s="37" t="s">
        <v>811</v>
      </c>
      <c r="K79" s="343" t="s">
        <v>822</v>
      </c>
      <c r="L79" s="344" t="s">
        <v>822</v>
      </c>
      <c r="M79" s="343" t="s">
        <v>823</v>
      </c>
      <c r="N79" s="343" t="s">
        <v>824</v>
      </c>
      <c r="O79" s="336"/>
    </row>
    <row r="80" spans="2:15" s="213" customFormat="1" ht="48" customHeight="1" x14ac:dyDescent="0.2">
      <c r="B80" s="376" t="s">
        <v>455</v>
      </c>
      <c r="C80" s="355" t="s">
        <v>408</v>
      </c>
      <c r="D80" s="355"/>
      <c r="E80" s="328">
        <f>SUM(E81:E89)</f>
        <v>1827.3999999999999</v>
      </c>
      <c r="F80" s="328">
        <f>SUM(F81:F89)</f>
        <v>1872.3999999999999</v>
      </c>
      <c r="G80" s="328">
        <f>SUM(G81:G89)</f>
        <v>2177.3000000000002</v>
      </c>
      <c r="H80" s="328">
        <f>SUM(H81:H89)</f>
        <v>1957.1</v>
      </c>
      <c r="I80" s="329"/>
      <c r="J80" s="330" t="s">
        <v>742</v>
      </c>
      <c r="K80" s="331" t="s">
        <v>739</v>
      </c>
      <c r="L80" s="331" t="s">
        <v>739</v>
      </c>
      <c r="M80" s="331" t="s">
        <v>740</v>
      </c>
      <c r="N80" s="331" t="s">
        <v>741</v>
      </c>
      <c r="O80" s="336"/>
    </row>
    <row r="81" spans="2:15" s="3" customFormat="1" ht="48" customHeight="1" x14ac:dyDescent="0.2">
      <c r="B81" s="28" t="s">
        <v>456</v>
      </c>
      <c r="C81" s="46" t="s">
        <v>96</v>
      </c>
      <c r="D81" s="323" t="s">
        <v>0</v>
      </c>
      <c r="E81" s="169">
        <v>12.5</v>
      </c>
      <c r="F81" s="374">
        <v>7.5</v>
      </c>
      <c r="G81" s="169">
        <v>13</v>
      </c>
      <c r="H81" s="169">
        <v>13.5</v>
      </c>
      <c r="I81" s="125" t="s">
        <v>284</v>
      </c>
      <c r="J81" s="377" t="s">
        <v>1103</v>
      </c>
      <c r="K81" s="378" t="s">
        <v>716</v>
      </c>
      <c r="L81" s="379" t="s">
        <v>716</v>
      </c>
      <c r="M81" s="378" t="s">
        <v>669</v>
      </c>
      <c r="N81" s="378" t="s">
        <v>734</v>
      </c>
      <c r="O81" s="336"/>
    </row>
    <row r="82" spans="2:15" s="3" customFormat="1" ht="40.5" customHeight="1" x14ac:dyDescent="0.2">
      <c r="B82" s="28" t="s">
        <v>457</v>
      </c>
      <c r="C82" s="28" t="s">
        <v>97</v>
      </c>
      <c r="D82" s="28" t="s">
        <v>0</v>
      </c>
      <c r="E82" s="39">
        <v>97.5</v>
      </c>
      <c r="F82" s="341">
        <v>102.5</v>
      </c>
      <c r="G82" s="39">
        <v>105</v>
      </c>
      <c r="H82" s="39">
        <v>107</v>
      </c>
      <c r="I82" s="125" t="s">
        <v>281</v>
      </c>
      <c r="J82" s="380" t="s">
        <v>1068</v>
      </c>
      <c r="K82" s="381">
        <v>29</v>
      </c>
      <c r="L82" s="382">
        <v>29</v>
      </c>
      <c r="M82" s="381">
        <v>30</v>
      </c>
      <c r="N82" s="381">
        <v>32</v>
      </c>
      <c r="O82" s="336"/>
    </row>
    <row r="83" spans="2:15" s="3" customFormat="1" ht="48" customHeight="1" x14ac:dyDescent="0.2">
      <c r="B83" s="28" t="s">
        <v>458</v>
      </c>
      <c r="C83" s="40" t="s">
        <v>594</v>
      </c>
      <c r="D83" s="28" t="s">
        <v>0</v>
      </c>
      <c r="E83" s="39">
        <v>60</v>
      </c>
      <c r="F83" s="341">
        <v>60</v>
      </c>
      <c r="G83" s="39">
        <v>60</v>
      </c>
      <c r="H83" s="39">
        <v>60</v>
      </c>
      <c r="I83" s="170" t="s">
        <v>282</v>
      </c>
      <c r="J83" s="383" t="s">
        <v>743</v>
      </c>
      <c r="K83" s="384" t="s">
        <v>744</v>
      </c>
      <c r="L83" s="385" t="s">
        <v>744</v>
      </c>
      <c r="M83" s="384" t="s">
        <v>745</v>
      </c>
      <c r="N83" s="384" t="s">
        <v>746</v>
      </c>
      <c r="O83" s="336"/>
    </row>
    <row r="84" spans="2:15" s="3" customFormat="1" ht="53.25" customHeight="1" x14ac:dyDescent="0.2">
      <c r="B84" s="28" t="s">
        <v>459</v>
      </c>
      <c r="C84" s="173" t="s">
        <v>642</v>
      </c>
      <c r="D84" s="28" t="s">
        <v>0</v>
      </c>
      <c r="E84" s="39">
        <v>10.3</v>
      </c>
      <c r="F84" s="341">
        <v>10.3</v>
      </c>
      <c r="G84" s="39">
        <v>10.3</v>
      </c>
      <c r="H84" s="39">
        <v>10.3</v>
      </c>
      <c r="I84" s="170" t="s">
        <v>282</v>
      </c>
      <c r="J84" s="28" t="s">
        <v>737</v>
      </c>
      <c r="K84" s="267" t="s">
        <v>681</v>
      </c>
      <c r="L84" s="347" t="s">
        <v>681</v>
      </c>
      <c r="M84" s="267" t="s">
        <v>681</v>
      </c>
      <c r="N84" s="267" t="s">
        <v>681</v>
      </c>
      <c r="O84" s="336"/>
    </row>
    <row r="85" spans="2:15" s="3" customFormat="1" ht="24.75" customHeight="1" x14ac:dyDescent="0.2">
      <c r="B85" s="707" t="s">
        <v>460</v>
      </c>
      <c r="C85" s="707" t="s">
        <v>596</v>
      </c>
      <c r="D85" s="323" t="s">
        <v>0</v>
      </c>
      <c r="E85" s="386">
        <v>1278.8</v>
      </c>
      <c r="F85" s="387">
        <v>1323.8</v>
      </c>
      <c r="G85" s="386">
        <v>1360</v>
      </c>
      <c r="H85" s="386">
        <v>1410</v>
      </c>
      <c r="I85" s="324" t="s">
        <v>281</v>
      </c>
      <c r="J85" s="653" t="s">
        <v>747</v>
      </c>
      <c r="K85" s="655">
        <v>15</v>
      </c>
      <c r="L85" s="661">
        <v>15</v>
      </c>
      <c r="M85" s="655">
        <v>15.2</v>
      </c>
      <c r="N85" s="635">
        <v>15.5</v>
      </c>
      <c r="O85" s="336"/>
    </row>
    <row r="86" spans="2:15" s="3" customFormat="1" ht="30" customHeight="1" x14ac:dyDescent="0.2">
      <c r="B86" s="713"/>
      <c r="C86" s="713"/>
      <c r="D86" s="323" t="s">
        <v>3</v>
      </c>
      <c r="E86" s="386">
        <v>71.099999999999994</v>
      </c>
      <c r="F86" s="387">
        <v>71.099999999999994</v>
      </c>
      <c r="G86" s="386">
        <v>76.8</v>
      </c>
      <c r="H86" s="386">
        <v>79.099999999999994</v>
      </c>
      <c r="I86" s="388"/>
      <c r="J86" s="654"/>
      <c r="K86" s="656"/>
      <c r="L86" s="662"/>
      <c r="M86" s="656"/>
      <c r="N86" s="636"/>
      <c r="O86" s="336"/>
    </row>
    <row r="87" spans="2:15" s="3" customFormat="1" ht="40.5" customHeight="1" x14ac:dyDescent="0.2">
      <c r="B87" s="708"/>
      <c r="C87" s="708"/>
      <c r="D87" s="323" t="s">
        <v>4</v>
      </c>
      <c r="E87" s="386">
        <v>177.2</v>
      </c>
      <c r="F87" s="387">
        <v>177.2</v>
      </c>
      <c r="G87" s="386">
        <v>177.2</v>
      </c>
      <c r="H87" s="386">
        <v>177.2</v>
      </c>
      <c r="I87" s="325"/>
      <c r="J87" s="377" t="s">
        <v>749</v>
      </c>
      <c r="K87" s="378" t="s">
        <v>748</v>
      </c>
      <c r="L87" s="379" t="s">
        <v>748</v>
      </c>
      <c r="M87" s="378" t="s">
        <v>748</v>
      </c>
      <c r="N87" s="378" t="s">
        <v>748</v>
      </c>
      <c r="O87" s="336"/>
    </row>
    <row r="88" spans="2:15" s="3" customFormat="1" ht="48.75" customHeight="1" x14ac:dyDescent="0.2">
      <c r="B88" s="28" t="s">
        <v>461</v>
      </c>
      <c r="C88" s="38" t="s">
        <v>659</v>
      </c>
      <c r="D88" s="38" t="s">
        <v>0</v>
      </c>
      <c r="E88" s="39">
        <v>70</v>
      </c>
      <c r="F88" s="341">
        <v>70</v>
      </c>
      <c r="G88" s="39">
        <v>325</v>
      </c>
      <c r="H88" s="39">
        <v>50</v>
      </c>
      <c r="I88" s="170" t="s">
        <v>277</v>
      </c>
      <c r="J88" s="389" t="s">
        <v>751</v>
      </c>
      <c r="K88" s="384" t="s">
        <v>750</v>
      </c>
      <c r="L88" s="385" t="s">
        <v>750</v>
      </c>
      <c r="M88" s="384">
        <v>2</v>
      </c>
      <c r="N88" s="384" t="s">
        <v>750</v>
      </c>
      <c r="O88" s="336"/>
    </row>
    <row r="89" spans="2:15" s="3" customFormat="1" ht="65.25" customHeight="1" x14ac:dyDescent="0.2">
      <c r="B89" s="28" t="s">
        <v>641</v>
      </c>
      <c r="C89" s="316" t="s">
        <v>597</v>
      </c>
      <c r="D89" s="38" t="s">
        <v>0</v>
      </c>
      <c r="E89" s="39">
        <v>50</v>
      </c>
      <c r="F89" s="341">
        <v>50</v>
      </c>
      <c r="G89" s="39">
        <v>50</v>
      </c>
      <c r="H89" s="39">
        <v>50</v>
      </c>
      <c r="I89" s="170" t="s">
        <v>280</v>
      </c>
      <c r="J89" s="38" t="s">
        <v>738</v>
      </c>
      <c r="K89" s="343">
        <v>3</v>
      </c>
      <c r="L89" s="344">
        <v>3</v>
      </c>
      <c r="M89" s="343">
        <v>3</v>
      </c>
      <c r="N89" s="343">
        <v>3</v>
      </c>
      <c r="O89" s="336"/>
    </row>
    <row r="90" spans="2:15" s="225" customFormat="1" ht="36" customHeight="1" x14ac:dyDescent="0.2">
      <c r="B90" s="390" t="s">
        <v>462</v>
      </c>
      <c r="C90" s="391" t="s">
        <v>598</v>
      </c>
      <c r="D90" s="391"/>
      <c r="E90" s="392">
        <f>+E91+E92</f>
        <v>845</v>
      </c>
      <c r="F90" s="392">
        <f>+F91+F92</f>
        <v>845</v>
      </c>
      <c r="G90" s="392">
        <f>+G91+G92</f>
        <v>845</v>
      </c>
      <c r="H90" s="392">
        <f>+H91+H92</f>
        <v>845</v>
      </c>
      <c r="I90" s="393"/>
      <c r="J90" s="394" t="s">
        <v>754</v>
      </c>
      <c r="K90" s="395">
        <v>20</v>
      </c>
      <c r="L90" s="395">
        <v>20</v>
      </c>
      <c r="M90" s="395">
        <v>21</v>
      </c>
      <c r="N90" s="395">
        <v>21</v>
      </c>
      <c r="O90" s="336"/>
    </row>
    <row r="91" spans="2:15" s="3" customFormat="1" ht="50.25" customHeight="1" x14ac:dyDescent="0.2">
      <c r="B91" s="28" t="s">
        <v>463</v>
      </c>
      <c r="C91" s="21" t="s">
        <v>402</v>
      </c>
      <c r="D91" s="28" t="s">
        <v>0</v>
      </c>
      <c r="E91" s="396">
        <v>815</v>
      </c>
      <c r="F91" s="397">
        <v>815</v>
      </c>
      <c r="G91" s="396">
        <v>815</v>
      </c>
      <c r="H91" s="396">
        <v>815</v>
      </c>
      <c r="I91" s="125" t="s">
        <v>282</v>
      </c>
      <c r="J91" s="398" t="s">
        <v>1098</v>
      </c>
      <c r="K91" s="399" t="s">
        <v>1099</v>
      </c>
      <c r="L91" s="400" t="s">
        <v>1099</v>
      </c>
      <c r="M91" s="399" t="s">
        <v>1099</v>
      </c>
      <c r="N91" s="399" t="s">
        <v>1099</v>
      </c>
      <c r="O91" s="336"/>
    </row>
    <row r="92" spans="2:15" s="3" customFormat="1" ht="39.75" customHeight="1" x14ac:dyDescent="0.2">
      <c r="B92" s="28" t="s">
        <v>464</v>
      </c>
      <c r="C92" s="40" t="s">
        <v>98</v>
      </c>
      <c r="D92" s="28" t="s">
        <v>0</v>
      </c>
      <c r="E92" s="39">
        <v>30</v>
      </c>
      <c r="F92" s="341">
        <v>30</v>
      </c>
      <c r="G92" s="39">
        <v>30</v>
      </c>
      <c r="H92" s="39">
        <v>30</v>
      </c>
      <c r="I92" s="170" t="s">
        <v>282</v>
      </c>
      <c r="J92" s="383" t="s">
        <v>752</v>
      </c>
      <c r="K92" s="401" t="s">
        <v>753</v>
      </c>
      <c r="L92" s="402" t="s">
        <v>753</v>
      </c>
      <c r="M92" s="401" t="s">
        <v>753</v>
      </c>
      <c r="N92" s="401" t="s">
        <v>753</v>
      </c>
      <c r="O92" s="336"/>
    </row>
    <row r="93" spans="2:15" s="226" customFormat="1" ht="60" customHeight="1" x14ac:dyDescent="0.2">
      <c r="B93" s="403" t="s">
        <v>465</v>
      </c>
      <c r="C93" s="390" t="s">
        <v>409</v>
      </c>
      <c r="D93" s="404"/>
      <c r="E93" s="405">
        <f t="shared" ref="E93:H93" si="0">SUM(E94:E108)</f>
        <v>2945.7</v>
      </c>
      <c r="F93" s="405">
        <f t="shared" ref="F93" si="1">SUM(F94:F108)</f>
        <v>2899.6000000000004</v>
      </c>
      <c r="G93" s="405">
        <f t="shared" si="0"/>
        <v>2480</v>
      </c>
      <c r="H93" s="405">
        <f t="shared" si="0"/>
        <v>1810</v>
      </c>
      <c r="I93" s="406"/>
      <c r="J93" s="390" t="s">
        <v>930</v>
      </c>
      <c r="K93" s="407" t="s">
        <v>681</v>
      </c>
      <c r="L93" s="407" t="s">
        <v>681</v>
      </c>
      <c r="M93" s="407" t="s">
        <v>681</v>
      </c>
      <c r="N93" s="407" t="s">
        <v>681</v>
      </c>
      <c r="O93" s="336"/>
    </row>
    <row r="94" spans="2:15" ht="43.5" customHeight="1" x14ac:dyDescent="0.2">
      <c r="B94" s="28" t="s">
        <v>466</v>
      </c>
      <c r="C94" s="21" t="s">
        <v>599</v>
      </c>
      <c r="D94" s="38" t="s">
        <v>0</v>
      </c>
      <c r="E94" s="39">
        <v>210</v>
      </c>
      <c r="F94" s="341">
        <v>210</v>
      </c>
      <c r="G94" s="39">
        <v>0</v>
      </c>
      <c r="H94" s="39">
        <v>0</v>
      </c>
      <c r="I94" s="170" t="s">
        <v>248</v>
      </c>
      <c r="J94" s="40" t="s">
        <v>827</v>
      </c>
      <c r="K94" s="320" t="s">
        <v>931</v>
      </c>
      <c r="L94" s="350" t="s">
        <v>931</v>
      </c>
      <c r="M94" s="320"/>
      <c r="N94" s="320"/>
      <c r="O94" s="336"/>
    </row>
    <row r="95" spans="2:15" ht="57" customHeight="1" x14ac:dyDescent="0.2">
      <c r="B95" s="346" t="s">
        <v>467</v>
      </c>
      <c r="C95" s="173" t="s">
        <v>170</v>
      </c>
      <c r="D95" s="38" t="s">
        <v>0</v>
      </c>
      <c r="E95" s="39">
        <v>332</v>
      </c>
      <c r="F95" s="341">
        <v>32</v>
      </c>
      <c r="G95" s="39">
        <v>300</v>
      </c>
      <c r="H95" s="39">
        <v>0</v>
      </c>
      <c r="I95" s="125" t="s">
        <v>250</v>
      </c>
      <c r="J95" s="40" t="s">
        <v>825</v>
      </c>
      <c r="K95" s="267" t="s">
        <v>826</v>
      </c>
      <c r="L95" s="347" t="s">
        <v>826</v>
      </c>
      <c r="M95" s="267"/>
      <c r="N95" s="267"/>
      <c r="O95" s="336"/>
    </row>
    <row r="96" spans="2:15" s="153" customFormat="1" ht="37.5" customHeight="1" x14ac:dyDescent="0.2">
      <c r="B96" s="346" t="s">
        <v>468</v>
      </c>
      <c r="C96" s="346" t="s">
        <v>375</v>
      </c>
      <c r="D96" s="38" t="s">
        <v>0</v>
      </c>
      <c r="E96" s="39">
        <v>300</v>
      </c>
      <c r="F96" s="341">
        <v>250</v>
      </c>
      <c r="G96" s="39">
        <v>0</v>
      </c>
      <c r="H96" s="39">
        <v>0</v>
      </c>
      <c r="I96" s="125"/>
      <c r="J96" s="40" t="s">
        <v>828</v>
      </c>
      <c r="K96" s="267" t="s">
        <v>932</v>
      </c>
      <c r="L96" s="347" t="s">
        <v>932</v>
      </c>
      <c r="M96" s="267"/>
      <c r="N96" s="267"/>
      <c r="O96" s="336"/>
    </row>
    <row r="97" spans="2:15" s="3" customFormat="1" ht="21.75" customHeight="1" x14ac:dyDescent="0.2">
      <c r="B97" s="701" t="s">
        <v>469</v>
      </c>
      <c r="C97" s="684" t="s">
        <v>101</v>
      </c>
      <c r="D97" s="21" t="s">
        <v>3</v>
      </c>
      <c r="E97" s="39">
        <v>180.7</v>
      </c>
      <c r="F97" s="341">
        <v>180.7</v>
      </c>
      <c r="G97" s="39">
        <v>0</v>
      </c>
      <c r="H97" s="39">
        <v>0</v>
      </c>
      <c r="I97" s="170" t="s">
        <v>279</v>
      </c>
      <c r="J97" s="644" t="s">
        <v>829</v>
      </c>
      <c r="K97" s="685" t="s">
        <v>933</v>
      </c>
      <c r="L97" s="714" t="s">
        <v>933</v>
      </c>
      <c r="M97" s="685"/>
      <c r="N97" s="685"/>
      <c r="O97" s="336"/>
    </row>
    <row r="98" spans="2:15" s="3" customFormat="1" ht="23.25" customHeight="1" x14ac:dyDescent="0.2">
      <c r="B98" s="702"/>
      <c r="C98" s="684"/>
      <c r="D98" s="21" t="s">
        <v>0</v>
      </c>
      <c r="E98" s="39">
        <v>101</v>
      </c>
      <c r="F98" s="341">
        <v>71</v>
      </c>
      <c r="G98" s="39">
        <v>0</v>
      </c>
      <c r="H98" s="39">
        <v>0</v>
      </c>
      <c r="I98" s="171"/>
      <c r="J98" s="644"/>
      <c r="K98" s="687"/>
      <c r="L98" s="715"/>
      <c r="M98" s="687"/>
      <c r="N98" s="687"/>
      <c r="O98" s="336"/>
    </row>
    <row r="99" spans="2:15" s="3" customFormat="1" ht="45" customHeight="1" x14ac:dyDescent="0.2">
      <c r="B99" s="346" t="s">
        <v>470</v>
      </c>
      <c r="C99" s="38" t="s">
        <v>411</v>
      </c>
      <c r="D99" s="21" t="s">
        <v>0</v>
      </c>
      <c r="E99" s="39">
        <v>300</v>
      </c>
      <c r="F99" s="341">
        <v>300</v>
      </c>
      <c r="G99" s="39">
        <v>300</v>
      </c>
      <c r="H99" s="39">
        <v>0</v>
      </c>
      <c r="I99" s="170" t="s">
        <v>279</v>
      </c>
      <c r="J99" s="40" t="s">
        <v>829</v>
      </c>
      <c r="K99" s="343" t="s">
        <v>934</v>
      </c>
      <c r="L99" s="344" t="s">
        <v>934</v>
      </c>
      <c r="M99" s="343" t="s">
        <v>935</v>
      </c>
      <c r="N99" s="320"/>
      <c r="O99" s="336"/>
    </row>
    <row r="100" spans="2:15" ht="36.75" customHeight="1" x14ac:dyDescent="0.2">
      <c r="B100" s="707" t="s">
        <v>471</v>
      </c>
      <c r="C100" s="701" t="s">
        <v>412</v>
      </c>
      <c r="D100" s="38" t="s">
        <v>0</v>
      </c>
      <c r="E100" s="39">
        <v>101</v>
      </c>
      <c r="F100" s="341">
        <v>101</v>
      </c>
      <c r="G100" s="39">
        <v>100</v>
      </c>
      <c r="H100" s="39">
        <v>100</v>
      </c>
      <c r="I100" s="676" t="s">
        <v>251</v>
      </c>
      <c r="J100" s="701" t="s">
        <v>832</v>
      </c>
      <c r="K100" s="685" t="s">
        <v>830</v>
      </c>
      <c r="L100" s="714" t="s">
        <v>830</v>
      </c>
      <c r="M100" s="685" t="s">
        <v>831</v>
      </c>
      <c r="N100" s="685" t="s">
        <v>831</v>
      </c>
      <c r="O100" s="336"/>
    </row>
    <row r="101" spans="2:15" ht="30" customHeight="1" x14ac:dyDescent="0.2">
      <c r="B101" s="708"/>
      <c r="C101" s="702"/>
      <c r="D101" s="38" t="s">
        <v>1166</v>
      </c>
      <c r="E101" s="39">
        <v>0</v>
      </c>
      <c r="F101" s="341">
        <v>0</v>
      </c>
      <c r="G101" s="39">
        <v>650</v>
      </c>
      <c r="H101" s="39">
        <v>900</v>
      </c>
      <c r="I101" s="678"/>
      <c r="J101" s="702"/>
      <c r="K101" s="687"/>
      <c r="L101" s="715"/>
      <c r="M101" s="687"/>
      <c r="N101" s="687"/>
      <c r="O101" s="336"/>
    </row>
    <row r="102" spans="2:15" s="3" customFormat="1" ht="28.5" customHeight="1" x14ac:dyDescent="0.2">
      <c r="B102" s="346" t="s">
        <v>472</v>
      </c>
      <c r="C102" s="659" t="s">
        <v>413</v>
      </c>
      <c r="D102" s="38" t="s">
        <v>0</v>
      </c>
      <c r="E102" s="39">
        <v>50</v>
      </c>
      <c r="F102" s="341">
        <v>50</v>
      </c>
      <c r="G102" s="39">
        <v>40</v>
      </c>
      <c r="H102" s="39">
        <v>40</v>
      </c>
      <c r="I102" s="676" t="s">
        <v>278</v>
      </c>
      <c r="J102" s="701" t="s">
        <v>832</v>
      </c>
      <c r="K102" s="685" t="s">
        <v>830</v>
      </c>
      <c r="L102" s="714" t="s">
        <v>830</v>
      </c>
      <c r="M102" s="685" t="s">
        <v>831</v>
      </c>
      <c r="N102" s="685" t="s">
        <v>831</v>
      </c>
      <c r="O102" s="336"/>
    </row>
    <row r="103" spans="2:15" s="131" customFormat="1" ht="32.25" customHeight="1" x14ac:dyDescent="0.2">
      <c r="B103" s="348"/>
      <c r="C103" s="660"/>
      <c r="D103" s="38" t="s">
        <v>1166</v>
      </c>
      <c r="E103" s="39">
        <v>0</v>
      </c>
      <c r="F103" s="341">
        <v>0</v>
      </c>
      <c r="G103" s="39">
        <v>300</v>
      </c>
      <c r="H103" s="39">
        <v>400</v>
      </c>
      <c r="I103" s="678"/>
      <c r="J103" s="702"/>
      <c r="K103" s="687"/>
      <c r="L103" s="715"/>
      <c r="M103" s="687"/>
      <c r="N103" s="687"/>
      <c r="O103" s="336"/>
    </row>
    <row r="104" spans="2:15" s="134" customFormat="1" ht="38.25" customHeight="1" x14ac:dyDescent="0.2">
      <c r="B104" s="41" t="s">
        <v>473</v>
      </c>
      <c r="C104" s="38" t="s">
        <v>600</v>
      </c>
      <c r="D104" s="38" t="s">
        <v>0</v>
      </c>
      <c r="E104" s="39">
        <v>0</v>
      </c>
      <c r="F104" s="341">
        <v>0</v>
      </c>
      <c r="G104" s="39">
        <v>100</v>
      </c>
      <c r="H104" s="39">
        <v>0</v>
      </c>
      <c r="I104" s="125" t="s">
        <v>279</v>
      </c>
      <c r="J104" s="40" t="s">
        <v>1105</v>
      </c>
      <c r="K104" s="267"/>
      <c r="L104" s="347"/>
      <c r="M104" s="267" t="s">
        <v>750</v>
      </c>
      <c r="N104" s="267"/>
      <c r="O104" s="336"/>
    </row>
    <row r="105" spans="2:15" s="2" customFormat="1" ht="51" customHeight="1" x14ac:dyDescent="0.2">
      <c r="B105" s="28" t="s">
        <v>474</v>
      </c>
      <c r="C105" s="27" t="s">
        <v>601</v>
      </c>
      <c r="D105" s="27" t="s">
        <v>0</v>
      </c>
      <c r="E105" s="39">
        <v>900</v>
      </c>
      <c r="F105" s="341">
        <v>1233.9000000000001</v>
      </c>
      <c r="G105" s="39">
        <v>0</v>
      </c>
      <c r="H105" s="39">
        <v>0</v>
      </c>
      <c r="I105" s="170" t="s">
        <v>292</v>
      </c>
      <c r="J105" s="173" t="s">
        <v>833</v>
      </c>
      <c r="K105" s="320" t="s">
        <v>936</v>
      </c>
      <c r="L105" s="350" t="s">
        <v>936</v>
      </c>
      <c r="M105" s="320"/>
      <c r="N105" s="320"/>
      <c r="O105" s="336"/>
    </row>
    <row r="106" spans="2:15" s="2" customFormat="1" ht="42" customHeight="1" x14ac:dyDescent="0.2">
      <c r="B106" s="28" t="s">
        <v>645</v>
      </c>
      <c r="C106" s="27" t="s">
        <v>140</v>
      </c>
      <c r="D106" s="27" t="s">
        <v>0</v>
      </c>
      <c r="E106" s="39">
        <v>400</v>
      </c>
      <c r="F106" s="341">
        <v>400</v>
      </c>
      <c r="G106" s="39">
        <v>600</v>
      </c>
      <c r="H106" s="39">
        <v>200</v>
      </c>
      <c r="I106" s="125" t="s">
        <v>292</v>
      </c>
      <c r="J106" s="40" t="s">
        <v>1104</v>
      </c>
      <c r="K106" s="267" t="s">
        <v>834</v>
      </c>
      <c r="L106" s="347" t="s">
        <v>834</v>
      </c>
      <c r="M106" s="267" t="s">
        <v>835</v>
      </c>
      <c r="N106" s="267" t="s">
        <v>681</v>
      </c>
      <c r="O106" s="336"/>
    </row>
    <row r="107" spans="2:15" s="154" customFormat="1" ht="36" customHeight="1" x14ac:dyDescent="0.2">
      <c r="B107" s="317" t="s">
        <v>647</v>
      </c>
      <c r="C107" s="408" t="s">
        <v>355</v>
      </c>
      <c r="D107" s="408" t="s">
        <v>350</v>
      </c>
      <c r="E107" s="334">
        <v>71</v>
      </c>
      <c r="F107" s="335">
        <v>71</v>
      </c>
      <c r="G107" s="334">
        <v>50</v>
      </c>
      <c r="H107" s="334">
        <v>50</v>
      </c>
      <c r="I107" s="170" t="s">
        <v>292</v>
      </c>
      <c r="J107" s="409" t="s">
        <v>836</v>
      </c>
      <c r="K107" s="351" t="s">
        <v>837</v>
      </c>
      <c r="L107" s="352" t="s">
        <v>837</v>
      </c>
      <c r="M107" s="351" t="s">
        <v>837</v>
      </c>
      <c r="N107" s="351" t="s">
        <v>837</v>
      </c>
      <c r="O107" s="336"/>
    </row>
    <row r="108" spans="2:15" s="2" customFormat="1" ht="34.5" customHeight="1" x14ac:dyDescent="0.2">
      <c r="B108" s="28" t="s">
        <v>646</v>
      </c>
      <c r="C108" s="27" t="s">
        <v>361</v>
      </c>
      <c r="D108" s="27" t="s">
        <v>0</v>
      </c>
      <c r="E108" s="39">
        <v>0</v>
      </c>
      <c r="F108" s="341">
        <v>0</v>
      </c>
      <c r="G108" s="39">
        <v>40</v>
      </c>
      <c r="H108" s="39">
        <v>120</v>
      </c>
      <c r="I108" s="125" t="s">
        <v>292</v>
      </c>
      <c r="J108" s="40" t="s">
        <v>838</v>
      </c>
      <c r="K108" s="267"/>
      <c r="L108" s="347"/>
      <c r="M108" s="267" t="s">
        <v>779</v>
      </c>
      <c r="N108" s="267" t="s">
        <v>681</v>
      </c>
      <c r="O108" s="336"/>
    </row>
    <row r="109" spans="2:15" s="227" customFormat="1" ht="24" customHeight="1" x14ac:dyDescent="0.2">
      <c r="B109" s="711" t="s">
        <v>226</v>
      </c>
      <c r="C109" s="711"/>
      <c r="D109" s="711"/>
      <c r="E109" s="410">
        <f t="shared" ref="E109:H109" si="2">+E93+E90+E80+E66+E56+E46+E34+E25+E11+E60</f>
        <v>62691.4</v>
      </c>
      <c r="F109" s="410">
        <f t="shared" ref="F109" si="3">+F93+F90+F80+F66+F56+F46+F34+F25+F11+F60</f>
        <v>62479.499999999993</v>
      </c>
      <c r="G109" s="410">
        <f t="shared" si="2"/>
        <v>65707.100000000006</v>
      </c>
      <c r="H109" s="410">
        <f t="shared" si="2"/>
        <v>70545.600000000006</v>
      </c>
      <c r="I109" s="411"/>
      <c r="J109" s="412"/>
      <c r="K109" s="413"/>
      <c r="L109" s="413"/>
      <c r="M109" s="413"/>
      <c r="N109" s="413"/>
      <c r="O109" s="3"/>
    </row>
    <row r="110" spans="2:15" s="2" customFormat="1" ht="16.5" customHeight="1" x14ac:dyDescent="0.2">
      <c r="B110" s="712"/>
      <c r="C110" s="712"/>
      <c r="D110" s="712"/>
      <c r="E110" s="278"/>
      <c r="F110" s="278"/>
      <c r="G110" s="278"/>
      <c r="H110" s="278"/>
      <c r="I110" s="307"/>
      <c r="J110" s="210"/>
      <c r="K110" s="229"/>
      <c r="L110" s="229"/>
      <c r="M110" s="229"/>
      <c r="N110" s="229"/>
      <c r="O110" s="310"/>
    </row>
    <row r="111" spans="2:15" s="5" customFormat="1" ht="30" customHeight="1" x14ac:dyDescent="0.2">
      <c r="B111" s="162"/>
      <c r="C111" s="93" t="s">
        <v>192</v>
      </c>
      <c r="D111" s="93"/>
      <c r="E111" s="96">
        <f>SUM(E113:E118)</f>
        <v>62045.499999999993</v>
      </c>
      <c r="F111" s="96">
        <f t="shared" ref="F111:H111" si="4">SUM(F113:F118)</f>
        <v>62129.5</v>
      </c>
      <c r="G111" s="96">
        <f t="shared" si="4"/>
        <v>64035.099999999991</v>
      </c>
      <c r="H111" s="96">
        <f t="shared" si="4"/>
        <v>68952.599999999991</v>
      </c>
      <c r="I111" s="307"/>
      <c r="J111" s="210"/>
      <c r="K111" s="229"/>
      <c r="L111" s="229"/>
      <c r="M111" s="229"/>
      <c r="N111" s="229"/>
      <c r="O111" s="311"/>
    </row>
    <row r="112" spans="2:15" s="5" customFormat="1" ht="17.25" customHeight="1" x14ac:dyDescent="0.2">
      <c r="B112" s="122"/>
      <c r="C112" s="86" t="s">
        <v>193</v>
      </c>
      <c r="D112" s="69"/>
      <c r="E112" s="19">
        <f>+E109-E111-E119</f>
        <v>8.7538865045644343E-12</v>
      </c>
      <c r="F112" s="19">
        <f t="shared" ref="F112:H112" si="5">+F109-F111-F119</f>
        <v>-7.2759576141834259E-12</v>
      </c>
      <c r="G112" s="19">
        <f t="shared" si="5"/>
        <v>1.4551915228366852E-11</v>
      </c>
      <c r="H112" s="19">
        <f t="shared" si="5"/>
        <v>1.4551915228366852E-11</v>
      </c>
      <c r="I112" s="307"/>
      <c r="J112" s="210"/>
      <c r="K112" s="229"/>
      <c r="L112" s="229"/>
      <c r="M112" s="229"/>
      <c r="N112" s="229"/>
      <c r="O112" s="311"/>
    </row>
    <row r="113" spans="2:15" s="5" customFormat="1" ht="22.5" customHeight="1" x14ac:dyDescent="0.2">
      <c r="B113" s="122"/>
      <c r="C113" s="86" t="s">
        <v>194</v>
      </c>
      <c r="D113" s="69" t="s">
        <v>0</v>
      </c>
      <c r="E113" s="89">
        <f>+E108+E107+E106+E105+E104+E102+E100+E99+E98+E96+E95+E94+E92+E91+E89+E88+E85+E83+E82+E81+E79+E77+E76+E73+E70+E67+E64+E62+E61+E59+E58+E57+E55+E54+E53+E52+E51+E50+E49+E48+E47+E41+E38+E36+E32+E31+E29+E27+E24+E21+E20+E17+E14+E84</f>
        <v>23419.3</v>
      </c>
      <c r="F113" s="89">
        <f>+F108+F107+F106+F105+F104+F102+F100+F99+F98+F96+F95+F94+F92+F91+F89+F88+F85+F83+F82+F81+F79+F77+F76+F73+F70+F67+F64+F62+F61+F59+F58+F57+F55+F54+F53+F52+F51+F50+F49+F48+F47+F41+F38+F36+F32+F31+F29+F27+F24+F21+F20+F17+F14+F84</f>
        <v>23529.5</v>
      </c>
      <c r="G113" s="89">
        <f t="shared" ref="G113:H113" si="6">+G108+G107+G106+G105+G104+G102+G100+G99+G98+G96+G95+G94+G92+G91+G89+G88+G85+G83+G82+G81+G79+G77+G76+G73+G70+G67+G64+G62+G61+G59+G58+G57+G55+G54+G53+G52+G51+G50+G49+G48+G47+G41+G38+G36+G32+G31+G29+G27+G24+G21+G20+G17+G14+G84</f>
        <v>29313.8</v>
      </c>
      <c r="H113" s="89">
        <f t="shared" si="6"/>
        <v>29280.3</v>
      </c>
      <c r="I113" s="307"/>
      <c r="J113" s="210"/>
      <c r="K113" s="229"/>
      <c r="L113" s="229"/>
      <c r="M113" s="229"/>
      <c r="N113" s="229"/>
      <c r="O113" s="311"/>
    </row>
    <row r="114" spans="2:15" s="5" customFormat="1" ht="22.5" customHeight="1" x14ac:dyDescent="0.2">
      <c r="B114" s="122"/>
      <c r="C114" s="86" t="s">
        <v>195</v>
      </c>
      <c r="D114" s="69" t="s">
        <v>3</v>
      </c>
      <c r="E114" s="89">
        <f t="shared" ref="E114:H114" si="7">+E97+E86+E78+E74+E71+E69+E63+E45+E35+E30+E26+E23+E19+E12</f>
        <v>27256.9</v>
      </c>
      <c r="F114" s="89">
        <f t="shared" ref="F114" si="8">+F97+F86+F78+F74+F71+F69+F63+F45+F35+F30+F26+F23+F19+F12</f>
        <v>27362.1</v>
      </c>
      <c r="G114" s="89">
        <f t="shared" si="7"/>
        <v>31438.1</v>
      </c>
      <c r="H114" s="89">
        <f t="shared" si="7"/>
        <v>36464.1</v>
      </c>
      <c r="I114" s="307"/>
      <c r="J114" s="210"/>
      <c r="K114" s="229"/>
      <c r="L114" s="229"/>
      <c r="M114" s="229"/>
      <c r="N114" s="229"/>
      <c r="O114" s="311"/>
    </row>
    <row r="115" spans="2:15" s="5" customFormat="1" ht="22.5" customHeight="1" x14ac:dyDescent="0.2">
      <c r="B115" s="122"/>
      <c r="C115" s="86" t="s">
        <v>196</v>
      </c>
      <c r="D115" s="69" t="s">
        <v>4</v>
      </c>
      <c r="E115" s="89">
        <f t="shared" ref="E115:H115" si="9">+E87+E75+E72+E68+E28+E16+E37</f>
        <v>1918.2</v>
      </c>
      <c r="F115" s="89">
        <f t="shared" ref="F115" si="10">+F87+F75+F72+F68+F28+F16+F37</f>
        <v>1926.8</v>
      </c>
      <c r="G115" s="89">
        <f t="shared" si="9"/>
        <v>1918.2</v>
      </c>
      <c r="H115" s="89">
        <f t="shared" si="9"/>
        <v>1918.2</v>
      </c>
      <c r="I115" s="307"/>
      <c r="J115" s="210"/>
      <c r="K115" s="229"/>
      <c r="L115" s="229"/>
      <c r="M115" s="229"/>
      <c r="N115" s="229"/>
      <c r="O115" s="311"/>
    </row>
    <row r="116" spans="2:15" s="5" customFormat="1" ht="22.5" customHeight="1" x14ac:dyDescent="0.2">
      <c r="B116" s="122"/>
      <c r="C116" s="86" t="s">
        <v>197</v>
      </c>
      <c r="D116" s="69" t="s">
        <v>1</v>
      </c>
      <c r="E116" s="89">
        <f t="shared" ref="E116:H116" si="11">+E44+E43+E40+E33+E22+E18</f>
        <v>1992</v>
      </c>
      <c r="F116" s="89">
        <f t="shared" ref="F116" si="12">+F44+F43+F40+F33+F22+F18</f>
        <v>1852</v>
      </c>
      <c r="G116" s="89">
        <f t="shared" si="11"/>
        <v>1365</v>
      </c>
      <c r="H116" s="89">
        <f t="shared" si="11"/>
        <v>1290</v>
      </c>
      <c r="I116" s="307"/>
      <c r="J116" s="210"/>
      <c r="K116" s="229"/>
      <c r="L116" s="229"/>
      <c r="M116" s="229"/>
      <c r="N116" s="229"/>
      <c r="O116" s="311"/>
    </row>
    <row r="117" spans="2:15" s="5" customFormat="1" ht="22.5" customHeight="1" x14ac:dyDescent="0.2">
      <c r="B117" s="122"/>
      <c r="C117" s="86" t="s">
        <v>198</v>
      </c>
      <c r="D117" s="69" t="s">
        <v>2</v>
      </c>
      <c r="E117" s="89">
        <f t="shared" ref="E117:H117" si="13">+E42+E39</f>
        <v>0</v>
      </c>
      <c r="F117" s="89">
        <f t="shared" ref="F117" si="14">+F42+F39</f>
        <v>0</v>
      </c>
      <c r="G117" s="89">
        <f t="shared" si="13"/>
        <v>0</v>
      </c>
      <c r="H117" s="89">
        <f t="shared" si="13"/>
        <v>0</v>
      </c>
      <c r="I117" s="307"/>
      <c r="J117" s="210"/>
      <c r="K117" s="229"/>
      <c r="L117" s="229"/>
      <c r="M117" s="229"/>
      <c r="N117" s="229"/>
      <c r="O117" s="311"/>
    </row>
    <row r="118" spans="2:15" s="5" customFormat="1" ht="22.5" customHeight="1" x14ac:dyDescent="0.2">
      <c r="B118" s="102"/>
      <c r="C118" s="87" t="s">
        <v>199</v>
      </c>
      <c r="D118" s="70" t="s">
        <v>203</v>
      </c>
      <c r="E118" s="89">
        <f t="shared" ref="E118:H118" si="15">+E15</f>
        <v>7459.1</v>
      </c>
      <c r="F118" s="89">
        <f t="shared" ref="F118" si="16">+F15</f>
        <v>7459.1</v>
      </c>
      <c r="G118" s="89">
        <f t="shared" si="15"/>
        <v>0</v>
      </c>
      <c r="H118" s="89">
        <f t="shared" si="15"/>
        <v>0</v>
      </c>
      <c r="I118" s="307"/>
      <c r="J118" s="210"/>
      <c r="K118" s="229"/>
      <c r="L118" s="229"/>
      <c r="M118" s="229"/>
      <c r="N118" s="229"/>
      <c r="O118" s="311"/>
    </row>
    <row r="119" spans="2:15" s="5" customFormat="1" ht="46.5" customHeight="1" x14ac:dyDescent="0.2">
      <c r="B119" s="103"/>
      <c r="C119" s="74" t="s">
        <v>200</v>
      </c>
      <c r="D119" s="82" t="s">
        <v>204</v>
      </c>
      <c r="E119" s="78">
        <f t="shared" ref="E119:H119" si="17">+E103+E101+E65</f>
        <v>645.9</v>
      </c>
      <c r="F119" s="78">
        <f t="shared" ref="F119" si="18">+F103+F101+F65</f>
        <v>350</v>
      </c>
      <c r="G119" s="78">
        <f t="shared" si="17"/>
        <v>1672</v>
      </c>
      <c r="H119" s="78">
        <f t="shared" si="17"/>
        <v>1593</v>
      </c>
      <c r="I119" s="307"/>
      <c r="J119" s="210"/>
      <c r="K119" s="229"/>
      <c r="L119" s="229"/>
      <c r="M119" s="229"/>
      <c r="N119" s="229"/>
      <c r="O119" s="311"/>
    </row>
    <row r="120" spans="2:15" s="5" customFormat="1" ht="34.5" customHeight="1" x14ac:dyDescent="0.2">
      <c r="B120" s="121"/>
      <c r="C120" s="80" t="s">
        <v>202</v>
      </c>
      <c r="D120" s="91"/>
      <c r="E120" s="83">
        <f t="shared" ref="E120:H120" si="19">+E119+E111</f>
        <v>62691.399999999994</v>
      </c>
      <c r="F120" s="83">
        <f t="shared" ref="F120" si="20">+F119+F111</f>
        <v>62479.5</v>
      </c>
      <c r="G120" s="83">
        <f t="shared" si="19"/>
        <v>65707.099999999991</v>
      </c>
      <c r="H120" s="83">
        <f t="shared" si="19"/>
        <v>70545.599999999991</v>
      </c>
      <c r="I120" s="307"/>
      <c r="J120" s="210"/>
      <c r="K120" s="229"/>
      <c r="L120" s="229"/>
      <c r="M120" s="229"/>
      <c r="N120" s="229"/>
      <c r="O120" s="311"/>
    </row>
    <row r="121" spans="2:15" s="590" customFormat="1" ht="24" customHeight="1" x14ac:dyDescent="0.2">
      <c r="B121" s="586"/>
      <c r="C121" s="176" t="s">
        <v>201</v>
      </c>
      <c r="D121" s="176"/>
      <c r="E121" s="587">
        <f>+E43+E40+E33</f>
        <v>905</v>
      </c>
      <c r="F121" s="587">
        <f t="shared" ref="F121:H121" si="21">+F43+F40+F33</f>
        <v>765</v>
      </c>
      <c r="G121" s="587">
        <f t="shared" si="21"/>
        <v>915</v>
      </c>
      <c r="H121" s="587">
        <f t="shared" si="21"/>
        <v>840</v>
      </c>
      <c r="I121" s="591"/>
      <c r="J121" s="306"/>
      <c r="K121" s="592"/>
      <c r="L121" s="592"/>
      <c r="M121" s="592"/>
      <c r="N121" s="592"/>
      <c r="O121" s="593"/>
    </row>
    <row r="122" spans="2:15" s="2" customFormat="1" ht="30" hidden="1" customHeight="1" x14ac:dyDescent="0.2">
      <c r="B122" s="122"/>
      <c r="C122" s="88" t="s">
        <v>238</v>
      </c>
      <c r="D122" s="106"/>
      <c r="E122" s="79"/>
      <c r="F122" s="79"/>
      <c r="G122" s="79"/>
      <c r="H122" s="79"/>
      <c r="I122" s="112"/>
      <c r="J122" s="211"/>
      <c r="K122" s="230"/>
      <c r="L122" s="230"/>
      <c r="M122" s="230"/>
      <c r="N122" s="230"/>
      <c r="O122" s="310"/>
    </row>
    <row r="123" spans="2:15" ht="15" x14ac:dyDescent="0.2">
      <c r="B123" s="634" t="s">
        <v>1171</v>
      </c>
      <c r="C123" s="634"/>
      <c r="D123" s="634"/>
      <c r="E123" s="634"/>
      <c r="F123" s="634"/>
      <c r="G123" s="634"/>
      <c r="H123" s="634"/>
    </row>
    <row r="124" spans="2:15" ht="12.75" hidden="1" customHeight="1" x14ac:dyDescent="0.2"/>
    <row r="125" spans="2:15" ht="12.75" hidden="1" customHeight="1" x14ac:dyDescent="0.2">
      <c r="E125" s="124"/>
      <c r="F125" s="124"/>
      <c r="G125" s="124"/>
      <c r="H125" s="124"/>
      <c r="I125" s="156"/>
      <c r="J125" s="212"/>
      <c r="K125" s="231"/>
      <c r="L125" s="231"/>
      <c r="M125" s="231"/>
      <c r="N125" s="231"/>
    </row>
    <row r="126" spans="2:15" ht="12.75" hidden="1" customHeight="1" x14ac:dyDescent="0.2">
      <c r="E126" s="124"/>
      <c r="F126" s="124"/>
      <c r="G126" s="124"/>
      <c r="H126" s="124"/>
    </row>
    <row r="127" spans="2:15" ht="12.75" hidden="1" customHeight="1" x14ac:dyDescent="0.2">
      <c r="E127" s="124"/>
      <c r="F127" s="124"/>
      <c r="G127" s="124"/>
      <c r="H127" s="124"/>
      <c r="I127" s="156"/>
      <c r="J127" s="212"/>
      <c r="K127" s="231"/>
      <c r="L127" s="231"/>
      <c r="M127" s="231"/>
      <c r="N127" s="231"/>
    </row>
    <row r="128" spans="2:15" ht="12.75" hidden="1" customHeight="1" x14ac:dyDescent="0.2"/>
    <row r="129" spans="5:6" ht="12.75" hidden="1" customHeight="1" x14ac:dyDescent="0.2"/>
    <row r="130" spans="5:6" x14ac:dyDescent="0.2">
      <c r="E130" s="305"/>
    </row>
    <row r="131" spans="5:6" x14ac:dyDescent="0.2">
      <c r="F131" s="305"/>
    </row>
    <row r="132" spans="5:6" x14ac:dyDescent="0.2">
      <c r="E132" s="305"/>
    </row>
    <row r="133" spans="5:6" x14ac:dyDescent="0.2">
      <c r="E133" s="305"/>
    </row>
    <row r="135" spans="5:6" x14ac:dyDescent="0.2">
      <c r="F135" s="305"/>
    </row>
    <row r="136" spans="5:6" x14ac:dyDescent="0.2">
      <c r="F136" s="305"/>
    </row>
  </sheetData>
  <mergeCells count="185">
    <mergeCell ref="L44:L45"/>
    <mergeCell ref="L68:L69"/>
    <mergeCell ref="L70:L71"/>
    <mergeCell ref="L64:L65"/>
    <mergeCell ref="N73:N75"/>
    <mergeCell ref="I64:I65"/>
    <mergeCell ref="I62:I63"/>
    <mergeCell ref="C3:N3"/>
    <mergeCell ref="L62:L63"/>
    <mergeCell ref="L38:L40"/>
    <mergeCell ref="L41:L43"/>
    <mergeCell ref="L9:L10"/>
    <mergeCell ref="L12:L13"/>
    <mergeCell ref="L14:L15"/>
    <mergeCell ref="L17:L19"/>
    <mergeCell ref="L21:L22"/>
    <mergeCell ref="L23:L24"/>
    <mergeCell ref="L26:L28"/>
    <mergeCell ref="L32:L33"/>
    <mergeCell ref="L35:L37"/>
    <mergeCell ref="J62:J63"/>
    <mergeCell ref="J64:J65"/>
    <mergeCell ref="K62:K63"/>
    <mergeCell ref="M62:M63"/>
    <mergeCell ref="N62:N63"/>
    <mergeCell ref="K64:K65"/>
    <mergeCell ref="M64:M65"/>
    <mergeCell ref="N64:N65"/>
    <mergeCell ref="J12:J13"/>
    <mergeCell ref="J14:J15"/>
    <mergeCell ref="K12:K13"/>
    <mergeCell ref="M12:M13"/>
    <mergeCell ref="N12:N13"/>
    <mergeCell ref="K14:K15"/>
    <mergeCell ref="M14:M15"/>
    <mergeCell ref="N14:N15"/>
    <mergeCell ref="J17:J19"/>
    <mergeCell ref="K17:K19"/>
    <mergeCell ref="J21:J22"/>
    <mergeCell ref="K21:K22"/>
    <mergeCell ref="M21:M22"/>
    <mergeCell ref="N21:N22"/>
    <mergeCell ref="J23:J24"/>
    <mergeCell ref="K23:K24"/>
    <mergeCell ref="I102:I103"/>
    <mergeCell ref="J97:J98"/>
    <mergeCell ref="K97:K98"/>
    <mergeCell ref="M97:M98"/>
    <mergeCell ref="N97:N98"/>
    <mergeCell ref="J100:J101"/>
    <mergeCell ref="I100:I101"/>
    <mergeCell ref="K100:K101"/>
    <mergeCell ref="M100:M101"/>
    <mergeCell ref="N100:N101"/>
    <mergeCell ref="J102:J103"/>
    <mergeCell ref="K102:K103"/>
    <mergeCell ref="M102:M103"/>
    <mergeCell ref="N102:N103"/>
    <mergeCell ref="L97:L98"/>
    <mergeCell ref="L100:L101"/>
    <mergeCell ref="L102:L103"/>
    <mergeCell ref="B109:D109"/>
    <mergeCell ref="B110:D110"/>
    <mergeCell ref="B97:B98"/>
    <mergeCell ref="C97:C98"/>
    <mergeCell ref="C100:C101"/>
    <mergeCell ref="B100:B101"/>
    <mergeCell ref="C102:C103"/>
    <mergeCell ref="B85:B87"/>
    <mergeCell ref="C85:C87"/>
    <mergeCell ref="C77:C78"/>
    <mergeCell ref="I77:I78"/>
    <mergeCell ref="B70:B72"/>
    <mergeCell ref="C70:C72"/>
    <mergeCell ref="I70:I72"/>
    <mergeCell ref="B73:B75"/>
    <mergeCell ref="C73:C75"/>
    <mergeCell ref="I73:I75"/>
    <mergeCell ref="B77:B78"/>
    <mergeCell ref="B67:B69"/>
    <mergeCell ref="C67:C69"/>
    <mergeCell ref="I67:I69"/>
    <mergeCell ref="B41:B43"/>
    <mergeCell ref="C46:D46"/>
    <mergeCell ref="B44:B45"/>
    <mergeCell ref="C44:C45"/>
    <mergeCell ref="B62:B63"/>
    <mergeCell ref="C62:C63"/>
    <mergeCell ref="B64:B65"/>
    <mergeCell ref="C64:C65"/>
    <mergeCell ref="C66:D66"/>
    <mergeCell ref="C41:C43"/>
    <mergeCell ref="B38:B40"/>
    <mergeCell ref="B26:B28"/>
    <mergeCell ref="B21:B22"/>
    <mergeCell ref="C32:C33"/>
    <mergeCell ref="C25:D25"/>
    <mergeCell ref="C34:D34"/>
    <mergeCell ref="C38:C40"/>
    <mergeCell ref="C29:C30"/>
    <mergeCell ref="C26:C28"/>
    <mergeCell ref="B35:B37"/>
    <mergeCell ref="B32:B33"/>
    <mergeCell ref="B29:B30"/>
    <mergeCell ref="B23:B24"/>
    <mergeCell ref="C35:C37"/>
    <mergeCell ref="C23:C24"/>
    <mergeCell ref="I26:I28"/>
    <mergeCell ref="C21:C22"/>
    <mergeCell ref="B8:B10"/>
    <mergeCell ref="B12:B16"/>
    <mergeCell ref="D12:D13"/>
    <mergeCell ref="B17:B19"/>
    <mergeCell ref="J35:J37"/>
    <mergeCell ref="J8:J10"/>
    <mergeCell ref="I12:I16"/>
    <mergeCell ref="H12:H13"/>
    <mergeCell ref="C17:C19"/>
    <mergeCell ref="G8:G10"/>
    <mergeCell ref="I8:I10"/>
    <mergeCell ref="G12:G13"/>
    <mergeCell ref="E12:E13"/>
    <mergeCell ref="C11:D11"/>
    <mergeCell ref="F8:F10"/>
    <mergeCell ref="F12:F13"/>
    <mergeCell ref="K8:N8"/>
    <mergeCell ref="K9:K10"/>
    <mergeCell ref="M9:M10"/>
    <mergeCell ref="N9:N10"/>
    <mergeCell ref="I35:I37"/>
    <mergeCell ref="I32:I33"/>
    <mergeCell ref="H8:H10"/>
    <mergeCell ref="C8:D10"/>
    <mergeCell ref="K77:K78"/>
    <mergeCell ref="M77:M78"/>
    <mergeCell ref="N77:N78"/>
    <mergeCell ref="N44:N45"/>
    <mergeCell ref="M23:M24"/>
    <mergeCell ref="N23:N24"/>
    <mergeCell ref="J26:J28"/>
    <mergeCell ref="J32:J33"/>
    <mergeCell ref="K26:K28"/>
    <mergeCell ref="M26:M28"/>
    <mergeCell ref="N26:N28"/>
    <mergeCell ref="K32:K33"/>
    <mergeCell ref="M32:M33"/>
    <mergeCell ref="N32:N33"/>
    <mergeCell ref="C12:C16"/>
    <mergeCell ref="E8:E10"/>
    <mergeCell ref="K85:K86"/>
    <mergeCell ref="M85:M86"/>
    <mergeCell ref="J68:J69"/>
    <mergeCell ref="J70:J71"/>
    <mergeCell ref="J73:J75"/>
    <mergeCell ref="J77:J78"/>
    <mergeCell ref="K68:K69"/>
    <mergeCell ref="M68:M69"/>
    <mergeCell ref="L85:L86"/>
    <mergeCell ref="L77:L78"/>
    <mergeCell ref="M73:M75"/>
    <mergeCell ref="L73:L75"/>
    <mergeCell ref="B123:H123"/>
    <mergeCell ref="N85:N86"/>
    <mergeCell ref="B4:N4"/>
    <mergeCell ref="B6:N6"/>
    <mergeCell ref="N68:N69"/>
    <mergeCell ref="K70:K71"/>
    <mergeCell ref="M70:M71"/>
    <mergeCell ref="N70:N71"/>
    <mergeCell ref="K73:K75"/>
    <mergeCell ref="J38:J40"/>
    <mergeCell ref="J41:J43"/>
    <mergeCell ref="J44:J45"/>
    <mergeCell ref="K35:K37"/>
    <mergeCell ref="M35:M37"/>
    <mergeCell ref="N35:N37"/>
    <mergeCell ref="K38:K40"/>
    <mergeCell ref="M38:M40"/>
    <mergeCell ref="N38:N40"/>
    <mergeCell ref="K41:K43"/>
    <mergeCell ref="M41:M43"/>
    <mergeCell ref="N41:N43"/>
    <mergeCell ref="K44:K45"/>
    <mergeCell ref="M44:M45"/>
    <mergeCell ref="J85:J86"/>
  </mergeCells>
  <phoneticPr fontId="10" type="noConversion"/>
  <pageMargins left="0.39370078740157483" right="0.19685039370078741" top="0.39370078740157483" bottom="0.19685039370078741" header="0" footer="0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Q161"/>
  <sheetViews>
    <sheetView zoomScale="85" zoomScaleNormal="85" workbookViewId="0">
      <pane ySplit="5" topLeftCell="A6" activePane="bottomLeft" state="frozen"/>
      <selection pane="bottomLeft" activeCell="C4" sqref="C4:D6"/>
    </sheetView>
  </sheetViews>
  <sheetFormatPr defaultColWidth="9.140625" defaultRowHeight="30" customHeight="1" x14ac:dyDescent="0.2"/>
  <cols>
    <col min="1" max="1" width="2.42578125" style="9" customWidth="1"/>
    <col min="2" max="2" width="17.28515625" style="12" customWidth="1"/>
    <col min="3" max="3" width="61.7109375" style="9" customWidth="1"/>
    <col min="4" max="4" width="8.7109375" style="9" customWidth="1"/>
    <col min="5" max="5" width="12.85546875" style="60" customWidth="1"/>
    <col min="6" max="6" width="14" style="60" customWidth="1"/>
    <col min="7" max="8" width="12.85546875" style="60" customWidth="1"/>
    <col min="9" max="9" width="11.5703125" style="23" customWidth="1"/>
    <col min="10" max="10" width="43.140625" style="9" customWidth="1"/>
    <col min="11" max="11" width="9" style="276" customWidth="1"/>
    <col min="12" max="12" width="11.5703125" style="276" customWidth="1"/>
    <col min="13" max="13" width="8.42578125" style="276" customWidth="1"/>
    <col min="14" max="14" width="8.7109375" style="276" customWidth="1"/>
    <col min="15" max="15" width="8.42578125" style="301" customWidth="1"/>
    <col min="16" max="16384" width="9.140625" style="9"/>
  </cols>
  <sheetData>
    <row r="1" spans="2:16" ht="18.75" customHeight="1" x14ac:dyDescent="0.2"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2:16" s="285" customFormat="1" ht="33" customHeight="1" x14ac:dyDescent="0.2">
      <c r="B2" s="743" t="s">
        <v>1121</v>
      </c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300"/>
    </row>
    <row r="3" spans="2:16" ht="14.25" customHeight="1" x14ac:dyDescent="0.2">
      <c r="B3" s="163"/>
      <c r="C3" s="172"/>
      <c r="D3" s="119"/>
      <c r="E3" s="119"/>
      <c r="F3" s="119"/>
      <c r="G3" s="119"/>
      <c r="H3" s="119"/>
      <c r="I3" s="120"/>
      <c r="J3" s="172"/>
      <c r="K3" s="266"/>
      <c r="L3" s="266"/>
      <c r="M3" s="266"/>
      <c r="N3" s="266"/>
    </row>
    <row r="4" spans="2:16" ht="33" customHeight="1" x14ac:dyDescent="0.2">
      <c r="B4" s="690" t="s">
        <v>49</v>
      </c>
      <c r="C4" s="690" t="s">
        <v>103</v>
      </c>
      <c r="D4" s="690"/>
      <c r="E4" s="679" t="s">
        <v>1170</v>
      </c>
      <c r="F4" s="751" t="s">
        <v>1135</v>
      </c>
      <c r="G4" s="679" t="s">
        <v>50</v>
      </c>
      <c r="H4" s="679" t="s">
        <v>349</v>
      </c>
      <c r="I4" s="679" t="s">
        <v>239</v>
      </c>
      <c r="J4" s="691" t="s">
        <v>1085</v>
      </c>
      <c r="K4" s="671" t="s">
        <v>1086</v>
      </c>
      <c r="L4" s="672"/>
      <c r="M4" s="672"/>
      <c r="N4" s="673"/>
    </row>
    <row r="5" spans="2:16" ht="20.25" customHeight="1" x14ac:dyDescent="0.2">
      <c r="B5" s="690"/>
      <c r="C5" s="690"/>
      <c r="D5" s="690"/>
      <c r="E5" s="679"/>
      <c r="F5" s="751"/>
      <c r="G5" s="679"/>
      <c r="H5" s="679"/>
      <c r="I5" s="679"/>
      <c r="J5" s="692"/>
      <c r="K5" s="674" t="s">
        <v>660</v>
      </c>
      <c r="L5" s="752" t="s">
        <v>1136</v>
      </c>
      <c r="M5" s="674" t="s">
        <v>661</v>
      </c>
      <c r="N5" s="674" t="s">
        <v>662</v>
      </c>
    </row>
    <row r="6" spans="2:16" ht="27" customHeight="1" x14ac:dyDescent="0.2">
      <c r="B6" s="690"/>
      <c r="C6" s="690"/>
      <c r="D6" s="690"/>
      <c r="E6" s="679"/>
      <c r="F6" s="751"/>
      <c r="G6" s="679"/>
      <c r="H6" s="679"/>
      <c r="I6" s="679"/>
      <c r="J6" s="693"/>
      <c r="K6" s="675"/>
      <c r="L6" s="753"/>
      <c r="M6" s="675"/>
      <c r="N6" s="675"/>
    </row>
    <row r="7" spans="2:16" s="277" customFormat="1" ht="34.5" customHeight="1" x14ac:dyDescent="0.2">
      <c r="B7" s="414" t="s">
        <v>17</v>
      </c>
      <c r="C7" s="749" t="s">
        <v>12</v>
      </c>
      <c r="D7" s="750"/>
      <c r="E7" s="415">
        <f t="shared" ref="E7:H7" si="0">SUM(E8:E13)</f>
        <v>969.3</v>
      </c>
      <c r="F7" s="415">
        <f t="shared" ref="F7" si="1">SUM(F8:F13)</f>
        <v>1003.3</v>
      </c>
      <c r="G7" s="415">
        <f t="shared" si="0"/>
        <v>981.3</v>
      </c>
      <c r="H7" s="415">
        <f t="shared" si="0"/>
        <v>986.3</v>
      </c>
      <c r="I7" s="416"/>
      <c r="J7" s="417" t="s">
        <v>1078</v>
      </c>
      <c r="K7" s="418" t="s">
        <v>1079</v>
      </c>
      <c r="L7" s="418" t="s">
        <v>1079</v>
      </c>
      <c r="M7" s="418" t="s">
        <v>1079</v>
      </c>
      <c r="N7" s="418" t="s">
        <v>1079</v>
      </c>
      <c r="O7" s="312"/>
    </row>
    <row r="8" spans="2:16" ht="53.25" customHeight="1" x14ac:dyDescent="0.2">
      <c r="B8" s="40" t="s">
        <v>16</v>
      </c>
      <c r="C8" s="40" t="s">
        <v>423</v>
      </c>
      <c r="D8" s="40" t="s">
        <v>387</v>
      </c>
      <c r="E8" s="157">
        <v>110.2</v>
      </c>
      <c r="F8" s="338">
        <v>144.19999999999999</v>
      </c>
      <c r="G8" s="157">
        <v>110</v>
      </c>
      <c r="H8" s="157">
        <v>110</v>
      </c>
      <c r="I8" s="125" t="s">
        <v>258</v>
      </c>
      <c r="J8" s="40" t="s">
        <v>1016</v>
      </c>
      <c r="K8" s="359">
        <v>100</v>
      </c>
      <c r="L8" s="360">
        <v>100</v>
      </c>
      <c r="M8" s="359">
        <v>100</v>
      </c>
      <c r="N8" s="359">
        <v>100</v>
      </c>
      <c r="O8" s="312"/>
    </row>
    <row r="9" spans="2:16" ht="19.5" customHeight="1" x14ac:dyDescent="0.2">
      <c r="B9" s="701" t="s">
        <v>19</v>
      </c>
      <c r="C9" s="701" t="s">
        <v>602</v>
      </c>
      <c r="D9" s="40" t="s">
        <v>0</v>
      </c>
      <c r="E9" s="157">
        <v>145.80000000000001</v>
      </c>
      <c r="F9" s="338">
        <v>145.80000000000001</v>
      </c>
      <c r="G9" s="157">
        <v>158</v>
      </c>
      <c r="H9" s="157">
        <v>163</v>
      </c>
      <c r="I9" s="676" t="s">
        <v>290</v>
      </c>
      <c r="J9" s="748" t="s">
        <v>1017</v>
      </c>
      <c r="K9" s="744">
        <v>100</v>
      </c>
      <c r="L9" s="754">
        <v>100</v>
      </c>
      <c r="M9" s="744">
        <v>100</v>
      </c>
      <c r="N9" s="744">
        <v>100</v>
      </c>
      <c r="O9" s="312"/>
    </row>
    <row r="10" spans="2:16" ht="39" customHeight="1" x14ac:dyDescent="0.2">
      <c r="B10" s="703"/>
      <c r="C10" s="703"/>
      <c r="D10" s="40" t="s">
        <v>4</v>
      </c>
      <c r="E10" s="157">
        <v>8.1999999999999993</v>
      </c>
      <c r="F10" s="338">
        <v>8.1999999999999993</v>
      </c>
      <c r="G10" s="157">
        <v>8.1999999999999993</v>
      </c>
      <c r="H10" s="157">
        <v>8.1999999999999993</v>
      </c>
      <c r="I10" s="678"/>
      <c r="J10" s="748"/>
      <c r="K10" s="744"/>
      <c r="L10" s="754"/>
      <c r="M10" s="744"/>
      <c r="N10" s="744"/>
      <c r="O10" s="312"/>
    </row>
    <row r="11" spans="2:16" ht="27.75" customHeight="1" x14ac:dyDescent="0.2">
      <c r="B11" s="702"/>
      <c r="C11" s="702"/>
      <c r="D11" s="40" t="s">
        <v>3</v>
      </c>
      <c r="E11" s="157">
        <v>528.6</v>
      </c>
      <c r="F11" s="338">
        <v>528.6</v>
      </c>
      <c r="G11" s="157">
        <v>528.6</v>
      </c>
      <c r="H11" s="157">
        <v>528.6</v>
      </c>
      <c r="I11" s="170" t="s">
        <v>291</v>
      </c>
      <c r="J11" s="419" t="s">
        <v>1076</v>
      </c>
      <c r="K11" s="362" t="s">
        <v>1077</v>
      </c>
      <c r="L11" s="371" t="s">
        <v>1077</v>
      </c>
      <c r="M11" s="362" t="s">
        <v>1077</v>
      </c>
      <c r="N11" s="362" t="s">
        <v>1077</v>
      </c>
      <c r="O11" s="312"/>
    </row>
    <row r="12" spans="2:16" ht="32.25" customHeight="1" x14ac:dyDescent="0.2">
      <c r="B12" s="701" t="s">
        <v>475</v>
      </c>
      <c r="C12" s="709" t="s">
        <v>61</v>
      </c>
      <c r="D12" s="40" t="s">
        <v>0</v>
      </c>
      <c r="E12" s="157">
        <v>26.5</v>
      </c>
      <c r="F12" s="338">
        <v>26.5</v>
      </c>
      <c r="G12" s="157">
        <v>26.5</v>
      </c>
      <c r="H12" s="157">
        <v>26.5</v>
      </c>
      <c r="I12" s="170" t="s">
        <v>258</v>
      </c>
      <c r="J12" s="659" t="s">
        <v>1018</v>
      </c>
      <c r="K12" s="814"/>
      <c r="L12" s="766"/>
      <c r="M12" s="814"/>
      <c r="N12" s="814" t="s">
        <v>686</v>
      </c>
      <c r="O12" s="312"/>
    </row>
    <row r="13" spans="2:16" ht="48.75" customHeight="1" x14ac:dyDescent="0.2">
      <c r="B13" s="702"/>
      <c r="C13" s="710"/>
      <c r="D13" s="40" t="s">
        <v>1</v>
      </c>
      <c r="E13" s="157">
        <v>150</v>
      </c>
      <c r="F13" s="338">
        <v>150</v>
      </c>
      <c r="G13" s="157">
        <v>150</v>
      </c>
      <c r="H13" s="157">
        <v>150</v>
      </c>
      <c r="I13" s="171"/>
      <c r="J13" s="660"/>
      <c r="K13" s="815"/>
      <c r="L13" s="767"/>
      <c r="M13" s="815"/>
      <c r="N13" s="815"/>
      <c r="O13" s="312"/>
    </row>
    <row r="14" spans="2:16" s="250" customFormat="1" ht="53.25" customHeight="1" x14ac:dyDescent="0.2">
      <c r="B14" s="390" t="s">
        <v>20</v>
      </c>
      <c r="C14" s="756" t="s">
        <v>14</v>
      </c>
      <c r="D14" s="757"/>
      <c r="E14" s="405">
        <f>SUM(E15:E30)</f>
        <v>319.59999999999997</v>
      </c>
      <c r="F14" s="405">
        <f t="shared" ref="F14:H14" si="2">SUM(F15:F30)</f>
        <v>321.69999999999993</v>
      </c>
      <c r="G14" s="405">
        <f t="shared" si="2"/>
        <v>555.29999999999995</v>
      </c>
      <c r="H14" s="405">
        <f t="shared" si="2"/>
        <v>323.20000000000005</v>
      </c>
      <c r="I14" s="420"/>
      <c r="J14" s="421" t="s">
        <v>1129</v>
      </c>
      <c r="K14" s="407" t="s">
        <v>1100</v>
      </c>
      <c r="L14" s="407" t="s">
        <v>1100</v>
      </c>
      <c r="M14" s="407" t="s">
        <v>1100</v>
      </c>
      <c r="N14" s="407" t="s">
        <v>1100</v>
      </c>
      <c r="O14" s="312"/>
    </row>
    <row r="15" spans="2:16" ht="36" customHeight="1" x14ac:dyDescent="0.2">
      <c r="B15" s="41" t="s">
        <v>21</v>
      </c>
      <c r="C15" s="40" t="s">
        <v>418</v>
      </c>
      <c r="D15" s="40" t="s">
        <v>0</v>
      </c>
      <c r="E15" s="157">
        <v>17.5</v>
      </c>
      <c r="F15" s="338">
        <v>17.5</v>
      </c>
      <c r="G15" s="157">
        <v>40</v>
      </c>
      <c r="H15" s="157">
        <v>40</v>
      </c>
      <c r="I15" s="125" t="s">
        <v>257</v>
      </c>
      <c r="J15" s="422" t="s">
        <v>1019</v>
      </c>
      <c r="K15" s="362">
        <v>3</v>
      </c>
      <c r="L15" s="371">
        <v>3</v>
      </c>
      <c r="M15" s="362">
        <v>4</v>
      </c>
      <c r="N15" s="362">
        <v>4</v>
      </c>
      <c r="O15" s="312"/>
      <c r="P15" s="279"/>
    </row>
    <row r="16" spans="2:16" ht="52.5" customHeight="1" x14ac:dyDescent="0.2">
      <c r="B16" s="41" t="s">
        <v>24</v>
      </c>
      <c r="C16" s="40" t="s">
        <v>400</v>
      </c>
      <c r="D16" s="40" t="s">
        <v>0</v>
      </c>
      <c r="E16" s="157">
        <v>10</v>
      </c>
      <c r="F16" s="338">
        <v>10</v>
      </c>
      <c r="G16" s="157">
        <v>10</v>
      </c>
      <c r="H16" s="157">
        <v>10</v>
      </c>
      <c r="I16" s="125" t="s">
        <v>257</v>
      </c>
      <c r="J16" s="422" t="s">
        <v>1064</v>
      </c>
      <c r="K16" s="362">
        <v>2</v>
      </c>
      <c r="L16" s="371">
        <v>2</v>
      </c>
      <c r="M16" s="362">
        <v>2</v>
      </c>
      <c r="N16" s="362">
        <v>2</v>
      </c>
      <c r="O16" s="312"/>
    </row>
    <row r="17" spans="1:15" ht="31.5" customHeight="1" x14ac:dyDescent="0.2">
      <c r="B17" s="41" t="s">
        <v>25</v>
      </c>
      <c r="C17" s="40" t="s">
        <v>231</v>
      </c>
      <c r="D17" s="40" t="s">
        <v>0</v>
      </c>
      <c r="E17" s="157">
        <v>3</v>
      </c>
      <c r="F17" s="338">
        <v>3</v>
      </c>
      <c r="G17" s="157">
        <v>3</v>
      </c>
      <c r="H17" s="157">
        <v>3</v>
      </c>
      <c r="I17" s="125" t="s">
        <v>263</v>
      </c>
      <c r="J17" s="422" t="s">
        <v>1020</v>
      </c>
      <c r="K17" s="372" t="s">
        <v>1032</v>
      </c>
      <c r="L17" s="371" t="s">
        <v>1032</v>
      </c>
      <c r="M17" s="372" t="s">
        <v>1032</v>
      </c>
      <c r="N17" s="372" t="s">
        <v>1032</v>
      </c>
      <c r="O17" s="312"/>
    </row>
    <row r="18" spans="1:15" ht="31.5" customHeight="1" x14ac:dyDescent="0.2">
      <c r="B18" s="41" t="s">
        <v>26</v>
      </c>
      <c r="C18" s="21" t="s">
        <v>232</v>
      </c>
      <c r="D18" s="29" t="s">
        <v>0</v>
      </c>
      <c r="E18" s="423">
        <v>7.8</v>
      </c>
      <c r="F18" s="424">
        <v>7.8</v>
      </c>
      <c r="G18" s="423">
        <v>9</v>
      </c>
      <c r="H18" s="423">
        <v>9</v>
      </c>
      <c r="I18" s="125" t="s">
        <v>264</v>
      </c>
      <c r="J18" s="425" t="s">
        <v>1021</v>
      </c>
      <c r="K18" s="372" t="s">
        <v>885</v>
      </c>
      <c r="L18" s="371" t="s">
        <v>885</v>
      </c>
      <c r="M18" s="372" t="s">
        <v>885</v>
      </c>
      <c r="N18" s="372" t="s">
        <v>885</v>
      </c>
      <c r="O18" s="312"/>
    </row>
    <row r="19" spans="1:15" ht="56.25" customHeight="1" x14ac:dyDescent="0.2">
      <c r="B19" s="40" t="s">
        <v>27</v>
      </c>
      <c r="C19" s="40" t="s">
        <v>1167</v>
      </c>
      <c r="D19" s="40" t="s">
        <v>0</v>
      </c>
      <c r="E19" s="157">
        <v>80.400000000000006</v>
      </c>
      <c r="F19" s="338">
        <v>85.4</v>
      </c>
      <c r="G19" s="157">
        <v>105.8</v>
      </c>
      <c r="H19" s="157">
        <v>105.8</v>
      </c>
      <c r="I19" s="125" t="s">
        <v>264</v>
      </c>
      <c r="J19" s="422" t="s">
        <v>1022</v>
      </c>
      <c r="K19" s="359">
        <v>2</v>
      </c>
      <c r="L19" s="360">
        <v>2</v>
      </c>
      <c r="M19" s="359">
        <v>2</v>
      </c>
      <c r="N19" s="359">
        <v>2</v>
      </c>
      <c r="O19" s="312"/>
    </row>
    <row r="20" spans="1:15" ht="31.5" customHeight="1" x14ac:dyDescent="0.2">
      <c r="B20" s="40" t="s">
        <v>28</v>
      </c>
      <c r="C20" s="224" t="s">
        <v>233</v>
      </c>
      <c r="D20" s="40" t="s">
        <v>0</v>
      </c>
      <c r="E20" s="157">
        <v>10.5</v>
      </c>
      <c r="F20" s="338">
        <v>10.5</v>
      </c>
      <c r="G20" s="157">
        <v>0</v>
      </c>
      <c r="H20" s="157">
        <v>0</v>
      </c>
      <c r="I20" s="125" t="s">
        <v>289</v>
      </c>
      <c r="J20" s="422" t="s">
        <v>1023</v>
      </c>
      <c r="K20" s="362" t="s">
        <v>1033</v>
      </c>
      <c r="L20" s="371" t="s">
        <v>1033</v>
      </c>
      <c r="M20" s="359"/>
      <c r="N20" s="359"/>
      <c r="O20" s="312"/>
    </row>
    <row r="21" spans="1:15" ht="31.5" customHeight="1" x14ac:dyDescent="0.2">
      <c r="B21" s="40" t="s">
        <v>29</v>
      </c>
      <c r="C21" s="173" t="s">
        <v>234</v>
      </c>
      <c r="D21" s="40" t="s">
        <v>0</v>
      </c>
      <c r="E21" s="157">
        <v>3.1</v>
      </c>
      <c r="F21" s="338">
        <v>3.1</v>
      </c>
      <c r="G21" s="157">
        <v>0</v>
      </c>
      <c r="H21" s="157">
        <v>0</v>
      </c>
      <c r="I21" s="125" t="s">
        <v>288</v>
      </c>
      <c r="J21" s="426" t="s">
        <v>1024</v>
      </c>
      <c r="K21" s="362" t="s">
        <v>1033</v>
      </c>
      <c r="L21" s="371" t="s">
        <v>1033</v>
      </c>
      <c r="M21" s="362"/>
      <c r="N21" s="362"/>
      <c r="O21" s="312"/>
    </row>
    <row r="22" spans="1:15" ht="31.5" customHeight="1" x14ac:dyDescent="0.2">
      <c r="B22" s="40" t="s">
        <v>30</v>
      </c>
      <c r="C22" s="40" t="s">
        <v>235</v>
      </c>
      <c r="D22" s="40" t="s">
        <v>0</v>
      </c>
      <c r="E22" s="157">
        <v>25.3</v>
      </c>
      <c r="F22" s="338">
        <v>25.3</v>
      </c>
      <c r="G22" s="157">
        <v>25.3</v>
      </c>
      <c r="H22" s="157">
        <v>18.3</v>
      </c>
      <c r="I22" s="125" t="s">
        <v>265</v>
      </c>
      <c r="J22" s="422" t="s">
        <v>1025</v>
      </c>
      <c r="K22" s="359" t="s">
        <v>1034</v>
      </c>
      <c r="L22" s="360" t="s">
        <v>1034</v>
      </c>
      <c r="M22" s="359" t="s">
        <v>1034</v>
      </c>
      <c r="N22" s="359" t="s">
        <v>1034</v>
      </c>
      <c r="O22" s="312"/>
    </row>
    <row r="23" spans="1:15" ht="31.5" customHeight="1" x14ac:dyDescent="0.2">
      <c r="B23" s="40" t="s">
        <v>31</v>
      </c>
      <c r="C23" s="40" t="s">
        <v>236</v>
      </c>
      <c r="D23" s="40" t="s">
        <v>0</v>
      </c>
      <c r="E23" s="157">
        <v>28.3</v>
      </c>
      <c r="F23" s="338">
        <v>28.3</v>
      </c>
      <c r="G23" s="157">
        <v>28.3</v>
      </c>
      <c r="H23" s="157">
        <v>28.3</v>
      </c>
      <c r="I23" s="125" t="s">
        <v>265</v>
      </c>
      <c r="J23" s="422" t="s">
        <v>1026</v>
      </c>
      <c r="K23" s="359" t="s">
        <v>1035</v>
      </c>
      <c r="L23" s="360" t="s">
        <v>1035</v>
      </c>
      <c r="M23" s="359" t="s">
        <v>1035</v>
      </c>
      <c r="N23" s="359" t="s">
        <v>1035</v>
      </c>
      <c r="O23" s="312"/>
    </row>
    <row r="24" spans="1:15" ht="31.5" customHeight="1" x14ac:dyDescent="0.2">
      <c r="B24" s="40" t="s">
        <v>32</v>
      </c>
      <c r="C24" s="427" t="s">
        <v>229</v>
      </c>
      <c r="D24" s="40" t="s">
        <v>0</v>
      </c>
      <c r="E24" s="428">
        <v>52.1</v>
      </c>
      <c r="F24" s="424">
        <v>52.1</v>
      </c>
      <c r="G24" s="428">
        <v>52.1</v>
      </c>
      <c r="H24" s="428">
        <v>52.1</v>
      </c>
      <c r="I24" s="125" t="s">
        <v>265</v>
      </c>
      <c r="J24" s="422" t="s">
        <v>1027</v>
      </c>
      <c r="K24" s="359" t="s">
        <v>1036</v>
      </c>
      <c r="L24" s="360" t="s">
        <v>1036</v>
      </c>
      <c r="M24" s="359" t="s">
        <v>1036</v>
      </c>
      <c r="N24" s="359" t="s">
        <v>1036</v>
      </c>
      <c r="O24" s="312"/>
    </row>
    <row r="25" spans="1:15" ht="31.5" customHeight="1" x14ac:dyDescent="0.2">
      <c r="B25" s="40" t="s">
        <v>33</v>
      </c>
      <c r="C25" s="29" t="s">
        <v>22</v>
      </c>
      <c r="D25" s="29" t="s">
        <v>0</v>
      </c>
      <c r="E25" s="423">
        <v>31.4</v>
      </c>
      <c r="F25" s="424">
        <v>31.4</v>
      </c>
      <c r="G25" s="423">
        <v>31.4</v>
      </c>
      <c r="H25" s="423">
        <v>31.4</v>
      </c>
      <c r="I25" s="125" t="s">
        <v>265</v>
      </c>
      <c r="J25" s="429" t="s">
        <v>1028</v>
      </c>
      <c r="K25" s="365" t="s">
        <v>1037</v>
      </c>
      <c r="L25" s="366" t="s">
        <v>1037</v>
      </c>
      <c r="M25" s="365" t="s">
        <v>1037</v>
      </c>
      <c r="N25" s="365" t="s">
        <v>1037</v>
      </c>
      <c r="O25" s="312"/>
    </row>
    <row r="26" spans="1:15" ht="31.5" customHeight="1" x14ac:dyDescent="0.2">
      <c r="B26" s="40" t="s">
        <v>34</v>
      </c>
      <c r="C26" s="41" t="s">
        <v>230</v>
      </c>
      <c r="D26" s="21" t="s">
        <v>0</v>
      </c>
      <c r="E26" s="428">
        <v>15.4</v>
      </c>
      <c r="F26" s="424">
        <v>15.4</v>
      </c>
      <c r="G26" s="428">
        <v>15.4</v>
      </c>
      <c r="H26" s="428">
        <v>10.3</v>
      </c>
      <c r="I26" s="125" t="s">
        <v>265</v>
      </c>
      <c r="J26" s="340" t="s">
        <v>1029</v>
      </c>
      <c r="K26" s="362" t="s">
        <v>764</v>
      </c>
      <c r="L26" s="371" t="s">
        <v>764</v>
      </c>
      <c r="M26" s="362" t="s">
        <v>764</v>
      </c>
      <c r="N26" s="362" t="s">
        <v>764</v>
      </c>
      <c r="O26" s="312"/>
    </row>
    <row r="27" spans="1:15" s="12" customFormat="1" ht="45" customHeight="1" x14ac:dyDescent="0.2">
      <c r="B27" s="40" t="s">
        <v>35</v>
      </c>
      <c r="C27" s="29" t="s">
        <v>23</v>
      </c>
      <c r="D27" s="29" t="s">
        <v>0</v>
      </c>
      <c r="E27" s="423">
        <v>15</v>
      </c>
      <c r="F27" s="424">
        <v>15</v>
      </c>
      <c r="G27" s="423">
        <v>15</v>
      </c>
      <c r="H27" s="423">
        <v>15</v>
      </c>
      <c r="I27" s="430"/>
      <c r="J27" s="429" t="s">
        <v>1030</v>
      </c>
      <c r="K27" s="372">
        <v>3</v>
      </c>
      <c r="L27" s="371">
        <v>3</v>
      </c>
      <c r="M27" s="499">
        <v>3</v>
      </c>
      <c r="N27" s="499">
        <v>3</v>
      </c>
      <c r="O27" s="312"/>
    </row>
    <row r="28" spans="1:15" ht="21" customHeight="1" x14ac:dyDescent="0.2">
      <c r="B28" s="701" t="s">
        <v>476</v>
      </c>
      <c r="C28" s="659" t="s">
        <v>603</v>
      </c>
      <c r="D28" s="21" t="s">
        <v>1</v>
      </c>
      <c r="E28" s="428">
        <v>16.3</v>
      </c>
      <c r="F28" s="424">
        <v>13.9</v>
      </c>
      <c r="G28" s="428">
        <v>0</v>
      </c>
      <c r="H28" s="428">
        <v>0</v>
      </c>
      <c r="I28" s="769" t="s">
        <v>262</v>
      </c>
      <c r="J28" s="716" t="s">
        <v>1031</v>
      </c>
      <c r="K28" s="745">
        <v>1</v>
      </c>
      <c r="L28" s="668">
        <v>1</v>
      </c>
      <c r="M28" s="744"/>
      <c r="N28" s="747"/>
      <c r="O28" s="312"/>
    </row>
    <row r="29" spans="1:15" s="62" customFormat="1" ht="24.75" customHeight="1" x14ac:dyDescent="0.2">
      <c r="B29" s="702"/>
      <c r="C29" s="660"/>
      <c r="D29" s="40" t="s">
        <v>3</v>
      </c>
      <c r="E29" s="428">
        <v>3.5</v>
      </c>
      <c r="F29" s="424">
        <v>3</v>
      </c>
      <c r="G29" s="428">
        <v>0</v>
      </c>
      <c r="H29" s="428">
        <v>0</v>
      </c>
      <c r="I29" s="770"/>
      <c r="J29" s="717"/>
      <c r="K29" s="746"/>
      <c r="L29" s="670"/>
      <c r="M29" s="744"/>
      <c r="N29" s="747"/>
      <c r="O29" s="312"/>
    </row>
    <row r="30" spans="1:15" s="117" customFormat="1" ht="55.5" customHeight="1" x14ac:dyDescent="0.2">
      <c r="A30" s="118"/>
      <c r="B30" s="348" t="s">
        <v>1160</v>
      </c>
      <c r="C30" s="432" t="s">
        <v>1153</v>
      </c>
      <c r="D30" s="40" t="s">
        <v>0</v>
      </c>
      <c r="E30" s="157">
        <v>0</v>
      </c>
      <c r="F30" s="338">
        <v>0</v>
      </c>
      <c r="G30" s="157">
        <v>220</v>
      </c>
      <c r="H30" s="157">
        <v>0</v>
      </c>
      <c r="I30" s="171" t="s">
        <v>259</v>
      </c>
      <c r="J30" s="433" t="s">
        <v>1154</v>
      </c>
      <c r="K30" s="434"/>
      <c r="L30" s="435"/>
      <c r="M30" s="500" t="s">
        <v>750</v>
      </c>
      <c r="N30" s="447"/>
      <c r="O30" s="312"/>
    </row>
    <row r="31" spans="1:15" s="277" customFormat="1" ht="32.25" customHeight="1" x14ac:dyDescent="0.2">
      <c r="B31" s="390" t="s">
        <v>37</v>
      </c>
      <c r="C31" s="755" t="s">
        <v>36</v>
      </c>
      <c r="D31" s="755"/>
      <c r="E31" s="436">
        <f t="shared" ref="E31:H31" si="3">SUM(E32:E34)</f>
        <v>188</v>
      </c>
      <c r="F31" s="436">
        <f t="shared" ref="F31" si="4">SUM(F32:F34)</f>
        <v>197.4</v>
      </c>
      <c r="G31" s="436">
        <f t="shared" si="3"/>
        <v>300.5</v>
      </c>
      <c r="H31" s="436">
        <f t="shared" si="3"/>
        <v>186.5</v>
      </c>
      <c r="I31" s="437"/>
      <c r="J31" s="438" t="s">
        <v>1065</v>
      </c>
      <c r="K31" s="357" t="s">
        <v>1066</v>
      </c>
      <c r="L31" s="357" t="s">
        <v>1066</v>
      </c>
      <c r="M31" s="357" t="s">
        <v>1067</v>
      </c>
      <c r="N31" s="357" t="s">
        <v>1067</v>
      </c>
      <c r="O31" s="312"/>
    </row>
    <row r="32" spans="1:15" ht="38.25" customHeight="1" x14ac:dyDescent="0.2">
      <c r="B32" s="29" t="s">
        <v>38</v>
      </c>
      <c r="C32" s="40" t="s">
        <v>93</v>
      </c>
      <c r="D32" s="40" t="s">
        <v>0</v>
      </c>
      <c r="E32" s="428">
        <v>98</v>
      </c>
      <c r="F32" s="424">
        <v>98</v>
      </c>
      <c r="G32" s="428">
        <v>135.5</v>
      </c>
      <c r="H32" s="428">
        <v>135.5</v>
      </c>
      <c r="I32" s="439" t="s">
        <v>261</v>
      </c>
      <c r="J32" s="422" t="s">
        <v>1038</v>
      </c>
      <c r="K32" s="440" t="s">
        <v>871</v>
      </c>
      <c r="L32" s="366" t="s">
        <v>871</v>
      </c>
      <c r="M32" s="441" t="s">
        <v>871</v>
      </c>
      <c r="N32" s="441" t="s">
        <v>871</v>
      </c>
      <c r="O32" s="312"/>
    </row>
    <row r="33" spans="1:15" ht="73.5" customHeight="1" x14ac:dyDescent="0.2">
      <c r="B33" s="40" t="s">
        <v>40</v>
      </c>
      <c r="C33" s="40" t="s">
        <v>39</v>
      </c>
      <c r="D33" s="40" t="s">
        <v>0</v>
      </c>
      <c r="E33" s="428">
        <v>85</v>
      </c>
      <c r="F33" s="424">
        <v>94.4</v>
      </c>
      <c r="G33" s="428">
        <v>120</v>
      </c>
      <c r="H33" s="428">
        <v>0</v>
      </c>
      <c r="I33" s="439" t="s">
        <v>261</v>
      </c>
      <c r="J33" s="358" t="s">
        <v>1038</v>
      </c>
      <c r="K33" s="441" t="s">
        <v>837</v>
      </c>
      <c r="L33" s="442" t="s">
        <v>837</v>
      </c>
      <c r="M33" s="441" t="s">
        <v>837</v>
      </c>
      <c r="N33" s="441" t="s">
        <v>837</v>
      </c>
      <c r="O33" s="312"/>
    </row>
    <row r="34" spans="1:15" s="130" customFormat="1" ht="36" customHeight="1" x14ac:dyDescent="0.2">
      <c r="B34" s="40" t="s">
        <v>41</v>
      </c>
      <c r="C34" s="427" t="s">
        <v>401</v>
      </c>
      <c r="D34" s="40" t="s">
        <v>0</v>
      </c>
      <c r="E34" s="428">
        <v>5</v>
      </c>
      <c r="F34" s="424">
        <v>5</v>
      </c>
      <c r="G34" s="428">
        <v>45</v>
      </c>
      <c r="H34" s="428">
        <v>51</v>
      </c>
      <c r="I34" s="439" t="s">
        <v>261</v>
      </c>
      <c r="J34" s="358" t="s">
        <v>1038</v>
      </c>
      <c r="K34" s="441" t="s">
        <v>750</v>
      </c>
      <c r="L34" s="442" t="s">
        <v>750</v>
      </c>
      <c r="M34" s="441" t="s">
        <v>837</v>
      </c>
      <c r="N34" s="441" t="s">
        <v>837</v>
      </c>
      <c r="O34" s="312"/>
    </row>
    <row r="35" spans="1:15" s="250" customFormat="1" ht="31.5" customHeight="1" x14ac:dyDescent="0.2">
      <c r="B35" s="390" t="s">
        <v>42</v>
      </c>
      <c r="C35" s="756" t="s">
        <v>43</v>
      </c>
      <c r="D35" s="757"/>
      <c r="E35" s="443">
        <f>SUM(E36:E53)</f>
        <v>1933.8</v>
      </c>
      <c r="F35" s="443">
        <f t="shared" ref="F35:H35" si="5">SUM(F36:F53)</f>
        <v>1873.4</v>
      </c>
      <c r="G35" s="443">
        <f t="shared" si="5"/>
        <v>2335.6999999999998</v>
      </c>
      <c r="H35" s="443">
        <f t="shared" si="5"/>
        <v>2658.3999999999996</v>
      </c>
      <c r="I35" s="420"/>
      <c r="J35" s="421" t="s">
        <v>1075</v>
      </c>
      <c r="K35" s="357" t="s">
        <v>689</v>
      </c>
      <c r="L35" s="357" t="s">
        <v>689</v>
      </c>
      <c r="M35" s="357" t="s">
        <v>689</v>
      </c>
      <c r="N35" s="357" t="s">
        <v>689</v>
      </c>
      <c r="O35" s="312"/>
    </row>
    <row r="36" spans="1:15" ht="45" customHeight="1" x14ac:dyDescent="0.2">
      <c r="B36" s="346" t="s">
        <v>44</v>
      </c>
      <c r="C36" s="316" t="s">
        <v>218</v>
      </c>
      <c r="D36" s="40" t="s">
        <v>0</v>
      </c>
      <c r="E36" s="157">
        <v>82.8</v>
      </c>
      <c r="F36" s="338">
        <v>82.8</v>
      </c>
      <c r="G36" s="157">
        <v>0</v>
      </c>
      <c r="H36" s="157">
        <v>0</v>
      </c>
      <c r="I36" s="125" t="s">
        <v>259</v>
      </c>
      <c r="J36" s="422" t="s">
        <v>1069</v>
      </c>
      <c r="K36" s="359" t="s">
        <v>1070</v>
      </c>
      <c r="L36" s="360" t="s">
        <v>1070</v>
      </c>
      <c r="M36" s="359"/>
      <c r="N36" s="359"/>
      <c r="O36" s="312"/>
    </row>
    <row r="37" spans="1:15" ht="45" customHeight="1" x14ac:dyDescent="0.2">
      <c r="B37" s="40" t="s">
        <v>45</v>
      </c>
      <c r="C37" s="40" t="s">
        <v>217</v>
      </c>
      <c r="D37" s="40" t="s">
        <v>0</v>
      </c>
      <c r="E37" s="157">
        <v>23</v>
      </c>
      <c r="F37" s="338">
        <v>23</v>
      </c>
      <c r="G37" s="157">
        <v>0</v>
      </c>
      <c r="H37" s="157">
        <v>0</v>
      </c>
      <c r="I37" s="125" t="s">
        <v>259</v>
      </c>
      <c r="J37" s="422" t="s">
        <v>1071</v>
      </c>
      <c r="K37" s="359" t="s">
        <v>1072</v>
      </c>
      <c r="L37" s="360" t="s">
        <v>1072</v>
      </c>
      <c r="M37" s="359"/>
      <c r="N37" s="359"/>
      <c r="O37" s="312"/>
    </row>
    <row r="38" spans="1:15" ht="45" customHeight="1" x14ac:dyDescent="0.2">
      <c r="B38" s="40" t="s">
        <v>46</v>
      </c>
      <c r="C38" s="427" t="s">
        <v>219</v>
      </c>
      <c r="D38" s="40" t="s">
        <v>0</v>
      </c>
      <c r="E38" s="157">
        <v>40</v>
      </c>
      <c r="F38" s="338">
        <v>30.6</v>
      </c>
      <c r="G38" s="157">
        <v>50.7</v>
      </c>
      <c r="H38" s="157">
        <v>50.7</v>
      </c>
      <c r="I38" s="171" t="s">
        <v>260</v>
      </c>
      <c r="J38" s="444" t="s">
        <v>1039</v>
      </c>
      <c r="K38" s="431">
        <v>31</v>
      </c>
      <c r="L38" s="373">
        <v>31</v>
      </c>
      <c r="M38" s="431">
        <v>39</v>
      </c>
      <c r="N38" s="431">
        <v>39</v>
      </c>
      <c r="O38" s="312"/>
    </row>
    <row r="39" spans="1:15" s="12" customFormat="1" ht="43.5" customHeight="1" x14ac:dyDescent="0.2">
      <c r="B39" s="40" t="s">
        <v>47</v>
      </c>
      <c r="C39" s="173" t="s">
        <v>604</v>
      </c>
      <c r="D39" s="173" t="s">
        <v>0</v>
      </c>
      <c r="E39" s="39">
        <v>112</v>
      </c>
      <c r="F39" s="341">
        <v>112</v>
      </c>
      <c r="G39" s="39">
        <v>0</v>
      </c>
      <c r="H39" s="39">
        <v>0</v>
      </c>
      <c r="I39" s="125" t="s">
        <v>259</v>
      </c>
      <c r="J39" s="342" t="s">
        <v>1106</v>
      </c>
      <c r="K39" s="441" t="s">
        <v>1073</v>
      </c>
      <c r="L39" s="442" t="s">
        <v>1073</v>
      </c>
      <c r="M39" s="445"/>
      <c r="N39" s="445"/>
      <c r="O39" s="312"/>
    </row>
    <row r="40" spans="1:15" s="12" customFormat="1" ht="33.75" customHeight="1" x14ac:dyDescent="0.2">
      <c r="B40" s="40" t="s">
        <v>48</v>
      </c>
      <c r="C40" s="40" t="s">
        <v>605</v>
      </c>
      <c r="D40" s="40" t="s">
        <v>0</v>
      </c>
      <c r="E40" s="39">
        <v>160</v>
      </c>
      <c r="F40" s="341">
        <v>160</v>
      </c>
      <c r="G40" s="39">
        <v>0</v>
      </c>
      <c r="H40" s="39">
        <v>0</v>
      </c>
      <c r="I40" s="125" t="s">
        <v>259</v>
      </c>
      <c r="J40" s="342" t="s">
        <v>1107</v>
      </c>
      <c r="K40" s="441" t="s">
        <v>681</v>
      </c>
      <c r="L40" s="442" t="s">
        <v>681</v>
      </c>
      <c r="M40" s="445"/>
      <c r="N40" s="445"/>
      <c r="O40" s="312"/>
    </row>
    <row r="41" spans="1:15" s="12" customFormat="1" ht="48.75" customHeight="1" x14ac:dyDescent="0.2">
      <c r="B41" s="40" t="s">
        <v>376</v>
      </c>
      <c r="C41" s="40" t="s">
        <v>653</v>
      </c>
      <c r="D41" s="40" t="s">
        <v>0</v>
      </c>
      <c r="E41" s="39">
        <v>23</v>
      </c>
      <c r="F41" s="341">
        <v>23</v>
      </c>
      <c r="G41" s="39">
        <v>0</v>
      </c>
      <c r="H41" s="39">
        <v>0</v>
      </c>
      <c r="I41" s="125" t="s">
        <v>259</v>
      </c>
      <c r="J41" s="342" t="s">
        <v>1040</v>
      </c>
      <c r="K41" s="441" t="s">
        <v>681</v>
      </c>
      <c r="L41" s="442" t="s">
        <v>681</v>
      </c>
      <c r="M41" s="445"/>
      <c r="N41" s="445"/>
      <c r="O41" s="312"/>
    </row>
    <row r="42" spans="1:15" s="12" customFormat="1" ht="20.25" customHeight="1" x14ac:dyDescent="0.2">
      <c r="B42" s="701" t="s">
        <v>477</v>
      </c>
      <c r="C42" s="701" t="s">
        <v>606</v>
      </c>
      <c r="D42" s="40" t="s">
        <v>1</v>
      </c>
      <c r="E42" s="39">
        <v>780</v>
      </c>
      <c r="F42" s="341">
        <v>780</v>
      </c>
      <c r="G42" s="39">
        <v>182</v>
      </c>
      <c r="H42" s="39">
        <v>0</v>
      </c>
      <c r="I42" s="676" t="s">
        <v>259</v>
      </c>
      <c r="J42" s="760" t="s">
        <v>1041</v>
      </c>
      <c r="K42" s="773"/>
      <c r="L42" s="777"/>
      <c r="M42" s="773"/>
      <c r="N42" s="776" t="s">
        <v>686</v>
      </c>
      <c r="O42" s="312"/>
    </row>
    <row r="43" spans="1:15" s="12" customFormat="1" ht="20.25" customHeight="1" x14ac:dyDescent="0.2">
      <c r="B43" s="703"/>
      <c r="C43" s="703"/>
      <c r="D43" s="40" t="s">
        <v>0</v>
      </c>
      <c r="E43" s="39">
        <v>300</v>
      </c>
      <c r="F43" s="341">
        <v>150</v>
      </c>
      <c r="G43" s="39">
        <v>600</v>
      </c>
      <c r="H43" s="39">
        <v>500</v>
      </c>
      <c r="I43" s="677"/>
      <c r="J43" s="761"/>
      <c r="K43" s="775"/>
      <c r="L43" s="778"/>
      <c r="M43" s="775"/>
      <c r="N43" s="776"/>
      <c r="O43" s="312"/>
    </row>
    <row r="44" spans="1:15" s="12" customFormat="1" ht="20.25" customHeight="1" x14ac:dyDescent="0.2">
      <c r="B44" s="703"/>
      <c r="C44" s="703"/>
      <c r="D44" s="40" t="s">
        <v>3</v>
      </c>
      <c r="E44" s="39">
        <v>165</v>
      </c>
      <c r="F44" s="341">
        <v>165</v>
      </c>
      <c r="G44" s="39">
        <v>125</v>
      </c>
      <c r="H44" s="39">
        <v>0</v>
      </c>
      <c r="I44" s="677"/>
      <c r="J44" s="761"/>
      <c r="K44" s="775"/>
      <c r="L44" s="778"/>
      <c r="M44" s="775"/>
      <c r="N44" s="776"/>
      <c r="O44" s="312"/>
    </row>
    <row r="45" spans="1:15" s="12" customFormat="1" ht="20.25" customHeight="1" x14ac:dyDescent="0.2">
      <c r="B45" s="702"/>
      <c r="C45" s="702"/>
      <c r="D45" s="40" t="s">
        <v>352</v>
      </c>
      <c r="E45" s="39">
        <v>50</v>
      </c>
      <c r="F45" s="341">
        <v>50</v>
      </c>
      <c r="G45" s="39">
        <v>50</v>
      </c>
      <c r="H45" s="39">
        <v>0</v>
      </c>
      <c r="I45" s="678"/>
      <c r="J45" s="762"/>
      <c r="K45" s="774"/>
      <c r="L45" s="779"/>
      <c r="M45" s="774"/>
      <c r="N45" s="776"/>
      <c r="O45" s="312"/>
    </row>
    <row r="46" spans="1:15" s="12" customFormat="1" ht="37.5" customHeight="1" x14ac:dyDescent="0.2">
      <c r="B46" s="701" t="s">
        <v>478</v>
      </c>
      <c r="C46" s="707" t="s">
        <v>607</v>
      </c>
      <c r="D46" s="46" t="s">
        <v>0</v>
      </c>
      <c r="E46" s="39">
        <v>14</v>
      </c>
      <c r="F46" s="341">
        <v>14</v>
      </c>
      <c r="G46" s="39">
        <v>150</v>
      </c>
      <c r="H46" s="39">
        <v>300</v>
      </c>
      <c r="I46" s="125" t="s">
        <v>259</v>
      </c>
      <c r="J46" s="760" t="s">
        <v>1041</v>
      </c>
      <c r="K46" s="718"/>
      <c r="L46" s="734"/>
      <c r="M46" s="773"/>
      <c r="N46" s="776" t="s">
        <v>686</v>
      </c>
      <c r="O46" s="312"/>
    </row>
    <row r="47" spans="1:15" s="12" customFormat="1" ht="30.75" customHeight="1" x14ac:dyDescent="0.2">
      <c r="B47" s="702"/>
      <c r="C47" s="708"/>
      <c r="D47" s="46" t="s">
        <v>1</v>
      </c>
      <c r="E47" s="39">
        <v>77</v>
      </c>
      <c r="F47" s="341">
        <v>77</v>
      </c>
      <c r="G47" s="39">
        <v>850</v>
      </c>
      <c r="H47" s="39">
        <v>1700</v>
      </c>
      <c r="I47" s="446"/>
      <c r="J47" s="762"/>
      <c r="K47" s="719"/>
      <c r="L47" s="735"/>
      <c r="M47" s="774"/>
      <c r="N47" s="776"/>
      <c r="O47" s="312"/>
    </row>
    <row r="48" spans="1:15" s="117" customFormat="1" ht="34.5" customHeight="1" x14ac:dyDescent="0.2">
      <c r="A48" s="118"/>
      <c r="B48" s="701" t="s">
        <v>479</v>
      </c>
      <c r="C48" s="659" t="s">
        <v>608</v>
      </c>
      <c r="D48" s="21" t="s">
        <v>1</v>
      </c>
      <c r="E48" s="39">
        <v>35</v>
      </c>
      <c r="F48" s="341">
        <v>70</v>
      </c>
      <c r="G48" s="39">
        <v>70</v>
      </c>
      <c r="H48" s="39">
        <v>35</v>
      </c>
      <c r="I48" s="676" t="s">
        <v>259</v>
      </c>
      <c r="J48" s="720" t="s">
        <v>1042</v>
      </c>
      <c r="K48" s="745"/>
      <c r="L48" s="668"/>
      <c r="M48" s="763"/>
      <c r="N48" s="771" t="s">
        <v>686</v>
      </c>
      <c r="O48" s="312"/>
    </row>
    <row r="49" spans="1:15" s="117" customFormat="1" ht="36" customHeight="1" x14ac:dyDescent="0.2">
      <c r="A49" s="118"/>
      <c r="B49" s="702"/>
      <c r="C49" s="660"/>
      <c r="D49" s="21" t="s">
        <v>3</v>
      </c>
      <c r="E49" s="39">
        <v>3</v>
      </c>
      <c r="F49" s="341">
        <v>6</v>
      </c>
      <c r="G49" s="39">
        <v>6</v>
      </c>
      <c r="H49" s="39">
        <v>3</v>
      </c>
      <c r="I49" s="678"/>
      <c r="J49" s="721"/>
      <c r="K49" s="746"/>
      <c r="L49" s="670"/>
      <c r="M49" s="764"/>
      <c r="N49" s="771"/>
      <c r="O49" s="312"/>
    </row>
    <row r="50" spans="1:15" s="117" customFormat="1" ht="35.25" customHeight="1" x14ac:dyDescent="0.2">
      <c r="A50" s="118"/>
      <c r="B50" s="701" t="s">
        <v>480</v>
      </c>
      <c r="C50" s="659" t="s">
        <v>609</v>
      </c>
      <c r="D50" s="21" t="s">
        <v>1</v>
      </c>
      <c r="E50" s="39">
        <v>64</v>
      </c>
      <c r="F50" s="341">
        <v>64</v>
      </c>
      <c r="G50" s="39">
        <v>64</v>
      </c>
      <c r="H50" s="39">
        <v>64</v>
      </c>
      <c r="I50" s="676" t="s">
        <v>259</v>
      </c>
      <c r="J50" s="720" t="s">
        <v>1043</v>
      </c>
      <c r="K50" s="763"/>
      <c r="L50" s="777"/>
      <c r="M50" s="763"/>
      <c r="N50" s="771" t="s">
        <v>686</v>
      </c>
      <c r="O50" s="312"/>
    </row>
    <row r="51" spans="1:15" s="117" customFormat="1" ht="26.25" customHeight="1" x14ac:dyDescent="0.2">
      <c r="A51" s="118"/>
      <c r="B51" s="703"/>
      <c r="C51" s="765"/>
      <c r="D51" s="21" t="s">
        <v>0</v>
      </c>
      <c r="E51" s="39">
        <v>0</v>
      </c>
      <c r="F51" s="341">
        <v>1</v>
      </c>
      <c r="G51" s="39">
        <v>1</v>
      </c>
      <c r="H51" s="39">
        <v>0.7</v>
      </c>
      <c r="I51" s="677"/>
      <c r="J51" s="759"/>
      <c r="K51" s="772"/>
      <c r="L51" s="778"/>
      <c r="M51" s="772"/>
      <c r="N51" s="771"/>
      <c r="O51" s="312"/>
    </row>
    <row r="52" spans="1:15" s="117" customFormat="1" ht="26.25" customHeight="1" x14ac:dyDescent="0.2">
      <c r="A52" s="118"/>
      <c r="B52" s="702"/>
      <c r="C52" s="660"/>
      <c r="D52" s="21" t="s">
        <v>3</v>
      </c>
      <c r="E52" s="39">
        <v>5</v>
      </c>
      <c r="F52" s="341">
        <v>5</v>
      </c>
      <c r="G52" s="39">
        <v>5</v>
      </c>
      <c r="H52" s="39">
        <v>5</v>
      </c>
      <c r="I52" s="678"/>
      <c r="J52" s="721"/>
      <c r="K52" s="764"/>
      <c r="L52" s="779"/>
      <c r="M52" s="764"/>
      <c r="N52" s="771"/>
      <c r="O52" s="312"/>
    </row>
    <row r="53" spans="1:15" s="117" customFormat="1" ht="41.25" customHeight="1" x14ac:dyDescent="0.2">
      <c r="A53" s="118"/>
      <c r="B53" s="348" t="s">
        <v>1147</v>
      </c>
      <c r="C53" s="432" t="s">
        <v>1148</v>
      </c>
      <c r="D53" s="40" t="s">
        <v>0</v>
      </c>
      <c r="E53" s="157">
        <v>0</v>
      </c>
      <c r="F53" s="338">
        <v>60</v>
      </c>
      <c r="G53" s="157">
        <v>182</v>
      </c>
      <c r="H53" s="157">
        <v>0</v>
      </c>
      <c r="I53" s="171" t="s">
        <v>259</v>
      </c>
      <c r="J53" s="433" t="s">
        <v>1161</v>
      </c>
      <c r="K53" s="434"/>
      <c r="L53" s="496"/>
      <c r="M53" s="435" t="s">
        <v>750</v>
      </c>
      <c r="N53" s="447"/>
      <c r="O53" s="312"/>
    </row>
    <row r="54" spans="1:15" s="233" customFormat="1" ht="56.25" customHeight="1" x14ac:dyDescent="0.2">
      <c r="B54" s="403" t="s">
        <v>481</v>
      </c>
      <c r="C54" s="448" t="s">
        <v>51</v>
      </c>
      <c r="D54" s="449"/>
      <c r="E54" s="443">
        <f t="shared" ref="E54:H54" si="6">SUM(E55:E73)</f>
        <v>30810.100000000002</v>
      </c>
      <c r="F54" s="443">
        <f t="shared" ref="F54" si="7">SUM(F55:F73)</f>
        <v>29405.500000000004</v>
      </c>
      <c r="G54" s="443">
        <f t="shared" si="6"/>
        <v>31330.6</v>
      </c>
      <c r="H54" s="443">
        <f t="shared" si="6"/>
        <v>31860.799999999999</v>
      </c>
      <c r="I54" s="420"/>
      <c r="J54" s="448" t="s">
        <v>1074</v>
      </c>
      <c r="K54" s="450" t="s">
        <v>681</v>
      </c>
      <c r="L54" s="450" t="s">
        <v>681</v>
      </c>
      <c r="M54" s="450" t="s">
        <v>681</v>
      </c>
      <c r="N54" s="357" t="s">
        <v>681</v>
      </c>
      <c r="O54" s="312"/>
    </row>
    <row r="55" spans="1:15" s="32" customFormat="1" ht="28.5" customHeight="1" x14ac:dyDescent="0.2">
      <c r="B55" s="644" t="s">
        <v>482</v>
      </c>
      <c r="C55" s="644" t="s">
        <v>610</v>
      </c>
      <c r="D55" s="28" t="s">
        <v>3</v>
      </c>
      <c r="E55" s="451">
        <v>483.9</v>
      </c>
      <c r="F55" s="494">
        <v>462.6</v>
      </c>
      <c r="G55" s="451">
        <v>490</v>
      </c>
      <c r="H55" s="451">
        <v>490</v>
      </c>
      <c r="I55" s="787" t="s">
        <v>312</v>
      </c>
      <c r="J55" s="705" t="s">
        <v>840</v>
      </c>
      <c r="K55" s="648" t="s">
        <v>872</v>
      </c>
      <c r="L55" s="728" t="s">
        <v>872</v>
      </c>
      <c r="M55" s="648" t="s">
        <v>872</v>
      </c>
      <c r="N55" s="648" t="s">
        <v>872</v>
      </c>
      <c r="O55" s="312"/>
    </row>
    <row r="56" spans="1:15" s="32" customFormat="1" ht="27" customHeight="1" x14ac:dyDescent="0.2">
      <c r="B56" s="644"/>
      <c r="C56" s="644"/>
      <c r="D56" s="28" t="s">
        <v>0</v>
      </c>
      <c r="E56" s="451">
        <v>4183.2</v>
      </c>
      <c r="F56" s="494">
        <v>4183.2</v>
      </c>
      <c r="G56" s="451">
        <v>4500</v>
      </c>
      <c r="H56" s="451">
        <v>4800</v>
      </c>
      <c r="I56" s="788"/>
      <c r="J56" s="705"/>
      <c r="K56" s="648"/>
      <c r="L56" s="728"/>
      <c r="M56" s="648"/>
      <c r="N56" s="648"/>
      <c r="O56" s="312"/>
    </row>
    <row r="57" spans="1:15" s="32" customFormat="1" ht="26.25" customHeight="1" x14ac:dyDescent="0.2">
      <c r="B57" s="644" t="s">
        <v>1155</v>
      </c>
      <c r="C57" s="705" t="s">
        <v>397</v>
      </c>
      <c r="D57" s="705" t="s">
        <v>3</v>
      </c>
      <c r="E57" s="694">
        <v>1294.7</v>
      </c>
      <c r="F57" s="699">
        <v>1258.7</v>
      </c>
      <c r="G57" s="694">
        <v>1390</v>
      </c>
      <c r="H57" s="694">
        <v>1490</v>
      </c>
      <c r="I57" s="170" t="s">
        <v>312</v>
      </c>
      <c r="J57" s="29" t="s">
        <v>841</v>
      </c>
      <c r="K57" s="268" t="s">
        <v>873</v>
      </c>
      <c r="L57" s="347" t="s">
        <v>873</v>
      </c>
      <c r="M57" s="268" t="s">
        <v>874</v>
      </c>
      <c r="N57" s="268" t="s">
        <v>875</v>
      </c>
      <c r="O57" s="312"/>
    </row>
    <row r="58" spans="1:15" s="32" customFormat="1" ht="30.75" customHeight="1" x14ac:dyDescent="0.2">
      <c r="B58" s="644"/>
      <c r="C58" s="705"/>
      <c r="D58" s="705"/>
      <c r="E58" s="695"/>
      <c r="F58" s="700"/>
      <c r="G58" s="695"/>
      <c r="H58" s="695"/>
      <c r="I58" s="171"/>
      <c r="J58" s="29" t="s">
        <v>842</v>
      </c>
      <c r="K58" s="268" t="s">
        <v>876</v>
      </c>
      <c r="L58" s="347" t="s">
        <v>876</v>
      </c>
      <c r="M58" s="268" t="s">
        <v>877</v>
      </c>
      <c r="N58" s="268" t="s">
        <v>878</v>
      </c>
      <c r="O58" s="312"/>
    </row>
    <row r="59" spans="1:15" s="32" customFormat="1" ht="30.75" customHeight="1" x14ac:dyDescent="0.2">
      <c r="B59" s="41" t="s">
        <v>483</v>
      </c>
      <c r="C59" s="46" t="s">
        <v>54</v>
      </c>
      <c r="D59" s="7" t="s">
        <v>0</v>
      </c>
      <c r="E59" s="39">
        <v>110</v>
      </c>
      <c r="F59" s="341">
        <v>110</v>
      </c>
      <c r="G59" s="39">
        <v>110</v>
      </c>
      <c r="H59" s="39">
        <v>110</v>
      </c>
      <c r="I59" s="125" t="s">
        <v>312</v>
      </c>
      <c r="J59" s="8" t="s">
        <v>843</v>
      </c>
      <c r="K59" s="268" t="s">
        <v>879</v>
      </c>
      <c r="L59" s="347" t="s">
        <v>879</v>
      </c>
      <c r="M59" s="268" t="s">
        <v>879</v>
      </c>
      <c r="N59" s="268" t="s">
        <v>879</v>
      </c>
      <c r="O59" s="312"/>
    </row>
    <row r="60" spans="1:15" s="32" customFormat="1" ht="30" customHeight="1" x14ac:dyDescent="0.2">
      <c r="B60" s="41" t="s">
        <v>484</v>
      </c>
      <c r="C60" s="46" t="s">
        <v>227</v>
      </c>
      <c r="D60" s="7" t="s">
        <v>0</v>
      </c>
      <c r="E60" s="39">
        <v>292.5</v>
      </c>
      <c r="F60" s="341">
        <v>292.5</v>
      </c>
      <c r="G60" s="39">
        <v>300</v>
      </c>
      <c r="H60" s="39">
        <v>300</v>
      </c>
      <c r="I60" s="125" t="s">
        <v>312</v>
      </c>
      <c r="J60" s="29" t="s">
        <v>841</v>
      </c>
      <c r="K60" s="268" t="s">
        <v>873</v>
      </c>
      <c r="L60" s="347" t="s">
        <v>873</v>
      </c>
      <c r="M60" s="268" t="s">
        <v>874</v>
      </c>
      <c r="N60" s="268" t="s">
        <v>880</v>
      </c>
      <c r="O60" s="312"/>
    </row>
    <row r="61" spans="1:15" s="32" customFormat="1" ht="27" customHeight="1" x14ac:dyDescent="0.2">
      <c r="B61" s="41" t="s">
        <v>485</v>
      </c>
      <c r="C61" s="7" t="s">
        <v>56</v>
      </c>
      <c r="D61" s="27" t="s">
        <v>0</v>
      </c>
      <c r="E61" s="39">
        <v>800</v>
      </c>
      <c r="F61" s="341">
        <v>800</v>
      </c>
      <c r="G61" s="452">
        <v>800</v>
      </c>
      <c r="H61" s="452">
        <v>800</v>
      </c>
      <c r="I61" s="453" t="s">
        <v>312</v>
      </c>
      <c r="J61" s="8" t="s">
        <v>844</v>
      </c>
      <c r="K61" s="269" t="s">
        <v>881</v>
      </c>
      <c r="L61" s="347" t="s">
        <v>881</v>
      </c>
      <c r="M61" s="269" t="s">
        <v>881</v>
      </c>
      <c r="N61" s="269" t="s">
        <v>881</v>
      </c>
      <c r="O61" s="312"/>
    </row>
    <row r="62" spans="1:15" s="32" customFormat="1" ht="36" customHeight="1" x14ac:dyDescent="0.2">
      <c r="B62" s="41" t="s">
        <v>486</v>
      </c>
      <c r="C62" s="46" t="s">
        <v>57</v>
      </c>
      <c r="D62" s="57" t="s">
        <v>3</v>
      </c>
      <c r="E62" s="39">
        <v>1755.6</v>
      </c>
      <c r="F62" s="341">
        <v>302.7</v>
      </c>
      <c r="G62" s="39">
        <v>1850</v>
      </c>
      <c r="H62" s="39">
        <v>1980</v>
      </c>
      <c r="I62" s="125" t="s">
        <v>312</v>
      </c>
      <c r="J62" s="27" t="s">
        <v>882</v>
      </c>
      <c r="K62" s="268" t="s">
        <v>681</v>
      </c>
      <c r="L62" s="347" t="s">
        <v>681</v>
      </c>
      <c r="M62" s="268" t="s">
        <v>681</v>
      </c>
      <c r="N62" s="268" t="s">
        <v>681</v>
      </c>
      <c r="O62" s="312"/>
    </row>
    <row r="63" spans="1:15" s="32" customFormat="1" ht="35.25" customHeight="1" x14ac:dyDescent="0.2">
      <c r="B63" s="41" t="s">
        <v>487</v>
      </c>
      <c r="C63" s="46" t="s">
        <v>426</v>
      </c>
      <c r="D63" s="40" t="s">
        <v>3</v>
      </c>
      <c r="E63" s="39">
        <f>8.4+1.1</f>
        <v>9.5</v>
      </c>
      <c r="F63" s="341">
        <v>8.4</v>
      </c>
      <c r="G63" s="39">
        <v>9.5</v>
      </c>
      <c r="H63" s="39">
        <v>9.5</v>
      </c>
      <c r="I63" s="125" t="s">
        <v>312</v>
      </c>
      <c r="J63" s="8" t="s">
        <v>845</v>
      </c>
      <c r="K63" s="268" t="s">
        <v>735</v>
      </c>
      <c r="L63" s="347" t="s">
        <v>735</v>
      </c>
      <c r="M63" s="268" t="s">
        <v>735</v>
      </c>
      <c r="N63" s="268" t="s">
        <v>735</v>
      </c>
      <c r="O63" s="312"/>
    </row>
    <row r="64" spans="1:15" s="32" customFormat="1" ht="55.5" customHeight="1" x14ac:dyDescent="0.2">
      <c r="B64" s="41" t="s">
        <v>488</v>
      </c>
      <c r="C64" s="46" t="s">
        <v>55</v>
      </c>
      <c r="D64" s="46" t="s">
        <v>3</v>
      </c>
      <c r="E64" s="39">
        <v>40.9</v>
      </c>
      <c r="F64" s="341">
        <v>21</v>
      </c>
      <c r="G64" s="39">
        <v>40.9</v>
      </c>
      <c r="H64" s="39">
        <v>40.9</v>
      </c>
      <c r="I64" s="125" t="s">
        <v>312</v>
      </c>
      <c r="J64" s="27" t="s">
        <v>846</v>
      </c>
      <c r="K64" s="268" t="s">
        <v>735</v>
      </c>
      <c r="L64" s="347" t="s">
        <v>971</v>
      </c>
      <c r="M64" s="268" t="s">
        <v>735</v>
      </c>
      <c r="N64" s="268" t="s">
        <v>735</v>
      </c>
      <c r="O64" s="312"/>
    </row>
    <row r="65" spans="2:15" s="32" customFormat="1" ht="21.75" customHeight="1" x14ac:dyDescent="0.2">
      <c r="B65" s="701" t="s">
        <v>494</v>
      </c>
      <c r="C65" s="707" t="s">
        <v>367</v>
      </c>
      <c r="D65" s="41" t="s">
        <v>3</v>
      </c>
      <c r="E65" s="39">
        <v>5836.1</v>
      </c>
      <c r="F65" s="341">
        <v>5836.1</v>
      </c>
      <c r="G65" s="39">
        <v>5836.1</v>
      </c>
      <c r="H65" s="39">
        <v>5836.1</v>
      </c>
      <c r="I65" s="170" t="s">
        <v>312</v>
      </c>
      <c r="J65" s="709" t="s">
        <v>883</v>
      </c>
      <c r="K65" s="807" t="s">
        <v>884</v>
      </c>
      <c r="L65" s="728" t="s">
        <v>884</v>
      </c>
      <c r="M65" s="807" t="s">
        <v>885</v>
      </c>
      <c r="N65" s="807" t="s">
        <v>885</v>
      </c>
      <c r="O65" s="312"/>
    </row>
    <row r="66" spans="2:15" s="32" customFormat="1" ht="20.25" customHeight="1" x14ac:dyDescent="0.2">
      <c r="B66" s="702"/>
      <c r="C66" s="708"/>
      <c r="D66" s="41" t="s">
        <v>3</v>
      </c>
      <c r="E66" s="39">
        <v>0</v>
      </c>
      <c r="F66" s="341">
        <v>0.2</v>
      </c>
      <c r="G66" s="39">
        <v>0</v>
      </c>
      <c r="H66" s="39">
        <v>0</v>
      </c>
      <c r="I66" s="171"/>
      <c r="J66" s="710"/>
      <c r="K66" s="807"/>
      <c r="L66" s="728"/>
      <c r="M66" s="807"/>
      <c r="N66" s="807"/>
      <c r="O66" s="312"/>
    </row>
    <row r="67" spans="2:15" s="32" customFormat="1" ht="27.75" customHeight="1" x14ac:dyDescent="0.2">
      <c r="B67" s="41" t="s">
        <v>489</v>
      </c>
      <c r="C67" s="46" t="s">
        <v>368</v>
      </c>
      <c r="D67" s="41" t="s">
        <v>3</v>
      </c>
      <c r="E67" s="39">
        <v>15724</v>
      </c>
      <c r="F67" s="341">
        <v>15724</v>
      </c>
      <c r="G67" s="39">
        <v>15724</v>
      </c>
      <c r="H67" s="39">
        <v>15724</v>
      </c>
      <c r="I67" s="125" t="s">
        <v>312</v>
      </c>
      <c r="J67" s="21" t="s">
        <v>847</v>
      </c>
      <c r="K67" s="268" t="s">
        <v>887</v>
      </c>
      <c r="L67" s="347" t="s">
        <v>887</v>
      </c>
      <c r="M67" s="268" t="s">
        <v>888</v>
      </c>
      <c r="N67" s="268" t="s">
        <v>889</v>
      </c>
      <c r="O67" s="312"/>
    </row>
    <row r="68" spans="2:15" ht="31.5" customHeight="1" x14ac:dyDescent="0.2">
      <c r="B68" s="41" t="s">
        <v>490</v>
      </c>
      <c r="C68" s="428" t="s">
        <v>18</v>
      </c>
      <c r="D68" s="40" t="s">
        <v>3</v>
      </c>
      <c r="E68" s="157">
        <v>1.1000000000000001</v>
      </c>
      <c r="F68" s="338">
        <v>1.1000000000000001</v>
      </c>
      <c r="G68" s="157">
        <v>1.1000000000000001</v>
      </c>
      <c r="H68" s="157">
        <v>1.1000000000000001</v>
      </c>
      <c r="I68" s="125"/>
      <c r="J68" s="428" t="s">
        <v>848</v>
      </c>
      <c r="K68" s="267" t="s">
        <v>1094</v>
      </c>
      <c r="L68" s="347" t="s">
        <v>1094</v>
      </c>
      <c r="M68" s="267" t="s">
        <v>1094</v>
      </c>
      <c r="N68" s="267" t="s">
        <v>1094</v>
      </c>
      <c r="O68" s="312"/>
    </row>
    <row r="69" spans="2:15" s="4" customFormat="1" ht="40.5" customHeight="1" x14ac:dyDescent="0.2">
      <c r="B69" s="41" t="s">
        <v>491</v>
      </c>
      <c r="C69" s="40" t="s">
        <v>369</v>
      </c>
      <c r="D69" s="56" t="s">
        <v>3</v>
      </c>
      <c r="E69" s="454">
        <v>0</v>
      </c>
      <c r="F69" s="495">
        <v>126.4</v>
      </c>
      <c r="G69" s="454">
        <v>0</v>
      </c>
      <c r="H69" s="454">
        <v>0</v>
      </c>
      <c r="I69" s="455"/>
      <c r="J69" s="27" t="s">
        <v>890</v>
      </c>
      <c r="K69" s="267" t="s">
        <v>681</v>
      </c>
      <c r="L69" s="347" t="s">
        <v>681</v>
      </c>
      <c r="M69" s="267" t="s">
        <v>681</v>
      </c>
      <c r="N69" s="267" t="s">
        <v>681</v>
      </c>
      <c r="O69" s="312"/>
    </row>
    <row r="70" spans="2:15" s="147" customFormat="1" ht="30.75" customHeight="1" x14ac:dyDescent="0.2">
      <c r="B70" s="41" t="s">
        <v>492</v>
      </c>
      <c r="C70" s="174" t="s">
        <v>403</v>
      </c>
      <c r="D70" s="27" t="s">
        <v>1</v>
      </c>
      <c r="E70" s="456">
        <v>28.6</v>
      </c>
      <c r="F70" s="492">
        <v>28.6</v>
      </c>
      <c r="G70" s="456">
        <v>28.6</v>
      </c>
      <c r="H70" s="456">
        <v>28.6</v>
      </c>
      <c r="I70" s="457"/>
      <c r="J70" s="21" t="s">
        <v>891</v>
      </c>
      <c r="K70" s="267">
        <v>100</v>
      </c>
      <c r="L70" s="347">
        <v>100</v>
      </c>
      <c r="M70" s="267">
        <v>100</v>
      </c>
      <c r="N70" s="267">
        <v>100</v>
      </c>
      <c r="O70" s="312"/>
    </row>
    <row r="71" spans="2:15" s="147" customFormat="1" ht="66.75" customHeight="1" x14ac:dyDescent="0.2">
      <c r="B71" s="41" t="s">
        <v>493</v>
      </c>
      <c r="C71" s="174" t="s">
        <v>403</v>
      </c>
      <c r="D71" s="27" t="s">
        <v>1</v>
      </c>
      <c r="E71" s="456">
        <v>22.9</v>
      </c>
      <c r="F71" s="492">
        <v>22.9</v>
      </c>
      <c r="G71" s="456">
        <v>22.9</v>
      </c>
      <c r="H71" s="456">
        <v>22.9</v>
      </c>
      <c r="I71" s="457"/>
      <c r="J71" s="21" t="s">
        <v>849</v>
      </c>
      <c r="K71" s="267" t="s">
        <v>672</v>
      </c>
      <c r="L71" s="347" t="s">
        <v>672</v>
      </c>
      <c r="M71" s="267" t="s">
        <v>672</v>
      </c>
      <c r="N71" s="267" t="s">
        <v>672</v>
      </c>
      <c r="O71" s="312"/>
    </row>
    <row r="72" spans="2:15" s="33" customFormat="1" ht="24" customHeight="1" x14ac:dyDescent="0.2">
      <c r="B72" s="701" t="s">
        <v>495</v>
      </c>
      <c r="C72" s="782" t="s">
        <v>86</v>
      </c>
      <c r="D72" s="458" t="s">
        <v>3</v>
      </c>
      <c r="E72" s="386">
        <v>162.9</v>
      </c>
      <c r="F72" s="387">
        <v>162.9</v>
      </c>
      <c r="G72" s="386">
        <v>162.9</v>
      </c>
      <c r="H72" s="386">
        <v>162.9</v>
      </c>
      <c r="I72" s="758" t="s">
        <v>309</v>
      </c>
      <c r="J72" s="794" t="s">
        <v>850</v>
      </c>
      <c r="K72" s="804" t="s">
        <v>892</v>
      </c>
      <c r="L72" s="768" t="s">
        <v>892</v>
      </c>
      <c r="M72" s="804" t="s">
        <v>892</v>
      </c>
      <c r="N72" s="804" t="s">
        <v>892</v>
      </c>
      <c r="O72" s="312"/>
    </row>
    <row r="73" spans="2:15" s="33" customFormat="1" ht="39" customHeight="1" x14ac:dyDescent="0.2">
      <c r="B73" s="702"/>
      <c r="C73" s="782"/>
      <c r="D73" s="458" t="s">
        <v>0</v>
      </c>
      <c r="E73" s="386">
        <v>64.2</v>
      </c>
      <c r="F73" s="387">
        <v>64.2</v>
      </c>
      <c r="G73" s="386">
        <v>64.599999999999994</v>
      </c>
      <c r="H73" s="386">
        <v>64.8</v>
      </c>
      <c r="I73" s="758"/>
      <c r="J73" s="794"/>
      <c r="K73" s="804"/>
      <c r="L73" s="768"/>
      <c r="M73" s="804"/>
      <c r="N73" s="804"/>
      <c r="O73" s="312"/>
    </row>
    <row r="74" spans="2:15" s="232" customFormat="1" ht="55.5" customHeight="1" x14ac:dyDescent="0.2">
      <c r="B74" s="403" t="s">
        <v>496</v>
      </c>
      <c r="C74" s="756" t="s">
        <v>15</v>
      </c>
      <c r="D74" s="757"/>
      <c r="E74" s="461">
        <f>SUM(E75:E81)</f>
        <v>991.6</v>
      </c>
      <c r="F74" s="461">
        <f>SUM(F75:F81)</f>
        <v>991.6</v>
      </c>
      <c r="G74" s="461">
        <f>SUM(G75:G81)</f>
        <v>1034.5</v>
      </c>
      <c r="H74" s="461">
        <f>SUM(H75:H81)</f>
        <v>1056.5</v>
      </c>
      <c r="I74" s="462"/>
      <c r="J74" s="463" t="s">
        <v>923</v>
      </c>
      <c r="K74" s="464" t="s">
        <v>920</v>
      </c>
      <c r="L74" s="464" t="s">
        <v>920</v>
      </c>
      <c r="M74" s="464" t="s">
        <v>921</v>
      </c>
      <c r="N74" s="464" t="s">
        <v>922</v>
      </c>
      <c r="O74" s="312"/>
    </row>
    <row r="75" spans="2:15" s="32" customFormat="1" ht="35.25" customHeight="1" x14ac:dyDescent="0.2">
      <c r="B75" s="41" t="s">
        <v>497</v>
      </c>
      <c r="C75" s="41" t="s">
        <v>62</v>
      </c>
      <c r="D75" s="7" t="s">
        <v>0</v>
      </c>
      <c r="E75" s="39">
        <v>245.5</v>
      </c>
      <c r="F75" s="341">
        <v>245.5</v>
      </c>
      <c r="G75" s="39">
        <v>247</v>
      </c>
      <c r="H75" s="39">
        <v>247</v>
      </c>
      <c r="I75" s="125" t="s">
        <v>308</v>
      </c>
      <c r="J75" s="27" t="s">
        <v>851</v>
      </c>
      <c r="K75" s="267" t="s">
        <v>1095</v>
      </c>
      <c r="L75" s="347" t="s">
        <v>1095</v>
      </c>
      <c r="M75" s="267" t="s">
        <v>1095</v>
      </c>
      <c r="N75" s="267" t="s">
        <v>1095</v>
      </c>
      <c r="O75" s="312"/>
    </row>
    <row r="76" spans="2:15" s="32" customFormat="1" ht="35.25" customHeight="1" x14ac:dyDescent="0.2">
      <c r="B76" s="41" t="s">
        <v>498</v>
      </c>
      <c r="C76" s="8" t="s">
        <v>63</v>
      </c>
      <c r="D76" s="58" t="s">
        <v>0</v>
      </c>
      <c r="E76" s="465">
        <v>120</v>
      </c>
      <c r="F76" s="493">
        <v>120</v>
      </c>
      <c r="G76" s="465">
        <v>120</v>
      </c>
      <c r="H76" s="465">
        <v>120</v>
      </c>
      <c r="I76" s="466" t="s">
        <v>311</v>
      </c>
      <c r="J76" s="27" t="s">
        <v>893</v>
      </c>
      <c r="K76" s="269" t="s">
        <v>681</v>
      </c>
      <c r="L76" s="347" t="s">
        <v>681</v>
      </c>
      <c r="M76" s="269" t="s">
        <v>681</v>
      </c>
      <c r="N76" s="269" t="s">
        <v>681</v>
      </c>
      <c r="O76" s="312"/>
    </row>
    <row r="77" spans="2:15" s="32" customFormat="1" ht="35.25" customHeight="1" x14ac:dyDescent="0.2">
      <c r="B77" s="41" t="s">
        <v>499</v>
      </c>
      <c r="C77" s="8" t="s">
        <v>64</v>
      </c>
      <c r="D77" s="58" t="s">
        <v>0</v>
      </c>
      <c r="E77" s="465">
        <v>178.5</v>
      </c>
      <c r="F77" s="493">
        <v>178.5</v>
      </c>
      <c r="G77" s="465">
        <v>178.5</v>
      </c>
      <c r="H77" s="465">
        <v>178.5</v>
      </c>
      <c r="I77" s="466" t="s">
        <v>311</v>
      </c>
      <c r="J77" s="27" t="s">
        <v>893</v>
      </c>
      <c r="K77" s="269" t="s">
        <v>681</v>
      </c>
      <c r="L77" s="347" t="s">
        <v>681</v>
      </c>
      <c r="M77" s="269" t="s">
        <v>681</v>
      </c>
      <c r="N77" s="269" t="s">
        <v>681</v>
      </c>
      <c r="O77" s="312"/>
    </row>
    <row r="78" spans="2:15" s="32" customFormat="1" ht="35.25" customHeight="1" x14ac:dyDescent="0.2">
      <c r="B78" s="41" t="s">
        <v>500</v>
      </c>
      <c r="C78" s="27" t="s">
        <v>65</v>
      </c>
      <c r="D78" s="27" t="s">
        <v>0</v>
      </c>
      <c r="E78" s="465">
        <v>40</v>
      </c>
      <c r="F78" s="493">
        <v>40</v>
      </c>
      <c r="G78" s="465">
        <v>40</v>
      </c>
      <c r="H78" s="465">
        <v>40</v>
      </c>
      <c r="I78" s="466" t="s">
        <v>311</v>
      </c>
      <c r="J78" s="27" t="s">
        <v>852</v>
      </c>
      <c r="K78" s="267" t="s">
        <v>894</v>
      </c>
      <c r="L78" s="347" t="s">
        <v>894</v>
      </c>
      <c r="M78" s="267" t="s">
        <v>894</v>
      </c>
      <c r="N78" s="267" t="s">
        <v>894</v>
      </c>
      <c r="O78" s="312"/>
    </row>
    <row r="79" spans="2:15" s="32" customFormat="1" ht="35.25" customHeight="1" x14ac:dyDescent="0.2">
      <c r="B79" s="41" t="s">
        <v>501</v>
      </c>
      <c r="C79" s="27" t="s">
        <v>414</v>
      </c>
      <c r="D79" s="27" t="s">
        <v>0</v>
      </c>
      <c r="E79" s="465">
        <v>350.2</v>
      </c>
      <c r="F79" s="493">
        <v>350.2</v>
      </c>
      <c r="G79" s="465">
        <v>390</v>
      </c>
      <c r="H79" s="465">
        <v>410</v>
      </c>
      <c r="I79" s="466" t="s">
        <v>415</v>
      </c>
      <c r="J79" s="27" t="s">
        <v>895</v>
      </c>
      <c r="K79" s="267" t="s">
        <v>896</v>
      </c>
      <c r="L79" s="347" t="s">
        <v>896</v>
      </c>
      <c r="M79" s="267" t="s">
        <v>896</v>
      </c>
      <c r="N79" s="267" t="s">
        <v>896</v>
      </c>
      <c r="O79" s="312"/>
    </row>
    <row r="80" spans="2:15" s="32" customFormat="1" ht="35.25" customHeight="1" x14ac:dyDescent="0.2">
      <c r="B80" s="41" t="s">
        <v>502</v>
      </c>
      <c r="C80" s="21" t="s">
        <v>372</v>
      </c>
      <c r="D80" s="59" t="s">
        <v>1</v>
      </c>
      <c r="E80" s="465">
        <v>15</v>
      </c>
      <c r="F80" s="493">
        <v>15</v>
      </c>
      <c r="G80" s="465">
        <v>15</v>
      </c>
      <c r="H80" s="465">
        <v>15</v>
      </c>
      <c r="I80" s="466" t="s">
        <v>416</v>
      </c>
      <c r="J80" s="21" t="s">
        <v>855</v>
      </c>
      <c r="K80" s="267" t="s">
        <v>1096</v>
      </c>
      <c r="L80" s="347" t="s">
        <v>1096</v>
      </c>
      <c r="M80" s="267" t="s">
        <v>1096</v>
      </c>
      <c r="N80" s="267" t="s">
        <v>1096</v>
      </c>
      <c r="O80" s="312"/>
    </row>
    <row r="81" spans="2:15" s="32" customFormat="1" ht="47.25" customHeight="1" x14ac:dyDescent="0.2">
      <c r="B81" s="41" t="s">
        <v>503</v>
      </c>
      <c r="C81" s="21" t="s">
        <v>66</v>
      </c>
      <c r="D81" s="59" t="s">
        <v>0</v>
      </c>
      <c r="E81" s="465">
        <v>42.4</v>
      </c>
      <c r="F81" s="493">
        <v>42.4</v>
      </c>
      <c r="G81" s="465">
        <v>44</v>
      </c>
      <c r="H81" s="465">
        <v>46</v>
      </c>
      <c r="I81" s="466" t="s">
        <v>311</v>
      </c>
      <c r="J81" s="38" t="s">
        <v>854</v>
      </c>
      <c r="K81" s="267" t="s">
        <v>681</v>
      </c>
      <c r="L81" s="347" t="s">
        <v>681</v>
      </c>
      <c r="M81" s="267" t="s">
        <v>681</v>
      </c>
      <c r="N81" s="267" t="s">
        <v>681</v>
      </c>
      <c r="O81" s="312"/>
    </row>
    <row r="82" spans="2:15" s="232" customFormat="1" ht="38.25" customHeight="1" x14ac:dyDescent="0.2">
      <c r="B82" s="403" t="s">
        <v>504</v>
      </c>
      <c r="C82" s="756" t="s">
        <v>370</v>
      </c>
      <c r="D82" s="757"/>
      <c r="E82" s="461">
        <f t="shared" ref="E82:H82" si="8">SUM(E83:E98)</f>
        <v>9714.2800000000007</v>
      </c>
      <c r="F82" s="461">
        <f t="shared" ref="F82" si="9">SUM(F83:F98)</f>
        <v>9664.5800000000017</v>
      </c>
      <c r="G82" s="461">
        <f t="shared" si="8"/>
        <v>10246.58</v>
      </c>
      <c r="H82" s="461">
        <f t="shared" si="8"/>
        <v>10406.580000000002</v>
      </c>
      <c r="I82" s="462"/>
      <c r="J82" s="463" t="s">
        <v>925</v>
      </c>
      <c r="K82" s="464" t="s">
        <v>924</v>
      </c>
      <c r="L82" s="464" t="s">
        <v>924</v>
      </c>
      <c r="M82" s="464" t="s">
        <v>924</v>
      </c>
      <c r="N82" s="464" t="s">
        <v>924</v>
      </c>
      <c r="O82" s="312"/>
    </row>
    <row r="83" spans="2:15" s="149" customFormat="1" ht="21.75" customHeight="1" x14ac:dyDescent="0.2">
      <c r="B83" s="701" t="s">
        <v>505</v>
      </c>
      <c r="C83" s="659" t="s">
        <v>377</v>
      </c>
      <c r="D83" s="38" t="s">
        <v>0</v>
      </c>
      <c r="E83" s="39">
        <v>4529.8</v>
      </c>
      <c r="F83" s="341">
        <v>4529.8</v>
      </c>
      <c r="G83" s="39">
        <v>4960</v>
      </c>
      <c r="H83" s="39">
        <v>5120</v>
      </c>
      <c r="I83" s="676" t="s">
        <v>309</v>
      </c>
      <c r="J83" s="659" t="s">
        <v>897</v>
      </c>
      <c r="K83" s="685" t="s">
        <v>681</v>
      </c>
      <c r="L83" s="714" t="s">
        <v>681</v>
      </c>
      <c r="M83" s="685" t="s">
        <v>681</v>
      </c>
      <c r="N83" s="685" t="s">
        <v>681</v>
      </c>
      <c r="O83" s="312"/>
    </row>
    <row r="84" spans="2:15" s="149" customFormat="1" ht="21.75" customHeight="1" x14ac:dyDescent="0.2">
      <c r="B84" s="703"/>
      <c r="C84" s="765"/>
      <c r="D84" s="38" t="s">
        <v>3</v>
      </c>
      <c r="E84" s="39">
        <v>268.10000000000002</v>
      </c>
      <c r="F84" s="341">
        <v>242</v>
      </c>
      <c r="G84" s="39">
        <v>275</v>
      </c>
      <c r="H84" s="39">
        <v>275</v>
      </c>
      <c r="I84" s="677"/>
      <c r="J84" s="765"/>
      <c r="K84" s="686"/>
      <c r="L84" s="729"/>
      <c r="M84" s="686"/>
      <c r="N84" s="686"/>
      <c r="O84" s="312"/>
    </row>
    <row r="85" spans="2:15" s="149" customFormat="1" ht="21.75" customHeight="1" x14ac:dyDescent="0.2">
      <c r="B85" s="702"/>
      <c r="C85" s="660"/>
      <c r="D85" s="38" t="s">
        <v>4</v>
      </c>
      <c r="E85" s="39">
        <v>1562.2</v>
      </c>
      <c r="F85" s="341">
        <v>1562.2</v>
      </c>
      <c r="G85" s="39">
        <v>1562.2</v>
      </c>
      <c r="H85" s="39">
        <v>1562.2</v>
      </c>
      <c r="I85" s="678"/>
      <c r="J85" s="660"/>
      <c r="K85" s="687"/>
      <c r="L85" s="715"/>
      <c r="M85" s="687"/>
      <c r="N85" s="687"/>
      <c r="O85" s="312"/>
    </row>
    <row r="86" spans="2:15" s="149" customFormat="1" ht="44.25" customHeight="1" x14ac:dyDescent="0.2">
      <c r="B86" s="41" t="s">
        <v>506</v>
      </c>
      <c r="C86" s="38" t="s">
        <v>67</v>
      </c>
      <c r="D86" s="41" t="s">
        <v>0</v>
      </c>
      <c r="E86" s="39">
        <v>900</v>
      </c>
      <c r="F86" s="341">
        <v>950</v>
      </c>
      <c r="G86" s="39">
        <v>900</v>
      </c>
      <c r="H86" s="39">
        <v>900</v>
      </c>
      <c r="I86" s="125" t="s">
        <v>309</v>
      </c>
      <c r="J86" s="38" t="s">
        <v>898</v>
      </c>
      <c r="K86" s="267" t="s">
        <v>894</v>
      </c>
      <c r="L86" s="347" t="s">
        <v>894</v>
      </c>
      <c r="M86" s="267" t="s">
        <v>894</v>
      </c>
      <c r="N86" s="267" t="s">
        <v>894</v>
      </c>
      <c r="O86" s="312"/>
    </row>
    <row r="87" spans="2:15" s="133" customFormat="1" ht="30" customHeight="1" x14ac:dyDescent="0.2">
      <c r="B87" s="41" t="s">
        <v>507</v>
      </c>
      <c r="C87" s="38" t="s">
        <v>373</v>
      </c>
      <c r="D87" s="38" t="s">
        <v>0</v>
      </c>
      <c r="E87" s="39">
        <v>138</v>
      </c>
      <c r="F87" s="341">
        <v>138</v>
      </c>
      <c r="G87" s="39">
        <v>138</v>
      </c>
      <c r="H87" s="39">
        <v>138</v>
      </c>
      <c r="I87" s="467" t="s">
        <v>309</v>
      </c>
      <c r="J87" s="21" t="s">
        <v>1108</v>
      </c>
      <c r="K87" s="267" t="s">
        <v>862</v>
      </c>
      <c r="L87" s="347" t="s">
        <v>862</v>
      </c>
      <c r="M87" s="267" t="s">
        <v>862</v>
      </c>
      <c r="N87" s="267" t="s">
        <v>862</v>
      </c>
      <c r="O87" s="312"/>
    </row>
    <row r="88" spans="2:15" s="33" customFormat="1" ht="29.25" customHeight="1" x14ac:dyDescent="0.2">
      <c r="B88" s="41" t="s">
        <v>508</v>
      </c>
      <c r="C88" s="38" t="s">
        <v>75</v>
      </c>
      <c r="D88" s="21" t="s">
        <v>1</v>
      </c>
      <c r="E88" s="39">
        <v>182</v>
      </c>
      <c r="F88" s="341">
        <v>182</v>
      </c>
      <c r="G88" s="39">
        <v>182</v>
      </c>
      <c r="H88" s="39">
        <v>182</v>
      </c>
      <c r="I88" s="467" t="s">
        <v>309</v>
      </c>
      <c r="J88" s="38" t="s">
        <v>856</v>
      </c>
      <c r="K88" s="267" t="s">
        <v>899</v>
      </c>
      <c r="L88" s="347" t="s">
        <v>899</v>
      </c>
      <c r="M88" s="267" t="s">
        <v>899</v>
      </c>
      <c r="N88" s="267" t="s">
        <v>899</v>
      </c>
      <c r="O88" s="312"/>
    </row>
    <row r="89" spans="2:15" s="149" customFormat="1" ht="21" customHeight="1" x14ac:dyDescent="0.2">
      <c r="B89" s="644" t="s">
        <v>509</v>
      </c>
      <c r="C89" s="644" t="s">
        <v>76</v>
      </c>
      <c r="D89" s="40" t="s">
        <v>3</v>
      </c>
      <c r="E89" s="39">
        <v>80.5</v>
      </c>
      <c r="F89" s="341">
        <v>79.3</v>
      </c>
      <c r="G89" s="39">
        <v>80.5</v>
      </c>
      <c r="H89" s="39">
        <v>80.5</v>
      </c>
      <c r="I89" s="676" t="s">
        <v>309</v>
      </c>
      <c r="J89" s="812" t="s">
        <v>857</v>
      </c>
      <c r="K89" s="648" t="s">
        <v>900</v>
      </c>
      <c r="L89" s="728" t="s">
        <v>900</v>
      </c>
      <c r="M89" s="648" t="s">
        <v>900</v>
      </c>
      <c r="N89" s="648" t="s">
        <v>900</v>
      </c>
      <c r="O89" s="312"/>
    </row>
    <row r="90" spans="2:15" s="149" customFormat="1" ht="21.75" customHeight="1" x14ac:dyDescent="0.2">
      <c r="B90" s="644"/>
      <c r="C90" s="644"/>
      <c r="D90" s="40" t="s">
        <v>0</v>
      </c>
      <c r="E90" s="39">
        <v>126.1</v>
      </c>
      <c r="F90" s="341">
        <v>126.1</v>
      </c>
      <c r="G90" s="39">
        <v>126.1</v>
      </c>
      <c r="H90" s="39">
        <v>126.1</v>
      </c>
      <c r="I90" s="678"/>
      <c r="J90" s="812"/>
      <c r="K90" s="648"/>
      <c r="L90" s="728"/>
      <c r="M90" s="648"/>
      <c r="N90" s="648"/>
      <c r="O90" s="312"/>
    </row>
    <row r="91" spans="2:15" s="32" customFormat="1" ht="30" customHeight="1" x14ac:dyDescent="0.2">
      <c r="B91" s="41" t="s">
        <v>510</v>
      </c>
      <c r="C91" s="41" t="s">
        <v>77</v>
      </c>
      <c r="D91" s="40" t="s">
        <v>0</v>
      </c>
      <c r="E91" s="39">
        <v>53.3</v>
      </c>
      <c r="F91" s="341">
        <v>53.3</v>
      </c>
      <c r="G91" s="39">
        <v>50</v>
      </c>
      <c r="H91" s="39">
        <v>50</v>
      </c>
      <c r="I91" s="467" t="s">
        <v>309</v>
      </c>
      <c r="J91" s="218" t="s">
        <v>858</v>
      </c>
      <c r="K91" s="267" t="s">
        <v>716</v>
      </c>
      <c r="L91" s="347" t="s">
        <v>716</v>
      </c>
      <c r="M91" s="267" t="s">
        <v>716</v>
      </c>
      <c r="N91" s="267" t="s">
        <v>716</v>
      </c>
      <c r="O91" s="312"/>
    </row>
    <row r="92" spans="2:15" s="32" customFormat="1" ht="30" customHeight="1" x14ac:dyDescent="0.2">
      <c r="B92" s="701" t="s">
        <v>511</v>
      </c>
      <c r="C92" s="701" t="s">
        <v>1140</v>
      </c>
      <c r="D92" s="40" t="s">
        <v>0</v>
      </c>
      <c r="E92" s="39">
        <v>6.5</v>
      </c>
      <c r="F92" s="341">
        <v>6.5</v>
      </c>
      <c r="G92" s="39">
        <v>20</v>
      </c>
      <c r="H92" s="39">
        <v>20</v>
      </c>
      <c r="I92" s="787" t="s">
        <v>309</v>
      </c>
      <c r="J92" s="791" t="s">
        <v>858</v>
      </c>
      <c r="K92" s="685"/>
      <c r="L92" s="714"/>
      <c r="M92" s="685"/>
      <c r="N92" s="813" t="s">
        <v>778</v>
      </c>
      <c r="O92" s="312"/>
    </row>
    <row r="93" spans="2:15" s="32" customFormat="1" ht="41.25" customHeight="1" x14ac:dyDescent="0.2">
      <c r="B93" s="702"/>
      <c r="C93" s="702"/>
      <c r="D93" s="40" t="s">
        <v>1</v>
      </c>
      <c r="E93" s="39">
        <v>35</v>
      </c>
      <c r="F93" s="341">
        <v>35</v>
      </c>
      <c r="G93" s="39">
        <v>120</v>
      </c>
      <c r="H93" s="39">
        <v>120</v>
      </c>
      <c r="I93" s="788"/>
      <c r="J93" s="792"/>
      <c r="K93" s="687"/>
      <c r="L93" s="715"/>
      <c r="M93" s="687"/>
      <c r="N93" s="813"/>
      <c r="O93" s="312"/>
    </row>
    <row r="94" spans="2:15" s="32" customFormat="1" ht="57" customHeight="1" x14ac:dyDescent="0.2">
      <c r="B94" s="41" t="s">
        <v>512</v>
      </c>
      <c r="C94" s="41" t="s">
        <v>78</v>
      </c>
      <c r="D94" s="41" t="s">
        <v>3</v>
      </c>
      <c r="E94" s="468">
        <v>1587.2</v>
      </c>
      <c r="F94" s="491">
        <v>1593.2</v>
      </c>
      <c r="G94" s="468">
        <v>1587.2</v>
      </c>
      <c r="H94" s="468">
        <v>1587.2</v>
      </c>
      <c r="I94" s="467" t="s">
        <v>309</v>
      </c>
      <c r="J94" s="58" t="s">
        <v>859</v>
      </c>
      <c r="K94" s="267" t="s">
        <v>901</v>
      </c>
      <c r="L94" s="347" t="s">
        <v>901</v>
      </c>
      <c r="M94" s="267" t="s">
        <v>903</v>
      </c>
      <c r="N94" s="267" t="s">
        <v>902</v>
      </c>
      <c r="O94" s="312"/>
    </row>
    <row r="95" spans="2:15" s="32" customFormat="1" ht="29.25" customHeight="1" x14ac:dyDescent="0.2">
      <c r="B95" s="41" t="s">
        <v>513</v>
      </c>
      <c r="C95" s="41" t="s">
        <v>79</v>
      </c>
      <c r="D95" s="56" t="s">
        <v>3</v>
      </c>
      <c r="E95" s="39">
        <v>131.6</v>
      </c>
      <c r="F95" s="341">
        <v>53.2</v>
      </c>
      <c r="G95" s="39">
        <v>131.6</v>
      </c>
      <c r="H95" s="39">
        <v>131.6</v>
      </c>
      <c r="I95" s="125" t="s">
        <v>310</v>
      </c>
      <c r="J95" s="27" t="s">
        <v>904</v>
      </c>
      <c r="K95" s="267" t="s">
        <v>905</v>
      </c>
      <c r="L95" s="347" t="s">
        <v>708</v>
      </c>
      <c r="M95" s="267" t="s">
        <v>905</v>
      </c>
      <c r="N95" s="267" t="s">
        <v>905</v>
      </c>
      <c r="O95" s="312"/>
    </row>
    <row r="96" spans="2:15" s="32" customFormat="1" ht="30.75" customHeight="1" x14ac:dyDescent="0.2">
      <c r="B96" s="41" t="s">
        <v>514</v>
      </c>
      <c r="C96" s="41" t="s">
        <v>348</v>
      </c>
      <c r="D96" s="40" t="s">
        <v>3</v>
      </c>
      <c r="E96" s="39">
        <v>24.4</v>
      </c>
      <c r="F96" s="341">
        <v>24.4</v>
      </c>
      <c r="G96" s="39">
        <v>24.4</v>
      </c>
      <c r="H96" s="39">
        <v>24.4</v>
      </c>
      <c r="I96" s="125"/>
      <c r="J96" s="27" t="s">
        <v>860</v>
      </c>
      <c r="K96" s="267" t="s">
        <v>681</v>
      </c>
      <c r="L96" s="347" t="s">
        <v>681</v>
      </c>
      <c r="M96" s="267" t="s">
        <v>681</v>
      </c>
      <c r="N96" s="267" t="s">
        <v>681</v>
      </c>
      <c r="O96" s="312"/>
    </row>
    <row r="97" spans="2:15" s="135" customFormat="1" ht="30" customHeight="1" x14ac:dyDescent="0.2">
      <c r="B97" s="41" t="s">
        <v>515</v>
      </c>
      <c r="C97" s="174" t="s">
        <v>371</v>
      </c>
      <c r="D97" s="27" t="s">
        <v>1</v>
      </c>
      <c r="E97" s="456">
        <v>36.78</v>
      </c>
      <c r="F97" s="492">
        <v>36.78</v>
      </c>
      <c r="G97" s="456">
        <v>36.78</v>
      </c>
      <c r="H97" s="456">
        <v>36.78</v>
      </c>
      <c r="I97" s="457"/>
      <c r="J97" s="21" t="s">
        <v>861</v>
      </c>
      <c r="K97" s="469" t="s">
        <v>672</v>
      </c>
      <c r="L97" s="498" t="s">
        <v>672</v>
      </c>
      <c r="M97" s="469" t="s">
        <v>672</v>
      </c>
      <c r="N97" s="267" t="s">
        <v>672</v>
      </c>
      <c r="O97" s="312"/>
    </row>
    <row r="98" spans="2:15" s="149" customFormat="1" ht="27" customHeight="1" x14ac:dyDescent="0.2">
      <c r="B98" s="41" t="s">
        <v>516</v>
      </c>
      <c r="C98" s="27" t="s">
        <v>906</v>
      </c>
      <c r="D98" s="27" t="s">
        <v>3</v>
      </c>
      <c r="E98" s="456">
        <v>52.8</v>
      </c>
      <c r="F98" s="492">
        <v>52.8</v>
      </c>
      <c r="G98" s="456">
        <v>52.8</v>
      </c>
      <c r="H98" s="456">
        <v>52.8</v>
      </c>
      <c r="I98" s="457" t="s">
        <v>312</v>
      </c>
      <c r="J98" s="21" t="s">
        <v>907</v>
      </c>
      <c r="K98" s="267" t="s">
        <v>681</v>
      </c>
      <c r="L98" s="347" t="s">
        <v>681</v>
      </c>
      <c r="M98" s="267" t="s">
        <v>681</v>
      </c>
      <c r="N98" s="267" t="s">
        <v>681</v>
      </c>
      <c r="O98" s="312"/>
    </row>
    <row r="99" spans="2:15" s="234" customFormat="1" ht="43.5" customHeight="1" x14ac:dyDescent="0.2">
      <c r="B99" s="403" t="s">
        <v>517</v>
      </c>
      <c r="C99" s="448" t="s">
        <v>313</v>
      </c>
      <c r="D99" s="449"/>
      <c r="E99" s="405">
        <f>SUM(E100:E106)</f>
        <v>1624.7</v>
      </c>
      <c r="F99" s="405">
        <f>SUM(F100:F106)</f>
        <v>1625.4</v>
      </c>
      <c r="G99" s="405">
        <f>SUM(G100:G106)</f>
        <v>1630.6</v>
      </c>
      <c r="H99" s="405">
        <f>SUM(H100:H106)</f>
        <v>1630.6</v>
      </c>
      <c r="I99" s="406"/>
      <c r="J99" s="448" t="s">
        <v>1109</v>
      </c>
      <c r="K99" s="464" t="s">
        <v>924</v>
      </c>
      <c r="L99" s="464" t="s">
        <v>924</v>
      </c>
      <c r="M99" s="464" t="s">
        <v>924</v>
      </c>
      <c r="N99" s="464" t="s">
        <v>924</v>
      </c>
      <c r="O99" s="312"/>
    </row>
    <row r="100" spans="2:15" s="33" customFormat="1" ht="21.75" customHeight="1" x14ac:dyDescent="0.2">
      <c r="B100" s="799" t="s">
        <v>518</v>
      </c>
      <c r="C100" s="659" t="s">
        <v>81</v>
      </c>
      <c r="D100" s="21" t="s">
        <v>3</v>
      </c>
      <c r="E100" s="39">
        <v>27</v>
      </c>
      <c r="F100" s="341">
        <v>27.7</v>
      </c>
      <c r="G100" s="39">
        <v>27</v>
      </c>
      <c r="H100" s="39">
        <v>27</v>
      </c>
      <c r="I100" s="125" t="s">
        <v>304</v>
      </c>
      <c r="J100" s="659" t="s">
        <v>863</v>
      </c>
      <c r="K100" s="685" t="s">
        <v>750</v>
      </c>
      <c r="L100" s="714" t="s">
        <v>750</v>
      </c>
      <c r="M100" s="685" t="s">
        <v>750</v>
      </c>
      <c r="N100" s="685" t="s">
        <v>750</v>
      </c>
      <c r="O100" s="312"/>
    </row>
    <row r="101" spans="2:15" s="33" customFormat="1" ht="19.5" customHeight="1" x14ac:dyDescent="0.2">
      <c r="B101" s="800"/>
      <c r="C101" s="660"/>
      <c r="D101" s="21" t="s">
        <v>1</v>
      </c>
      <c r="E101" s="39">
        <v>49.7</v>
      </c>
      <c r="F101" s="341">
        <v>49.7</v>
      </c>
      <c r="G101" s="39">
        <v>49.7</v>
      </c>
      <c r="H101" s="39">
        <v>49.7</v>
      </c>
      <c r="I101" s="170"/>
      <c r="J101" s="660"/>
      <c r="K101" s="687"/>
      <c r="L101" s="715"/>
      <c r="M101" s="687"/>
      <c r="N101" s="687"/>
      <c r="O101" s="312"/>
    </row>
    <row r="102" spans="2:15" s="33" customFormat="1" ht="19.5" customHeight="1" x14ac:dyDescent="0.2">
      <c r="B102" s="701" t="s">
        <v>519</v>
      </c>
      <c r="C102" s="797" t="s">
        <v>84</v>
      </c>
      <c r="D102" s="21" t="s">
        <v>351</v>
      </c>
      <c r="E102" s="39">
        <v>100</v>
      </c>
      <c r="F102" s="341">
        <v>100</v>
      </c>
      <c r="G102" s="39">
        <v>105</v>
      </c>
      <c r="H102" s="39">
        <v>105</v>
      </c>
      <c r="I102" s="170"/>
      <c r="J102" s="659" t="s">
        <v>864</v>
      </c>
      <c r="K102" s="685" t="s">
        <v>867</v>
      </c>
      <c r="L102" s="714" t="s">
        <v>867</v>
      </c>
      <c r="M102" s="685" t="s">
        <v>867</v>
      </c>
      <c r="N102" s="685" t="s">
        <v>867</v>
      </c>
      <c r="O102" s="312"/>
    </row>
    <row r="103" spans="2:15" s="33" customFormat="1" ht="22.5" customHeight="1" x14ac:dyDescent="0.2">
      <c r="B103" s="702"/>
      <c r="C103" s="798"/>
      <c r="D103" s="21" t="s">
        <v>0</v>
      </c>
      <c r="E103" s="39">
        <v>37.1</v>
      </c>
      <c r="F103" s="341">
        <v>37.1</v>
      </c>
      <c r="G103" s="39">
        <v>38</v>
      </c>
      <c r="H103" s="39">
        <v>38</v>
      </c>
      <c r="I103" s="171" t="s">
        <v>305</v>
      </c>
      <c r="J103" s="793"/>
      <c r="K103" s="810"/>
      <c r="L103" s="816"/>
      <c r="M103" s="810"/>
      <c r="N103" s="810"/>
      <c r="O103" s="312"/>
    </row>
    <row r="104" spans="2:15" s="33" customFormat="1" ht="20.25" customHeight="1" x14ac:dyDescent="0.2">
      <c r="B104" s="701" t="s">
        <v>520</v>
      </c>
      <c r="C104" s="659" t="s">
        <v>85</v>
      </c>
      <c r="D104" s="21" t="s">
        <v>0</v>
      </c>
      <c r="E104" s="39">
        <v>258.3</v>
      </c>
      <c r="F104" s="341">
        <v>258.3</v>
      </c>
      <c r="G104" s="39">
        <v>258.3</v>
      </c>
      <c r="H104" s="39">
        <v>258.3</v>
      </c>
      <c r="I104" s="170"/>
      <c r="J104" s="659" t="s">
        <v>865</v>
      </c>
      <c r="K104" s="685" t="s">
        <v>908</v>
      </c>
      <c r="L104" s="714" t="s">
        <v>908</v>
      </c>
      <c r="M104" s="685" t="s">
        <v>908</v>
      </c>
      <c r="N104" s="685" t="s">
        <v>908</v>
      </c>
      <c r="O104" s="312"/>
    </row>
    <row r="105" spans="2:15" s="147" customFormat="1" ht="20.25" customHeight="1" x14ac:dyDescent="0.2">
      <c r="B105" s="702"/>
      <c r="C105" s="801"/>
      <c r="D105" s="21" t="s">
        <v>3</v>
      </c>
      <c r="E105" s="39">
        <v>185.6</v>
      </c>
      <c r="F105" s="341">
        <v>185.6</v>
      </c>
      <c r="G105" s="39">
        <v>185.6</v>
      </c>
      <c r="H105" s="39">
        <v>185.6</v>
      </c>
      <c r="I105" s="171"/>
      <c r="J105" s="660"/>
      <c r="K105" s="811"/>
      <c r="L105" s="715"/>
      <c r="M105" s="811"/>
      <c r="N105" s="811"/>
      <c r="O105" s="312"/>
    </row>
    <row r="106" spans="2:15" s="33" customFormat="1" ht="78" customHeight="1" x14ac:dyDescent="0.2">
      <c r="B106" s="470" t="s">
        <v>521</v>
      </c>
      <c r="C106" s="27" t="s">
        <v>88</v>
      </c>
      <c r="D106" s="27" t="s">
        <v>3</v>
      </c>
      <c r="E106" s="468">
        <v>967</v>
      </c>
      <c r="F106" s="491">
        <v>967</v>
      </c>
      <c r="G106" s="468">
        <v>967</v>
      </c>
      <c r="H106" s="468">
        <v>967</v>
      </c>
      <c r="I106" s="467" t="s">
        <v>307</v>
      </c>
      <c r="J106" s="27" t="s">
        <v>866</v>
      </c>
      <c r="K106" s="267" t="s">
        <v>909</v>
      </c>
      <c r="L106" s="347" t="s">
        <v>909</v>
      </c>
      <c r="M106" s="267" t="s">
        <v>909</v>
      </c>
      <c r="N106" s="267" t="s">
        <v>909</v>
      </c>
      <c r="O106" s="312"/>
    </row>
    <row r="107" spans="2:15" s="234" customFormat="1" ht="45" customHeight="1" x14ac:dyDescent="0.2">
      <c r="B107" s="403" t="s">
        <v>522</v>
      </c>
      <c r="C107" s="448" t="s">
        <v>419</v>
      </c>
      <c r="D107" s="449"/>
      <c r="E107" s="405">
        <f>SUM(E108:E122)</f>
        <v>2233.9</v>
      </c>
      <c r="F107" s="405">
        <f t="shared" ref="F107:H107" si="10">SUM(F108:F122)</f>
        <v>2340.3000000000002</v>
      </c>
      <c r="G107" s="405">
        <f t="shared" si="10"/>
        <v>2053</v>
      </c>
      <c r="H107" s="405">
        <f t="shared" si="10"/>
        <v>1960</v>
      </c>
      <c r="I107" s="406"/>
      <c r="J107" s="448" t="s">
        <v>1003</v>
      </c>
      <c r="K107" s="450" t="s">
        <v>1004</v>
      </c>
      <c r="L107" s="450" t="s">
        <v>1004</v>
      </c>
      <c r="M107" s="450" t="s">
        <v>1082</v>
      </c>
      <c r="N107" s="450" t="s">
        <v>1083</v>
      </c>
      <c r="O107" s="312"/>
    </row>
    <row r="108" spans="2:15" s="33" customFormat="1" ht="33.75" customHeight="1" x14ac:dyDescent="0.2">
      <c r="B108" s="41" t="s">
        <v>523</v>
      </c>
      <c r="C108" s="37" t="s">
        <v>417</v>
      </c>
      <c r="D108" s="21" t="s">
        <v>0</v>
      </c>
      <c r="E108" s="39">
        <v>50</v>
      </c>
      <c r="F108" s="341">
        <v>50</v>
      </c>
      <c r="G108" s="39">
        <v>50</v>
      </c>
      <c r="H108" s="39">
        <v>50</v>
      </c>
      <c r="I108" s="171" t="s">
        <v>309</v>
      </c>
      <c r="J108" s="37" t="s">
        <v>910</v>
      </c>
      <c r="K108" s="270" t="s">
        <v>911</v>
      </c>
      <c r="L108" s="353" t="s">
        <v>911</v>
      </c>
      <c r="M108" s="270" t="s">
        <v>911</v>
      </c>
      <c r="N108" s="270" t="s">
        <v>911</v>
      </c>
      <c r="O108" s="312"/>
    </row>
    <row r="109" spans="2:15" s="1" customFormat="1" ht="33" customHeight="1" x14ac:dyDescent="0.2">
      <c r="B109" s="471" t="s">
        <v>524</v>
      </c>
      <c r="C109" s="40" t="s">
        <v>654</v>
      </c>
      <c r="D109" s="471" t="s">
        <v>0</v>
      </c>
      <c r="E109" s="472">
        <v>12</v>
      </c>
      <c r="F109" s="490">
        <v>12</v>
      </c>
      <c r="G109" s="472">
        <v>12</v>
      </c>
      <c r="H109" s="472">
        <v>12</v>
      </c>
      <c r="I109" s="473" t="s">
        <v>325</v>
      </c>
      <c r="J109" s="474" t="s">
        <v>868</v>
      </c>
      <c r="K109" s="267" t="s">
        <v>716</v>
      </c>
      <c r="L109" s="347" t="s">
        <v>716</v>
      </c>
      <c r="M109" s="267" t="s">
        <v>716</v>
      </c>
      <c r="N109" s="267" t="s">
        <v>716</v>
      </c>
      <c r="O109" s="312"/>
    </row>
    <row r="110" spans="2:15" s="1" customFormat="1" ht="29.25" customHeight="1" x14ac:dyDescent="0.2">
      <c r="B110" s="471" t="s">
        <v>525</v>
      </c>
      <c r="C110" s="40" t="s">
        <v>640</v>
      </c>
      <c r="D110" s="471" t="s">
        <v>0</v>
      </c>
      <c r="E110" s="472">
        <v>10</v>
      </c>
      <c r="F110" s="490">
        <v>10</v>
      </c>
      <c r="G110" s="472">
        <v>10</v>
      </c>
      <c r="H110" s="472">
        <v>10</v>
      </c>
      <c r="I110" s="473" t="s">
        <v>421</v>
      </c>
      <c r="J110" s="474" t="s">
        <v>912</v>
      </c>
      <c r="K110" s="267" t="s">
        <v>1001</v>
      </c>
      <c r="L110" s="347" t="s">
        <v>1001</v>
      </c>
      <c r="M110" s="267" t="s">
        <v>1001</v>
      </c>
      <c r="N110" s="267" t="s">
        <v>1001</v>
      </c>
      <c r="O110" s="312"/>
    </row>
    <row r="111" spans="2:15" s="1" customFormat="1" ht="19.5" customHeight="1" x14ac:dyDescent="0.2">
      <c r="B111" s="783" t="s">
        <v>526</v>
      </c>
      <c r="C111" s="782" t="s">
        <v>114</v>
      </c>
      <c r="D111" s="474" t="s">
        <v>0</v>
      </c>
      <c r="E111" s="472">
        <v>107.7</v>
      </c>
      <c r="F111" s="490">
        <v>107.7</v>
      </c>
      <c r="G111" s="472">
        <v>117</v>
      </c>
      <c r="H111" s="472">
        <v>120</v>
      </c>
      <c r="I111" s="473" t="s">
        <v>327</v>
      </c>
      <c r="J111" s="794" t="s">
        <v>869</v>
      </c>
      <c r="K111" s="804" t="s">
        <v>929</v>
      </c>
      <c r="L111" s="768" t="s">
        <v>929</v>
      </c>
      <c r="M111" s="804" t="s">
        <v>929</v>
      </c>
      <c r="N111" s="804" t="s">
        <v>929</v>
      </c>
      <c r="O111" s="312"/>
    </row>
    <row r="112" spans="2:15" s="1" customFormat="1" ht="18.75" customHeight="1" x14ac:dyDescent="0.2">
      <c r="B112" s="783"/>
      <c r="C112" s="782"/>
      <c r="D112" s="474" t="s">
        <v>3</v>
      </c>
      <c r="E112" s="472">
        <v>1586.7</v>
      </c>
      <c r="F112" s="490">
        <v>1586.7</v>
      </c>
      <c r="G112" s="472">
        <v>1586.7</v>
      </c>
      <c r="H112" s="472">
        <v>1586.7</v>
      </c>
      <c r="I112" s="784" t="s">
        <v>329</v>
      </c>
      <c r="J112" s="794"/>
      <c r="K112" s="804"/>
      <c r="L112" s="768"/>
      <c r="M112" s="804"/>
      <c r="N112" s="804"/>
      <c r="O112" s="312"/>
    </row>
    <row r="113" spans="2:17" s="1" customFormat="1" ht="18.75" customHeight="1" x14ac:dyDescent="0.2">
      <c r="B113" s="783"/>
      <c r="C113" s="782"/>
      <c r="D113" s="474" t="s">
        <v>4</v>
      </c>
      <c r="E113" s="472">
        <v>2</v>
      </c>
      <c r="F113" s="490">
        <v>2</v>
      </c>
      <c r="G113" s="472">
        <v>2</v>
      </c>
      <c r="H113" s="472">
        <v>2</v>
      </c>
      <c r="I113" s="785"/>
      <c r="J113" s="794"/>
      <c r="K113" s="804"/>
      <c r="L113" s="768"/>
      <c r="M113" s="804"/>
      <c r="N113" s="804"/>
      <c r="O113" s="312"/>
    </row>
    <row r="114" spans="2:17" s="1" customFormat="1" ht="27" customHeight="1" x14ac:dyDescent="0.2">
      <c r="B114" s="780" t="s">
        <v>527</v>
      </c>
      <c r="C114" s="780" t="s">
        <v>420</v>
      </c>
      <c r="D114" s="471" t="s">
        <v>3</v>
      </c>
      <c r="E114" s="169">
        <v>49.3</v>
      </c>
      <c r="F114" s="374">
        <v>49.3</v>
      </c>
      <c r="G114" s="169">
        <v>49.3</v>
      </c>
      <c r="H114" s="169">
        <v>49.3</v>
      </c>
      <c r="I114" s="676" t="s">
        <v>326</v>
      </c>
      <c r="J114" s="808" t="s">
        <v>870</v>
      </c>
      <c r="K114" s="805" t="s">
        <v>681</v>
      </c>
      <c r="L114" s="817" t="s">
        <v>681</v>
      </c>
      <c r="M114" s="805" t="s">
        <v>681</v>
      </c>
      <c r="N114" s="805" t="s">
        <v>681</v>
      </c>
      <c r="O114" s="312"/>
    </row>
    <row r="115" spans="2:17" s="1" customFormat="1" ht="27.75" customHeight="1" x14ac:dyDescent="0.2">
      <c r="B115" s="781"/>
      <c r="C115" s="781"/>
      <c r="D115" s="458" t="s">
        <v>0</v>
      </c>
      <c r="E115" s="169">
        <v>69.2</v>
      </c>
      <c r="F115" s="374">
        <v>69.2</v>
      </c>
      <c r="G115" s="169">
        <v>50</v>
      </c>
      <c r="H115" s="169">
        <v>50</v>
      </c>
      <c r="I115" s="678"/>
      <c r="J115" s="809"/>
      <c r="K115" s="806"/>
      <c r="L115" s="818"/>
      <c r="M115" s="806"/>
      <c r="N115" s="806"/>
      <c r="O115" s="312"/>
    </row>
    <row r="116" spans="2:17" s="1" customFormat="1" ht="30.75" customHeight="1" x14ac:dyDescent="0.2">
      <c r="B116" s="471" t="s">
        <v>528</v>
      </c>
      <c r="C116" s="471" t="s">
        <v>115</v>
      </c>
      <c r="D116" s="471" t="s">
        <v>3</v>
      </c>
      <c r="E116" s="169">
        <v>30</v>
      </c>
      <c r="F116" s="374">
        <v>36.4</v>
      </c>
      <c r="G116" s="169">
        <v>30</v>
      </c>
      <c r="H116" s="169">
        <v>30</v>
      </c>
      <c r="I116" s="125" t="s">
        <v>328</v>
      </c>
      <c r="J116" s="474" t="s">
        <v>928</v>
      </c>
      <c r="K116" s="476" t="s">
        <v>681</v>
      </c>
      <c r="L116" s="497" t="s">
        <v>681</v>
      </c>
      <c r="M116" s="476" t="s">
        <v>681</v>
      </c>
      <c r="N116" s="476" t="s">
        <v>681</v>
      </c>
      <c r="O116" s="312"/>
      <c r="Q116" s="158"/>
    </row>
    <row r="117" spans="2:17" s="1" customFormat="1" ht="21.75" customHeight="1" x14ac:dyDescent="0.2">
      <c r="B117" s="789" t="s">
        <v>529</v>
      </c>
      <c r="C117" s="789" t="s">
        <v>422</v>
      </c>
      <c r="D117" s="458" t="s">
        <v>1</v>
      </c>
      <c r="E117" s="169">
        <v>140</v>
      </c>
      <c r="F117" s="374">
        <v>0</v>
      </c>
      <c r="G117" s="169">
        <v>0</v>
      </c>
      <c r="H117" s="169">
        <v>0</v>
      </c>
      <c r="I117" s="676" t="s">
        <v>638</v>
      </c>
      <c r="J117" s="737" t="s">
        <v>886</v>
      </c>
      <c r="K117" s="739"/>
      <c r="L117" s="741"/>
      <c r="M117" s="739" t="s">
        <v>674</v>
      </c>
      <c r="N117" s="739"/>
      <c r="O117" s="312"/>
    </row>
    <row r="118" spans="2:17" s="1" customFormat="1" ht="17.25" customHeight="1" x14ac:dyDescent="0.2">
      <c r="B118" s="790"/>
      <c r="C118" s="790"/>
      <c r="D118" s="458" t="s">
        <v>3</v>
      </c>
      <c r="E118" s="169">
        <v>0</v>
      </c>
      <c r="F118" s="374">
        <v>140</v>
      </c>
      <c r="G118" s="169">
        <v>60</v>
      </c>
      <c r="H118" s="169">
        <v>0</v>
      </c>
      <c r="I118" s="677"/>
      <c r="J118" s="738"/>
      <c r="K118" s="740"/>
      <c r="L118" s="742"/>
      <c r="M118" s="740"/>
      <c r="N118" s="740"/>
      <c r="O118" s="312"/>
    </row>
    <row r="119" spans="2:17" s="1" customFormat="1" ht="24.75" customHeight="1" x14ac:dyDescent="0.2">
      <c r="B119" s="789" t="s">
        <v>530</v>
      </c>
      <c r="C119" s="789" t="s">
        <v>379</v>
      </c>
      <c r="D119" s="458" t="s">
        <v>1</v>
      </c>
      <c r="E119" s="169">
        <v>177</v>
      </c>
      <c r="F119" s="374">
        <v>0</v>
      </c>
      <c r="G119" s="169">
        <v>0</v>
      </c>
      <c r="H119" s="169">
        <v>0</v>
      </c>
      <c r="I119" s="678"/>
      <c r="J119" s="737" t="s">
        <v>886</v>
      </c>
      <c r="K119" s="739"/>
      <c r="L119" s="741"/>
      <c r="M119" s="739" t="s">
        <v>871</v>
      </c>
      <c r="N119" s="739"/>
      <c r="O119" s="312"/>
    </row>
    <row r="120" spans="2:17" s="1" customFormat="1" ht="24" customHeight="1" x14ac:dyDescent="0.2">
      <c r="B120" s="790"/>
      <c r="C120" s="790"/>
      <c r="D120" s="458" t="s">
        <v>3</v>
      </c>
      <c r="E120" s="169">
        <v>0</v>
      </c>
      <c r="F120" s="374">
        <v>177</v>
      </c>
      <c r="G120" s="169">
        <v>46</v>
      </c>
      <c r="H120" s="169">
        <v>0</v>
      </c>
      <c r="I120" s="125" t="s">
        <v>300</v>
      </c>
      <c r="J120" s="738"/>
      <c r="K120" s="740"/>
      <c r="L120" s="742"/>
      <c r="M120" s="740"/>
      <c r="N120" s="740"/>
      <c r="O120" s="312"/>
    </row>
    <row r="121" spans="2:17" s="1" customFormat="1" ht="43.5" customHeight="1" x14ac:dyDescent="0.2">
      <c r="B121" s="458" t="s">
        <v>1156</v>
      </c>
      <c r="C121" s="458" t="s">
        <v>1162</v>
      </c>
      <c r="D121" s="458" t="s">
        <v>0</v>
      </c>
      <c r="E121" s="169">
        <v>0</v>
      </c>
      <c r="F121" s="374">
        <v>80</v>
      </c>
      <c r="G121" s="169">
        <v>0</v>
      </c>
      <c r="H121" s="169">
        <v>0</v>
      </c>
      <c r="I121" s="125" t="s">
        <v>300</v>
      </c>
      <c r="J121" s="459" t="s">
        <v>1159</v>
      </c>
      <c r="K121" s="460"/>
      <c r="L121" s="497" t="s">
        <v>674</v>
      </c>
      <c r="M121" s="460"/>
      <c r="N121" s="460"/>
      <c r="O121" s="312"/>
    </row>
    <row r="122" spans="2:17" s="1" customFormat="1" ht="43.5" customHeight="1" x14ac:dyDescent="0.2">
      <c r="B122" s="458" t="s">
        <v>1157</v>
      </c>
      <c r="C122" s="458" t="s">
        <v>1158</v>
      </c>
      <c r="D122" s="458" t="s">
        <v>0</v>
      </c>
      <c r="E122" s="169">
        <v>0</v>
      </c>
      <c r="F122" s="374">
        <v>20</v>
      </c>
      <c r="G122" s="169">
        <v>40</v>
      </c>
      <c r="H122" s="169">
        <v>50</v>
      </c>
      <c r="I122" s="125" t="s">
        <v>300</v>
      </c>
      <c r="J122" s="459" t="s">
        <v>1163</v>
      </c>
      <c r="K122" s="460"/>
      <c r="L122" s="497" t="s">
        <v>837</v>
      </c>
      <c r="M122" s="460" t="s">
        <v>971</v>
      </c>
      <c r="N122" s="460" t="s">
        <v>671</v>
      </c>
      <c r="O122" s="312"/>
    </row>
    <row r="123" spans="2:17" s="232" customFormat="1" ht="66.75" customHeight="1" x14ac:dyDescent="0.2">
      <c r="B123" s="403" t="s">
        <v>531</v>
      </c>
      <c r="C123" s="448" t="s">
        <v>95</v>
      </c>
      <c r="D123" s="477"/>
      <c r="E123" s="443">
        <f t="shared" ref="E123:H123" si="11">SUM(E124:E138)</f>
        <v>1253.2</v>
      </c>
      <c r="F123" s="443">
        <f t="shared" ref="F123" si="12">SUM(F124:F138)</f>
        <v>1288.9000000000001</v>
      </c>
      <c r="G123" s="443">
        <f t="shared" si="11"/>
        <v>1778</v>
      </c>
      <c r="H123" s="443">
        <f t="shared" si="11"/>
        <v>1689</v>
      </c>
      <c r="I123" s="478"/>
      <c r="J123" s="448" t="s">
        <v>1110</v>
      </c>
      <c r="K123" s="450" t="s">
        <v>674</v>
      </c>
      <c r="L123" s="450" t="s">
        <v>674</v>
      </c>
      <c r="M123" s="357" t="s">
        <v>1097</v>
      </c>
      <c r="N123" s="357" t="s">
        <v>1097</v>
      </c>
      <c r="O123" s="312"/>
    </row>
    <row r="124" spans="2:17" s="32" customFormat="1" ht="33.75" customHeight="1" x14ac:dyDescent="0.2">
      <c r="B124" s="346" t="s">
        <v>532</v>
      </c>
      <c r="C124" s="38" t="s">
        <v>207</v>
      </c>
      <c r="D124" s="38" t="s">
        <v>0</v>
      </c>
      <c r="E124" s="39">
        <v>150</v>
      </c>
      <c r="F124" s="341">
        <v>150</v>
      </c>
      <c r="G124" s="39">
        <v>150</v>
      </c>
      <c r="H124" s="39">
        <v>150</v>
      </c>
      <c r="I124" s="125" t="s">
        <v>300</v>
      </c>
      <c r="J124" s="38" t="s">
        <v>913</v>
      </c>
      <c r="K124" s="267" t="s">
        <v>871</v>
      </c>
      <c r="L124" s="347" t="s">
        <v>871</v>
      </c>
      <c r="M124" s="267" t="s">
        <v>871</v>
      </c>
      <c r="N124" s="267" t="s">
        <v>871</v>
      </c>
      <c r="O124" s="312"/>
    </row>
    <row r="125" spans="2:17" s="32" customFormat="1" ht="29.25" customHeight="1" x14ac:dyDescent="0.2">
      <c r="B125" s="701" t="s">
        <v>533</v>
      </c>
      <c r="C125" s="684" t="s">
        <v>611</v>
      </c>
      <c r="D125" s="38" t="s">
        <v>0</v>
      </c>
      <c r="E125" s="39">
        <v>45</v>
      </c>
      <c r="F125" s="341">
        <v>45</v>
      </c>
      <c r="G125" s="39">
        <v>45</v>
      </c>
      <c r="H125" s="39">
        <v>45</v>
      </c>
      <c r="I125" s="125" t="s">
        <v>300</v>
      </c>
      <c r="J125" s="684" t="s">
        <v>914</v>
      </c>
      <c r="K125" s="648"/>
      <c r="L125" s="728"/>
      <c r="M125" s="648"/>
      <c r="N125" s="813" t="s">
        <v>926</v>
      </c>
      <c r="O125" s="312"/>
    </row>
    <row r="126" spans="2:17" s="32" customFormat="1" ht="37.5" customHeight="1" x14ac:dyDescent="0.2">
      <c r="B126" s="702"/>
      <c r="C126" s="684"/>
      <c r="D126" s="38" t="s">
        <v>1</v>
      </c>
      <c r="E126" s="39">
        <v>255</v>
      </c>
      <c r="F126" s="341">
        <v>255</v>
      </c>
      <c r="G126" s="39">
        <v>255</v>
      </c>
      <c r="H126" s="39">
        <v>255</v>
      </c>
      <c r="I126" s="125"/>
      <c r="J126" s="684"/>
      <c r="K126" s="648"/>
      <c r="L126" s="728"/>
      <c r="M126" s="648"/>
      <c r="N126" s="813"/>
      <c r="O126" s="312"/>
    </row>
    <row r="127" spans="2:17" s="32" customFormat="1" ht="45.75" customHeight="1" x14ac:dyDescent="0.2">
      <c r="B127" s="470" t="s">
        <v>534</v>
      </c>
      <c r="C127" s="38" t="s">
        <v>87</v>
      </c>
      <c r="D127" s="38" t="s">
        <v>0</v>
      </c>
      <c r="E127" s="39">
        <v>200</v>
      </c>
      <c r="F127" s="341">
        <v>200</v>
      </c>
      <c r="G127" s="39">
        <v>200</v>
      </c>
      <c r="H127" s="39">
        <v>200</v>
      </c>
      <c r="I127" s="125" t="s">
        <v>301</v>
      </c>
      <c r="J127" s="38" t="s">
        <v>915</v>
      </c>
      <c r="K127" s="267" t="s">
        <v>681</v>
      </c>
      <c r="L127" s="347" t="s">
        <v>681</v>
      </c>
      <c r="M127" s="267" t="s">
        <v>681</v>
      </c>
      <c r="N127" s="267" t="s">
        <v>681</v>
      </c>
      <c r="O127" s="312"/>
    </row>
    <row r="128" spans="2:17" s="32" customFormat="1" ht="27" customHeight="1" x14ac:dyDescent="0.2">
      <c r="B128" s="470" t="s">
        <v>535</v>
      </c>
      <c r="C128" s="38" t="s">
        <v>612</v>
      </c>
      <c r="D128" s="38" t="s">
        <v>0</v>
      </c>
      <c r="E128" s="39">
        <v>25</v>
      </c>
      <c r="F128" s="341">
        <v>25</v>
      </c>
      <c r="G128" s="39">
        <v>25</v>
      </c>
      <c r="H128" s="39">
        <v>25</v>
      </c>
      <c r="I128" s="125" t="s">
        <v>300</v>
      </c>
      <c r="J128" s="38" t="s">
        <v>916</v>
      </c>
      <c r="K128" s="267" t="s">
        <v>681</v>
      </c>
      <c r="L128" s="347" t="s">
        <v>681</v>
      </c>
      <c r="M128" s="267" t="s">
        <v>681</v>
      </c>
      <c r="N128" s="267" t="s">
        <v>681</v>
      </c>
      <c r="O128" s="312"/>
    </row>
    <row r="129" spans="2:15" s="32" customFormat="1" ht="81.75" customHeight="1" x14ac:dyDescent="0.2">
      <c r="B129" s="470" t="s">
        <v>536</v>
      </c>
      <c r="C129" s="38" t="s">
        <v>89</v>
      </c>
      <c r="D129" s="38" t="s">
        <v>0</v>
      </c>
      <c r="E129" s="39">
        <v>150</v>
      </c>
      <c r="F129" s="341">
        <v>150</v>
      </c>
      <c r="G129" s="39">
        <v>150</v>
      </c>
      <c r="H129" s="39">
        <v>150</v>
      </c>
      <c r="I129" s="125" t="s">
        <v>302</v>
      </c>
      <c r="J129" s="38" t="s">
        <v>1084</v>
      </c>
      <c r="K129" s="267" t="s">
        <v>837</v>
      </c>
      <c r="L129" s="347" t="s">
        <v>837</v>
      </c>
      <c r="M129" s="267" t="s">
        <v>837</v>
      </c>
      <c r="N129" s="267" t="s">
        <v>837</v>
      </c>
      <c r="O129" s="312"/>
    </row>
    <row r="130" spans="2:15" s="32" customFormat="1" ht="31.5" customHeight="1" x14ac:dyDescent="0.2">
      <c r="B130" s="470" t="s">
        <v>537</v>
      </c>
      <c r="C130" s="41" t="s">
        <v>94</v>
      </c>
      <c r="D130" s="21" t="s">
        <v>3</v>
      </c>
      <c r="E130" s="39">
        <v>53.2</v>
      </c>
      <c r="F130" s="341">
        <v>62.9</v>
      </c>
      <c r="G130" s="39">
        <v>59</v>
      </c>
      <c r="H130" s="39">
        <v>59</v>
      </c>
      <c r="I130" s="125" t="s">
        <v>303</v>
      </c>
      <c r="J130" s="27" t="s">
        <v>917</v>
      </c>
      <c r="K130" s="267" t="s">
        <v>971</v>
      </c>
      <c r="L130" s="347" t="s">
        <v>971</v>
      </c>
      <c r="M130" s="267" t="s">
        <v>971</v>
      </c>
      <c r="N130" s="267" t="s">
        <v>971</v>
      </c>
      <c r="O130" s="312"/>
    </row>
    <row r="131" spans="2:15" s="32" customFormat="1" ht="36" customHeight="1" x14ac:dyDescent="0.2">
      <c r="B131" s="701" t="s">
        <v>538</v>
      </c>
      <c r="C131" s="644" t="s">
        <v>1131</v>
      </c>
      <c r="D131" s="21" t="s">
        <v>0</v>
      </c>
      <c r="E131" s="39">
        <v>30</v>
      </c>
      <c r="F131" s="341">
        <v>30</v>
      </c>
      <c r="G131" s="39">
        <v>45</v>
      </c>
      <c r="H131" s="39">
        <v>30</v>
      </c>
      <c r="I131" s="786" t="s">
        <v>306</v>
      </c>
      <c r="J131" s="644" t="s">
        <v>927</v>
      </c>
      <c r="K131" s="648"/>
      <c r="L131" s="728"/>
      <c r="M131" s="648"/>
      <c r="N131" s="813" t="s">
        <v>926</v>
      </c>
      <c r="O131" s="312"/>
    </row>
    <row r="132" spans="2:15" s="32" customFormat="1" ht="34.5" customHeight="1" x14ac:dyDescent="0.2">
      <c r="B132" s="702"/>
      <c r="C132" s="644"/>
      <c r="D132" s="21" t="s">
        <v>1</v>
      </c>
      <c r="E132" s="39">
        <v>200</v>
      </c>
      <c r="F132" s="341">
        <v>200</v>
      </c>
      <c r="G132" s="39">
        <v>300</v>
      </c>
      <c r="H132" s="39">
        <v>200</v>
      </c>
      <c r="I132" s="786"/>
      <c r="J132" s="644"/>
      <c r="K132" s="648"/>
      <c r="L132" s="728"/>
      <c r="M132" s="648"/>
      <c r="N132" s="813"/>
      <c r="O132" s="312"/>
    </row>
    <row r="133" spans="2:15" s="32" customFormat="1" ht="37.5" customHeight="1" x14ac:dyDescent="0.2">
      <c r="B133" s="644" t="s">
        <v>539</v>
      </c>
      <c r="C133" s="704" t="s">
        <v>1137</v>
      </c>
      <c r="D133" s="21" t="s">
        <v>0</v>
      </c>
      <c r="E133" s="39">
        <v>15</v>
      </c>
      <c r="F133" s="341">
        <v>15</v>
      </c>
      <c r="G133" s="39">
        <v>15</v>
      </c>
      <c r="H133" s="39">
        <v>0</v>
      </c>
      <c r="I133" s="786" t="s">
        <v>306</v>
      </c>
      <c r="J133" s="802" t="s">
        <v>918</v>
      </c>
      <c r="K133" s="648"/>
      <c r="L133" s="728"/>
      <c r="M133" s="648"/>
      <c r="N133" s="813" t="s">
        <v>926</v>
      </c>
      <c r="O133" s="312"/>
    </row>
    <row r="134" spans="2:15" s="32" customFormat="1" ht="36" customHeight="1" x14ac:dyDescent="0.2">
      <c r="B134" s="644"/>
      <c r="C134" s="704"/>
      <c r="D134" s="21" t="s">
        <v>1</v>
      </c>
      <c r="E134" s="39">
        <v>100</v>
      </c>
      <c r="F134" s="341">
        <v>100</v>
      </c>
      <c r="G134" s="39">
        <v>100</v>
      </c>
      <c r="H134" s="39">
        <v>0</v>
      </c>
      <c r="I134" s="786"/>
      <c r="J134" s="802"/>
      <c r="K134" s="648"/>
      <c r="L134" s="728"/>
      <c r="M134" s="648"/>
      <c r="N134" s="813"/>
      <c r="O134" s="312"/>
    </row>
    <row r="135" spans="2:15" s="32" customFormat="1" ht="31.5" customHeight="1" x14ac:dyDescent="0.2">
      <c r="B135" s="644" t="s">
        <v>540</v>
      </c>
      <c r="C135" s="803" t="s">
        <v>1138</v>
      </c>
      <c r="D135" s="21" t="s">
        <v>0</v>
      </c>
      <c r="E135" s="39">
        <v>0</v>
      </c>
      <c r="F135" s="341">
        <v>4</v>
      </c>
      <c r="G135" s="39">
        <v>13</v>
      </c>
      <c r="H135" s="39">
        <v>30</v>
      </c>
      <c r="I135" s="786" t="s">
        <v>300</v>
      </c>
      <c r="J135" s="802" t="s">
        <v>1002</v>
      </c>
      <c r="K135" s="807"/>
      <c r="L135" s="728"/>
      <c r="M135" s="807"/>
      <c r="N135" s="813" t="s">
        <v>926</v>
      </c>
      <c r="O135" s="312"/>
    </row>
    <row r="136" spans="2:15" s="32" customFormat="1" ht="24" customHeight="1" x14ac:dyDescent="0.2">
      <c r="B136" s="644"/>
      <c r="C136" s="803"/>
      <c r="D136" s="21" t="s">
        <v>1</v>
      </c>
      <c r="E136" s="39">
        <v>0</v>
      </c>
      <c r="F136" s="341">
        <v>22</v>
      </c>
      <c r="G136" s="39">
        <v>76</v>
      </c>
      <c r="H136" s="39">
        <v>200</v>
      </c>
      <c r="I136" s="786"/>
      <c r="J136" s="802"/>
      <c r="K136" s="807"/>
      <c r="L136" s="728"/>
      <c r="M136" s="807"/>
      <c r="N136" s="813"/>
      <c r="O136" s="312"/>
    </row>
    <row r="137" spans="2:15" s="33" customFormat="1" ht="36" customHeight="1" x14ac:dyDescent="0.2">
      <c r="B137" s="644" t="s">
        <v>541</v>
      </c>
      <c r="C137" s="644" t="s">
        <v>1139</v>
      </c>
      <c r="D137" s="21" t="s">
        <v>0</v>
      </c>
      <c r="E137" s="39">
        <v>5</v>
      </c>
      <c r="F137" s="341">
        <v>5</v>
      </c>
      <c r="G137" s="39">
        <v>45</v>
      </c>
      <c r="H137" s="39">
        <v>45</v>
      </c>
      <c r="I137" s="786" t="s">
        <v>300</v>
      </c>
      <c r="J137" s="802" t="s">
        <v>919</v>
      </c>
      <c r="K137" s="648"/>
      <c r="L137" s="728"/>
      <c r="M137" s="648"/>
      <c r="N137" s="813" t="s">
        <v>926</v>
      </c>
      <c r="O137" s="312"/>
    </row>
    <row r="138" spans="2:15" s="33" customFormat="1" ht="27" customHeight="1" x14ac:dyDescent="0.2">
      <c r="B138" s="644"/>
      <c r="C138" s="644"/>
      <c r="D138" s="21" t="s">
        <v>1</v>
      </c>
      <c r="E138" s="39">
        <v>25</v>
      </c>
      <c r="F138" s="341">
        <v>25</v>
      </c>
      <c r="G138" s="39">
        <v>300</v>
      </c>
      <c r="H138" s="39">
        <v>300</v>
      </c>
      <c r="I138" s="786"/>
      <c r="J138" s="802"/>
      <c r="K138" s="648"/>
      <c r="L138" s="728"/>
      <c r="M138" s="648"/>
      <c r="N138" s="813"/>
      <c r="O138" s="312"/>
    </row>
    <row r="139" spans="2:15" s="32" customFormat="1" ht="31.5" customHeight="1" x14ac:dyDescent="0.2">
      <c r="B139" s="795" t="s">
        <v>226</v>
      </c>
      <c r="C139" s="795"/>
      <c r="D139" s="796"/>
      <c r="E139" s="479">
        <f>+E123+E107+E99+E82+E74+E54+E35+E31+E14+E7</f>
        <v>50038.48000000001</v>
      </c>
      <c r="F139" s="479">
        <f t="shared" ref="F139:H139" si="13">+F123+F107+F99+F82+F74+F54+F35+F31+F14+F7</f>
        <v>48712.080000000009</v>
      </c>
      <c r="G139" s="479">
        <f t="shared" si="13"/>
        <v>52246.080000000002</v>
      </c>
      <c r="H139" s="479">
        <f t="shared" si="13"/>
        <v>52757.88</v>
      </c>
      <c r="I139" s="480"/>
      <c r="J139" s="480"/>
      <c r="K139" s="481"/>
      <c r="L139" s="481"/>
      <c r="M139" s="481"/>
      <c r="N139" s="481"/>
      <c r="O139" s="313"/>
    </row>
    <row r="140" spans="2:15" s="32" customFormat="1" ht="21" customHeight="1" x14ac:dyDescent="0.2">
      <c r="B140" s="712"/>
      <c r="C140" s="712"/>
      <c r="D140" s="712"/>
      <c r="E140" s="482"/>
      <c r="F140" s="482"/>
      <c r="G140" s="482"/>
      <c r="H140" s="482"/>
      <c r="I140" s="480"/>
      <c r="J140" s="480"/>
      <c r="K140" s="481"/>
      <c r="L140" s="481"/>
      <c r="M140" s="481"/>
      <c r="N140" s="481"/>
      <c r="O140" s="313"/>
    </row>
    <row r="141" spans="2:15" s="137" customFormat="1" ht="30" customHeight="1" x14ac:dyDescent="0.2">
      <c r="B141" s="483"/>
      <c r="C141" s="175" t="s">
        <v>192</v>
      </c>
      <c r="D141" s="81"/>
      <c r="E141" s="136">
        <f t="shared" ref="E141:H141" si="14">SUM(E143:E148)</f>
        <v>49988.480000000003</v>
      </c>
      <c r="F141" s="136">
        <f t="shared" si="14"/>
        <v>48662.080000000002</v>
      </c>
      <c r="G141" s="136">
        <f t="shared" si="14"/>
        <v>52196.08</v>
      </c>
      <c r="H141" s="136">
        <f t="shared" si="14"/>
        <v>52757.880000000005</v>
      </c>
      <c r="I141" s="480"/>
      <c r="J141" s="220"/>
      <c r="K141" s="271"/>
      <c r="L141" s="271"/>
      <c r="M141" s="271"/>
      <c r="N141" s="271"/>
      <c r="O141" s="314"/>
    </row>
    <row r="142" spans="2:15" s="137" customFormat="1" ht="17.25" customHeight="1" x14ac:dyDescent="0.2">
      <c r="B142" s="484"/>
      <c r="C142" s="176" t="s">
        <v>193</v>
      </c>
      <c r="D142" s="71"/>
      <c r="E142" s="140"/>
      <c r="F142" s="140"/>
      <c r="G142" s="140"/>
      <c r="H142" s="140"/>
      <c r="I142" s="480"/>
      <c r="J142" s="221"/>
      <c r="K142" s="272"/>
      <c r="L142" s="272"/>
      <c r="M142" s="272"/>
      <c r="N142" s="272"/>
      <c r="O142" s="314"/>
    </row>
    <row r="143" spans="2:15" s="137" customFormat="1" ht="33.75" customHeight="1" x14ac:dyDescent="0.2">
      <c r="B143" s="484"/>
      <c r="C143" s="176" t="s">
        <v>194</v>
      </c>
      <c r="D143" s="139" t="s">
        <v>0</v>
      </c>
      <c r="E143" s="140">
        <f>+E9+E12+E15+E16+E17+E18+E19+E20+E21+E22+E23+E24+E25+E26+E27+E32+E33+E34+E36+E37+E38+E39+E40+E41+E43+E46+E56+E59+E60+E61+E73+E75+E76+E77+E78+E79+E81+E83+E86+E87+E90+E91+E92+E103+E104+E108+E109+E110+E111+E115+E124+E125+E127+E128+E129+E131+E133+E135+E137+E8+E53+E30+E51+E122+E121</f>
        <v>14869.600000000002</v>
      </c>
      <c r="F143" s="140">
        <f>+F9+F12+F15+F16+F17+F18+F19+F20+F21+F22+F23+F24+F25+F26+F27+F32+F33+F34+F36+F37+F38+F39+F40+F41+F43+F46+F56+F59+F60+F61+F73+F75+F76+F77+F78+F79+F81+F83+F86+F87+F90+F91+F92+F103+F104+F108+F109+F110+F111+F115+F124+F125+F127+F128+F129+F131+F133+F135+F137+F8+F53+F30+F51+F122+F121</f>
        <v>14973.600000000002</v>
      </c>
      <c r="G143" s="140">
        <f t="shared" ref="G143:H143" si="15">+G9+G12+G15+G16+G17+G18+G19+G20+G21+G22+G23+G24+G25+G26+G27+G32+G33+G34+G36+G37+G38+G39+G40+G41+G43+G46+G56+G59+G60+G61+G73+G75+G76+G77+G78+G79+G81+G83+G86+G87+G90+G91+G92+G103+G104+G108+G109+G110+G111+G115+G124+G125+G127+G128+G129+G131+G133+G135+G137+G8+G53+G30+G51+G122+G121</f>
        <v>16385.5</v>
      </c>
      <c r="H143" s="140">
        <f t="shared" si="15"/>
        <v>16394.300000000003</v>
      </c>
      <c r="I143" s="480"/>
      <c r="J143" s="306"/>
      <c r="K143" s="272"/>
      <c r="L143" s="272"/>
      <c r="M143" s="272"/>
      <c r="N143" s="272"/>
      <c r="O143" s="314"/>
    </row>
    <row r="144" spans="2:15" s="137" customFormat="1" ht="28.5" customHeight="1" x14ac:dyDescent="0.2">
      <c r="B144" s="484"/>
      <c r="C144" s="176" t="s">
        <v>195</v>
      </c>
      <c r="D144" s="139" t="s">
        <v>3</v>
      </c>
      <c r="E144" s="140">
        <f>+E130+E116+E114+E112+E106+E105+E100+E96+E95+E98++E94+E89+E84+E72+E69+E68+E67+E66+E65+E64+E63+E62+E57+E55+E52+E49+E44+E29+E11+E118+E120</f>
        <v>31057.200000000001</v>
      </c>
      <c r="F144" s="140">
        <f>+F130+F116+F114+F112+F106+F105+F100+F96+F95+F98++F94+F89+F84+F72+F69+F68+F67+F66+F65+F64+F63+F62+F57+F55+F52+F49+F44+F29+F11+F118+F120</f>
        <v>29889.200000000004</v>
      </c>
      <c r="G144" s="140">
        <f t="shared" ref="G144:H144" si="16">+G130+G116+G114+G112+G106+G105+G100+G96+G95+G98++G94+G89+G84+G72+G69+G68+G67+G66+G65+G64+G63+G62+G57+G55+G52+G49+G44+G29+G11+G118+G120</f>
        <v>31331.199999999997</v>
      </c>
      <c r="H144" s="140">
        <f t="shared" si="16"/>
        <v>31327.199999999997</v>
      </c>
      <c r="I144" s="480"/>
      <c r="J144" s="221"/>
      <c r="K144" s="272"/>
      <c r="L144" s="272"/>
      <c r="M144" s="272"/>
      <c r="N144" s="272"/>
      <c r="O144" s="314"/>
    </row>
    <row r="145" spans="2:15" s="137" customFormat="1" ht="22.5" customHeight="1" x14ac:dyDescent="0.2">
      <c r="B145" s="484"/>
      <c r="C145" s="176" t="s">
        <v>196</v>
      </c>
      <c r="D145" s="139" t="s">
        <v>4</v>
      </c>
      <c r="E145" s="140">
        <f>+E113+E85+E10</f>
        <v>1572.4</v>
      </c>
      <c r="F145" s="140">
        <f>+F113+F85+F10</f>
        <v>1572.4</v>
      </c>
      <c r="G145" s="140">
        <f>+G113+G85+G10</f>
        <v>1572.4</v>
      </c>
      <c r="H145" s="140">
        <f>+H113+H85+H10</f>
        <v>1572.4</v>
      </c>
      <c r="I145" s="480"/>
      <c r="J145" s="221"/>
      <c r="K145" s="272"/>
      <c r="L145" s="272"/>
      <c r="M145" s="272"/>
      <c r="N145" s="272"/>
      <c r="O145" s="314"/>
    </row>
    <row r="146" spans="2:15" s="137" customFormat="1" ht="22.5" customHeight="1" x14ac:dyDescent="0.2">
      <c r="B146" s="484"/>
      <c r="C146" s="176" t="s">
        <v>197</v>
      </c>
      <c r="D146" s="139" t="s">
        <v>1</v>
      </c>
      <c r="E146" s="140">
        <f>+E138+E136+E134+E132+E126+E119+E117+E102+E101+E97+E93+E88+E80+E71+E70+E50+E48+E47+E42+E28+E13</f>
        <v>2489.2800000000002</v>
      </c>
      <c r="F146" s="140">
        <f>+F138+F136+F134+F132+F126+F119+F117+F102+F101+F97+F93+F88+F80+F71+F70+F50+F48+F47+F42+F28+F13</f>
        <v>2226.88</v>
      </c>
      <c r="G146" s="140">
        <f>+G138+G136+G134+G132+G126+G119+G117+G102+G101+G97+G93+G88+G80+G71+G70+G50+G48+G47+G42+G28+G13</f>
        <v>2906.98</v>
      </c>
      <c r="H146" s="140">
        <f>+H138+H136+H134+H132+H126+H119+H117+H102+H101+H97+H93+H88+H80+H71+H70+H50+H48+H47+H42+H28+H13</f>
        <v>3463.98</v>
      </c>
      <c r="I146" s="480"/>
      <c r="J146" s="221"/>
      <c r="K146" s="272"/>
      <c r="L146" s="272"/>
      <c r="M146" s="272"/>
      <c r="N146" s="272"/>
      <c r="O146" s="314"/>
    </row>
    <row r="147" spans="2:15" s="137" customFormat="1" ht="22.5" customHeight="1" x14ac:dyDescent="0.2">
      <c r="B147" s="484"/>
      <c r="C147" s="176" t="s">
        <v>198</v>
      </c>
      <c r="D147" s="139" t="s">
        <v>2</v>
      </c>
      <c r="E147" s="140"/>
      <c r="F147" s="140"/>
      <c r="G147" s="140"/>
      <c r="H147" s="140"/>
      <c r="I147" s="480"/>
      <c r="J147" s="221"/>
      <c r="K147" s="272"/>
      <c r="L147" s="272"/>
      <c r="M147" s="272"/>
      <c r="N147" s="272"/>
      <c r="O147" s="314"/>
    </row>
    <row r="148" spans="2:15" s="137" customFormat="1" ht="22.5" customHeight="1" x14ac:dyDescent="0.2">
      <c r="B148" s="485"/>
      <c r="C148" s="177" t="s">
        <v>199</v>
      </c>
      <c r="D148" s="141" t="s">
        <v>203</v>
      </c>
      <c r="E148" s="140"/>
      <c r="F148" s="140"/>
      <c r="G148" s="140"/>
      <c r="H148" s="140"/>
      <c r="I148" s="480"/>
      <c r="J148" s="221"/>
      <c r="K148" s="272"/>
      <c r="L148" s="272"/>
      <c r="M148" s="272"/>
      <c r="N148" s="272"/>
      <c r="O148" s="314"/>
    </row>
    <row r="149" spans="2:15" s="137" customFormat="1" ht="46.5" customHeight="1" x14ac:dyDescent="0.2">
      <c r="B149" s="486"/>
      <c r="C149" s="82" t="s">
        <v>200</v>
      </c>
      <c r="D149" s="142" t="s">
        <v>204</v>
      </c>
      <c r="E149" s="136">
        <f>+E45</f>
        <v>50</v>
      </c>
      <c r="F149" s="136">
        <f>+F45</f>
        <v>50</v>
      </c>
      <c r="G149" s="136">
        <f>+G45</f>
        <v>50</v>
      </c>
      <c r="H149" s="136">
        <f>+H45</f>
        <v>0</v>
      </c>
      <c r="I149" s="480"/>
      <c r="J149" s="222"/>
      <c r="K149" s="273"/>
      <c r="L149" s="273"/>
      <c r="M149" s="273"/>
      <c r="N149" s="273"/>
      <c r="O149" s="314"/>
    </row>
    <row r="150" spans="2:15" s="287" customFormat="1" ht="29.25" customHeight="1" x14ac:dyDescent="0.2">
      <c r="B150" s="487"/>
      <c r="C150" s="91" t="s">
        <v>202</v>
      </c>
      <c r="D150" s="168"/>
      <c r="E150" s="190">
        <f t="shared" ref="E150:H150" si="17">+E149+E141</f>
        <v>50038.48</v>
      </c>
      <c r="F150" s="190">
        <f t="shared" ref="F150" si="18">+F149+F141</f>
        <v>48712.08</v>
      </c>
      <c r="G150" s="190">
        <f t="shared" si="17"/>
        <v>52246.080000000002</v>
      </c>
      <c r="H150" s="190">
        <f t="shared" si="17"/>
        <v>52757.880000000005</v>
      </c>
      <c r="I150" s="480"/>
      <c r="J150" s="222"/>
      <c r="K150" s="273"/>
      <c r="L150" s="273"/>
      <c r="M150" s="273"/>
      <c r="N150" s="273"/>
      <c r="O150" s="314"/>
    </row>
    <row r="151" spans="2:15" s="590" customFormat="1" ht="21.75" customHeight="1" x14ac:dyDescent="0.2">
      <c r="B151" s="586"/>
      <c r="C151" s="176" t="s">
        <v>201</v>
      </c>
      <c r="D151" s="176"/>
      <c r="E151" s="587">
        <f>+E134+E132+E126+E93+E138</f>
        <v>615</v>
      </c>
      <c r="F151" s="587">
        <f>+F134+F132+F126+F93+F138</f>
        <v>615</v>
      </c>
      <c r="G151" s="587">
        <f>+G134+G132+G126+G93+G138</f>
        <v>1075</v>
      </c>
      <c r="H151" s="587">
        <f>+H134+H132+H126+H93</f>
        <v>575</v>
      </c>
      <c r="I151" s="588"/>
      <c r="J151" s="221"/>
      <c r="K151" s="272"/>
      <c r="L151" s="272"/>
      <c r="M151" s="272"/>
      <c r="N151" s="272"/>
      <c r="O151" s="589"/>
    </row>
    <row r="152" spans="2:15" s="32" customFormat="1" ht="25.5" hidden="1" x14ac:dyDescent="0.2">
      <c r="B152" s="69"/>
      <c r="C152" s="69" t="s">
        <v>238</v>
      </c>
      <c r="D152" s="488"/>
      <c r="E152" s="488"/>
      <c r="F152" s="488"/>
      <c r="G152" s="488"/>
      <c r="H152" s="488"/>
      <c r="I152" s="480"/>
      <c r="J152" s="223"/>
      <c r="K152" s="274"/>
      <c r="L152" s="274"/>
      <c r="M152" s="274"/>
      <c r="N152" s="274"/>
      <c r="O152" s="313"/>
    </row>
    <row r="153" spans="2:15" ht="19.5" customHeight="1" x14ac:dyDescent="0.2">
      <c r="B153" s="634" t="s">
        <v>1171</v>
      </c>
      <c r="C153" s="634"/>
      <c r="D153" s="634"/>
      <c r="E153" s="634"/>
      <c r="F153" s="634"/>
      <c r="G153" s="634"/>
      <c r="H153" s="634"/>
      <c r="I153" s="199"/>
      <c r="J153" s="224"/>
      <c r="K153" s="275"/>
      <c r="L153" s="275"/>
      <c r="M153" s="275"/>
      <c r="N153" s="275"/>
    </row>
    <row r="154" spans="2:15" ht="30" customHeight="1" x14ac:dyDescent="0.2">
      <c r="I154" s="199"/>
    </row>
    <row r="155" spans="2:15" ht="30" customHeight="1" x14ac:dyDescent="0.2">
      <c r="I155" s="199"/>
    </row>
    <row r="156" spans="2:15" ht="30" customHeight="1" x14ac:dyDescent="0.2">
      <c r="E156" s="200"/>
      <c r="F156" s="200"/>
    </row>
    <row r="157" spans="2:15" ht="30" customHeight="1" x14ac:dyDescent="0.2">
      <c r="E157" s="219"/>
      <c r="F157" s="219"/>
      <c r="G157" s="219"/>
      <c r="H157" s="219"/>
    </row>
    <row r="159" spans="2:15" ht="30" customHeight="1" x14ac:dyDescent="0.2">
      <c r="C159" s="161"/>
      <c r="E159" s="200"/>
      <c r="F159" s="200"/>
      <c r="G159" s="200"/>
      <c r="H159" s="200"/>
    </row>
    <row r="160" spans="2:15" ht="30" customHeight="1" x14ac:dyDescent="0.2">
      <c r="E160" s="282"/>
      <c r="F160" s="282"/>
      <c r="G160" s="282"/>
      <c r="H160" s="282"/>
    </row>
    <row r="161" spans="5:8" ht="30" customHeight="1" x14ac:dyDescent="0.2">
      <c r="E161" s="283"/>
      <c r="F161" s="283"/>
      <c r="G161" s="283"/>
      <c r="H161" s="283"/>
    </row>
  </sheetData>
  <mergeCells count="223">
    <mergeCell ref="L111:L113"/>
    <mergeCell ref="L114:L115"/>
    <mergeCell ref="L125:L126"/>
    <mergeCell ref="M114:M115"/>
    <mergeCell ref="M125:M126"/>
    <mergeCell ref="C1:N1"/>
    <mergeCell ref="L131:L132"/>
    <mergeCell ref="L133:L134"/>
    <mergeCell ref="L135:L136"/>
    <mergeCell ref="M102:M103"/>
    <mergeCell ref="M104:M105"/>
    <mergeCell ref="M111:M113"/>
    <mergeCell ref="M137:M138"/>
    <mergeCell ref="K9:K10"/>
    <mergeCell ref="N12:N13"/>
    <mergeCell ref="M131:M132"/>
    <mergeCell ref="M133:M134"/>
    <mergeCell ref="M135:M136"/>
    <mergeCell ref="N55:N56"/>
    <mergeCell ref="N102:N103"/>
    <mergeCell ref="N104:N105"/>
    <mergeCell ref="N111:N113"/>
    <mergeCell ref="N114:N115"/>
    <mergeCell ref="N125:N126"/>
    <mergeCell ref="N131:N132"/>
    <mergeCell ref="N133:N134"/>
    <mergeCell ref="N135:N136"/>
    <mergeCell ref="L83:L85"/>
    <mergeCell ref="L89:L90"/>
    <mergeCell ref="L92:L93"/>
    <mergeCell ref="L100:L101"/>
    <mergeCell ref="L102:L103"/>
    <mergeCell ref="L104:L105"/>
    <mergeCell ref="M9:M10"/>
    <mergeCell ref="M12:M13"/>
    <mergeCell ref="K12:K13"/>
    <mergeCell ref="N65:N66"/>
    <mergeCell ref="N72:N73"/>
    <mergeCell ref="N83:N85"/>
    <mergeCell ref="N89:N90"/>
    <mergeCell ref="N92:N93"/>
    <mergeCell ref="N100:N101"/>
    <mergeCell ref="M55:M56"/>
    <mergeCell ref="M65:M66"/>
    <mergeCell ref="M72:M73"/>
    <mergeCell ref="M83:M85"/>
    <mergeCell ref="M89:M90"/>
    <mergeCell ref="M92:M93"/>
    <mergeCell ref="M100:M101"/>
    <mergeCell ref="K111:K113"/>
    <mergeCell ref="J65:J66"/>
    <mergeCell ref="J72:J73"/>
    <mergeCell ref="K114:K115"/>
    <mergeCell ref="K125:K126"/>
    <mergeCell ref="K131:K132"/>
    <mergeCell ref="K133:K134"/>
    <mergeCell ref="K135:K136"/>
    <mergeCell ref="J55:J56"/>
    <mergeCell ref="J125:J126"/>
    <mergeCell ref="J114:J115"/>
    <mergeCell ref="J133:J134"/>
    <mergeCell ref="J135:J136"/>
    <mergeCell ref="K55:K56"/>
    <mergeCell ref="K65:K66"/>
    <mergeCell ref="K72:K73"/>
    <mergeCell ref="K83:K85"/>
    <mergeCell ref="K89:K90"/>
    <mergeCell ref="K92:K93"/>
    <mergeCell ref="K100:K101"/>
    <mergeCell ref="K102:K103"/>
    <mergeCell ref="K104:K105"/>
    <mergeCell ref="J83:J85"/>
    <mergeCell ref="J89:J90"/>
    <mergeCell ref="J92:J93"/>
    <mergeCell ref="J100:J101"/>
    <mergeCell ref="J102:J103"/>
    <mergeCell ref="J104:J105"/>
    <mergeCell ref="J111:J113"/>
    <mergeCell ref="B140:D140"/>
    <mergeCell ref="B131:B132"/>
    <mergeCell ref="C131:C132"/>
    <mergeCell ref="B137:B138"/>
    <mergeCell ref="C137:C138"/>
    <mergeCell ref="B139:D139"/>
    <mergeCell ref="B102:B103"/>
    <mergeCell ref="C102:C103"/>
    <mergeCell ref="B100:B101"/>
    <mergeCell ref="C100:C101"/>
    <mergeCell ref="B125:B126"/>
    <mergeCell ref="C125:C126"/>
    <mergeCell ref="B104:B105"/>
    <mergeCell ref="C104:C105"/>
    <mergeCell ref="J137:J138"/>
    <mergeCell ref="J131:J132"/>
    <mergeCell ref="I137:I138"/>
    <mergeCell ref="B135:B136"/>
    <mergeCell ref="C135:C136"/>
    <mergeCell ref="B55:B56"/>
    <mergeCell ref="C55:C56"/>
    <mergeCell ref="I55:I56"/>
    <mergeCell ref="B72:B73"/>
    <mergeCell ref="C72:C73"/>
    <mergeCell ref="B65:B66"/>
    <mergeCell ref="C65:C66"/>
    <mergeCell ref="B57:B58"/>
    <mergeCell ref="C57:C58"/>
    <mergeCell ref="D57:D58"/>
    <mergeCell ref="E57:E58"/>
    <mergeCell ref="G57:G58"/>
    <mergeCell ref="F57:F58"/>
    <mergeCell ref="I83:I85"/>
    <mergeCell ref="B89:B90"/>
    <mergeCell ref="B92:B93"/>
    <mergeCell ref="C92:C93"/>
    <mergeCell ref="I92:I93"/>
    <mergeCell ref="I131:I132"/>
    <mergeCell ref="C89:C90"/>
    <mergeCell ref="I89:I90"/>
    <mergeCell ref="B83:B85"/>
    <mergeCell ref="C83:C85"/>
    <mergeCell ref="C117:C118"/>
    <mergeCell ref="C119:C120"/>
    <mergeCell ref="B117:B118"/>
    <mergeCell ref="B119:B120"/>
    <mergeCell ref="B50:B52"/>
    <mergeCell ref="I48:I49"/>
    <mergeCell ref="C46:C47"/>
    <mergeCell ref="C9:C11"/>
    <mergeCell ref="B9:B11"/>
    <mergeCell ref="C42:C45"/>
    <mergeCell ref="I117:I119"/>
    <mergeCell ref="C114:C115"/>
    <mergeCell ref="B114:B115"/>
    <mergeCell ref="C111:C113"/>
    <mergeCell ref="B111:B113"/>
    <mergeCell ref="I114:I115"/>
    <mergeCell ref="I112:I113"/>
    <mergeCell ref="B46:B47"/>
    <mergeCell ref="C48:C49"/>
    <mergeCell ref="B48:B49"/>
    <mergeCell ref="B28:B29"/>
    <mergeCell ref="C28:C29"/>
    <mergeCell ref="I9:I10"/>
    <mergeCell ref="B42:B45"/>
    <mergeCell ref="C14:D14"/>
    <mergeCell ref="C12:C13"/>
    <mergeCell ref="C74:D74"/>
    <mergeCell ref="C82:D82"/>
    <mergeCell ref="L12:L13"/>
    <mergeCell ref="L28:L29"/>
    <mergeCell ref="L55:L56"/>
    <mergeCell ref="L65:L66"/>
    <mergeCell ref="L72:L73"/>
    <mergeCell ref="I28:I29"/>
    <mergeCell ref="N48:N49"/>
    <mergeCell ref="N50:N52"/>
    <mergeCell ref="M50:M52"/>
    <mergeCell ref="K50:K52"/>
    <mergeCell ref="K48:K49"/>
    <mergeCell ref="M46:M47"/>
    <mergeCell ref="M42:M45"/>
    <mergeCell ref="K42:K45"/>
    <mergeCell ref="K46:K47"/>
    <mergeCell ref="N46:N47"/>
    <mergeCell ref="N42:N45"/>
    <mergeCell ref="L42:L45"/>
    <mergeCell ref="L46:L47"/>
    <mergeCell ref="L48:L49"/>
    <mergeCell ref="L50:L52"/>
    <mergeCell ref="C31:D31"/>
    <mergeCell ref="C35:D35"/>
    <mergeCell ref="I72:I73"/>
    <mergeCell ref="J50:J52"/>
    <mergeCell ref="J48:J49"/>
    <mergeCell ref="J42:J45"/>
    <mergeCell ref="J46:J47"/>
    <mergeCell ref="M48:M49"/>
    <mergeCell ref="I50:I52"/>
    <mergeCell ref="C50:C52"/>
    <mergeCell ref="H57:H58"/>
    <mergeCell ref="I42:I45"/>
    <mergeCell ref="B2:N2"/>
    <mergeCell ref="K5:K6"/>
    <mergeCell ref="M5:M6"/>
    <mergeCell ref="N5:N6"/>
    <mergeCell ref="K4:N4"/>
    <mergeCell ref="N9:N10"/>
    <mergeCell ref="J28:J29"/>
    <mergeCell ref="M28:M29"/>
    <mergeCell ref="K28:K29"/>
    <mergeCell ref="N28:N29"/>
    <mergeCell ref="J12:J13"/>
    <mergeCell ref="J4:J6"/>
    <mergeCell ref="J9:J10"/>
    <mergeCell ref="G4:G6"/>
    <mergeCell ref="E4:E6"/>
    <mergeCell ref="I4:I6"/>
    <mergeCell ref="B4:B6"/>
    <mergeCell ref="H4:H6"/>
    <mergeCell ref="C4:D6"/>
    <mergeCell ref="C7:D7"/>
    <mergeCell ref="B12:B13"/>
    <mergeCell ref="F4:F6"/>
    <mergeCell ref="L5:L6"/>
    <mergeCell ref="L9:L10"/>
    <mergeCell ref="B153:H153"/>
    <mergeCell ref="J117:J118"/>
    <mergeCell ref="J119:J120"/>
    <mergeCell ref="K117:K118"/>
    <mergeCell ref="L117:L118"/>
    <mergeCell ref="N117:N118"/>
    <mergeCell ref="M117:M118"/>
    <mergeCell ref="K119:K120"/>
    <mergeCell ref="L119:L120"/>
    <mergeCell ref="N119:N120"/>
    <mergeCell ref="M119:M120"/>
    <mergeCell ref="B133:B134"/>
    <mergeCell ref="C133:C134"/>
    <mergeCell ref="I133:I134"/>
    <mergeCell ref="I135:I136"/>
    <mergeCell ref="N137:N138"/>
    <mergeCell ref="K137:K138"/>
    <mergeCell ref="L137:L138"/>
  </mergeCells>
  <phoneticPr fontId="10" type="noConversion"/>
  <pageMargins left="0.19685039370078741" right="0.19685039370078741" top="0.51181102362204722" bottom="0.19685039370078741" header="0" footer="0"/>
  <pageSetup paperSize="9" scale="5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Q83"/>
  <sheetViews>
    <sheetView zoomScale="85" zoomScaleNormal="85" workbookViewId="0">
      <pane ySplit="6" topLeftCell="A7" activePane="bottomLeft" state="frozen"/>
      <selection activeCell="F27" sqref="F27"/>
      <selection pane="bottomLeft" activeCell="C7" sqref="C7"/>
    </sheetView>
  </sheetViews>
  <sheetFormatPr defaultColWidth="9.140625" defaultRowHeight="12.75" x14ac:dyDescent="0.2"/>
  <cols>
    <col min="1" max="1" width="3.140625" style="17" customWidth="1"/>
    <col min="2" max="2" width="17.140625" style="92" customWidth="1"/>
    <col min="3" max="3" width="58.140625" style="17" customWidth="1"/>
    <col min="4" max="4" width="8.42578125" style="17" customWidth="1"/>
    <col min="5" max="5" width="12.28515625" style="17" customWidth="1"/>
    <col min="6" max="6" width="14.7109375" style="557" customWidth="1"/>
    <col min="7" max="7" width="12.28515625" style="17" customWidth="1"/>
    <col min="8" max="8" width="13" style="17" customWidth="1"/>
    <col min="9" max="9" width="12.28515625" style="555" customWidth="1"/>
    <col min="10" max="10" width="40.42578125" style="17" customWidth="1"/>
    <col min="11" max="11" width="10.42578125" style="556" customWidth="1"/>
    <col min="12" max="12" width="14" style="556" customWidth="1"/>
    <col min="13" max="13" width="9.85546875" style="556" customWidth="1"/>
    <col min="14" max="14" width="9.28515625" style="556" customWidth="1"/>
    <col min="15" max="16384" width="9.140625" style="17"/>
  </cols>
  <sheetData>
    <row r="1" spans="2:17" ht="21.75" customHeight="1" x14ac:dyDescent="0.2"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</row>
    <row r="2" spans="2:17" ht="37.5" customHeight="1" x14ac:dyDescent="0.25">
      <c r="B2" s="829" t="s">
        <v>1168</v>
      </c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</row>
    <row r="3" spans="2:17" ht="19.5" customHeight="1" x14ac:dyDescent="0.2">
      <c r="B3" s="164"/>
      <c r="C3" s="501"/>
      <c r="D3" s="502"/>
      <c r="E3" s="502"/>
      <c r="F3" s="503"/>
      <c r="G3" s="502"/>
      <c r="H3" s="502"/>
      <c r="I3" s="179"/>
      <c r="J3" s="501"/>
      <c r="K3" s="501"/>
      <c r="L3" s="501"/>
      <c r="M3" s="501"/>
      <c r="N3" s="501"/>
    </row>
    <row r="4" spans="2:17" ht="33.75" customHeight="1" x14ac:dyDescent="0.2">
      <c r="B4" s="838" t="s">
        <v>49</v>
      </c>
      <c r="C4" s="859" t="s">
        <v>103</v>
      </c>
      <c r="D4" s="504"/>
      <c r="E4" s="825" t="s">
        <v>1170</v>
      </c>
      <c r="F4" s="835" t="s">
        <v>1133</v>
      </c>
      <c r="G4" s="825" t="s">
        <v>50</v>
      </c>
      <c r="H4" s="825" t="s">
        <v>349</v>
      </c>
      <c r="I4" s="825" t="s">
        <v>239</v>
      </c>
      <c r="J4" s="826" t="s">
        <v>1085</v>
      </c>
      <c r="K4" s="830" t="s">
        <v>1086</v>
      </c>
      <c r="L4" s="831"/>
      <c r="M4" s="831"/>
      <c r="N4" s="832"/>
    </row>
    <row r="5" spans="2:17" ht="15" customHeight="1" x14ac:dyDescent="0.2">
      <c r="B5" s="839"/>
      <c r="C5" s="860"/>
      <c r="D5" s="505"/>
      <c r="E5" s="825"/>
      <c r="F5" s="835"/>
      <c r="G5" s="825"/>
      <c r="H5" s="825"/>
      <c r="I5" s="825"/>
      <c r="J5" s="827"/>
      <c r="K5" s="833" t="s">
        <v>660</v>
      </c>
      <c r="L5" s="882" t="s">
        <v>1134</v>
      </c>
      <c r="M5" s="833" t="s">
        <v>661</v>
      </c>
      <c r="N5" s="833" t="s">
        <v>662</v>
      </c>
    </row>
    <row r="6" spans="2:17" ht="33.75" customHeight="1" x14ac:dyDescent="0.2">
      <c r="B6" s="840"/>
      <c r="C6" s="861"/>
      <c r="D6" s="506"/>
      <c r="E6" s="825"/>
      <c r="F6" s="835"/>
      <c r="G6" s="825"/>
      <c r="H6" s="825"/>
      <c r="I6" s="825"/>
      <c r="J6" s="828"/>
      <c r="K6" s="834"/>
      <c r="L6" s="883"/>
      <c r="M6" s="834"/>
      <c r="N6" s="834"/>
    </row>
    <row r="7" spans="2:17" ht="39" customHeight="1" x14ac:dyDescent="0.2">
      <c r="B7" s="507" t="s">
        <v>52</v>
      </c>
      <c r="C7" s="508" t="s">
        <v>388</v>
      </c>
      <c r="D7" s="509"/>
      <c r="E7" s="510">
        <f>SUM(E8:E12)</f>
        <v>257.89999999999998</v>
      </c>
      <c r="F7" s="510">
        <f t="shared" ref="F7:H7" si="0">SUM(F8:F12)</f>
        <v>296.09999999999997</v>
      </c>
      <c r="G7" s="510">
        <f t="shared" si="0"/>
        <v>328</v>
      </c>
      <c r="H7" s="510">
        <f t="shared" si="0"/>
        <v>328</v>
      </c>
      <c r="I7" s="511"/>
      <c r="J7" s="508" t="s">
        <v>1050</v>
      </c>
      <c r="K7" s="512" t="s">
        <v>1088</v>
      </c>
      <c r="L7" s="512" t="s">
        <v>1088</v>
      </c>
      <c r="M7" s="512" t="s">
        <v>1051</v>
      </c>
      <c r="N7" s="512" t="s">
        <v>1051</v>
      </c>
      <c r="Q7" s="302"/>
    </row>
    <row r="8" spans="2:17" ht="28.5" customHeight="1" x14ac:dyDescent="0.2">
      <c r="B8" s="819" t="s">
        <v>53</v>
      </c>
      <c r="C8" s="819" t="s">
        <v>613</v>
      </c>
      <c r="D8" s="48" t="s">
        <v>387</v>
      </c>
      <c r="E8" s="13">
        <v>129.19999999999999</v>
      </c>
      <c r="F8" s="298">
        <v>158.6</v>
      </c>
      <c r="G8" s="13">
        <v>200</v>
      </c>
      <c r="H8" s="13">
        <v>200</v>
      </c>
      <c r="I8" s="109" t="s">
        <v>338</v>
      </c>
      <c r="J8" s="869" t="s">
        <v>665</v>
      </c>
      <c r="K8" s="836" t="s">
        <v>671</v>
      </c>
      <c r="L8" s="878" t="s">
        <v>671</v>
      </c>
      <c r="M8" s="836" t="s">
        <v>672</v>
      </c>
      <c r="N8" s="836" t="s">
        <v>673</v>
      </c>
    </row>
    <row r="9" spans="2:17" ht="25.5" customHeight="1" x14ac:dyDescent="0.2">
      <c r="B9" s="820"/>
      <c r="C9" s="820"/>
      <c r="D9" s="48" t="s">
        <v>3</v>
      </c>
      <c r="E9" s="13">
        <v>14</v>
      </c>
      <c r="F9" s="298">
        <v>14.1</v>
      </c>
      <c r="G9" s="13">
        <v>14</v>
      </c>
      <c r="H9" s="13">
        <v>14</v>
      </c>
      <c r="I9" s="111"/>
      <c r="J9" s="870"/>
      <c r="K9" s="837"/>
      <c r="L9" s="879"/>
      <c r="M9" s="837"/>
      <c r="N9" s="837"/>
    </row>
    <row r="10" spans="2:17" ht="45.75" customHeight="1" x14ac:dyDescent="0.2">
      <c r="B10" s="24" t="s">
        <v>542</v>
      </c>
      <c r="C10" s="25" t="s">
        <v>614</v>
      </c>
      <c r="D10" s="48" t="s">
        <v>387</v>
      </c>
      <c r="E10" s="13">
        <v>27</v>
      </c>
      <c r="F10" s="298">
        <v>25.7</v>
      </c>
      <c r="G10" s="13">
        <v>27</v>
      </c>
      <c r="H10" s="13">
        <v>27</v>
      </c>
      <c r="I10" s="110" t="s">
        <v>331</v>
      </c>
      <c r="J10" s="48" t="s">
        <v>666</v>
      </c>
      <c r="K10" s="31" t="s">
        <v>670</v>
      </c>
      <c r="L10" s="560" t="s">
        <v>670</v>
      </c>
      <c r="M10" s="31" t="s">
        <v>670</v>
      </c>
      <c r="N10" s="31" t="s">
        <v>670</v>
      </c>
    </row>
    <row r="11" spans="2:17" ht="41.25" customHeight="1" x14ac:dyDescent="0.2">
      <c r="B11" s="24" t="s">
        <v>58</v>
      </c>
      <c r="C11" s="25" t="s">
        <v>390</v>
      </c>
      <c r="D11" s="48" t="s">
        <v>387</v>
      </c>
      <c r="E11" s="10">
        <v>57.7</v>
      </c>
      <c r="F11" s="298">
        <v>57.7</v>
      </c>
      <c r="G11" s="10">
        <v>57</v>
      </c>
      <c r="H11" s="10">
        <v>57</v>
      </c>
      <c r="I11" s="110" t="s">
        <v>339</v>
      </c>
      <c r="J11" s="48" t="s">
        <v>667</v>
      </c>
      <c r="K11" s="235" t="s">
        <v>669</v>
      </c>
      <c r="L11" s="561" t="s">
        <v>669</v>
      </c>
      <c r="M11" s="235" t="s">
        <v>669</v>
      </c>
      <c r="N11" s="235" t="s">
        <v>669</v>
      </c>
    </row>
    <row r="12" spans="2:17" ht="46.5" customHeight="1" x14ac:dyDescent="0.2">
      <c r="B12" s="24" t="s">
        <v>59</v>
      </c>
      <c r="C12" s="513" t="s">
        <v>391</v>
      </c>
      <c r="D12" s="48" t="s">
        <v>387</v>
      </c>
      <c r="E12" s="10">
        <v>30</v>
      </c>
      <c r="F12" s="298">
        <v>40</v>
      </c>
      <c r="G12" s="10">
        <v>30</v>
      </c>
      <c r="H12" s="10">
        <v>30</v>
      </c>
      <c r="I12" s="109" t="s">
        <v>333</v>
      </c>
      <c r="J12" s="98" t="s">
        <v>668</v>
      </c>
      <c r="K12" s="235">
        <v>90</v>
      </c>
      <c r="L12" s="561">
        <v>90</v>
      </c>
      <c r="M12" s="235">
        <v>98</v>
      </c>
      <c r="N12" s="235">
        <v>98</v>
      </c>
    </row>
    <row r="13" spans="2:17" ht="53.25" customHeight="1" x14ac:dyDescent="0.2">
      <c r="B13" s="507" t="s">
        <v>60</v>
      </c>
      <c r="C13" s="508" t="s">
        <v>363</v>
      </c>
      <c r="D13" s="509"/>
      <c r="E13" s="510">
        <f t="shared" ref="E13:H13" si="1">SUM(E14:E20)</f>
        <v>2859.4</v>
      </c>
      <c r="F13" s="510">
        <f t="shared" si="1"/>
        <v>2899.1</v>
      </c>
      <c r="G13" s="510">
        <f t="shared" si="1"/>
        <v>2910</v>
      </c>
      <c r="H13" s="510">
        <f t="shared" si="1"/>
        <v>3355</v>
      </c>
      <c r="I13" s="511"/>
      <c r="J13" s="508" t="s">
        <v>1118</v>
      </c>
      <c r="K13" s="512" t="s">
        <v>1119</v>
      </c>
      <c r="L13" s="512" t="s">
        <v>1119</v>
      </c>
      <c r="M13" s="512" t="s">
        <v>1119</v>
      </c>
      <c r="N13" s="512" t="s">
        <v>1119</v>
      </c>
    </row>
    <row r="14" spans="2:17" ht="22.5" customHeight="1" x14ac:dyDescent="0.2">
      <c r="B14" s="836" t="s">
        <v>68</v>
      </c>
      <c r="C14" s="819" t="s">
        <v>171</v>
      </c>
      <c r="D14" s="48" t="s">
        <v>0</v>
      </c>
      <c r="E14" s="10">
        <v>2000</v>
      </c>
      <c r="F14" s="298">
        <v>2000</v>
      </c>
      <c r="G14" s="10">
        <v>2000</v>
      </c>
      <c r="H14" s="10">
        <v>2000</v>
      </c>
      <c r="I14" s="822" t="s">
        <v>334</v>
      </c>
      <c r="J14" s="819" t="s">
        <v>675</v>
      </c>
      <c r="K14" s="836" t="s">
        <v>674</v>
      </c>
      <c r="L14" s="878" t="s">
        <v>674</v>
      </c>
      <c r="M14" s="836" t="s">
        <v>674</v>
      </c>
      <c r="N14" s="836" t="s">
        <v>674</v>
      </c>
    </row>
    <row r="15" spans="2:17" ht="18" customHeight="1" x14ac:dyDescent="0.2">
      <c r="B15" s="837"/>
      <c r="C15" s="820"/>
      <c r="D15" s="48" t="s">
        <v>0</v>
      </c>
      <c r="E15" s="10">
        <v>442</v>
      </c>
      <c r="F15" s="298">
        <v>442</v>
      </c>
      <c r="G15" s="10">
        <v>460</v>
      </c>
      <c r="H15" s="10">
        <v>490</v>
      </c>
      <c r="I15" s="823"/>
      <c r="J15" s="820"/>
      <c r="K15" s="837"/>
      <c r="L15" s="879"/>
      <c r="M15" s="837"/>
      <c r="N15" s="837"/>
    </row>
    <row r="16" spans="2:17" ht="17.25" customHeight="1" x14ac:dyDescent="0.2">
      <c r="B16" s="819" t="s">
        <v>543</v>
      </c>
      <c r="C16" s="821" t="s">
        <v>359</v>
      </c>
      <c r="D16" s="48" t="s">
        <v>0</v>
      </c>
      <c r="E16" s="10">
        <v>10</v>
      </c>
      <c r="F16" s="298">
        <v>0</v>
      </c>
      <c r="G16" s="13">
        <v>10</v>
      </c>
      <c r="H16" s="10">
        <v>80</v>
      </c>
      <c r="I16" s="822" t="s">
        <v>330</v>
      </c>
      <c r="J16" s="821" t="s">
        <v>676</v>
      </c>
      <c r="K16" s="865" t="s">
        <v>677</v>
      </c>
      <c r="L16" s="884" t="s">
        <v>677</v>
      </c>
      <c r="M16" s="865" t="s">
        <v>677</v>
      </c>
      <c r="N16" s="865" t="s">
        <v>677</v>
      </c>
    </row>
    <row r="17" spans="2:15" ht="18.75" customHeight="1" x14ac:dyDescent="0.2">
      <c r="B17" s="820"/>
      <c r="C17" s="821"/>
      <c r="D17" s="48" t="s">
        <v>1</v>
      </c>
      <c r="E17" s="10">
        <v>60</v>
      </c>
      <c r="F17" s="298">
        <v>0</v>
      </c>
      <c r="G17" s="13">
        <v>60</v>
      </c>
      <c r="H17" s="10">
        <v>400</v>
      </c>
      <c r="I17" s="823"/>
      <c r="J17" s="821"/>
      <c r="K17" s="865"/>
      <c r="L17" s="884"/>
      <c r="M17" s="865"/>
      <c r="N17" s="865"/>
    </row>
    <row r="18" spans="2:15" ht="20.25" customHeight="1" x14ac:dyDescent="0.2">
      <c r="B18" s="819" t="s">
        <v>70</v>
      </c>
      <c r="C18" s="819" t="s">
        <v>615</v>
      </c>
      <c r="D18" s="48" t="s">
        <v>0</v>
      </c>
      <c r="E18" s="10">
        <v>277.89999999999998</v>
      </c>
      <c r="F18" s="298">
        <v>277.89999999999998</v>
      </c>
      <c r="G18" s="10">
        <v>280</v>
      </c>
      <c r="H18" s="10">
        <v>285</v>
      </c>
      <c r="I18" s="110" t="s">
        <v>330</v>
      </c>
      <c r="J18" s="819" t="s">
        <v>678</v>
      </c>
      <c r="K18" s="836" t="s">
        <v>679</v>
      </c>
      <c r="L18" s="878" t="s">
        <v>679</v>
      </c>
      <c r="M18" s="836" t="s">
        <v>680</v>
      </c>
      <c r="N18" s="836" t="s">
        <v>681</v>
      </c>
    </row>
    <row r="19" spans="2:15" ht="30" customHeight="1" x14ac:dyDescent="0.2">
      <c r="B19" s="824"/>
      <c r="C19" s="824"/>
      <c r="D19" s="48" t="s">
        <v>387</v>
      </c>
      <c r="E19" s="10">
        <v>69.5</v>
      </c>
      <c r="F19" s="298">
        <v>137.1</v>
      </c>
      <c r="G19" s="10">
        <v>70</v>
      </c>
      <c r="H19" s="10">
        <v>70</v>
      </c>
      <c r="I19" s="514"/>
      <c r="J19" s="824"/>
      <c r="K19" s="866"/>
      <c r="L19" s="885"/>
      <c r="M19" s="866"/>
      <c r="N19" s="866"/>
    </row>
    <row r="20" spans="2:15" ht="29.25" customHeight="1" x14ac:dyDescent="0.2">
      <c r="B20" s="820"/>
      <c r="C20" s="820"/>
      <c r="D20" s="48" t="s">
        <v>3</v>
      </c>
      <c r="E20" s="10">
        <v>0</v>
      </c>
      <c r="F20" s="298">
        <v>42.1</v>
      </c>
      <c r="G20" s="10">
        <v>30</v>
      </c>
      <c r="H20" s="10">
        <v>30</v>
      </c>
      <c r="I20" s="111"/>
      <c r="J20" s="820"/>
      <c r="K20" s="837"/>
      <c r="L20" s="879"/>
      <c r="M20" s="837"/>
      <c r="N20" s="837"/>
    </row>
    <row r="21" spans="2:15" s="520" customFormat="1" ht="39" customHeight="1" x14ac:dyDescent="0.2">
      <c r="B21" s="507" t="s">
        <v>544</v>
      </c>
      <c r="C21" s="515" t="s">
        <v>364</v>
      </c>
      <c r="D21" s="516"/>
      <c r="E21" s="517">
        <f>SUM(E22:E30)</f>
        <v>4293.2</v>
      </c>
      <c r="F21" s="517">
        <f t="shared" ref="F21:H21" si="2">SUM(F22:F30)</f>
        <v>4323.5</v>
      </c>
      <c r="G21" s="517">
        <f t="shared" si="2"/>
        <v>5068.3999999999996</v>
      </c>
      <c r="H21" s="517">
        <f t="shared" si="2"/>
        <v>5823.4</v>
      </c>
      <c r="I21" s="518"/>
      <c r="J21" s="515" t="s">
        <v>1052</v>
      </c>
      <c r="K21" s="519" t="s">
        <v>1053</v>
      </c>
      <c r="L21" s="519" t="s">
        <v>1053</v>
      </c>
      <c r="M21" s="519" t="s">
        <v>1053</v>
      </c>
      <c r="N21" s="519" t="s">
        <v>1053</v>
      </c>
    </row>
    <row r="22" spans="2:15" ht="23.25" customHeight="1" x14ac:dyDescent="0.2">
      <c r="B22" s="821" t="s">
        <v>71</v>
      </c>
      <c r="C22" s="821" t="s">
        <v>172</v>
      </c>
      <c r="D22" s="24" t="s">
        <v>0</v>
      </c>
      <c r="E22" s="10">
        <v>3833.2</v>
      </c>
      <c r="F22" s="298">
        <v>3833.2</v>
      </c>
      <c r="G22" s="10">
        <v>4300</v>
      </c>
      <c r="H22" s="10">
        <v>4700</v>
      </c>
      <c r="I22" s="109" t="s">
        <v>336</v>
      </c>
      <c r="J22" s="869" t="s">
        <v>1054</v>
      </c>
      <c r="K22" s="867" t="s">
        <v>1055</v>
      </c>
      <c r="L22" s="886" t="s">
        <v>1055</v>
      </c>
      <c r="M22" s="867" t="s">
        <v>1055</v>
      </c>
      <c r="N22" s="867" t="s">
        <v>1055</v>
      </c>
      <c r="O22" s="302"/>
    </row>
    <row r="23" spans="2:15" ht="27" customHeight="1" x14ac:dyDescent="0.2">
      <c r="B23" s="821"/>
      <c r="C23" s="821"/>
      <c r="D23" s="24" t="s">
        <v>4</v>
      </c>
      <c r="E23" s="10">
        <v>17.399999999999999</v>
      </c>
      <c r="F23" s="298">
        <v>17.399999999999999</v>
      </c>
      <c r="G23" s="10">
        <v>17.399999999999999</v>
      </c>
      <c r="H23" s="10">
        <v>17.399999999999999</v>
      </c>
      <c r="I23" s="111"/>
      <c r="J23" s="870"/>
      <c r="K23" s="867"/>
      <c r="L23" s="886"/>
      <c r="M23" s="867"/>
      <c r="N23" s="867"/>
    </row>
    <row r="24" spans="2:15" ht="51" customHeight="1" x14ac:dyDescent="0.2">
      <c r="B24" s="24" t="s">
        <v>72</v>
      </c>
      <c r="C24" s="24" t="s">
        <v>643</v>
      </c>
      <c r="D24" s="24" t="s">
        <v>0</v>
      </c>
      <c r="E24" s="10">
        <v>97</v>
      </c>
      <c r="F24" s="298">
        <v>97</v>
      </c>
      <c r="G24" s="10">
        <v>100</v>
      </c>
      <c r="H24" s="10">
        <v>100</v>
      </c>
      <c r="I24" s="111"/>
      <c r="J24" s="24" t="s">
        <v>720</v>
      </c>
      <c r="K24" s="235" t="s">
        <v>719</v>
      </c>
      <c r="L24" s="561" t="s">
        <v>719</v>
      </c>
      <c r="M24" s="235" t="s">
        <v>719</v>
      </c>
      <c r="N24" s="235" t="s">
        <v>719</v>
      </c>
    </row>
    <row r="25" spans="2:15" ht="36" customHeight="1" x14ac:dyDescent="0.2">
      <c r="B25" s="24" t="s">
        <v>73</v>
      </c>
      <c r="C25" s="44" t="s">
        <v>362</v>
      </c>
      <c r="D25" s="45" t="s">
        <v>0</v>
      </c>
      <c r="E25" s="18">
        <v>24.4</v>
      </c>
      <c r="F25" s="299">
        <v>24.4</v>
      </c>
      <c r="G25" s="18">
        <v>25</v>
      </c>
      <c r="H25" s="18">
        <v>25</v>
      </c>
      <c r="I25" s="521" t="s">
        <v>335</v>
      </c>
      <c r="J25" s="44" t="s">
        <v>682</v>
      </c>
      <c r="K25" s="206" t="s">
        <v>681</v>
      </c>
      <c r="L25" s="561" t="s">
        <v>681</v>
      </c>
      <c r="M25" s="206" t="s">
        <v>681</v>
      </c>
      <c r="N25" s="206" t="s">
        <v>681</v>
      </c>
    </row>
    <row r="26" spans="2:15" ht="57" customHeight="1" x14ac:dyDescent="0.2">
      <c r="B26" s="24" t="s">
        <v>69</v>
      </c>
      <c r="C26" s="47" t="s">
        <v>173</v>
      </c>
      <c r="D26" s="48" t="s">
        <v>0</v>
      </c>
      <c r="E26" s="10">
        <v>50</v>
      </c>
      <c r="F26" s="298">
        <v>50</v>
      </c>
      <c r="G26" s="10">
        <v>50</v>
      </c>
      <c r="H26" s="10">
        <v>50</v>
      </c>
      <c r="I26" s="522" t="s">
        <v>337</v>
      </c>
      <c r="J26" s="47" t="s">
        <v>684</v>
      </c>
      <c r="K26" s="208">
        <v>4</v>
      </c>
      <c r="L26" s="560">
        <v>4</v>
      </c>
      <c r="M26" s="208">
        <v>4</v>
      </c>
      <c r="N26" s="208">
        <v>4</v>
      </c>
    </row>
    <row r="27" spans="2:15" ht="24" customHeight="1" x14ac:dyDescent="0.2">
      <c r="B27" s="836" t="s">
        <v>74</v>
      </c>
      <c r="C27" s="819" t="s">
        <v>616</v>
      </c>
      <c r="D27" s="48" t="s">
        <v>387</v>
      </c>
      <c r="E27" s="13">
        <v>86</v>
      </c>
      <c r="F27" s="298">
        <v>116.3</v>
      </c>
      <c r="G27" s="13">
        <v>86</v>
      </c>
      <c r="H27" s="13">
        <v>86</v>
      </c>
      <c r="I27" s="110" t="s">
        <v>276</v>
      </c>
      <c r="J27" s="869" t="s">
        <v>683</v>
      </c>
      <c r="K27" s="852">
        <v>11</v>
      </c>
      <c r="L27" s="876">
        <v>11</v>
      </c>
      <c r="M27" s="852">
        <v>11</v>
      </c>
      <c r="N27" s="852">
        <v>11</v>
      </c>
    </row>
    <row r="28" spans="2:15" ht="27" customHeight="1" x14ac:dyDescent="0.2">
      <c r="B28" s="837"/>
      <c r="C28" s="820"/>
      <c r="D28" s="47" t="s">
        <v>0</v>
      </c>
      <c r="E28" s="10">
        <v>135.19999999999999</v>
      </c>
      <c r="F28" s="298">
        <v>135.19999999999999</v>
      </c>
      <c r="G28" s="10">
        <v>140</v>
      </c>
      <c r="H28" s="10">
        <v>145</v>
      </c>
      <c r="I28" s="522" t="s">
        <v>276</v>
      </c>
      <c r="J28" s="870"/>
      <c r="K28" s="853"/>
      <c r="L28" s="877"/>
      <c r="M28" s="853"/>
      <c r="N28" s="853"/>
    </row>
    <row r="29" spans="2:15" ht="40.5" customHeight="1" x14ac:dyDescent="0.2">
      <c r="B29" s="821" t="s">
        <v>547</v>
      </c>
      <c r="C29" s="856" t="s">
        <v>649</v>
      </c>
      <c r="D29" s="48" t="s">
        <v>0</v>
      </c>
      <c r="E29" s="10">
        <v>7.5</v>
      </c>
      <c r="F29" s="298">
        <v>7.5</v>
      </c>
      <c r="G29" s="10">
        <v>50</v>
      </c>
      <c r="H29" s="10">
        <v>100</v>
      </c>
      <c r="I29" s="522" t="s">
        <v>276</v>
      </c>
      <c r="J29" s="856" t="s">
        <v>685</v>
      </c>
      <c r="K29" s="865"/>
      <c r="L29" s="884"/>
      <c r="M29" s="865"/>
      <c r="N29" s="871" t="s">
        <v>686</v>
      </c>
    </row>
    <row r="30" spans="2:15" ht="32.25" customHeight="1" x14ac:dyDescent="0.2">
      <c r="B30" s="821"/>
      <c r="C30" s="856"/>
      <c r="D30" s="47" t="s">
        <v>1</v>
      </c>
      <c r="E30" s="10">
        <v>42.5</v>
      </c>
      <c r="F30" s="298">
        <v>42.5</v>
      </c>
      <c r="G30" s="10">
        <v>300</v>
      </c>
      <c r="H30" s="10">
        <v>600</v>
      </c>
      <c r="I30" s="110"/>
      <c r="J30" s="856"/>
      <c r="K30" s="865"/>
      <c r="L30" s="884"/>
      <c r="M30" s="865"/>
      <c r="N30" s="872"/>
    </row>
    <row r="31" spans="2:15" s="64" customFormat="1" ht="50.25" customHeight="1" x14ac:dyDescent="0.2">
      <c r="B31" s="523" t="s">
        <v>1117</v>
      </c>
      <c r="C31" s="524" t="s">
        <v>389</v>
      </c>
      <c r="D31" s="524"/>
      <c r="E31" s="525">
        <f t="shared" ref="E31:H31" si="3">SUM(E32:E34)</f>
        <v>295</v>
      </c>
      <c r="F31" s="525">
        <f t="shared" si="3"/>
        <v>295</v>
      </c>
      <c r="G31" s="525">
        <f t="shared" si="3"/>
        <v>245</v>
      </c>
      <c r="H31" s="525">
        <f t="shared" si="3"/>
        <v>245</v>
      </c>
      <c r="I31" s="526"/>
      <c r="J31" s="524" t="s">
        <v>1089</v>
      </c>
      <c r="K31" s="527" t="s">
        <v>681</v>
      </c>
      <c r="L31" s="527" t="s">
        <v>681</v>
      </c>
      <c r="M31" s="527" t="s">
        <v>681</v>
      </c>
      <c r="N31" s="527" t="s">
        <v>681</v>
      </c>
    </row>
    <row r="32" spans="2:15" s="64" customFormat="1" ht="53.25" customHeight="1" x14ac:dyDescent="0.2">
      <c r="B32" s="143" t="s">
        <v>80</v>
      </c>
      <c r="C32" s="528" t="s">
        <v>617</v>
      </c>
      <c r="D32" s="47" t="s">
        <v>0</v>
      </c>
      <c r="E32" s="13">
        <v>135</v>
      </c>
      <c r="F32" s="298">
        <v>135</v>
      </c>
      <c r="G32" s="13">
        <v>135</v>
      </c>
      <c r="H32" s="13">
        <v>135</v>
      </c>
      <c r="I32" s="110" t="s">
        <v>340</v>
      </c>
      <c r="J32" s="30" t="s">
        <v>688</v>
      </c>
      <c r="K32" s="529" t="s">
        <v>689</v>
      </c>
      <c r="L32" s="564" t="s">
        <v>689</v>
      </c>
      <c r="M32" s="529" t="s">
        <v>689</v>
      </c>
      <c r="N32" s="529" t="s">
        <v>689</v>
      </c>
    </row>
    <row r="33" spans="1:14" s="64" customFormat="1" ht="31.5" customHeight="1" x14ac:dyDescent="0.2">
      <c r="A33" s="13"/>
      <c r="B33" s="143" t="s">
        <v>82</v>
      </c>
      <c r="C33" s="530" t="s">
        <v>618</v>
      </c>
      <c r="D33" s="530" t="s">
        <v>0</v>
      </c>
      <c r="E33" s="13">
        <v>60</v>
      </c>
      <c r="F33" s="298">
        <v>60</v>
      </c>
      <c r="G33" s="13">
        <v>60</v>
      </c>
      <c r="H33" s="13">
        <v>60</v>
      </c>
      <c r="I33" s="110"/>
      <c r="J33" s="48" t="s">
        <v>690</v>
      </c>
      <c r="K33" s="531">
        <v>10</v>
      </c>
      <c r="L33" s="565">
        <v>10</v>
      </c>
      <c r="M33" s="531">
        <v>10</v>
      </c>
      <c r="N33" s="531" t="s">
        <v>691</v>
      </c>
    </row>
    <row r="34" spans="1:14" s="64" customFormat="1" ht="51" customHeight="1" x14ac:dyDescent="0.2">
      <c r="B34" s="24" t="s">
        <v>83</v>
      </c>
      <c r="C34" s="42" t="s">
        <v>206</v>
      </c>
      <c r="D34" s="42" t="s">
        <v>0</v>
      </c>
      <c r="E34" s="10">
        <v>100</v>
      </c>
      <c r="F34" s="298">
        <v>100</v>
      </c>
      <c r="G34" s="10">
        <v>50</v>
      </c>
      <c r="H34" s="10">
        <v>50</v>
      </c>
      <c r="I34" s="110" t="s">
        <v>332</v>
      </c>
      <c r="J34" s="45" t="s">
        <v>1056</v>
      </c>
      <c r="K34" s="531" t="s">
        <v>1057</v>
      </c>
      <c r="L34" s="565" t="s">
        <v>1057</v>
      </c>
      <c r="M34" s="531" t="s">
        <v>1057</v>
      </c>
      <c r="N34" s="531" t="s">
        <v>1057</v>
      </c>
    </row>
    <row r="35" spans="1:14" s="64" customFormat="1" ht="41.25" customHeight="1" x14ac:dyDescent="0.2">
      <c r="B35" s="523" t="s">
        <v>545</v>
      </c>
      <c r="C35" s="524" t="s">
        <v>175</v>
      </c>
      <c r="D35" s="524"/>
      <c r="E35" s="532">
        <f>SUM(E36:E43)</f>
        <v>1501.2</v>
      </c>
      <c r="F35" s="532">
        <f t="shared" ref="F35:G35" si="4">SUM(F36:F43)</f>
        <v>1531.2</v>
      </c>
      <c r="G35" s="532">
        <f t="shared" si="4"/>
        <v>1325</v>
      </c>
      <c r="H35" s="532">
        <f>SUM(H36:H43)</f>
        <v>1325</v>
      </c>
      <c r="I35" s="526"/>
      <c r="J35" s="524" t="s">
        <v>704</v>
      </c>
      <c r="K35" s="527" t="s">
        <v>703</v>
      </c>
      <c r="L35" s="527" t="s">
        <v>703</v>
      </c>
      <c r="M35" s="527" t="s">
        <v>703</v>
      </c>
      <c r="N35" s="527" t="s">
        <v>703</v>
      </c>
    </row>
    <row r="36" spans="1:14" s="64" customFormat="1" ht="27" customHeight="1" x14ac:dyDescent="0.2">
      <c r="B36" s="850" t="s">
        <v>548</v>
      </c>
      <c r="C36" s="851" t="s">
        <v>619</v>
      </c>
      <c r="D36" s="42" t="s">
        <v>0</v>
      </c>
      <c r="E36" s="13">
        <v>434.1</v>
      </c>
      <c r="F36" s="298">
        <v>434.1</v>
      </c>
      <c r="G36" s="13">
        <v>200</v>
      </c>
      <c r="H36" s="13">
        <v>200</v>
      </c>
      <c r="I36" s="822" t="s">
        <v>347</v>
      </c>
      <c r="J36" s="851" t="s">
        <v>702</v>
      </c>
      <c r="K36" s="868">
        <v>10</v>
      </c>
      <c r="L36" s="887">
        <v>10</v>
      </c>
      <c r="M36" s="868">
        <v>30</v>
      </c>
      <c r="N36" s="868">
        <v>45</v>
      </c>
    </row>
    <row r="37" spans="1:14" s="64" customFormat="1" ht="24.75" customHeight="1" x14ac:dyDescent="0.2">
      <c r="B37" s="850"/>
      <c r="C37" s="851"/>
      <c r="D37" s="42" t="s">
        <v>1</v>
      </c>
      <c r="E37" s="13">
        <v>400</v>
      </c>
      <c r="F37" s="298">
        <v>400</v>
      </c>
      <c r="G37" s="13">
        <v>600</v>
      </c>
      <c r="H37" s="13">
        <v>600</v>
      </c>
      <c r="I37" s="862"/>
      <c r="J37" s="851"/>
      <c r="K37" s="868"/>
      <c r="L37" s="887"/>
      <c r="M37" s="868"/>
      <c r="N37" s="868"/>
    </row>
    <row r="38" spans="1:14" s="64" customFormat="1" ht="21.75" customHeight="1" x14ac:dyDescent="0.2">
      <c r="B38" s="850"/>
      <c r="C38" s="851"/>
      <c r="D38" s="42" t="s">
        <v>204</v>
      </c>
      <c r="E38" s="13">
        <v>434.1</v>
      </c>
      <c r="F38" s="298">
        <v>434.1</v>
      </c>
      <c r="G38" s="13">
        <v>200</v>
      </c>
      <c r="H38" s="13">
        <v>200</v>
      </c>
      <c r="I38" s="823"/>
      <c r="J38" s="851"/>
      <c r="K38" s="868"/>
      <c r="L38" s="887"/>
      <c r="M38" s="868"/>
      <c r="N38" s="868"/>
    </row>
    <row r="39" spans="1:14" s="64" customFormat="1" ht="24.75" customHeight="1" x14ac:dyDescent="0.2">
      <c r="B39" s="143" t="s">
        <v>546</v>
      </c>
      <c r="C39" s="42" t="s">
        <v>622</v>
      </c>
      <c r="D39" s="42" t="s">
        <v>0</v>
      </c>
      <c r="E39" s="13">
        <v>30</v>
      </c>
      <c r="F39" s="298">
        <v>30</v>
      </c>
      <c r="G39" s="13">
        <v>30</v>
      </c>
      <c r="H39" s="13">
        <v>30</v>
      </c>
      <c r="I39" s="109" t="s">
        <v>333</v>
      </c>
      <c r="J39" s="43" t="s">
        <v>692</v>
      </c>
      <c r="K39" s="31" t="s">
        <v>694</v>
      </c>
      <c r="L39" s="560" t="s">
        <v>694</v>
      </c>
      <c r="M39" s="31" t="s">
        <v>694</v>
      </c>
      <c r="N39" s="31" t="s">
        <v>694</v>
      </c>
    </row>
    <row r="40" spans="1:14" s="64" customFormat="1" ht="24.75" customHeight="1" x14ac:dyDescent="0.2">
      <c r="B40" s="143" t="s">
        <v>90</v>
      </c>
      <c r="C40" s="42" t="s">
        <v>208</v>
      </c>
      <c r="D40" s="42" t="s">
        <v>0</v>
      </c>
      <c r="E40" s="13">
        <v>23</v>
      </c>
      <c r="F40" s="298">
        <v>23</v>
      </c>
      <c r="G40" s="13">
        <v>15</v>
      </c>
      <c r="H40" s="13">
        <v>15</v>
      </c>
      <c r="I40" s="110" t="s">
        <v>347</v>
      </c>
      <c r="J40" s="30" t="s">
        <v>693</v>
      </c>
      <c r="K40" s="31">
        <v>1</v>
      </c>
      <c r="L40" s="560">
        <v>1</v>
      </c>
      <c r="M40" s="31">
        <v>1</v>
      </c>
      <c r="N40" s="31">
        <v>1</v>
      </c>
    </row>
    <row r="41" spans="1:14" s="64" customFormat="1" ht="105" customHeight="1" x14ac:dyDescent="0.2">
      <c r="B41" s="165" t="s">
        <v>91</v>
      </c>
      <c r="C41" s="42" t="s">
        <v>655</v>
      </c>
      <c r="D41" s="42" t="s">
        <v>0</v>
      </c>
      <c r="E41" s="13">
        <v>50</v>
      </c>
      <c r="F41" s="298">
        <v>50</v>
      </c>
      <c r="G41" s="13">
        <v>150</v>
      </c>
      <c r="H41" s="13">
        <v>150</v>
      </c>
      <c r="I41" s="110" t="s">
        <v>347</v>
      </c>
      <c r="J41" s="42" t="s">
        <v>697</v>
      </c>
      <c r="K41" s="31">
        <v>1</v>
      </c>
      <c r="L41" s="560">
        <v>1</v>
      </c>
      <c r="M41" s="31">
        <v>2</v>
      </c>
      <c r="N41" s="31">
        <v>2</v>
      </c>
    </row>
    <row r="42" spans="1:14" s="64" customFormat="1" ht="35.25" customHeight="1" x14ac:dyDescent="0.2">
      <c r="B42" s="143" t="s">
        <v>92</v>
      </c>
      <c r="C42" s="42" t="s">
        <v>620</v>
      </c>
      <c r="D42" s="42" t="s">
        <v>0</v>
      </c>
      <c r="E42" s="13">
        <v>80</v>
      </c>
      <c r="F42" s="298">
        <v>110</v>
      </c>
      <c r="G42" s="13">
        <v>80</v>
      </c>
      <c r="H42" s="13">
        <v>80</v>
      </c>
      <c r="I42" s="110" t="s">
        <v>347</v>
      </c>
      <c r="J42" s="42" t="s">
        <v>695</v>
      </c>
      <c r="K42" s="31" t="s">
        <v>691</v>
      </c>
      <c r="L42" s="560" t="s">
        <v>691</v>
      </c>
      <c r="M42" s="31" t="s">
        <v>691</v>
      </c>
      <c r="N42" s="31" t="s">
        <v>691</v>
      </c>
    </row>
    <row r="43" spans="1:14" s="64" customFormat="1" ht="30.75" customHeight="1" x14ac:dyDescent="0.2">
      <c r="B43" s="143" t="s">
        <v>549</v>
      </c>
      <c r="C43" s="42" t="s">
        <v>621</v>
      </c>
      <c r="D43" s="42" t="s">
        <v>0</v>
      </c>
      <c r="E43" s="13">
        <v>50</v>
      </c>
      <c r="F43" s="298">
        <v>50</v>
      </c>
      <c r="G43" s="13">
        <v>50</v>
      </c>
      <c r="H43" s="13">
        <v>50</v>
      </c>
      <c r="I43" s="110"/>
      <c r="J43" s="42" t="s">
        <v>696</v>
      </c>
      <c r="K43" s="31" t="s">
        <v>691</v>
      </c>
      <c r="L43" s="560" t="s">
        <v>691</v>
      </c>
      <c r="M43" s="31" t="s">
        <v>691</v>
      </c>
      <c r="N43" s="31" t="s">
        <v>691</v>
      </c>
    </row>
    <row r="44" spans="1:14" s="64" customFormat="1" ht="54.75" customHeight="1" x14ac:dyDescent="0.2">
      <c r="B44" s="523" t="s">
        <v>550</v>
      </c>
      <c r="C44" s="524" t="s">
        <v>398</v>
      </c>
      <c r="D44" s="524"/>
      <c r="E44" s="525">
        <f>SUM(E45:E47)</f>
        <v>1741.1</v>
      </c>
      <c r="F44" s="525">
        <f t="shared" ref="F44:H44" si="5">SUM(F45:F47)</f>
        <v>1747.9</v>
      </c>
      <c r="G44" s="525">
        <f t="shared" si="5"/>
        <v>741.1</v>
      </c>
      <c r="H44" s="525">
        <f t="shared" si="5"/>
        <v>741.1</v>
      </c>
      <c r="I44" s="526"/>
      <c r="J44" s="524" t="s">
        <v>1049</v>
      </c>
      <c r="K44" s="527" t="s">
        <v>1047</v>
      </c>
      <c r="L44" s="527" t="s">
        <v>1047</v>
      </c>
      <c r="M44" s="527" t="s">
        <v>679</v>
      </c>
      <c r="N44" s="527" t="s">
        <v>1048</v>
      </c>
    </row>
    <row r="45" spans="1:14" s="64" customFormat="1" ht="30" customHeight="1" x14ac:dyDescent="0.2">
      <c r="B45" s="44" t="s">
        <v>551</v>
      </c>
      <c r="C45" s="42" t="s">
        <v>623</v>
      </c>
      <c r="D45" s="42" t="s">
        <v>0</v>
      </c>
      <c r="E45" s="13">
        <v>150</v>
      </c>
      <c r="F45" s="298">
        <v>150</v>
      </c>
      <c r="G45" s="13">
        <v>150</v>
      </c>
      <c r="H45" s="13">
        <v>150</v>
      </c>
      <c r="I45" s="522" t="s">
        <v>346</v>
      </c>
      <c r="J45" s="42" t="s">
        <v>705</v>
      </c>
      <c r="K45" s="206" t="s">
        <v>706</v>
      </c>
      <c r="L45" s="561" t="s">
        <v>706</v>
      </c>
      <c r="M45" s="206" t="s">
        <v>706</v>
      </c>
      <c r="N45" s="206" t="s">
        <v>706</v>
      </c>
    </row>
    <row r="46" spans="1:14" s="64" customFormat="1" ht="30.75" customHeight="1" x14ac:dyDescent="0.2">
      <c r="B46" s="44" t="s">
        <v>552</v>
      </c>
      <c r="C46" s="202" t="s">
        <v>380</v>
      </c>
      <c r="D46" s="42" t="s">
        <v>2</v>
      </c>
      <c r="E46" s="13">
        <v>1000</v>
      </c>
      <c r="F46" s="298">
        <v>1000</v>
      </c>
      <c r="G46" s="13">
        <v>0</v>
      </c>
      <c r="H46" s="13">
        <v>0</v>
      </c>
      <c r="I46" s="522" t="s">
        <v>346</v>
      </c>
      <c r="J46" s="202" t="s">
        <v>701</v>
      </c>
      <c r="K46" s="216" t="s">
        <v>698</v>
      </c>
      <c r="L46" s="559" t="s">
        <v>698</v>
      </c>
      <c r="M46" s="216"/>
      <c r="N46" s="216"/>
    </row>
    <row r="47" spans="1:14" s="64" customFormat="1" ht="30.75" customHeight="1" x14ac:dyDescent="0.2">
      <c r="B47" s="854" t="s">
        <v>553</v>
      </c>
      <c r="C47" s="848" t="s">
        <v>187</v>
      </c>
      <c r="D47" s="852" t="s">
        <v>0</v>
      </c>
      <c r="E47" s="857">
        <v>591.1</v>
      </c>
      <c r="F47" s="880">
        <v>597.9</v>
      </c>
      <c r="G47" s="822">
        <v>591.1</v>
      </c>
      <c r="H47" s="822">
        <v>591.1</v>
      </c>
      <c r="I47" s="863" t="s">
        <v>346</v>
      </c>
      <c r="J47" s="42" t="s">
        <v>1044</v>
      </c>
      <c r="K47" s="206" t="s">
        <v>1046</v>
      </c>
      <c r="L47" s="561" t="s">
        <v>1046</v>
      </c>
      <c r="M47" s="206"/>
      <c r="N47" s="206"/>
    </row>
    <row r="48" spans="1:14" s="64" customFormat="1" ht="45.75" customHeight="1" x14ac:dyDescent="0.2">
      <c r="B48" s="855"/>
      <c r="C48" s="849"/>
      <c r="D48" s="853"/>
      <c r="E48" s="858"/>
      <c r="F48" s="881"/>
      <c r="G48" s="823"/>
      <c r="H48" s="823"/>
      <c r="I48" s="864"/>
      <c r="J48" s="42" t="s">
        <v>1111</v>
      </c>
      <c r="K48" s="206" t="s">
        <v>1126</v>
      </c>
      <c r="L48" s="561" t="s">
        <v>1126</v>
      </c>
      <c r="M48" s="206" t="s">
        <v>1045</v>
      </c>
      <c r="N48" s="206" t="s">
        <v>1045</v>
      </c>
    </row>
    <row r="49" spans="2:14" s="64" customFormat="1" ht="47.25" customHeight="1" x14ac:dyDescent="0.2">
      <c r="B49" s="523" t="s">
        <v>554</v>
      </c>
      <c r="C49" s="524" t="s">
        <v>176</v>
      </c>
      <c r="D49" s="524"/>
      <c r="E49" s="525">
        <f t="shared" ref="E49:H49" si="6">SUM(E50:E56)</f>
        <v>6730</v>
      </c>
      <c r="F49" s="533">
        <f t="shared" ref="F49" si="7">SUM(F50:F56)</f>
        <v>7006.2</v>
      </c>
      <c r="G49" s="525">
        <f t="shared" si="6"/>
        <v>9200</v>
      </c>
      <c r="H49" s="525">
        <f t="shared" si="6"/>
        <v>9775</v>
      </c>
      <c r="I49" s="526"/>
      <c r="J49" s="524" t="s">
        <v>1060</v>
      </c>
      <c r="K49" s="527" t="s">
        <v>711</v>
      </c>
      <c r="L49" s="527" t="s">
        <v>711</v>
      </c>
      <c r="M49" s="527" t="s">
        <v>710</v>
      </c>
      <c r="N49" s="527" t="s">
        <v>1061</v>
      </c>
    </row>
    <row r="50" spans="2:14" s="64" customFormat="1" ht="42" customHeight="1" x14ac:dyDescent="0.2">
      <c r="B50" s="24" t="s">
        <v>555</v>
      </c>
      <c r="C50" s="98" t="s">
        <v>394</v>
      </c>
      <c r="D50" s="47" t="s">
        <v>392</v>
      </c>
      <c r="E50" s="13">
        <v>3000</v>
      </c>
      <c r="F50" s="298">
        <v>3276.2</v>
      </c>
      <c r="G50" s="13">
        <v>3200</v>
      </c>
      <c r="H50" s="13">
        <v>3200</v>
      </c>
      <c r="I50" s="110" t="s">
        <v>342</v>
      </c>
      <c r="J50" s="43" t="s">
        <v>707</v>
      </c>
      <c r="K50" s="321" t="s">
        <v>708</v>
      </c>
      <c r="L50" s="562" t="s">
        <v>708</v>
      </c>
      <c r="M50" s="321" t="s">
        <v>708</v>
      </c>
      <c r="N50" s="321" t="s">
        <v>708</v>
      </c>
    </row>
    <row r="51" spans="2:14" s="64" customFormat="1" ht="32.25" customHeight="1" x14ac:dyDescent="0.2">
      <c r="B51" s="24" t="s">
        <v>556</v>
      </c>
      <c r="C51" s="534" t="s">
        <v>410</v>
      </c>
      <c r="D51" s="10" t="s">
        <v>0</v>
      </c>
      <c r="E51" s="13">
        <v>230</v>
      </c>
      <c r="F51" s="298">
        <v>230</v>
      </c>
      <c r="G51" s="13">
        <v>230</v>
      </c>
      <c r="H51" s="13">
        <v>230</v>
      </c>
      <c r="I51" s="110" t="s">
        <v>336</v>
      </c>
      <c r="J51" s="47" t="s">
        <v>1058</v>
      </c>
      <c r="K51" s="204" t="s">
        <v>1059</v>
      </c>
      <c r="L51" s="567" t="s">
        <v>1059</v>
      </c>
      <c r="M51" s="204" t="s">
        <v>1059</v>
      </c>
      <c r="N51" s="204" t="s">
        <v>1059</v>
      </c>
    </row>
    <row r="52" spans="2:14" s="12" customFormat="1" ht="36" customHeight="1" x14ac:dyDescent="0.2">
      <c r="B52" s="819" t="s">
        <v>557</v>
      </c>
      <c r="C52" s="848" t="s">
        <v>624</v>
      </c>
      <c r="D52" s="42" t="s">
        <v>0</v>
      </c>
      <c r="E52" s="535">
        <v>210</v>
      </c>
      <c r="F52" s="566">
        <v>210</v>
      </c>
      <c r="G52" s="535">
        <v>510</v>
      </c>
      <c r="H52" s="535">
        <v>585</v>
      </c>
      <c r="I52" s="151" t="s">
        <v>341</v>
      </c>
      <c r="J52" s="848" t="s">
        <v>700</v>
      </c>
      <c r="K52" s="852"/>
      <c r="L52" s="876"/>
      <c r="M52" s="852"/>
      <c r="N52" s="873" t="s">
        <v>686</v>
      </c>
    </row>
    <row r="53" spans="2:14" s="12" customFormat="1" ht="37.5" customHeight="1" x14ac:dyDescent="0.2">
      <c r="B53" s="820"/>
      <c r="C53" s="849"/>
      <c r="D53" s="42" t="s">
        <v>1</v>
      </c>
      <c r="E53" s="535">
        <v>1430</v>
      </c>
      <c r="F53" s="566">
        <v>1430</v>
      </c>
      <c r="G53" s="535">
        <v>3400</v>
      </c>
      <c r="H53" s="535">
        <v>3900</v>
      </c>
      <c r="I53" s="536" t="s">
        <v>343</v>
      </c>
      <c r="J53" s="849"/>
      <c r="K53" s="853"/>
      <c r="L53" s="877"/>
      <c r="M53" s="853"/>
      <c r="N53" s="874"/>
    </row>
    <row r="54" spans="2:14" s="64" customFormat="1" ht="70.5" customHeight="1" x14ac:dyDescent="0.2">
      <c r="B54" s="24" t="s">
        <v>558</v>
      </c>
      <c r="C54" s="42" t="s">
        <v>189</v>
      </c>
      <c r="D54" s="42" t="s">
        <v>0</v>
      </c>
      <c r="E54" s="10">
        <v>120</v>
      </c>
      <c r="F54" s="298">
        <v>120</v>
      </c>
      <c r="G54" s="10">
        <v>120</v>
      </c>
      <c r="H54" s="10">
        <v>120</v>
      </c>
      <c r="I54" s="110" t="s">
        <v>344</v>
      </c>
      <c r="J54" s="42" t="s">
        <v>699</v>
      </c>
      <c r="K54" s="31">
        <v>3</v>
      </c>
      <c r="L54" s="560">
        <v>4</v>
      </c>
      <c r="M54" s="31">
        <v>3</v>
      </c>
      <c r="N54" s="31">
        <v>3</v>
      </c>
    </row>
    <row r="55" spans="2:14" s="12" customFormat="1" ht="33" customHeight="1" x14ac:dyDescent="0.2">
      <c r="B55" s="24" t="s">
        <v>559</v>
      </c>
      <c r="C55" s="202" t="s">
        <v>399</v>
      </c>
      <c r="D55" s="42" t="s">
        <v>0</v>
      </c>
      <c r="E55" s="18">
        <v>1540</v>
      </c>
      <c r="F55" s="299">
        <v>1540</v>
      </c>
      <c r="G55" s="18">
        <v>1540</v>
      </c>
      <c r="H55" s="18">
        <v>1540</v>
      </c>
      <c r="I55" s="536"/>
      <c r="J55" s="202" t="s">
        <v>709</v>
      </c>
      <c r="K55" s="322">
        <v>29</v>
      </c>
      <c r="L55" s="563">
        <v>29</v>
      </c>
      <c r="M55" s="322">
        <v>29</v>
      </c>
      <c r="N55" s="322">
        <v>29</v>
      </c>
    </row>
    <row r="56" spans="2:14" s="64" customFormat="1" ht="41.25" customHeight="1" x14ac:dyDescent="0.2">
      <c r="B56" s="24" t="s">
        <v>560</v>
      </c>
      <c r="C56" s="42" t="s">
        <v>188</v>
      </c>
      <c r="D56" s="42" t="s">
        <v>0</v>
      </c>
      <c r="E56" s="10">
        <v>200</v>
      </c>
      <c r="F56" s="298">
        <v>200</v>
      </c>
      <c r="G56" s="10">
        <v>200</v>
      </c>
      <c r="H56" s="10">
        <v>200</v>
      </c>
      <c r="I56" s="110" t="s">
        <v>283</v>
      </c>
      <c r="J56" s="45" t="s">
        <v>1112</v>
      </c>
      <c r="K56" s="31">
        <v>100</v>
      </c>
      <c r="L56" s="560">
        <v>100</v>
      </c>
      <c r="M56" s="31">
        <v>100</v>
      </c>
      <c r="N56" s="31">
        <v>100</v>
      </c>
    </row>
    <row r="57" spans="2:14" s="64" customFormat="1" ht="42" customHeight="1" x14ac:dyDescent="0.2">
      <c r="B57" s="523" t="s">
        <v>561</v>
      </c>
      <c r="C57" s="524" t="s">
        <v>395</v>
      </c>
      <c r="D57" s="524"/>
      <c r="E57" s="525">
        <f t="shared" ref="E57:H57" si="8">SUM(E58:E63)</f>
        <v>1755.9</v>
      </c>
      <c r="F57" s="525">
        <f t="shared" si="8"/>
        <v>1373.9</v>
      </c>
      <c r="G57" s="525">
        <f t="shared" si="8"/>
        <v>1580</v>
      </c>
      <c r="H57" s="525">
        <f t="shared" si="8"/>
        <v>1580</v>
      </c>
      <c r="I57" s="526"/>
      <c r="J57" s="524" t="s">
        <v>723</v>
      </c>
      <c r="K57" s="527" t="s">
        <v>722</v>
      </c>
      <c r="L57" s="527" t="s">
        <v>722</v>
      </c>
      <c r="M57" s="527" t="s">
        <v>722</v>
      </c>
      <c r="N57" s="527" t="s">
        <v>722</v>
      </c>
    </row>
    <row r="58" spans="2:14" s="64" customFormat="1" ht="41.25" customHeight="1" x14ac:dyDescent="0.2">
      <c r="B58" s="152" t="s">
        <v>562</v>
      </c>
      <c r="C58" s="43" t="s">
        <v>177</v>
      </c>
      <c r="D58" s="42" t="s">
        <v>0</v>
      </c>
      <c r="E58" s="13">
        <v>55</v>
      </c>
      <c r="F58" s="298">
        <v>0</v>
      </c>
      <c r="G58" s="13">
        <v>100</v>
      </c>
      <c r="H58" s="13">
        <v>100</v>
      </c>
      <c r="I58" s="110" t="s">
        <v>283</v>
      </c>
      <c r="J58" s="43" t="s">
        <v>1113</v>
      </c>
      <c r="K58" s="203">
        <v>1</v>
      </c>
      <c r="L58" s="558">
        <v>1</v>
      </c>
      <c r="M58" s="203">
        <v>1</v>
      </c>
      <c r="N58" s="203">
        <v>1</v>
      </c>
    </row>
    <row r="59" spans="2:14" s="64" customFormat="1" ht="94.5" customHeight="1" x14ac:dyDescent="0.2">
      <c r="B59" s="24" t="s">
        <v>563</v>
      </c>
      <c r="C59" s="42" t="s">
        <v>625</v>
      </c>
      <c r="D59" s="42" t="s">
        <v>0</v>
      </c>
      <c r="E59" s="13">
        <v>80</v>
      </c>
      <c r="F59" s="298">
        <v>80</v>
      </c>
      <c r="G59" s="13">
        <v>80</v>
      </c>
      <c r="H59" s="13">
        <v>80</v>
      </c>
      <c r="I59" s="110" t="s">
        <v>283</v>
      </c>
      <c r="J59" s="30" t="s">
        <v>712</v>
      </c>
      <c r="K59" s="206">
        <v>5</v>
      </c>
      <c r="L59" s="561">
        <v>5</v>
      </c>
      <c r="M59" s="206">
        <v>5</v>
      </c>
      <c r="N59" s="206">
        <v>5</v>
      </c>
    </row>
    <row r="60" spans="2:14" s="64" customFormat="1" ht="24.75" customHeight="1" x14ac:dyDescent="0.2">
      <c r="B60" s="846" t="s">
        <v>564</v>
      </c>
      <c r="C60" s="848" t="s">
        <v>626</v>
      </c>
      <c r="D60" s="42" t="s">
        <v>0</v>
      </c>
      <c r="E60" s="10">
        <v>1000</v>
      </c>
      <c r="F60" s="298">
        <v>1000</v>
      </c>
      <c r="G60" s="10">
        <v>1000</v>
      </c>
      <c r="H60" s="10">
        <v>1000</v>
      </c>
      <c r="I60" s="109" t="s">
        <v>345</v>
      </c>
      <c r="J60" s="848" t="s">
        <v>1146</v>
      </c>
      <c r="K60" s="854" t="s">
        <v>718</v>
      </c>
      <c r="L60" s="878" t="s">
        <v>718</v>
      </c>
      <c r="M60" s="854" t="s">
        <v>718</v>
      </c>
      <c r="N60" s="854" t="s">
        <v>718</v>
      </c>
    </row>
    <row r="61" spans="2:14" s="64" customFormat="1" ht="30.75" customHeight="1" x14ac:dyDescent="0.2">
      <c r="B61" s="847"/>
      <c r="C61" s="849"/>
      <c r="D61" s="42" t="s">
        <v>392</v>
      </c>
      <c r="E61" s="10">
        <v>150</v>
      </c>
      <c r="F61" s="298">
        <v>0</v>
      </c>
      <c r="G61" s="10">
        <v>0</v>
      </c>
      <c r="H61" s="10">
        <v>0</v>
      </c>
      <c r="I61" s="111"/>
      <c r="J61" s="849"/>
      <c r="K61" s="855"/>
      <c r="L61" s="879"/>
      <c r="M61" s="855"/>
      <c r="N61" s="855"/>
    </row>
    <row r="62" spans="2:14" s="64" customFormat="1" ht="31.5" customHeight="1" x14ac:dyDescent="0.2">
      <c r="B62" s="24" t="s">
        <v>565</v>
      </c>
      <c r="C62" s="530" t="s">
        <v>205</v>
      </c>
      <c r="D62" s="530" t="s">
        <v>0</v>
      </c>
      <c r="E62" s="13">
        <v>184.9</v>
      </c>
      <c r="F62" s="298">
        <v>184.9</v>
      </c>
      <c r="G62" s="13">
        <v>100</v>
      </c>
      <c r="H62" s="13">
        <v>100</v>
      </c>
      <c r="I62" s="110" t="s">
        <v>332</v>
      </c>
      <c r="J62" s="48" t="s">
        <v>713</v>
      </c>
      <c r="K62" s="304" t="s">
        <v>714</v>
      </c>
      <c r="L62" s="561" t="s">
        <v>714</v>
      </c>
      <c r="M62" s="304" t="s">
        <v>714</v>
      </c>
      <c r="N62" s="304" t="s">
        <v>714</v>
      </c>
    </row>
    <row r="63" spans="2:14" s="64" customFormat="1" ht="43.5" customHeight="1" x14ac:dyDescent="0.2">
      <c r="B63" s="24" t="s">
        <v>566</v>
      </c>
      <c r="C63" s="42" t="s">
        <v>396</v>
      </c>
      <c r="D63" s="42" t="s">
        <v>0</v>
      </c>
      <c r="E63" s="10">
        <v>286</v>
      </c>
      <c r="F63" s="298">
        <v>109</v>
      </c>
      <c r="G63" s="10">
        <v>300</v>
      </c>
      <c r="H63" s="10">
        <v>300</v>
      </c>
      <c r="I63" s="110"/>
      <c r="J63" s="42" t="s">
        <v>715</v>
      </c>
      <c r="K63" s="206" t="s">
        <v>716</v>
      </c>
      <c r="L63" s="561" t="s">
        <v>971</v>
      </c>
      <c r="M63" s="206" t="s">
        <v>717</v>
      </c>
      <c r="N63" s="206" t="s">
        <v>672</v>
      </c>
    </row>
    <row r="64" spans="2:14" s="64" customFormat="1" ht="21.75" customHeight="1" x14ac:dyDescent="0.2">
      <c r="B64" s="841" t="s">
        <v>226</v>
      </c>
      <c r="C64" s="841"/>
      <c r="D64" s="842"/>
      <c r="E64" s="537">
        <f>+E57+E49+E44+E35+E31+E21+E13+E7</f>
        <v>19433.700000000004</v>
      </c>
      <c r="F64" s="538">
        <f>+F57+F49+F44+F35+F31+F21+F13+F7</f>
        <v>19472.899999999998</v>
      </c>
      <c r="G64" s="537">
        <f>+G57+G49+G44+G35+G31+G21+G13+G7</f>
        <v>21397.5</v>
      </c>
      <c r="H64" s="537">
        <f>+H57+H49+H44+H35+H31+H21+H13+H7</f>
        <v>23172.5</v>
      </c>
      <c r="I64" s="539"/>
      <c r="J64" s="540"/>
      <c r="K64" s="539"/>
      <c r="L64" s="539"/>
      <c r="M64" s="539"/>
      <c r="N64" s="539"/>
    </row>
    <row r="65" spans="2:16" s="64" customFormat="1" ht="17.25" customHeight="1" x14ac:dyDescent="0.2">
      <c r="B65" s="843"/>
      <c r="C65" s="844"/>
      <c r="D65" s="845"/>
      <c r="E65" s="13"/>
      <c r="F65" s="13"/>
      <c r="G65" s="13"/>
      <c r="H65" s="13"/>
      <c r="I65" s="539"/>
      <c r="J65" s="540"/>
      <c r="K65" s="539"/>
      <c r="L65" s="539"/>
      <c r="M65" s="539"/>
      <c r="N65" s="539"/>
    </row>
    <row r="66" spans="2:16" s="64" customFormat="1" ht="30" customHeight="1" x14ac:dyDescent="0.2">
      <c r="B66" s="93"/>
      <c r="C66" s="93" t="s">
        <v>192</v>
      </c>
      <c r="D66" s="93"/>
      <c r="E66" s="96">
        <f t="shared" ref="E66:H66" si="9">SUM(E68:E73)</f>
        <v>18999.599999999999</v>
      </c>
      <c r="F66" s="96">
        <f t="shared" si="9"/>
        <v>19038.800000000003</v>
      </c>
      <c r="G66" s="96">
        <f t="shared" si="9"/>
        <v>21197.5</v>
      </c>
      <c r="H66" s="96">
        <f t="shared" si="9"/>
        <v>22972.5</v>
      </c>
      <c r="I66" s="539"/>
      <c r="J66" s="540"/>
      <c r="K66" s="243"/>
      <c r="L66" s="243"/>
      <c r="M66" s="243"/>
      <c r="N66" s="243"/>
    </row>
    <row r="67" spans="2:16" s="64" customFormat="1" ht="17.25" customHeight="1" x14ac:dyDescent="0.2">
      <c r="B67" s="49"/>
      <c r="C67" s="86" t="s">
        <v>193</v>
      </c>
      <c r="D67" s="49"/>
      <c r="E67" s="19"/>
      <c r="F67" s="541"/>
      <c r="G67" s="19"/>
      <c r="H67" s="19"/>
      <c r="I67" s="539"/>
      <c r="J67" s="540"/>
      <c r="K67" s="239"/>
      <c r="L67" s="239"/>
      <c r="M67" s="239"/>
      <c r="N67" s="239"/>
    </row>
    <row r="68" spans="2:16" s="64" customFormat="1" ht="31.5" customHeight="1" x14ac:dyDescent="0.2">
      <c r="B68" s="49"/>
      <c r="C68" s="86" t="s">
        <v>194</v>
      </c>
      <c r="D68" s="542" t="s">
        <v>0</v>
      </c>
      <c r="E68" s="89">
        <f>+E63+E62+E60+E59+E58+E56+E55+E54+E52+E51+E47+E45+E43+E42+E41+E40+E39+E36+E34+E33+E32+E29+E28+E26+E27+E25+E24+E22+E19+E18+E14+E15+E12+E11+E10+E8+E16</f>
        <v>12885.7</v>
      </c>
      <c r="F68" s="543">
        <f>+F63+F62+F60+F59+F58+F56+F55+F54+F52+F51+F47+F45+F43+F42+F41+F40+F39+F36+F34+F33+F32+F29+F28+F26+F27+F25+F24+F22+F19+F18+F14+F15+F12+F11+F10+F8+F16</f>
        <v>12816.500000000002</v>
      </c>
      <c r="G68" s="89">
        <f t="shared" ref="G68:H68" si="10">+G63+G62+G60+G59+G58+G56+G55+G54+G52+G51+G47+G45+G43+G42+G41+G40+G39+G36+G34+G33+G32+G29+G28+G26+G27+G25+G24+G22+G19+G18+G14+G15+G12+G11+G10+G8+G16</f>
        <v>13576.1</v>
      </c>
      <c r="H68" s="89">
        <f t="shared" si="10"/>
        <v>14211.1</v>
      </c>
      <c r="I68" s="539"/>
      <c r="J68" s="540"/>
      <c r="K68" s="544"/>
      <c r="L68" s="544"/>
      <c r="M68" s="239"/>
      <c r="N68" s="239"/>
      <c r="P68" s="303"/>
    </row>
    <row r="69" spans="2:16" s="64" customFormat="1" ht="22.5" customHeight="1" x14ac:dyDescent="0.2">
      <c r="B69" s="49"/>
      <c r="C69" s="86" t="s">
        <v>195</v>
      </c>
      <c r="D69" s="542" t="s">
        <v>3</v>
      </c>
      <c r="E69" s="89">
        <f>+E61+E50+E9+E20</f>
        <v>3164</v>
      </c>
      <c r="F69" s="543">
        <f>+F61+F50+F9+F20</f>
        <v>3332.3999999999996</v>
      </c>
      <c r="G69" s="89">
        <f>+G61+G50+G9+G20</f>
        <v>3244</v>
      </c>
      <c r="H69" s="89">
        <f>+H61+H50+H9+H20</f>
        <v>3244</v>
      </c>
      <c r="I69" s="539"/>
      <c r="J69" s="540"/>
      <c r="K69" s="239"/>
      <c r="L69" s="239"/>
      <c r="M69" s="239"/>
      <c r="N69" s="239"/>
    </row>
    <row r="70" spans="2:16" s="64" customFormat="1" ht="21" customHeight="1" x14ac:dyDescent="0.2">
      <c r="B70" s="49"/>
      <c r="C70" s="86" t="s">
        <v>196</v>
      </c>
      <c r="D70" s="542" t="s">
        <v>4</v>
      </c>
      <c r="E70" s="89">
        <f t="shared" ref="E70:H70" si="11">+E23</f>
        <v>17.399999999999999</v>
      </c>
      <c r="F70" s="543">
        <f t="shared" ref="F70" si="12">+F23</f>
        <v>17.399999999999999</v>
      </c>
      <c r="G70" s="89">
        <f t="shared" si="11"/>
        <v>17.399999999999999</v>
      </c>
      <c r="H70" s="89">
        <f t="shared" si="11"/>
        <v>17.399999999999999</v>
      </c>
      <c r="I70" s="539"/>
      <c r="J70" s="540"/>
      <c r="K70" s="239"/>
      <c r="L70" s="239"/>
      <c r="M70" s="239"/>
      <c r="N70" s="239"/>
    </row>
    <row r="71" spans="2:16" s="64" customFormat="1" ht="22.5" customHeight="1" x14ac:dyDescent="0.2">
      <c r="B71" s="49"/>
      <c r="C71" s="86" t="s">
        <v>197</v>
      </c>
      <c r="D71" s="542" t="s">
        <v>1</v>
      </c>
      <c r="E71" s="89">
        <f t="shared" ref="E71:H71" si="13">+E53+E37+E30+E17</f>
        <v>1932.5</v>
      </c>
      <c r="F71" s="543">
        <f t="shared" ref="F71" si="14">+F53+F37+F30+F17</f>
        <v>1872.5</v>
      </c>
      <c r="G71" s="89">
        <f t="shared" si="13"/>
        <v>4360</v>
      </c>
      <c r="H71" s="89">
        <f t="shared" si="13"/>
        <v>5500</v>
      </c>
      <c r="I71" s="539"/>
      <c r="J71" s="540"/>
      <c r="K71" s="239"/>
      <c r="L71" s="239"/>
      <c r="M71" s="239"/>
      <c r="N71" s="239"/>
    </row>
    <row r="72" spans="2:16" s="64" customFormat="1" ht="22.5" customHeight="1" x14ac:dyDescent="0.2">
      <c r="B72" s="49"/>
      <c r="C72" s="86" t="s">
        <v>198</v>
      </c>
      <c r="D72" s="542" t="s">
        <v>2</v>
      </c>
      <c r="E72" s="89">
        <f t="shared" ref="E72:H72" si="15">+E46</f>
        <v>1000</v>
      </c>
      <c r="F72" s="543">
        <f t="shared" ref="F72" si="16">+F46</f>
        <v>1000</v>
      </c>
      <c r="G72" s="89">
        <f t="shared" si="15"/>
        <v>0</v>
      </c>
      <c r="H72" s="89">
        <f t="shared" si="15"/>
        <v>0</v>
      </c>
      <c r="I72" s="539"/>
      <c r="J72" s="540"/>
      <c r="K72" s="239"/>
      <c r="L72" s="239"/>
      <c r="M72" s="239"/>
      <c r="N72" s="239"/>
    </row>
    <row r="73" spans="2:16" s="64" customFormat="1" ht="22.5" customHeight="1" x14ac:dyDescent="0.2">
      <c r="B73" s="72"/>
      <c r="C73" s="87" t="s">
        <v>199</v>
      </c>
      <c r="D73" s="545" t="s">
        <v>203</v>
      </c>
      <c r="E73" s="89"/>
      <c r="F73" s="543"/>
      <c r="G73" s="19"/>
      <c r="H73" s="19"/>
      <c r="I73" s="539"/>
      <c r="J73" s="540"/>
      <c r="K73" s="239"/>
      <c r="L73" s="239"/>
      <c r="M73" s="239"/>
      <c r="N73" s="239"/>
    </row>
    <row r="74" spans="2:16" s="64" customFormat="1" ht="36" customHeight="1" x14ac:dyDescent="0.2">
      <c r="B74" s="73"/>
      <c r="C74" s="73" t="s">
        <v>200</v>
      </c>
      <c r="D74" s="73" t="s">
        <v>204</v>
      </c>
      <c r="E74" s="78">
        <f t="shared" ref="E74:H74" si="17">+E38</f>
        <v>434.1</v>
      </c>
      <c r="F74" s="546">
        <f t="shared" ref="F74" si="18">+F38</f>
        <v>434.1</v>
      </c>
      <c r="G74" s="78">
        <f t="shared" si="17"/>
        <v>200</v>
      </c>
      <c r="H74" s="78">
        <f t="shared" si="17"/>
        <v>200</v>
      </c>
      <c r="I74" s="539"/>
      <c r="J74" s="540"/>
      <c r="K74" s="547"/>
      <c r="L74" s="547"/>
      <c r="M74" s="547"/>
      <c r="N74" s="547"/>
    </row>
    <row r="75" spans="2:16" s="64" customFormat="1" ht="27.75" customHeight="1" x14ac:dyDescent="0.2">
      <c r="B75" s="75"/>
      <c r="C75" s="75" t="s">
        <v>202</v>
      </c>
      <c r="D75" s="75"/>
      <c r="E75" s="83">
        <f t="shared" ref="E75:H75" si="19">+E74+E66</f>
        <v>19433.699999999997</v>
      </c>
      <c r="F75" s="548">
        <f t="shared" ref="F75" si="20">+F74+F66</f>
        <v>19472.900000000001</v>
      </c>
      <c r="G75" s="83">
        <f t="shared" si="19"/>
        <v>21397.5</v>
      </c>
      <c r="H75" s="83">
        <f t="shared" si="19"/>
        <v>23172.5</v>
      </c>
      <c r="I75" s="539"/>
      <c r="J75" s="540"/>
      <c r="K75" s="547"/>
      <c r="L75" s="547"/>
      <c r="M75" s="547"/>
      <c r="N75" s="547"/>
    </row>
    <row r="76" spans="2:16" s="585" customFormat="1" ht="18" customHeight="1" x14ac:dyDescent="0.2">
      <c r="B76" s="86"/>
      <c r="C76" s="86" t="s">
        <v>201</v>
      </c>
      <c r="D76" s="86"/>
      <c r="E76" s="581">
        <f>+E37+E30+E17</f>
        <v>502.5</v>
      </c>
      <c r="F76" s="582">
        <f>+F37+F30+F17</f>
        <v>442.5</v>
      </c>
      <c r="G76" s="581">
        <f t="shared" ref="G76:H76" si="21">+G37+G30+G17</f>
        <v>960</v>
      </c>
      <c r="H76" s="581">
        <f t="shared" si="21"/>
        <v>1600</v>
      </c>
      <c r="I76" s="583"/>
      <c r="J76" s="584"/>
      <c r="K76" s="239"/>
      <c r="L76" s="239"/>
      <c r="M76" s="239"/>
      <c r="N76" s="239"/>
    </row>
    <row r="77" spans="2:16" s="64" customFormat="1" ht="25.5" hidden="1" customHeight="1" x14ac:dyDescent="0.2">
      <c r="B77" s="49"/>
      <c r="C77" s="49" t="s">
        <v>238</v>
      </c>
      <c r="D77" s="79"/>
      <c r="E77" s="79"/>
      <c r="F77" s="549"/>
      <c r="G77" s="79"/>
      <c r="H77" s="79"/>
      <c r="I77" s="539"/>
      <c r="J77" s="240"/>
      <c r="K77" s="241"/>
      <c r="L77" s="241"/>
      <c r="M77" s="241"/>
      <c r="N77" s="241"/>
    </row>
    <row r="78" spans="2:16" s="64" customFormat="1" ht="15" x14ac:dyDescent="0.2">
      <c r="B78" s="634" t="s">
        <v>1171</v>
      </c>
      <c r="C78" s="634"/>
      <c r="D78" s="634"/>
      <c r="E78" s="634"/>
      <c r="F78" s="634"/>
      <c r="G78" s="634"/>
      <c r="H78" s="634"/>
      <c r="I78" s="551"/>
      <c r="K78" s="552"/>
      <c r="L78" s="552"/>
      <c r="M78" s="552"/>
      <c r="N78" s="552"/>
    </row>
    <row r="79" spans="2:16" s="64" customFormat="1" x14ac:dyDescent="0.2">
      <c r="B79" s="123"/>
      <c r="F79" s="550"/>
      <c r="I79" s="551"/>
      <c r="K79" s="552"/>
      <c r="L79" s="552"/>
      <c r="M79" s="552"/>
      <c r="N79" s="552"/>
    </row>
    <row r="80" spans="2:16" s="64" customFormat="1" x14ac:dyDescent="0.2">
      <c r="B80" s="123"/>
      <c r="F80" s="550"/>
      <c r="I80" s="551"/>
      <c r="K80" s="552"/>
      <c r="L80" s="552"/>
      <c r="M80" s="552"/>
      <c r="N80" s="552"/>
    </row>
    <row r="83" spans="3:8" ht="15.75" x14ac:dyDescent="0.2">
      <c r="C83" s="161"/>
      <c r="E83" s="553"/>
      <c r="F83" s="554"/>
      <c r="G83" s="553"/>
      <c r="H83" s="553"/>
    </row>
  </sheetData>
  <mergeCells count="99">
    <mergeCell ref="C1:N1"/>
    <mergeCell ref="L52:L53"/>
    <mergeCell ref="L60:L61"/>
    <mergeCell ref="F47:F48"/>
    <mergeCell ref="L5:L6"/>
    <mergeCell ref="L8:L9"/>
    <mergeCell ref="L14:L15"/>
    <mergeCell ref="L16:L17"/>
    <mergeCell ref="L18:L20"/>
    <mergeCell ref="L22:L23"/>
    <mergeCell ref="L27:L28"/>
    <mergeCell ref="L29:L30"/>
    <mergeCell ref="L36:L38"/>
    <mergeCell ref="M52:M53"/>
    <mergeCell ref="M8:M9"/>
    <mergeCell ref="M14:M15"/>
    <mergeCell ref="M29:M30"/>
    <mergeCell ref="M36:M38"/>
    <mergeCell ref="M16:M17"/>
    <mergeCell ref="M18:M20"/>
    <mergeCell ref="J16:J17"/>
    <mergeCell ref="J18:J20"/>
    <mergeCell ref="J36:J38"/>
    <mergeCell ref="M60:M61"/>
    <mergeCell ref="N8:N9"/>
    <mergeCell ref="N14:N15"/>
    <mergeCell ref="N16:N17"/>
    <mergeCell ref="N18:N20"/>
    <mergeCell ref="N22:N23"/>
    <mergeCell ref="N27:N28"/>
    <mergeCell ref="N29:N30"/>
    <mergeCell ref="N36:N38"/>
    <mergeCell ref="N52:N53"/>
    <mergeCell ref="N60:N61"/>
    <mergeCell ref="M22:M23"/>
    <mergeCell ref="M27:M28"/>
    <mergeCell ref="J60:J61"/>
    <mergeCell ref="K8:K9"/>
    <mergeCell ref="K14:K15"/>
    <mergeCell ref="K16:K17"/>
    <mergeCell ref="K18:K20"/>
    <mergeCell ref="K22:K23"/>
    <mergeCell ref="K27:K28"/>
    <mergeCell ref="K29:K30"/>
    <mergeCell ref="K36:K38"/>
    <mergeCell ref="K52:K53"/>
    <mergeCell ref="K60:K61"/>
    <mergeCell ref="J22:J23"/>
    <mergeCell ref="J27:J28"/>
    <mergeCell ref="J29:J30"/>
    <mergeCell ref="J52:J53"/>
    <mergeCell ref="J8:J9"/>
    <mergeCell ref="I36:I38"/>
    <mergeCell ref="H47:H48"/>
    <mergeCell ref="I4:I6"/>
    <mergeCell ref="H4:H6"/>
    <mergeCell ref="I47:I48"/>
    <mergeCell ref="G47:G48"/>
    <mergeCell ref="E47:E48"/>
    <mergeCell ref="C4:C6"/>
    <mergeCell ref="C18:C20"/>
    <mergeCell ref="C22:C23"/>
    <mergeCell ref="C14:C15"/>
    <mergeCell ref="D47:D48"/>
    <mergeCell ref="C47:C48"/>
    <mergeCell ref="B47:B48"/>
    <mergeCell ref="B29:B30"/>
    <mergeCell ref="C29:C30"/>
    <mergeCell ref="E4:E6"/>
    <mergeCell ref="J4:J6"/>
    <mergeCell ref="J14:J15"/>
    <mergeCell ref="B2:N2"/>
    <mergeCell ref="K4:N4"/>
    <mergeCell ref="K5:K6"/>
    <mergeCell ref="M5:M6"/>
    <mergeCell ref="N5:N6"/>
    <mergeCell ref="F4:F6"/>
    <mergeCell ref="B14:B15"/>
    <mergeCell ref="I14:I15"/>
    <mergeCell ref="B4:B6"/>
    <mergeCell ref="B8:B9"/>
    <mergeCell ref="C8:C9"/>
    <mergeCell ref="G4:G6"/>
    <mergeCell ref="B78:H78"/>
    <mergeCell ref="B16:B17"/>
    <mergeCell ref="C16:C17"/>
    <mergeCell ref="I16:I17"/>
    <mergeCell ref="B22:B23"/>
    <mergeCell ref="B18:B20"/>
    <mergeCell ref="B64:D64"/>
    <mergeCell ref="B65:D65"/>
    <mergeCell ref="C27:C28"/>
    <mergeCell ref="B27:B28"/>
    <mergeCell ref="B60:B61"/>
    <mergeCell ref="C60:C61"/>
    <mergeCell ref="B52:B53"/>
    <mergeCell ref="C52:C53"/>
    <mergeCell ref="B36:B38"/>
    <mergeCell ref="C36:C38"/>
  </mergeCells>
  <phoneticPr fontId="10" type="noConversion"/>
  <pageMargins left="0.19685039370078741" right="0.19685039370078741" top="0.19685039370078741" bottom="0.19685039370078741" header="0" footer="0"/>
  <pageSetup paperSize="9" scale="5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N60"/>
  <sheetViews>
    <sheetView zoomScale="85" zoomScaleNormal="85" workbookViewId="0">
      <pane ySplit="6" topLeftCell="A7" activePane="bottomLeft" state="frozen"/>
      <selection activeCell="H12" sqref="H12:H18"/>
      <selection pane="bottomLeft" activeCell="C4" sqref="C4:C6"/>
    </sheetView>
  </sheetViews>
  <sheetFormatPr defaultColWidth="9.140625" defaultRowHeight="12.75" x14ac:dyDescent="0.2"/>
  <cols>
    <col min="1" max="1" width="1.7109375" style="12" customWidth="1"/>
    <col min="2" max="2" width="17.5703125" style="51" customWidth="1"/>
    <col min="3" max="3" width="56.85546875" style="50" customWidth="1"/>
    <col min="4" max="4" width="7.140625" style="51" customWidth="1"/>
    <col min="5" max="5" width="12.28515625" style="12" customWidth="1"/>
    <col min="6" max="6" width="13.5703125" style="12" customWidth="1"/>
    <col min="7" max="8" width="12.28515625" style="12" customWidth="1"/>
    <col min="9" max="9" width="11.7109375" style="16" customWidth="1"/>
    <col min="10" max="10" width="39.85546875" style="50" customWidth="1"/>
    <col min="11" max="11" width="8.140625" style="236" customWidth="1"/>
    <col min="12" max="12" width="9.28515625" style="236" customWidth="1"/>
    <col min="13" max="14" width="8.140625" style="236" customWidth="1"/>
    <col min="15" max="16384" width="9.140625" style="12"/>
  </cols>
  <sheetData>
    <row r="1" spans="1:14" ht="16.5" customHeight="1" x14ac:dyDescent="0.2"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1:14" s="227" customFormat="1" ht="36" customHeight="1" x14ac:dyDescent="0.2">
      <c r="B2" s="638" t="s">
        <v>1123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</row>
    <row r="3" spans="1:14" ht="17.25" customHeight="1" x14ac:dyDescent="0.2">
      <c r="B3" s="166"/>
      <c r="C3" s="52"/>
      <c r="D3" s="178"/>
      <c r="E3" s="179"/>
      <c r="F3" s="179"/>
      <c r="G3" s="179"/>
      <c r="H3" s="179"/>
      <c r="I3" s="179"/>
      <c r="J3" s="52"/>
      <c r="K3" s="52"/>
      <c r="L3" s="52"/>
      <c r="M3" s="52"/>
      <c r="N3" s="52"/>
    </row>
    <row r="4" spans="1:14" s="15" customFormat="1" ht="27.75" customHeight="1" x14ac:dyDescent="0.2">
      <c r="B4" s="838" t="s">
        <v>49</v>
      </c>
      <c r="C4" s="859" t="s">
        <v>103</v>
      </c>
      <c r="D4" s="84"/>
      <c r="E4" s="825" t="s">
        <v>1170</v>
      </c>
      <c r="F4" s="835" t="s">
        <v>1135</v>
      </c>
      <c r="G4" s="825" t="s">
        <v>50</v>
      </c>
      <c r="H4" s="825" t="s">
        <v>349</v>
      </c>
      <c r="I4" s="825" t="s">
        <v>239</v>
      </c>
      <c r="J4" s="826" t="s">
        <v>1085</v>
      </c>
      <c r="K4" s="830" t="s">
        <v>1086</v>
      </c>
      <c r="L4" s="831"/>
      <c r="M4" s="831"/>
      <c r="N4" s="832"/>
    </row>
    <row r="5" spans="1:14" s="15" customFormat="1" ht="18.75" customHeight="1" x14ac:dyDescent="0.2">
      <c r="B5" s="839"/>
      <c r="C5" s="860"/>
      <c r="D5" s="85"/>
      <c r="E5" s="825"/>
      <c r="F5" s="835"/>
      <c r="G5" s="825"/>
      <c r="H5" s="825"/>
      <c r="I5" s="825"/>
      <c r="J5" s="827"/>
      <c r="K5" s="833" t="s">
        <v>660</v>
      </c>
      <c r="L5" s="899" t="s">
        <v>1134</v>
      </c>
      <c r="M5" s="833" t="s">
        <v>661</v>
      </c>
      <c r="N5" s="833" t="s">
        <v>662</v>
      </c>
    </row>
    <row r="6" spans="1:14" s="15" customFormat="1" ht="44.25" customHeight="1" x14ac:dyDescent="0.2">
      <c r="B6" s="840"/>
      <c r="C6" s="861"/>
      <c r="D6" s="90"/>
      <c r="E6" s="825"/>
      <c r="F6" s="835"/>
      <c r="G6" s="825"/>
      <c r="H6" s="825"/>
      <c r="I6" s="825"/>
      <c r="J6" s="828"/>
      <c r="K6" s="834"/>
      <c r="L6" s="900"/>
      <c r="M6" s="834"/>
      <c r="N6" s="834"/>
    </row>
    <row r="7" spans="1:14" s="254" customFormat="1" ht="51" customHeight="1" x14ac:dyDescent="0.2">
      <c r="B7" s="568" t="s">
        <v>567</v>
      </c>
      <c r="C7" s="889" t="s">
        <v>381</v>
      </c>
      <c r="D7" s="890"/>
      <c r="E7" s="517">
        <f t="shared" ref="E7:H7" si="0">SUM(E8:E12)</f>
        <v>5099</v>
      </c>
      <c r="F7" s="517">
        <f t="shared" ref="F7" si="1">SUM(F8:F12)</f>
        <v>1619.4</v>
      </c>
      <c r="G7" s="517">
        <f t="shared" si="0"/>
        <v>6050</v>
      </c>
      <c r="H7" s="517">
        <f t="shared" si="0"/>
        <v>95</v>
      </c>
      <c r="I7" s="518"/>
      <c r="J7" s="569" t="s">
        <v>1087</v>
      </c>
      <c r="K7" s="570" t="s">
        <v>981</v>
      </c>
      <c r="L7" s="570" t="s">
        <v>981</v>
      </c>
      <c r="M7" s="570" t="s">
        <v>981</v>
      </c>
      <c r="N7" s="570" t="s">
        <v>981</v>
      </c>
    </row>
    <row r="8" spans="1:14" ht="40.5" customHeight="1" x14ac:dyDescent="0.2">
      <c r="B8" s="152" t="s">
        <v>118</v>
      </c>
      <c r="C8" s="65" t="s">
        <v>385</v>
      </c>
      <c r="D8" s="48" t="s">
        <v>0</v>
      </c>
      <c r="E8" s="10">
        <v>45</v>
      </c>
      <c r="F8" s="297">
        <v>45</v>
      </c>
      <c r="G8" s="10">
        <v>45</v>
      </c>
      <c r="H8" s="10">
        <v>45</v>
      </c>
      <c r="I8" s="109" t="s">
        <v>286</v>
      </c>
      <c r="J8" s="65" t="s">
        <v>940</v>
      </c>
      <c r="K8" s="203" t="s">
        <v>941</v>
      </c>
      <c r="L8" s="558" t="s">
        <v>941</v>
      </c>
      <c r="M8" s="203" t="s">
        <v>941</v>
      </c>
      <c r="N8" s="203" t="s">
        <v>941</v>
      </c>
    </row>
    <row r="9" spans="1:14" ht="21" customHeight="1" x14ac:dyDescent="0.2">
      <c r="B9" s="819" t="s">
        <v>119</v>
      </c>
      <c r="C9" s="846" t="s">
        <v>1007</v>
      </c>
      <c r="D9" s="48" t="s">
        <v>204</v>
      </c>
      <c r="E9" s="10">
        <v>0</v>
      </c>
      <c r="F9" s="297">
        <v>0</v>
      </c>
      <c r="G9" s="10">
        <v>0</v>
      </c>
      <c r="H9" s="10">
        <v>0</v>
      </c>
      <c r="I9" s="822" t="s">
        <v>266</v>
      </c>
      <c r="J9" s="846" t="s">
        <v>721</v>
      </c>
      <c r="K9" s="854" t="s">
        <v>716</v>
      </c>
      <c r="L9" s="878" t="s">
        <v>716</v>
      </c>
      <c r="M9" s="854" t="s">
        <v>716</v>
      </c>
      <c r="N9" s="854" t="s">
        <v>716</v>
      </c>
    </row>
    <row r="10" spans="1:14" ht="21.75" customHeight="1" x14ac:dyDescent="0.2">
      <c r="B10" s="820"/>
      <c r="C10" s="847"/>
      <c r="D10" s="48" t="s">
        <v>0</v>
      </c>
      <c r="E10" s="10">
        <v>50</v>
      </c>
      <c r="F10" s="297">
        <v>40</v>
      </c>
      <c r="G10" s="10">
        <v>50</v>
      </c>
      <c r="H10" s="10">
        <v>50</v>
      </c>
      <c r="I10" s="823"/>
      <c r="J10" s="847"/>
      <c r="K10" s="855"/>
      <c r="L10" s="879"/>
      <c r="M10" s="855"/>
      <c r="N10" s="855"/>
    </row>
    <row r="11" spans="1:14" ht="48" customHeight="1" x14ac:dyDescent="0.2">
      <c r="B11" s="68" t="s">
        <v>568</v>
      </c>
      <c r="C11" s="67" t="s">
        <v>169</v>
      </c>
      <c r="D11" s="48" t="s">
        <v>0</v>
      </c>
      <c r="E11" s="10">
        <v>4</v>
      </c>
      <c r="F11" s="297">
        <v>4</v>
      </c>
      <c r="G11" s="10">
        <v>0</v>
      </c>
      <c r="H11" s="10">
        <v>0</v>
      </c>
      <c r="I11" s="111" t="s">
        <v>267</v>
      </c>
      <c r="J11" s="202" t="s">
        <v>939</v>
      </c>
      <c r="K11" s="322">
        <v>10</v>
      </c>
      <c r="L11" s="563">
        <v>10</v>
      </c>
      <c r="M11" s="216"/>
      <c r="N11" s="216"/>
    </row>
    <row r="12" spans="1:14" s="22" customFormat="1" ht="30.75" customHeight="1" x14ac:dyDescent="0.2">
      <c r="B12" s="24" t="s">
        <v>571</v>
      </c>
      <c r="C12" s="24" t="s">
        <v>656</v>
      </c>
      <c r="D12" s="25" t="s">
        <v>3</v>
      </c>
      <c r="E12" s="10">
        <v>5000</v>
      </c>
      <c r="F12" s="297">
        <v>1530.4</v>
      </c>
      <c r="G12" s="10">
        <v>5955</v>
      </c>
      <c r="H12" s="10">
        <v>0</v>
      </c>
      <c r="I12" s="110" t="s">
        <v>268</v>
      </c>
      <c r="J12" s="42" t="s">
        <v>937</v>
      </c>
      <c r="K12" s="235" t="s">
        <v>938</v>
      </c>
      <c r="L12" s="561" t="s">
        <v>938</v>
      </c>
      <c r="M12" s="235" t="s">
        <v>938</v>
      </c>
      <c r="N12" s="235" t="s">
        <v>938</v>
      </c>
    </row>
    <row r="13" spans="1:14" s="233" customFormat="1" ht="63.75" customHeight="1" x14ac:dyDescent="0.2">
      <c r="A13" s="251"/>
      <c r="B13" s="507" t="s">
        <v>99</v>
      </c>
      <c r="C13" s="888" t="s">
        <v>393</v>
      </c>
      <c r="D13" s="888"/>
      <c r="E13" s="571">
        <f>SUM(E14:E24)</f>
        <v>1854.5</v>
      </c>
      <c r="F13" s="571">
        <f>SUM(F14:F24)</f>
        <v>1854.5</v>
      </c>
      <c r="G13" s="571">
        <f t="shared" ref="G13:H13" si="2">SUM(G14:G24)</f>
        <v>2422.6999999999998</v>
      </c>
      <c r="H13" s="571">
        <f t="shared" si="2"/>
        <v>2459.6999999999998</v>
      </c>
      <c r="I13" s="572"/>
      <c r="J13" s="573" t="s">
        <v>1062</v>
      </c>
      <c r="K13" s="574" t="s">
        <v>1063</v>
      </c>
      <c r="L13" s="574" t="s">
        <v>1063</v>
      </c>
      <c r="M13" s="574" t="s">
        <v>1063</v>
      </c>
      <c r="N13" s="574" t="s">
        <v>1063</v>
      </c>
    </row>
    <row r="14" spans="1:14" s="4" customFormat="1" ht="57.75" customHeight="1" x14ac:dyDescent="0.2">
      <c r="A14" s="49"/>
      <c r="B14" s="145" t="s">
        <v>120</v>
      </c>
      <c r="C14" s="49" t="s">
        <v>166</v>
      </c>
      <c r="D14" s="144" t="s">
        <v>3</v>
      </c>
      <c r="E14" s="150">
        <v>259.2</v>
      </c>
      <c r="F14" s="576">
        <v>259.2</v>
      </c>
      <c r="G14" s="150">
        <v>259.2</v>
      </c>
      <c r="H14" s="150">
        <v>259.2</v>
      </c>
      <c r="I14" s="146" t="s">
        <v>269</v>
      </c>
      <c r="J14" s="48" t="s">
        <v>1080</v>
      </c>
      <c r="K14" s="208" t="s">
        <v>978</v>
      </c>
      <c r="L14" s="560" t="s">
        <v>978</v>
      </c>
      <c r="M14" s="208" t="s">
        <v>979</v>
      </c>
      <c r="N14" s="208" t="s">
        <v>980</v>
      </c>
    </row>
    <row r="15" spans="1:14" s="4" customFormat="1" ht="43.5" customHeight="1" x14ac:dyDescent="0.2">
      <c r="A15" s="49"/>
      <c r="B15" s="49" t="s">
        <v>121</v>
      </c>
      <c r="C15" s="26" t="s">
        <v>1081</v>
      </c>
      <c r="D15" s="26" t="s">
        <v>3</v>
      </c>
      <c r="E15" s="99">
        <v>360.5</v>
      </c>
      <c r="F15" s="577">
        <v>360.5</v>
      </c>
      <c r="G15" s="99">
        <v>360.5</v>
      </c>
      <c r="H15" s="99">
        <v>360.5</v>
      </c>
      <c r="I15" s="183" t="s">
        <v>270</v>
      </c>
      <c r="J15" s="49" t="s">
        <v>967</v>
      </c>
      <c r="K15" s="20">
        <v>30</v>
      </c>
      <c r="L15" s="578">
        <v>34.25</v>
      </c>
      <c r="M15" s="20">
        <v>30</v>
      </c>
      <c r="N15" s="20">
        <v>30</v>
      </c>
    </row>
    <row r="16" spans="1:14" s="4" customFormat="1" ht="29.25" customHeight="1" x14ac:dyDescent="0.2">
      <c r="A16" s="20"/>
      <c r="B16" s="49" t="s">
        <v>122</v>
      </c>
      <c r="C16" s="26" t="s">
        <v>365</v>
      </c>
      <c r="D16" s="26" t="s">
        <v>0</v>
      </c>
      <c r="E16" s="19">
        <v>40</v>
      </c>
      <c r="F16" s="577">
        <v>40</v>
      </c>
      <c r="G16" s="19">
        <v>40</v>
      </c>
      <c r="H16" s="19">
        <v>40</v>
      </c>
      <c r="I16" s="183" t="s">
        <v>270</v>
      </c>
      <c r="J16" s="49" t="s">
        <v>968</v>
      </c>
      <c r="K16" s="20">
        <v>5</v>
      </c>
      <c r="L16" s="578">
        <v>5</v>
      </c>
      <c r="M16" s="20">
        <v>5</v>
      </c>
      <c r="N16" s="20">
        <v>5</v>
      </c>
    </row>
    <row r="17" spans="1:14" s="4" customFormat="1" ht="43.5" customHeight="1" x14ac:dyDescent="0.2">
      <c r="A17" s="55"/>
      <c r="B17" s="49" t="s">
        <v>123</v>
      </c>
      <c r="C17" s="53" t="s">
        <v>167</v>
      </c>
      <c r="D17" s="26" t="s">
        <v>0</v>
      </c>
      <c r="E17" s="19">
        <v>50</v>
      </c>
      <c r="F17" s="577">
        <v>50</v>
      </c>
      <c r="G17" s="19">
        <v>40</v>
      </c>
      <c r="H17" s="19">
        <v>40</v>
      </c>
      <c r="I17" s="184" t="s">
        <v>272</v>
      </c>
      <c r="J17" s="53" t="s">
        <v>969</v>
      </c>
      <c r="K17" s="252" t="s">
        <v>971</v>
      </c>
      <c r="L17" s="579" t="s">
        <v>1142</v>
      </c>
      <c r="M17" s="252" t="s">
        <v>971</v>
      </c>
      <c r="N17" s="252" t="s">
        <v>971</v>
      </c>
    </row>
    <row r="18" spans="1:14" s="4" customFormat="1" ht="36" customHeight="1" x14ac:dyDescent="0.2">
      <c r="A18" s="55"/>
      <c r="B18" s="49" t="s">
        <v>124</v>
      </c>
      <c r="C18" s="26" t="s">
        <v>627</v>
      </c>
      <c r="D18" s="26" t="s">
        <v>0</v>
      </c>
      <c r="E18" s="19">
        <v>0</v>
      </c>
      <c r="F18" s="577">
        <v>0</v>
      </c>
      <c r="G18" s="19">
        <v>159</v>
      </c>
      <c r="H18" s="19">
        <v>96</v>
      </c>
      <c r="I18" s="185" t="s">
        <v>272</v>
      </c>
      <c r="J18" s="53" t="s">
        <v>970</v>
      </c>
      <c r="K18" s="54"/>
      <c r="L18" s="578"/>
      <c r="M18" s="54">
        <v>1</v>
      </c>
      <c r="N18" s="54">
        <v>1</v>
      </c>
    </row>
    <row r="19" spans="1:14" s="147" customFormat="1" ht="33.75" customHeight="1" x14ac:dyDescent="0.2">
      <c r="A19" s="54"/>
      <c r="B19" s="26" t="s">
        <v>125</v>
      </c>
      <c r="C19" s="26" t="s">
        <v>383</v>
      </c>
      <c r="D19" s="26" t="s">
        <v>0</v>
      </c>
      <c r="E19" s="19">
        <v>0</v>
      </c>
      <c r="F19" s="577">
        <v>0</v>
      </c>
      <c r="G19" s="19">
        <v>500</v>
      </c>
      <c r="H19" s="19">
        <v>600</v>
      </c>
      <c r="I19" s="185" t="s">
        <v>272</v>
      </c>
      <c r="J19" s="26" t="s">
        <v>972</v>
      </c>
      <c r="K19" s="54"/>
      <c r="L19" s="578"/>
      <c r="M19" s="54"/>
      <c r="N19" s="54">
        <v>1</v>
      </c>
    </row>
    <row r="20" spans="1:14" s="149" customFormat="1" ht="39.75" customHeight="1" x14ac:dyDescent="0.2">
      <c r="A20" s="148"/>
      <c r="B20" s="49" t="s">
        <v>126</v>
      </c>
      <c r="C20" s="26" t="s">
        <v>366</v>
      </c>
      <c r="D20" s="26" t="s">
        <v>3</v>
      </c>
      <c r="E20" s="19">
        <v>1064</v>
      </c>
      <c r="F20" s="577">
        <v>1064</v>
      </c>
      <c r="G20" s="19">
        <v>1064</v>
      </c>
      <c r="H20" s="19">
        <v>1064</v>
      </c>
      <c r="I20" s="183" t="s">
        <v>270</v>
      </c>
      <c r="J20" s="217" t="s">
        <v>973</v>
      </c>
      <c r="K20" s="54">
        <v>54</v>
      </c>
      <c r="L20" s="578">
        <v>62.4</v>
      </c>
      <c r="M20" s="54">
        <v>40</v>
      </c>
      <c r="N20" s="235" t="s">
        <v>779</v>
      </c>
    </row>
    <row r="21" spans="1:14" s="4" customFormat="1" ht="42" customHeight="1" x14ac:dyDescent="0.2">
      <c r="A21" s="55"/>
      <c r="B21" s="26" t="s">
        <v>127</v>
      </c>
      <c r="C21" s="30" t="s">
        <v>168</v>
      </c>
      <c r="D21" s="26" t="s">
        <v>0</v>
      </c>
      <c r="E21" s="19">
        <v>3.8</v>
      </c>
      <c r="F21" s="577">
        <v>3.8</v>
      </c>
      <c r="G21" s="19">
        <v>0</v>
      </c>
      <c r="H21" s="19">
        <v>0</v>
      </c>
      <c r="I21" s="185" t="s">
        <v>271</v>
      </c>
      <c r="J21" s="53" t="s">
        <v>974</v>
      </c>
      <c r="K21" s="54" t="s">
        <v>977</v>
      </c>
      <c r="L21" s="578" t="s">
        <v>977</v>
      </c>
      <c r="M21" s="253"/>
      <c r="N21" s="235"/>
    </row>
    <row r="22" spans="1:14" s="4" customFormat="1" ht="45.75" customHeight="1" x14ac:dyDescent="0.2">
      <c r="A22" s="55"/>
      <c r="B22" s="49" t="s">
        <v>569</v>
      </c>
      <c r="C22" s="26" t="s">
        <v>628</v>
      </c>
      <c r="D22" s="26" t="s">
        <v>0</v>
      </c>
      <c r="E22" s="19">
        <v>3.8</v>
      </c>
      <c r="F22" s="577">
        <v>3.8</v>
      </c>
      <c r="G22" s="19">
        <v>0</v>
      </c>
      <c r="H22" s="19">
        <v>0</v>
      </c>
      <c r="I22" s="185" t="s">
        <v>271</v>
      </c>
      <c r="J22" s="53" t="s">
        <v>975</v>
      </c>
      <c r="K22" s="252" t="s">
        <v>976</v>
      </c>
      <c r="L22" s="579" t="s">
        <v>976</v>
      </c>
      <c r="M22" s="54"/>
      <c r="N22" s="235"/>
    </row>
    <row r="23" spans="1:14" s="4" customFormat="1" ht="24.75" customHeight="1" x14ac:dyDescent="0.2">
      <c r="A23" s="201"/>
      <c r="B23" s="891" t="s">
        <v>657</v>
      </c>
      <c r="C23" s="893" t="s">
        <v>658</v>
      </c>
      <c r="D23" s="26" t="s">
        <v>1</v>
      </c>
      <c r="E23" s="19">
        <v>62.2</v>
      </c>
      <c r="F23" s="577">
        <v>62.2</v>
      </c>
      <c r="G23" s="19">
        <v>0</v>
      </c>
      <c r="H23" s="19">
        <v>0</v>
      </c>
      <c r="I23" s="904" t="s">
        <v>272</v>
      </c>
      <c r="J23" s="893" t="s">
        <v>972</v>
      </c>
      <c r="K23" s="897">
        <v>1</v>
      </c>
      <c r="L23" s="901">
        <v>1</v>
      </c>
      <c r="M23" s="897"/>
      <c r="N23" s="897"/>
    </row>
    <row r="24" spans="1:14" s="4" customFormat="1" ht="25.5" customHeight="1" x14ac:dyDescent="0.2">
      <c r="A24" s="201"/>
      <c r="B24" s="892"/>
      <c r="C24" s="894"/>
      <c r="D24" s="26" t="s">
        <v>3</v>
      </c>
      <c r="E24" s="19">
        <v>11</v>
      </c>
      <c r="F24" s="577">
        <v>11</v>
      </c>
      <c r="G24" s="19">
        <v>0</v>
      </c>
      <c r="H24" s="19">
        <v>0</v>
      </c>
      <c r="I24" s="905"/>
      <c r="J24" s="894"/>
      <c r="K24" s="898"/>
      <c r="L24" s="902"/>
      <c r="M24" s="898"/>
      <c r="N24" s="898"/>
    </row>
    <row r="25" spans="1:14" s="250" customFormat="1" ht="54.75" customHeight="1" x14ac:dyDescent="0.2">
      <c r="B25" s="507" t="s">
        <v>102</v>
      </c>
      <c r="C25" s="568" t="s">
        <v>11</v>
      </c>
      <c r="D25" s="568"/>
      <c r="E25" s="517">
        <f>SUM(E26:E32)</f>
        <v>842</v>
      </c>
      <c r="F25" s="517">
        <f>SUM(F26:F32)</f>
        <v>747</v>
      </c>
      <c r="G25" s="517">
        <f t="shared" ref="G25:H25" si="3">SUM(G26:G32)</f>
        <v>850</v>
      </c>
      <c r="H25" s="517">
        <f t="shared" si="3"/>
        <v>833</v>
      </c>
      <c r="I25" s="575"/>
      <c r="J25" s="568" t="s">
        <v>966</v>
      </c>
      <c r="K25" s="570" t="s">
        <v>714</v>
      </c>
      <c r="L25" s="570" t="s">
        <v>714</v>
      </c>
      <c r="M25" s="570" t="s">
        <v>871</v>
      </c>
      <c r="N25" s="570" t="s">
        <v>837</v>
      </c>
    </row>
    <row r="26" spans="1:14" ht="30" customHeight="1" x14ac:dyDescent="0.2">
      <c r="B26" s="44" t="s">
        <v>225</v>
      </c>
      <c r="C26" s="42" t="s">
        <v>141</v>
      </c>
      <c r="D26" s="42" t="s">
        <v>0</v>
      </c>
      <c r="E26" s="10">
        <v>300</v>
      </c>
      <c r="F26" s="297">
        <v>300</v>
      </c>
      <c r="G26" s="10">
        <v>0</v>
      </c>
      <c r="H26" s="10">
        <v>0</v>
      </c>
      <c r="I26" s="110" t="s">
        <v>287</v>
      </c>
      <c r="J26" s="65" t="s">
        <v>945</v>
      </c>
      <c r="K26" s="203" t="s">
        <v>681</v>
      </c>
      <c r="L26" s="558" t="s">
        <v>681</v>
      </c>
      <c r="M26" s="31"/>
      <c r="N26" s="31"/>
    </row>
    <row r="27" spans="1:14" ht="37.5" customHeight="1" x14ac:dyDescent="0.2">
      <c r="B27" s="44" t="s">
        <v>949</v>
      </c>
      <c r="C27" s="42" t="s">
        <v>382</v>
      </c>
      <c r="D27" s="53" t="s">
        <v>0</v>
      </c>
      <c r="E27" s="10">
        <v>200</v>
      </c>
      <c r="F27" s="297">
        <v>200</v>
      </c>
      <c r="G27" s="10">
        <v>0</v>
      </c>
      <c r="H27" s="10">
        <v>0</v>
      </c>
      <c r="I27" s="110" t="s">
        <v>275</v>
      </c>
      <c r="J27" s="65" t="s">
        <v>945</v>
      </c>
      <c r="K27" s="203" t="s">
        <v>681</v>
      </c>
      <c r="L27" s="558" t="s">
        <v>681</v>
      </c>
      <c r="M27" s="31"/>
      <c r="N27" s="31"/>
    </row>
    <row r="28" spans="1:14" ht="42" customHeight="1" x14ac:dyDescent="0.2">
      <c r="B28" s="850" t="s">
        <v>950</v>
      </c>
      <c r="C28" s="851" t="s">
        <v>629</v>
      </c>
      <c r="D28" s="42" t="s">
        <v>0</v>
      </c>
      <c r="E28" s="10">
        <v>15</v>
      </c>
      <c r="F28" s="297">
        <v>0</v>
      </c>
      <c r="G28" s="10">
        <v>90</v>
      </c>
      <c r="H28" s="10">
        <v>73</v>
      </c>
      <c r="I28" s="109" t="s">
        <v>274</v>
      </c>
      <c r="J28" s="851" t="s">
        <v>946</v>
      </c>
      <c r="K28" s="903"/>
      <c r="L28" s="884"/>
      <c r="M28" s="903"/>
      <c r="N28" s="873" t="s">
        <v>686</v>
      </c>
    </row>
    <row r="29" spans="1:14" ht="40.5" customHeight="1" x14ac:dyDescent="0.2">
      <c r="B29" s="850"/>
      <c r="C29" s="851"/>
      <c r="D29" s="42" t="s">
        <v>1</v>
      </c>
      <c r="E29" s="10">
        <v>80</v>
      </c>
      <c r="F29" s="297">
        <v>0</v>
      </c>
      <c r="G29" s="10">
        <v>510</v>
      </c>
      <c r="H29" s="10">
        <v>410</v>
      </c>
      <c r="I29" s="111"/>
      <c r="J29" s="851"/>
      <c r="K29" s="903"/>
      <c r="L29" s="884"/>
      <c r="M29" s="903"/>
      <c r="N29" s="874"/>
    </row>
    <row r="30" spans="1:14" s="128" customFormat="1" ht="31.5" customHeight="1" x14ac:dyDescent="0.2">
      <c r="B30" s="24" t="s">
        <v>570</v>
      </c>
      <c r="C30" s="42" t="s">
        <v>630</v>
      </c>
      <c r="D30" s="42" t="s">
        <v>0</v>
      </c>
      <c r="E30" s="13">
        <v>170</v>
      </c>
      <c r="F30" s="298">
        <v>170</v>
      </c>
      <c r="G30" s="13">
        <v>0</v>
      </c>
      <c r="H30" s="13">
        <v>0</v>
      </c>
      <c r="I30" s="110" t="s">
        <v>293</v>
      </c>
      <c r="J30" s="42" t="s">
        <v>947</v>
      </c>
      <c r="K30" s="31">
        <v>1</v>
      </c>
      <c r="L30" s="560">
        <v>1</v>
      </c>
      <c r="M30" s="31"/>
      <c r="N30" s="31"/>
    </row>
    <row r="31" spans="1:14" ht="57" customHeight="1" x14ac:dyDescent="0.2">
      <c r="B31" s="65" t="s">
        <v>951</v>
      </c>
      <c r="C31" s="43" t="s">
        <v>631</v>
      </c>
      <c r="D31" s="42" t="s">
        <v>0</v>
      </c>
      <c r="E31" s="10">
        <v>55</v>
      </c>
      <c r="F31" s="297">
        <v>55</v>
      </c>
      <c r="G31" s="10">
        <v>200</v>
      </c>
      <c r="H31" s="10">
        <v>300</v>
      </c>
      <c r="I31" s="180" t="s">
        <v>276</v>
      </c>
      <c r="J31" s="42" t="s">
        <v>1114</v>
      </c>
      <c r="K31" s="321" t="s">
        <v>942</v>
      </c>
      <c r="L31" s="562" t="s">
        <v>942</v>
      </c>
      <c r="M31" s="321" t="s">
        <v>943</v>
      </c>
      <c r="N31" s="321" t="s">
        <v>944</v>
      </c>
    </row>
    <row r="32" spans="1:14" ht="52.5" customHeight="1" x14ac:dyDescent="0.2">
      <c r="B32" s="44" t="s">
        <v>965</v>
      </c>
      <c r="C32" s="42" t="s">
        <v>360</v>
      </c>
      <c r="D32" s="53" t="s">
        <v>0</v>
      </c>
      <c r="E32" s="10">
        <v>22</v>
      </c>
      <c r="F32" s="297">
        <v>22</v>
      </c>
      <c r="G32" s="10">
        <v>50</v>
      </c>
      <c r="H32" s="10">
        <v>50</v>
      </c>
      <c r="I32" s="110" t="s">
        <v>274</v>
      </c>
      <c r="J32" s="42" t="s">
        <v>961</v>
      </c>
      <c r="K32" s="31" t="s">
        <v>958</v>
      </c>
      <c r="L32" s="560" t="s">
        <v>958</v>
      </c>
      <c r="M32" s="31" t="s">
        <v>959</v>
      </c>
      <c r="N32" s="31" t="s">
        <v>960</v>
      </c>
    </row>
    <row r="33" spans="1:14" s="250" customFormat="1" ht="55.5" customHeight="1" x14ac:dyDescent="0.2">
      <c r="B33" s="507" t="s">
        <v>100</v>
      </c>
      <c r="C33" s="516" t="s">
        <v>13</v>
      </c>
      <c r="D33" s="516"/>
      <c r="E33" s="517">
        <f>SUM(E34:E42)</f>
        <v>727</v>
      </c>
      <c r="F33" s="517">
        <f>SUM(F34:F42)</f>
        <v>727</v>
      </c>
      <c r="G33" s="517">
        <f t="shared" ref="G33:H33" si="4">SUM(G34:G42)</f>
        <v>499</v>
      </c>
      <c r="H33" s="517">
        <f t="shared" si="4"/>
        <v>501</v>
      </c>
      <c r="I33" s="518"/>
      <c r="J33" s="568" t="s">
        <v>1115</v>
      </c>
      <c r="K33" s="570" t="s">
        <v>963</v>
      </c>
      <c r="L33" s="570" t="s">
        <v>963</v>
      </c>
      <c r="M33" s="570" t="s">
        <v>964</v>
      </c>
      <c r="N33" s="570" t="s">
        <v>899</v>
      </c>
    </row>
    <row r="34" spans="1:14" ht="45" customHeight="1" x14ac:dyDescent="0.2">
      <c r="B34" s="44" t="s">
        <v>128</v>
      </c>
      <c r="C34" s="65" t="s">
        <v>384</v>
      </c>
      <c r="D34" s="48" t="s">
        <v>0</v>
      </c>
      <c r="E34" s="10">
        <v>138</v>
      </c>
      <c r="F34" s="297">
        <v>138</v>
      </c>
      <c r="G34" s="10">
        <v>138</v>
      </c>
      <c r="H34" s="10">
        <v>138</v>
      </c>
      <c r="I34" s="109" t="s">
        <v>286</v>
      </c>
      <c r="J34" s="65" t="s">
        <v>952</v>
      </c>
      <c r="K34" s="203" t="s">
        <v>953</v>
      </c>
      <c r="L34" s="558" t="s">
        <v>953</v>
      </c>
      <c r="M34" s="203" t="s">
        <v>671</v>
      </c>
      <c r="N34" s="203" t="s">
        <v>671</v>
      </c>
    </row>
    <row r="35" spans="1:14" ht="41.25" customHeight="1" x14ac:dyDescent="0.2">
      <c r="B35" s="24" t="s">
        <v>129</v>
      </c>
      <c r="C35" s="42" t="s">
        <v>632</v>
      </c>
      <c r="D35" s="47" t="s">
        <v>0</v>
      </c>
      <c r="E35" s="181">
        <v>180</v>
      </c>
      <c r="F35" s="580">
        <v>180</v>
      </c>
      <c r="G35" s="181">
        <v>200</v>
      </c>
      <c r="H35" s="181">
        <v>200</v>
      </c>
      <c r="I35" s="151" t="s">
        <v>285</v>
      </c>
      <c r="J35" s="42" t="s">
        <v>962</v>
      </c>
      <c r="K35" s="31">
        <v>5</v>
      </c>
      <c r="L35" s="560">
        <v>5</v>
      </c>
      <c r="M35" s="31">
        <v>6</v>
      </c>
      <c r="N35" s="31">
        <v>6</v>
      </c>
    </row>
    <row r="36" spans="1:14" ht="25.5" customHeight="1" x14ac:dyDescent="0.2">
      <c r="B36" s="819" t="s">
        <v>948</v>
      </c>
      <c r="C36" s="848" t="s">
        <v>633</v>
      </c>
      <c r="D36" s="122" t="s">
        <v>0</v>
      </c>
      <c r="E36" s="10">
        <v>145</v>
      </c>
      <c r="F36" s="297">
        <v>145</v>
      </c>
      <c r="G36" s="10">
        <v>0</v>
      </c>
      <c r="H36" s="10">
        <v>0</v>
      </c>
      <c r="I36" s="822" t="s">
        <v>274</v>
      </c>
      <c r="J36" s="848" t="s">
        <v>956</v>
      </c>
      <c r="K36" s="852">
        <v>1</v>
      </c>
      <c r="L36" s="876">
        <v>1</v>
      </c>
      <c r="M36" s="852"/>
      <c r="N36" s="852"/>
    </row>
    <row r="37" spans="1:14" ht="25.5" customHeight="1" x14ac:dyDescent="0.2">
      <c r="B37" s="820"/>
      <c r="C37" s="849"/>
      <c r="D37" s="47" t="s">
        <v>386</v>
      </c>
      <c r="E37" s="181">
        <v>25</v>
      </c>
      <c r="F37" s="580">
        <v>25</v>
      </c>
      <c r="G37" s="181">
        <v>0</v>
      </c>
      <c r="H37" s="181">
        <v>0</v>
      </c>
      <c r="I37" s="823"/>
      <c r="J37" s="849"/>
      <c r="K37" s="853"/>
      <c r="L37" s="877"/>
      <c r="M37" s="853"/>
      <c r="N37" s="853"/>
    </row>
    <row r="38" spans="1:14" ht="27.75" customHeight="1" x14ac:dyDescent="0.2">
      <c r="B38" s="819" t="s">
        <v>353</v>
      </c>
      <c r="C38" s="848" t="s">
        <v>634</v>
      </c>
      <c r="D38" s="47" t="s">
        <v>0</v>
      </c>
      <c r="E38" s="181">
        <v>159</v>
      </c>
      <c r="F38" s="580">
        <v>159</v>
      </c>
      <c r="G38" s="181">
        <v>50</v>
      </c>
      <c r="H38" s="181">
        <v>50</v>
      </c>
      <c r="I38" s="822" t="s">
        <v>378</v>
      </c>
      <c r="J38" s="848" t="s">
        <v>955</v>
      </c>
      <c r="K38" s="852">
        <v>100</v>
      </c>
      <c r="L38" s="876">
        <v>100</v>
      </c>
      <c r="M38" s="852">
        <v>100</v>
      </c>
      <c r="N38" s="852">
        <v>100</v>
      </c>
    </row>
    <row r="39" spans="1:14" ht="27.75" customHeight="1" x14ac:dyDescent="0.2">
      <c r="B39" s="820"/>
      <c r="C39" s="849"/>
      <c r="D39" s="47" t="s">
        <v>204</v>
      </c>
      <c r="E39" s="181">
        <v>0</v>
      </c>
      <c r="F39" s="580">
        <v>0</v>
      </c>
      <c r="G39" s="181">
        <v>31</v>
      </c>
      <c r="H39" s="181">
        <v>33</v>
      </c>
      <c r="I39" s="823"/>
      <c r="J39" s="849"/>
      <c r="K39" s="853"/>
      <c r="L39" s="877"/>
      <c r="M39" s="853"/>
      <c r="N39" s="853"/>
    </row>
    <row r="40" spans="1:14" ht="36.75" customHeight="1" x14ac:dyDescent="0.2">
      <c r="B40" s="24" t="s">
        <v>130</v>
      </c>
      <c r="C40" s="42" t="s">
        <v>635</v>
      </c>
      <c r="D40" s="47" t="s">
        <v>0</v>
      </c>
      <c r="E40" s="10">
        <v>50</v>
      </c>
      <c r="F40" s="297">
        <v>50</v>
      </c>
      <c r="G40" s="10">
        <v>50</v>
      </c>
      <c r="H40" s="10">
        <v>50</v>
      </c>
      <c r="I40" s="109" t="s">
        <v>273</v>
      </c>
      <c r="J40" s="42" t="s">
        <v>954</v>
      </c>
      <c r="K40" s="31">
        <v>4</v>
      </c>
      <c r="L40" s="560">
        <v>4</v>
      </c>
      <c r="M40" s="31">
        <v>4</v>
      </c>
      <c r="N40" s="31">
        <v>4</v>
      </c>
    </row>
    <row r="41" spans="1:14" s="36" customFormat="1" ht="44.25" customHeight="1" x14ac:dyDescent="0.2">
      <c r="B41" s="44" t="s">
        <v>131</v>
      </c>
      <c r="C41" s="44" t="s">
        <v>174</v>
      </c>
      <c r="D41" s="44" t="s">
        <v>0</v>
      </c>
      <c r="E41" s="10">
        <v>30</v>
      </c>
      <c r="F41" s="297">
        <v>30</v>
      </c>
      <c r="G41" s="10">
        <v>30</v>
      </c>
      <c r="H41" s="10">
        <v>30</v>
      </c>
      <c r="I41" s="110" t="s">
        <v>275</v>
      </c>
      <c r="J41" s="44" t="s">
        <v>957</v>
      </c>
      <c r="K41" s="206" t="s">
        <v>837</v>
      </c>
      <c r="L41" s="561" t="s">
        <v>837</v>
      </c>
      <c r="M41" s="206" t="s">
        <v>837</v>
      </c>
      <c r="N41" s="206" t="s">
        <v>837</v>
      </c>
    </row>
    <row r="42" spans="1:14" ht="43.5" hidden="1" customHeight="1" x14ac:dyDescent="0.2">
      <c r="B42" s="44"/>
      <c r="C42" s="42"/>
      <c r="D42" s="53"/>
      <c r="E42" s="10"/>
      <c r="F42" s="10"/>
      <c r="G42" s="10"/>
      <c r="H42" s="10"/>
      <c r="I42" s="110"/>
      <c r="J42" s="42"/>
      <c r="K42" s="31"/>
      <c r="L42" s="31"/>
      <c r="M42" s="31"/>
      <c r="N42" s="31"/>
    </row>
    <row r="43" spans="1:14" s="4" customFormat="1" ht="27.75" customHeight="1" x14ac:dyDescent="0.2">
      <c r="A43" s="896" t="s">
        <v>226</v>
      </c>
      <c r="B43" s="896"/>
      <c r="C43" s="896"/>
      <c r="D43" s="896"/>
      <c r="E43" s="101">
        <f>+E33+E25+E13+E7</f>
        <v>8522.5</v>
      </c>
      <c r="F43" s="101">
        <f>+F33+F25+F13+F7</f>
        <v>4947.8999999999996</v>
      </c>
      <c r="G43" s="101">
        <f>+G33+G25+G13+G7</f>
        <v>9821.7000000000007</v>
      </c>
      <c r="H43" s="101">
        <f>+H33+H25+H13+H7</f>
        <v>3888.7</v>
      </c>
      <c r="I43" s="315"/>
      <c r="J43" s="155"/>
      <c r="K43" s="155"/>
      <c r="L43" s="155"/>
      <c r="M43" s="155"/>
      <c r="N43" s="155"/>
    </row>
    <row r="44" spans="1:14" s="4" customFormat="1" ht="19.5" customHeight="1" x14ac:dyDescent="0.2">
      <c r="A44" s="895"/>
      <c r="B44" s="895"/>
      <c r="C44" s="895"/>
      <c r="D44" s="895"/>
      <c r="E44" s="237"/>
      <c r="F44" s="237"/>
      <c r="G44" s="237"/>
      <c r="H44" s="237"/>
      <c r="I44" s="315"/>
      <c r="J44" s="155"/>
      <c r="K44" s="155"/>
      <c r="L44" s="155"/>
      <c r="M44" s="155"/>
      <c r="N44" s="155"/>
    </row>
    <row r="45" spans="1:14" s="95" customFormat="1" ht="25.5" customHeight="1" x14ac:dyDescent="0.25">
      <c r="B45" s="93"/>
      <c r="C45" s="93" t="s">
        <v>192</v>
      </c>
      <c r="D45" s="93"/>
      <c r="E45" s="96">
        <f t="shared" ref="E45:H45" si="5">SUM(E47:E52)</f>
        <v>8497.5</v>
      </c>
      <c r="F45" s="96">
        <f t="shared" si="5"/>
        <v>4922.9000000000005</v>
      </c>
      <c r="G45" s="96">
        <f t="shared" si="5"/>
        <v>9790.7000000000007</v>
      </c>
      <c r="H45" s="96">
        <f t="shared" si="5"/>
        <v>3855.7</v>
      </c>
      <c r="I45" s="315"/>
      <c r="J45" s="242"/>
      <c r="K45" s="243"/>
      <c r="L45" s="243"/>
      <c r="M45" s="243"/>
      <c r="N45" s="243"/>
    </row>
    <row r="46" spans="1:14" s="95" customFormat="1" ht="17.25" customHeight="1" x14ac:dyDescent="0.25">
      <c r="B46" s="88"/>
      <c r="C46" s="77" t="s">
        <v>193</v>
      </c>
      <c r="D46" s="88"/>
      <c r="E46" s="89"/>
      <c r="F46" s="89"/>
      <c r="G46" s="89"/>
      <c r="H46" s="89"/>
      <c r="I46" s="315"/>
      <c r="J46" s="244"/>
      <c r="K46" s="245"/>
      <c r="L46" s="245"/>
      <c r="M46" s="245"/>
      <c r="N46" s="245"/>
    </row>
    <row r="47" spans="1:14" s="95" customFormat="1" ht="21" customHeight="1" x14ac:dyDescent="0.25">
      <c r="B47" s="88"/>
      <c r="C47" s="86" t="s">
        <v>194</v>
      </c>
      <c r="D47" s="88" t="s">
        <v>0</v>
      </c>
      <c r="E47" s="89">
        <f>+E42+E41+E40+E38+E36+E35+E31+E28+E27+E26+E22+E21+E19+E17+E16+E11+E8+E18+E10+E30+E32+E34</f>
        <v>1660.6</v>
      </c>
      <c r="F47" s="89">
        <f>+F42+F41+F40+F38+F36+F35+F31+F28+F27+F26+F22+F21+F19+F17+F16+F11+F8+F18+F10+F30+F32+F34</f>
        <v>1635.6</v>
      </c>
      <c r="G47" s="89">
        <f t="shared" ref="G47:H47" si="6">+G42+G41+G40+G38+G36+G35+G31+G28+G27+G26+G22+G21+G19+G17+G16+G11+G8+G18+G10+G30+G32+G34</f>
        <v>1642</v>
      </c>
      <c r="H47" s="89">
        <f t="shared" si="6"/>
        <v>1762</v>
      </c>
      <c r="I47" s="315"/>
      <c r="J47" s="238"/>
      <c r="K47" s="239"/>
      <c r="L47" s="239"/>
      <c r="M47" s="239"/>
      <c r="N47" s="239"/>
    </row>
    <row r="48" spans="1:14" s="95" customFormat="1" ht="21" customHeight="1" x14ac:dyDescent="0.25">
      <c r="B48" s="88"/>
      <c r="C48" s="86" t="s">
        <v>195</v>
      </c>
      <c r="D48" s="88" t="s">
        <v>3</v>
      </c>
      <c r="E48" s="89">
        <f>+E12+E14+E15+E20+E24</f>
        <v>6694.7</v>
      </c>
      <c r="F48" s="89">
        <f>+F12+F14+F15+F20+F24</f>
        <v>3225.1000000000004</v>
      </c>
      <c r="G48" s="89">
        <f>+G12+G14+G15+G20+G24</f>
        <v>7638.7</v>
      </c>
      <c r="H48" s="89">
        <f>+H12+H14+H15+H20+H24</f>
        <v>1683.7</v>
      </c>
      <c r="I48" s="315"/>
      <c r="J48" s="238"/>
      <c r="K48" s="239"/>
      <c r="L48" s="239"/>
      <c r="M48" s="239"/>
      <c r="N48" s="239"/>
    </row>
    <row r="49" spans="1:14" s="95" customFormat="1" ht="21" customHeight="1" x14ac:dyDescent="0.25">
      <c r="B49" s="88"/>
      <c r="C49" s="86" t="s">
        <v>196</v>
      </c>
      <c r="D49" s="88" t="s">
        <v>4</v>
      </c>
      <c r="E49" s="89"/>
      <c r="F49" s="89"/>
      <c r="G49" s="89"/>
      <c r="H49" s="89"/>
      <c r="I49" s="315"/>
      <c r="J49" s="238"/>
      <c r="K49" s="239"/>
      <c r="L49" s="239"/>
      <c r="M49" s="239"/>
      <c r="N49" s="239"/>
    </row>
    <row r="50" spans="1:14" s="95" customFormat="1" ht="21" customHeight="1" x14ac:dyDescent="0.25">
      <c r="B50" s="88"/>
      <c r="C50" s="86" t="s">
        <v>197</v>
      </c>
      <c r="D50" s="88" t="s">
        <v>1</v>
      </c>
      <c r="E50" s="89">
        <f>+E29+E23</f>
        <v>142.19999999999999</v>
      </c>
      <c r="F50" s="89">
        <f>+F29+F23</f>
        <v>62.2</v>
      </c>
      <c r="G50" s="89">
        <f>+G29+G23</f>
        <v>510</v>
      </c>
      <c r="H50" s="89">
        <f>+H29+H23</f>
        <v>410</v>
      </c>
      <c r="I50" s="315"/>
      <c r="J50" s="238"/>
      <c r="K50" s="239"/>
      <c r="L50" s="239"/>
      <c r="M50" s="239"/>
      <c r="N50" s="239"/>
    </row>
    <row r="51" spans="1:14" s="95" customFormat="1" ht="21" customHeight="1" x14ac:dyDescent="0.25">
      <c r="B51" s="88"/>
      <c r="C51" s="86" t="s">
        <v>198</v>
      </c>
      <c r="D51" s="88" t="s">
        <v>2</v>
      </c>
      <c r="E51" s="89"/>
      <c r="F51" s="89"/>
      <c r="G51" s="89"/>
      <c r="H51" s="89"/>
      <c r="I51" s="315"/>
      <c r="J51" s="238"/>
      <c r="K51" s="239"/>
      <c r="L51" s="239"/>
      <c r="M51" s="239"/>
      <c r="N51" s="239"/>
    </row>
    <row r="52" spans="1:14" s="95" customFormat="1" ht="21" customHeight="1" x14ac:dyDescent="0.25">
      <c r="B52" s="72"/>
      <c r="C52" s="87" t="s">
        <v>199</v>
      </c>
      <c r="D52" s="72" t="s">
        <v>203</v>
      </c>
      <c r="E52" s="89"/>
      <c r="F52" s="89"/>
      <c r="G52" s="89"/>
      <c r="H52" s="89"/>
      <c r="I52" s="315"/>
      <c r="J52" s="238"/>
      <c r="K52" s="239"/>
      <c r="L52" s="239"/>
      <c r="M52" s="239"/>
      <c r="N52" s="239"/>
    </row>
    <row r="53" spans="1:14" s="95" customFormat="1" ht="57" customHeight="1" x14ac:dyDescent="0.25">
      <c r="B53" s="74"/>
      <c r="C53" s="97" t="s">
        <v>200</v>
      </c>
      <c r="D53" s="74" t="s">
        <v>204</v>
      </c>
      <c r="E53" s="96">
        <f>+E9+E37+E39</f>
        <v>25</v>
      </c>
      <c r="F53" s="96">
        <f>+F9+F37+F39</f>
        <v>25</v>
      </c>
      <c r="G53" s="96">
        <f>+G9+G37+G39</f>
        <v>31</v>
      </c>
      <c r="H53" s="96">
        <f>+H9+H37+H39</f>
        <v>33</v>
      </c>
      <c r="I53" s="315"/>
      <c r="J53" s="246"/>
      <c r="K53" s="247"/>
      <c r="L53" s="247"/>
      <c r="M53" s="247"/>
      <c r="N53" s="247"/>
    </row>
    <row r="54" spans="1:14" s="95" customFormat="1" ht="34.5" customHeight="1" x14ac:dyDescent="0.25">
      <c r="B54" s="76"/>
      <c r="C54" s="76" t="s">
        <v>202</v>
      </c>
      <c r="D54" s="76"/>
      <c r="E54" s="94">
        <f t="shared" ref="E54:H54" si="7">+E53+E45</f>
        <v>8522.5</v>
      </c>
      <c r="F54" s="94">
        <f t="shared" ref="F54" si="8">+F53+F45</f>
        <v>4947.9000000000005</v>
      </c>
      <c r="G54" s="94">
        <f t="shared" si="7"/>
        <v>9821.7000000000007</v>
      </c>
      <c r="H54" s="94">
        <f t="shared" si="7"/>
        <v>3888.7</v>
      </c>
      <c r="I54" s="315"/>
      <c r="J54" s="248"/>
      <c r="K54" s="249"/>
      <c r="L54" s="249"/>
      <c r="M54" s="249"/>
      <c r="N54" s="249"/>
    </row>
    <row r="55" spans="1:14" s="104" customFormat="1" ht="15.75" customHeight="1" x14ac:dyDescent="0.25">
      <c r="B55" s="77"/>
      <c r="C55" s="88" t="s">
        <v>201</v>
      </c>
      <c r="D55" s="77"/>
      <c r="E55" s="182">
        <f t="shared" ref="E55:H55" si="9">+E29</f>
        <v>80</v>
      </c>
      <c r="F55" s="182">
        <f t="shared" ref="F55" si="10">+F29</f>
        <v>0</v>
      </c>
      <c r="G55" s="182">
        <f t="shared" si="9"/>
        <v>510</v>
      </c>
      <c r="H55" s="182">
        <f t="shared" si="9"/>
        <v>410</v>
      </c>
      <c r="I55" s="315"/>
      <c r="J55" s="240"/>
      <c r="K55" s="241"/>
      <c r="L55" s="241"/>
      <c r="M55" s="241"/>
      <c r="N55" s="241"/>
    </row>
    <row r="56" spans="1:14" s="32" customFormat="1" ht="30" hidden="1" x14ac:dyDescent="0.2">
      <c r="A56" s="107"/>
      <c r="B56" s="77"/>
      <c r="C56" s="88" t="s">
        <v>238</v>
      </c>
      <c r="D56" s="77"/>
      <c r="E56" s="182"/>
      <c r="F56" s="182"/>
      <c r="G56" s="182"/>
      <c r="H56" s="182"/>
      <c r="I56" s="155"/>
      <c r="J56" s="240"/>
      <c r="K56" s="241"/>
      <c r="L56" s="241"/>
      <c r="M56" s="241"/>
      <c r="N56" s="241"/>
    </row>
    <row r="57" spans="1:14" ht="15" x14ac:dyDescent="0.2">
      <c r="B57" s="634" t="s">
        <v>1171</v>
      </c>
      <c r="C57" s="634"/>
      <c r="D57" s="634"/>
      <c r="E57" s="634"/>
      <c r="F57" s="634"/>
      <c r="G57" s="634"/>
      <c r="H57" s="634"/>
    </row>
    <row r="60" spans="1:14" ht="15.75" x14ac:dyDescent="0.2">
      <c r="C60" s="161"/>
      <c r="E60" s="280"/>
      <c r="F60" s="280"/>
      <c r="G60" s="280"/>
      <c r="H60" s="280"/>
    </row>
  </sheetData>
  <mergeCells count="59">
    <mergeCell ref="N38:N39"/>
    <mergeCell ref="K23:K24"/>
    <mergeCell ref="K28:K29"/>
    <mergeCell ref="M38:M39"/>
    <mergeCell ref="M36:M37"/>
    <mergeCell ref="L38:L39"/>
    <mergeCell ref="N23:N24"/>
    <mergeCell ref="N28:N29"/>
    <mergeCell ref="N36:N37"/>
    <mergeCell ref="C1:N1"/>
    <mergeCell ref="L5:L6"/>
    <mergeCell ref="L9:L10"/>
    <mergeCell ref="L23:L24"/>
    <mergeCell ref="L28:L29"/>
    <mergeCell ref="M23:M24"/>
    <mergeCell ref="M28:M29"/>
    <mergeCell ref="I23:I24"/>
    <mergeCell ref="J4:J6"/>
    <mergeCell ref="J9:J10"/>
    <mergeCell ref="I9:I10"/>
    <mergeCell ref="B2:N2"/>
    <mergeCell ref="L36:L37"/>
    <mergeCell ref="B36:B37"/>
    <mergeCell ref="C36:C37"/>
    <mergeCell ref="I36:I37"/>
    <mergeCell ref="A44:D44"/>
    <mergeCell ref="B38:B39"/>
    <mergeCell ref="C38:C39"/>
    <mergeCell ref="I38:I39"/>
    <mergeCell ref="A43:D43"/>
    <mergeCell ref="K36:K37"/>
    <mergeCell ref="K38:K39"/>
    <mergeCell ref="J23:J24"/>
    <mergeCell ref="J28:J29"/>
    <mergeCell ref="J36:J37"/>
    <mergeCell ref="J38:J39"/>
    <mergeCell ref="K4:N4"/>
    <mergeCell ref="K5:K6"/>
    <mergeCell ref="M5:M6"/>
    <mergeCell ref="N5:N6"/>
    <mergeCell ref="N9:N10"/>
    <mergeCell ref="K9:K10"/>
    <mergeCell ref="M9:M10"/>
    <mergeCell ref="B57:H57"/>
    <mergeCell ref="B4:B6"/>
    <mergeCell ref="C4:C6"/>
    <mergeCell ref="I4:I6"/>
    <mergeCell ref="E4:E6"/>
    <mergeCell ref="C13:D13"/>
    <mergeCell ref="H4:H6"/>
    <mergeCell ref="C7:D7"/>
    <mergeCell ref="B9:B10"/>
    <mergeCell ref="C9:C10"/>
    <mergeCell ref="G4:G6"/>
    <mergeCell ref="F4:F6"/>
    <mergeCell ref="B28:B29"/>
    <mergeCell ref="C28:C29"/>
    <mergeCell ref="B23:B24"/>
    <mergeCell ref="C23:C24"/>
  </mergeCells>
  <phoneticPr fontId="10" type="noConversion"/>
  <pageMargins left="0.19685039370078741" right="0.19685039370078741" top="0.51181102362204722" bottom="0.19685039370078741" header="0" footer="0"/>
  <pageSetup paperSize="9" scale="5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B1:N51"/>
  <sheetViews>
    <sheetView zoomScale="85" zoomScaleNormal="85" workbookViewId="0">
      <pane ySplit="4" topLeftCell="A5" activePane="bottomLeft" state="frozen"/>
      <selection activeCell="F27" sqref="F27"/>
      <selection pane="bottomLeft" activeCell="J12" sqref="J12:J13"/>
    </sheetView>
  </sheetViews>
  <sheetFormatPr defaultColWidth="9.140625" defaultRowHeight="12.75" x14ac:dyDescent="0.2"/>
  <cols>
    <col min="1" max="1" width="4" style="1" customWidth="1"/>
    <col min="2" max="2" width="16.85546875" style="6" customWidth="1"/>
    <col min="3" max="3" width="51" style="193" customWidth="1"/>
    <col min="4" max="4" width="8.28515625" style="6" customWidth="1"/>
    <col min="5" max="7" width="12.5703125" style="5" customWidth="1"/>
    <col min="8" max="8" width="11.140625" style="5" customWidth="1"/>
    <col min="9" max="9" width="11.85546875" style="194" customWidth="1"/>
    <col min="10" max="10" width="38.5703125" style="193" customWidth="1"/>
    <col min="11" max="11" width="10" style="264" customWidth="1"/>
    <col min="12" max="12" width="13.42578125" style="264" customWidth="1"/>
    <col min="13" max="13" width="9.85546875" style="264" customWidth="1"/>
    <col min="14" max="14" width="8.7109375" style="264" customWidth="1"/>
    <col min="15" max="16384" width="9.140625" style="1"/>
  </cols>
  <sheetData>
    <row r="1" spans="2:14" ht="45.75" customHeight="1" x14ac:dyDescent="0.2">
      <c r="B1" s="925" t="s">
        <v>1169</v>
      </c>
      <c r="C1" s="925"/>
      <c r="D1" s="925"/>
      <c r="E1" s="925"/>
      <c r="F1" s="925"/>
      <c r="G1" s="925"/>
      <c r="H1" s="925"/>
      <c r="I1" s="925"/>
      <c r="J1" s="925"/>
      <c r="K1" s="925"/>
      <c r="L1" s="925"/>
      <c r="M1" s="925"/>
      <c r="N1" s="925"/>
    </row>
    <row r="2" spans="2:14" x14ac:dyDescent="0.2">
      <c r="B2" s="66"/>
      <c r="C2" s="186"/>
      <c r="D2" s="14"/>
      <c r="E2" s="11"/>
      <c r="F2" s="11"/>
      <c r="G2" s="11"/>
      <c r="H2" s="11"/>
      <c r="I2" s="159"/>
      <c r="J2" s="186"/>
      <c r="K2" s="186"/>
      <c r="L2" s="186"/>
      <c r="M2" s="186"/>
      <c r="N2" s="186"/>
    </row>
    <row r="3" spans="2:14" ht="7.5" hidden="1" customHeight="1" x14ac:dyDescent="0.2">
      <c r="B3" s="671"/>
      <c r="C3" s="690"/>
      <c r="D3" s="690"/>
      <c r="E3" s="679"/>
      <c r="F3" s="679"/>
      <c r="G3" s="679"/>
      <c r="H3" s="679"/>
      <c r="I3" s="924"/>
      <c r="J3" s="690"/>
      <c r="K3" s="690"/>
      <c r="L3" s="690"/>
      <c r="M3" s="690"/>
      <c r="N3" s="690"/>
    </row>
    <row r="4" spans="2:14" ht="59.25" hidden="1" customHeight="1" x14ac:dyDescent="0.2">
      <c r="B4" s="671"/>
      <c r="C4" s="690"/>
      <c r="D4" s="690"/>
      <c r="E4" s="679"/>
      <c r="F4" s="679"/>
      <c r="G4" s="679"/>
      <c r="H4" s="679"/>
      <c r="I4" s="924"/>
      <c r="J4" s="690"/>
      <c r="K4" s="690"/>
      <c r="L4" s="690"/>
      <c r="M4" s="690"/>
      <c r="N4" s="690"/>
    </row>
    <row r="5" spans="2:14" s="193" customFormat="1" ht="39" customHeight="1" x14ac:dyDescent="0.2">
      <c r="B5" s="906" t="s">
        <v>49</v>
      </c>
      <c r="C5" s="680" t="s">
        <v>103</v>
      </c>
      <c r="D5" s="195"/>
      <c r="E5" s="679" t="s">
        <v>1170</v>
      </c>
      <c r="F5" s="698" t="s">
        <v>1135</v>
      </c>
      <c r="G5" s="679" t="s">
        <v>50</v>
      </c>
      <c r="H5" s="679" t="s">
        <v>349</v>
      </c>
      <c r="I5" s="679" t="s">
        <v>239</v>
      </c>
      <c r="J5" s="691" t="s">
        <v>1085</v>
      </c>
      <c r="K5" s="671" t="s">
        <v>1086</v>
      </c>
      <c r="L5" s="672"/>
      <c r="M5" s="672"/>
      <c r="N5" s="673"/>
    </row>
    <row r="6" spans="2:14" s="193" customFormat="1" ht="15" customHeight="1" x14ac:dyDescent="0.2">
      <c r="B6" s="907"/>
      <c r="C6" s="682"/>
      <c r="D6" s="196"/>
      <c r="E6" s="679"/>
      <c r="F6" s="698"/>
      <c r="G6" s="679"/>
      <c r="H6" s="679"/>
      <c r="I6" s="679"/>
      <c r="J6" s="692"/>
      <c r="K6" s="674" t="s">
        <v>660</v>
      </c>
      <c r="L6" s="725" t="s">
        <v>1134</v>
      </c>
      <c r="M6" s="674" t="s">
        <v>661</v>
      </c>
      <c r="N6" s="674" t="s">
        <v>662</v>
      </c>
    </row>
    <row r="7" spans="2:14" s="193" customFormat="1" ht="39.75" customHeight="1" x14ac:dyDescent="0.2">
      <c r="B7" s="908"/>
      <c r="C7" s="909"/>
      <c r="D7" s="197"/>
      <c r="E7" s="679"/>
      <c r="F7" s="698"/>
      <c r="G7" s="679"/>
      <c r="H7" s="679"/>
      <c r="I7" s="679"/>
      <c r="J7" s="693"/>
      <c r="K7" s="675"/>
      <c r="L7" s="726"/>
      <c r="M7" s="675"/>
      <c r="N7" s="675"/>
    </row>
    <row r="8" spans="2:14" ht="63" customHeight="1" x14ac:dyDescent="0.2">
      <c r="B8" s="594" t="s">
        <v>105</v>
      </c>
      <c r="C8" s="910" t="s">
        <v>179</v>
      </c>
      <c r="D8" s="910"/>
      <c r="E8" s="595">
        <f t="shared" ref="E8:H8" si="0">SUM(E9:E23)</f>
        <v>8143.2000000000007</v>
      </c>
      <c r="F8" s="595">
        <f t="shared" si="0"/>
        <v>8207.9000000000015</v>
      </c>
      <c r="G8" s="595">
        <f t="shared" si="0"/>
        <v>8594.6</v>
      </c>
      <c r="H8" s="595">
        <f t="shared" si="0"/>
        <v>8974.6</v>
      </c>
      <c r="I8" s="596"/>
      <c r="J8" s="597" t="s">
        <v>999</v>
      </c>
      <c r="K8" s="598">
        <v>100</v>
      </c>
      <c r="L8" s="598">
        <v>100</v>
      </c>
      <c r="M8" s="598">
        <v>100</v>
      </c>
      <c r="N8" s="598">
        <v>100</v>
      </c>
    </row>
    <row r="9" spans="2:14" ht="44.25" customHeight="1" x14ac:dyDescent="0.2">
      <c r="B9" s="739" t="s">
        <v>138</v>
      </c>
      <c r="C9" s="780" t="s">
        <v>220</v>
      </c>
      <c r="D9" s="931" t="s">
        <v>0</v>
      </c>
      <c r="E9" s="933">
        <v>741.3</v>
      </c>
      <c r="F9" s="935">
        <v>741.3</v>
      </c>
      <c r="G9" s="933">
        <v>778</v>
      </c>
      <c r="H9" s="933">
        <v>815</v>
      </c>
      <c r="I9" s="676" t="s">
        <v>316</v>
      </c>
      <c r="J9" s="599" t="s">
        <v>998</v>
      </c>
      <c r="K9" s="600" t="s">
        <v>991</v>
      </c>
      <c r="L9" s="619" t="s">
        <v>991</v>
      </c>
      <c r="M9" s="600" t="s">
        <v>991</v>
      </c>
      <c r="N9" s="600" t="s">
        <v>991</v>
      </c>
    </row>
    <row r="10" spans="2:14" ht="48" customHeight="1" x14ac:dyDescent="0.2">
      <c r="B10" s="740"/>
      <c r="C10" s="781"/>
      <c r="D10" s="932"/>
      <c r="E10" s="934"/>
      <c r="F10" s="936"/>
      <c r="G10" s="934"/>
      <c r="H10" s="934"/>
      <c r="I10" s="678"/>
      <c r="J10" s="601" t="s">
        <v>1116</v>
      </c>
      <c r="K10" s="602">
        <v>100</v>
      </c>
      <c r="L10" s="620">
        <v>100</v>
      </c>
      <c r="M10" s="602">
        <v>100</v>
      </c>
      <c r="N10" s="602">
        <v>100</v>
      </c>
    </row>
    <row r="11" spans="2:14" ht="36.75" customHeight="1" x14ac:dyDescent="0.2">
      <c r="B11" s="471" t="s">
        <v>137</v>
      </c>
      <c r="C11" s="187" t="s">
        <v>116</v>
      </c>
      <c r="D11" s="474" t="s">
        <v>0</v>
      </c>
      <c r="E11" s="169">
        <v>208.9</v>
      </c>
      <c r="F11" s="374">
        <v>208.9</v>
      </c>
      <c r="G11" s="169">
        <v>226</v>
      </c>
      <c r="H11" s="169">
        <v>233</v>
      </c>
      <c r="I11" s="125" t="s">
        <v>315</v>
      </c>
      <c r="J11" s="187" t="s">
        <v>990</v>
      </c>
      <c r="K11" s="258">
        <v>100</v>
      </c>
      <c r="L11" s="621">
        <v>100</v>
      </c>
      <c r="M11" s="258">
        <v>100</v>
      </c>
      <c r="N11" s="258">
        <v>100</v>
      </c>
    </row>
    <row r="12" spans="2:14" ht="33.75" customHeight="1" x14ac:dyDescent="0.2">
      <c r="B12" s="911" t="s">
        <v>136</v>
      </c>
      <c r="C12" s="657" t="s">
        <v>180</v>
      </c>
      <c r="D12" s="603" t="s">
        <v>4</v>
      </c>
      <c r="E12" s="169">
        <v>17.899999999999999</v>
      </c>
      <c r="F12" s="374">
        <v>17.899999999999999</v>
      </c>
      <c r="G12" s="169">
        <v>17.899999999999999</v>
      </c>
      <c r="H12" s="169">
        <v>17.899999999999999</v>
      </c>
      <c r="I12" s="170" t="s">
        <v>320</v>
      </c>
      <c r="J12" s="657" t="s">
        <v>1008</v>
      </c>
      <c r="K12" s="926" t="s">
        <v>1009</v>
      </c>
      <c r="L12" s="937" t="s">
        <v>1009</v>
      </c>
      <c r="M12" s="926" t="s">
        <v>1009</v>
      </c>
      <c r="N12" s="926" t="s">
        <v>1009</v>
      </c>
    </row>
    <row r="13" spans="2:14" ht="22.5" customHeight="1" x14ac:dyDescent="0.2">
      <c r="B13" s="912"/>
      <c r="C13" s="657"/>
      <c r="D13" s="808" t="s">
        <v>0</v>
      </c>
      <c r="E13" s="918">
        <v>5413.1</v>
      </c>
      <c r="F13" s="921">
        <f>5403.1+50</f>
        <v>5453.1</v>
      </c>
      <c r="G13" s="918">
        <v>5700</v>
      </c>
      <c r="H13" s="918">
        <v>5990</v>
      </c>
      <c r="I13" s="188" t="s">
        <v>317</v>
      </c>
      <c r="J13" s="657"/>
      <c r="K13" s="926"/>
      <c r="L13" s="937"/>
      <c r="M13" s="926"/>
      <c r="N13" s="926"/>
    </row>
    <row r="14" spans="2:14" s="290" customFormat="1" ht="40.5" customHeight="1" x14ac:dyDescent="0.2">
      <c r="B14" s="288" t="s">
        <v>135</v>
      </c>
      <c r="C14" s="189" t="s">
        <v>182</v>
      </c>
      <c r="D14" s="913"/>
      <c r="E14" s="919"/>
      <c r="F14" s="922"/>
      <c r="G14" s="919"/>
      <c r="H14" s="919"/>
      <c r="I14" s="289" t="s">
        <v>1014</v>
      </c>
      <c r="J14" s="189" t="s">
        <v>993</v>
      </c>
      <c r="K14" s="257" t="s">
        <v>681</v>
      </c>
      <c r="L14" s="622" t="s">
        <v>681</v>
      </c>
      <c r="M14" s="257" t="s">
        <v>681</v>
      </c>
      <c r="N14" s="257" t="s">
        <v>681</v>
      </c>
    </row>
    <row r="15" spans="2:14" s="290" customFormat="1" ht="32.25" customHeight="1" x14ac:dyDescent="0.2">
      <c r="B15" s="288" t="s">
        <v>572</v>
      </c>
      <c r="C15" s="189" t="s">
        <v>237</v>
      </c>
      <c r="D15" s="913"/>
      <c r="E15" s="919"/>
      <c r="F15" s="922"/>
      <c r="G15" s="919"/>
      <c r="H15" s="919"/>
      <c r="I15" s="289" t="s">
        <v>318</v>
      </c>
      <c r="J15" s="189" t="s">
        <v>992</v>
      </c>
      <c r="K15" s="257" t="s">
        <v>681</v>
      </c>
      <c r="L15" s="622" t="s">
        <v>681</v>
      </c>
      <c r="M15" s="257" t="s">
        <v>681</v>
      </c>
      <c r="N15" s="257" t="s">
        <v>681</v>
      </c>
    </row>
    <row r="16" spans="2:14" s="290" customFormat="1" ht="42" customHeight="1" x14ac:dyDescent="0.2">
      <c r="B16" s="288" t="s">
        <v>573</v>
      </c>
      <c r="C16" s="189" t="s">
        <v>228</v>
      </c>
      <c r="D16" s="913"/>
      <c r="E16" s="919"/>
      <c r="F16" s="922"/>
      <c r="G16" s="919"/>
      <c r="H16" s="919"/>
      <c r="I16" s="289" t="s">
        <v>319</v>
      </c>
      <c r="J16" s="189" t="s">
        <v>989</v>
      </c>
      <c r="K16" s="257" t="s">
        <v>1013</v>
      </c>
      <c r="L16" s="622" t="s">
        <v>1013</v>
      </c>
      <c r="M16" s="257" t="s">
        <v>1013</v>
      </c>
      <c r="N16" s="257" t="s">
        <v>1013</v>
      </c>
    </row>
    <row r="17" spans="2:14" s="290" customFormat="1" ht="45" customHeight="1" x14ac:dyDescent="0.2">
      <c r="B17" s="189" t="s">
        <v>574</v>
      </c>
      <c r="C17" s="189" t="s">
        <v>184</v>
      </c>
      <c r="D17" s="913"/>
      <c r="E17" s="919"/>
      <c r="F17" s="922"/>
      <c r="G17" s="919"/>
      <c r="H17" s="919"/>
      <c r="I17" s="289"/>
      <c r="J17" s="291" t="s">
        <v>996</v>
      </c>
      <c r="K17" s="257" t="s">
        <v>714</v>
      </c>
      <c r="L17" s="622" t="s">
        <v>714</v>
      </c>
      <c r="M17" s="257" t="s">
        <v>871</v>
      </c>
      <c r="N17" s="257" t="s">
        <v>837</v>
      </c>
    </row>
    <row r="18" spans="2:14" s="290" customFormat="1" ht="38.25" customHeight="1" x14ac:dyDescent="0.2">
      <c r="B18" s="189" t="s">
        <v>575</v>
      </c>
      <c r="C18" s="189" t="s">
        <v>185</v>
      </c>
      <c r="D18" s="809"/>
      <c r="E18" s="920"/>
      <c r="F18" s="923"/>
      <c r="G18" s="920"/>
      <c r="H18" s="920"/>
      <c r="I18" s="292" t="s">
        <v>323</v>
      </c>
      <c r="J18" s="291" t="s">
        <v>995</v>
      </c>
      <c r="K18" s="293">
        <v>100</v>
      </c>
      <c r="L18" s="623">
        <v>100</v>
      </c>
      <c r="M18" s="293">
        <v>100</v>
      </c>
      <c r="N18" s="293">
        <v>100</v>
      </c>
    </row>
    <row r="19" spans="2:14" ht="37.5" customHeight="1" x14ac:dyDescent="0.2">
      <c r="B19" s="471" t="s">
        <v>581</v>
      </c>
      <c r="C19" s="489" t="s">
        <v>183</v>
      </c>
      <c r="D19" s="458" t="s">
        <v>0</v>
      </c>
      <c r="E19" s="157">
        <v>20</v>
      </c>
      <c r="F19" s="338">
        <v>30</v>
      </c>
      <c r="G19" s="157">
        <v>20</v>
      </c>
      <c r="H19" s="157">
        <v>20</v>
      </c>
      <c r="I19" s="171" t="s">
        <v>314</v>
      </c>
      <c r="J19" s="189" t="s">
        <v>994</v>
      </c>
      <c r="K19" s="257" t="s">
        <v>766</v>
      </c>
      <c r="L19" s="622" t="s">
        <v>766</v>
      </c>
      <c r="M19" s="257" t="s">
        <v>679</v>
      </c>
      <c r="N19" s="257" t="s">
        <v>681</v>
      </c>
    </row>
    <row r="20" spans="2:14" ht="24" customHeight="1" x14ac:dyDescent="0.2">
      <c r="B20" s="780" t="s">
        <v>576</v>
      </c>
      <c r="C20" s="783" t="s">
        <v>181</v>
      </c>
      <c r="D20" s="458" t="s">
        <v>0</v>
      </c>
      <c r="E20" s="157">
        <v>1383.3</v>
      </c>
      <c r="F20" s="338">
        <v>1383.3</v>
      </c>
      <c r="G20" s="157">
        <v>1494</v>
      </c>
      <c r="H20" s="157">
        <v>1540</v>
      </c>
      <c r="I20" s="676" t="s">
        <v>320</v>
      </c>
      <c r="J20" s="783" t="s">
        <v>997</v>
      </c>
      <c r="K20" s="927" t="s">
        <v>687</v>
      </c>
      <c r="L20" s="938" t="s">
        <v>687</v>
      </c>
      <c r="M20" s="927" t="s">
        <v>687</v>
      </c>
      <c r="N20" s="927" t="s">
        <v>687</v>
      </c>
    </row>
    <row r="21" spans="2:14" ht="21.75" customHeight="1" x14ac:dyDescent="0.2">
      <c r="B21" s="781"/>
      <c r="C21" s="783"/>
      <c r="D21" s="458" t="s">
        <v>4</v>
      </c>
      <c r="E21" s="157">
        <v>86.7</v>
      </c>
      <c r="F21" s="338">
        <v>101.4</v>
      </c>
      <c r="G21" s="157">
        <v>86.7</v>
      </c>
      <c r="H21" s="157">
        <v>86.7</v>
      </c>
      <c r="I21" s="678"/>
      <c r="J21" s="783"/>
      <c r="K21" s="927"/>
      <c r="L21" s="938"/>
      <c r="M21" s="927"/>
      <c r="N21" s="927"/>
    </row>
    <row r="22" spans="2:14" ht="30.75" customHeight="1" x14ac:dyDescent="0.2">
      <c r="B22" s="471" t="s">
        <v>577</v>
      </c>
      <c r="C22" s="471" t="s">
        <v>178</v>
      </c>
      <c r="D22" s="458" t="s">
        <v>0</v>
      </c>
      <c r="E22" s="157">
        <v>33.6</v>
      </c>
      <c r="F22" s="338">
        <v>33.6</v>
      </c>
      <c r="G22" s="157">
        <v>33.6</v>
      </c>
      <c r="H22" s="157">
        <v>33.6</v>
      </c>
      <c r="I22" s="171" t="s">
        <v>425</v>
      </c>
      <c r="J22" s="605" t="s">
        <v>987</v>
      </c>
      <c r="K22" s="604" t="s">
        <v>988</v>
      </c>
      <c r="L22" s="624" t="s">
        <v>988</v>
      </c>
      <c r="M22" s="604" t="s">
        <v>988</v>
      </c>
      <c r="N22" s="604" t="s">
        <v>988</v>
      </c>
    </row>
    <row r="23" spans="2:14" s="158" customFormat="1" ht="37.5" customHeight="1" x14ac:dyDescent="0.2">
      <c r="B23" s="471" t="s">
        <v>578</v>
      </c>
      <c r="C23" s="606" t="s">
        <v>424</v>
      </c>
      <c r="D23" s="606" t="s">
        <v>3</v>
      </c>
      <c r="E23" s="472">
        <v>238.4</v>
      </c>
      <c r="F23" s="490">
        <v>238.4</v>
      </c>
      <c r="G23" s="472">
        <v>238.4</v>
      </c>
      <c r="H23" s="472">
        <v>238.4</v>
      </c>
      <c r="I23" s="125" t="s">
        <v>321</v>
      </c>
      <c r="J23" s="606" t="s">
        <v>1005</v>
      </c>
      <c r="K23" s="600">
        <v>26</v>
      </c>
      <c r="L23" s="619">
        <v>26</v>
      </c>
      <c r="M23" s="600">
        <v>26</v>
      </c>
      <c r="N23" s="600">
        <v>26</v>
      </c>
    </row>
    <row r="24" spans="2:14" ht="48" customHeight="1" x14ac:dyDescent="0.2">
      <c r="B24" s="403" t="s">
        <v>109</v>
      </c>
      <c r="C24" s="607" t="s">
        <v>5</v>
      </c>
      <c r="D24" s="608"/>
      <c r="E24" s="609">
        <f>SUM(E25:E29)</f>
        <v>2770.6000000000004</v>
      </c>
      <c r="F24" s="609">
        <f>SUM(F25:F29)</f>
        <v>2770.6000000000004</v>
      </c>
      <c r="G24" s="609">
        <f>SUM(G25:G29)</f>
        <v>2889.5</v>
      </c>
      <c r="H24" s="609">
        <f>SUM(H25:H29)</f>
        <v>2843.1</v>
      </c>
      <c r="I24" s="610"/>
      <c r="J24" s="607" t="s">
        <v>1000</v>
      </c>
      <c r="K24" s="611">
        <v>100</v>
      </c>
      <c r="L24" s="611">
        <v>100</v>
      </c>
      <c r="M24" s="611">
        <v>100</v>
      </c>
      <c r="N24" s="611">
        <v>100</v>
      </c>
    </row>
    <row r="25" spans="2:14" ht="27" customHeight="1" x14ac:dyDescent="0.2">
      <c r="B25" s="471" t="s">
        <v>356</v>
      </c>
      <c r="C25" s="458" t="s">
        <v>111</v>
      </c>
      <c r="D25" s="458" t="s">
        <v>0</v>
      </c>
      <c r="E25" s="169">
        <v>154</v>
      </c>
      <c r="F25" s="374">
        <v>154</v>
      </c>
      <c r="G25" s="169">
        <v>154</v>
      </c>
      <c r="H25" s="169">
        <v>154</v>
      </c>
      <c r="I25" s="125"/>
      <c r="J25" s="459" t="s">
        <v>982</v>
      </c>
      <c r="K25" s="612">
        <v>100</v>
      </c>
      <c r="L25" s="619">
        <v>100</v>
      </c>
      <c r="M25" s="612">
        <v>100</v>
      </c>
      <c r="N25" s="612">
        <v>100</v>
      </c>
    </row>
    <row r="26" spans="2:14" ht="30" customHeight="1" x14ac:dyDescent="0.2">
      <c r="B26" s="471" t="s">
        <v>134</v>
      </c>
      <c r="C26" s="458" t="s">
        <v>112</v>
      </c>
      <c r="D26" s="458" t="s">
        <v>0</v>
      </c>
      <c r="E26" s="169">
        <v>26.7</v>
      </c>
      <c r="F26" s="374">
        <v>26.7</v>
      </c>
      <c r="G26" s="169">
        <v>26.7</v>
      </c>
      <c r="H26" s="169">
        <v>26.7</v>
      </c>
      <c r="I26" s="125"/>
      <c r="J26" s="459" t="s">
        <v>983</v>
      </c>
      <c r="K26" s="612">
        <v>100</v>
      </c>
      <c r="L26" s="619">
        <v>100</v>
      </c>
      <c r="M26" s="612">
        <v>100</v>
      </c>
      <c r="N26" s="612">
        <v>100</v>
      </c>
    </row>
    <row r="27" spans="2:14" ht="25.5" customHeight="1" x14ac:dyDescent="0.2">
      <c r="B27" s="782" t="s">
        <v>133</v>
      </c>
      <c r="C27" s="644" t="s">
        <v>113</v>
      </c>
      <c r="D27" s="458" t="s">
        <v>0</v>
      </c>
      <c r="E27" s="169">
        <v>400</v>
      </c>
      <c r="F27" s="374">
        <v>400</v>
      </c>
      <c r="G27" s="169">
        <v>400</v>
      </c>
      <c r="H27" s="169">
        <v>400</v>
      </c>
      <c r="I27" s="125"/>
      <c r="J27" s="794" t="s">
        <v>984</v>
      </c>
      <c r="K27" s="928">
        <v>100</v>
      </c>
      <c r="L27" s="939">
        <v>100</v>
      </c>
      <c r="M27" s="928">
        <v>100</v>
      </c>
      <c r="N27" s="928">
        <v>100</v>
      </c>
    </row>
    <row r="28" spans="2:14" ht="19.5" customHeight="1" x14ac:dyDescent="0.2">
      <c r="B28" s="782"/>
      <c r="C28" s="644"/>
      <c r="D28" s="458" t="s">
        <v>0</v>
      </c>
      <c r="E28" s="169">
        <v>124.1</v>
      </c>
      <c r="F28" s="374">
        <v>124.1</v>
      </c>
      <c r="G28" s="169">
        <v>75.8</v>
      </c>
      <c r="H28" s="169">
        <v>75.8</v>
      </c>
      <c r="I28" s="125"/>
      <c r="J28" s="794"/>
      <c r="K28" s="928"/>
      <c r="L28" s="939"/>
      <c r="M28" s="928"/>
      <c r="N28" s="928"/>
    </row>
    <row r="29" spans="2:14" ht="21.75" customHeight="1" x14ac:dyDescent="0.2">
      <c r="B29" s="782"/>
      <c r="C29" s="644"/>
      <c r="D29" s="458" t="s">
        <v>2</v>
      </c>
      <c r="E29" s="169">
        <v>2065.8000000000002</v>
      </c>
      <c r="F29" s="374">
        <v>2065.8000000000002</v>
      </c>
      <c r="G29" s="169">
        <v>2233</v>
      </c>
      <c r="H29" s="169">
        <v>2186.6</v>
      </c>
      <c r="I29" s="125"/>
      <c r="J29" s="794"/>
      <c r="K29" s="928"/>
      <c r="L29" s="939"/>
      <c r="M29" s="928"/>
      <c r="N29" s="928"/>
    </row>
    <row r="30" spans="2:14" ht="61.5" customHeight="1" x14ac:dyDescent="0.2">
      <c r="B30" s="403" t="s">
        <v>110</v>
      </c>
      <c r="C30" s="607" t="s">
        <v>1010</v>
      </c>
      <c r="D30" s="608"/>
      <c r="E30" s="609">
        <f>SUM(E31:E32)</f>
        <v>234.7</v>
      </c>
      <c r="F30" s="609">
        <f>SUM(F31:F32)</f>
        <v>234.7</v>
      </c>
      <c r="G30" s="609">
        <f>SUM(G31:G32)</f>
        <v>234.7</v>
      </c>
      <c r="H30" s="609">
        <f>SUM(H31:H32)</f>
        <v>234.7</v>
      </c>
      <c r="I30" s="610"/>
      <c r="J30" s="607" t="s">
        <v>1130</v>
      </c>
      <c r="K30" s="611">
        <v>12</v>
      </c>
      <c r="L30" s="611">
        <v>12</v>
      </c>
      <c r="M30" s="611">
        <v>14</v>
      </c>
      <c r="N30" s="611">
        <v>16</v>
      </c>
    </row>
    <row r="31" spans="2:14" ht="38.25" customHeight="1" x14ac:dyDescent="0.2">
      <c r="B31" s="471" t="s">
        <v>579</v>
      </c>
      <c r="C31" s="471" t="s">
        <v>427</v>
      </c>
      <c r="D31" s="471" t="s">
        <v>0</v>
      </c>
      <c r="E31" s="169">
        <v>44.7</v>
      </c>
      <c r="F31" s="374">
        <v>44.7</v>
      </c>
      <c r="G31" s="169">
        <v>44.7</v>
      </c>
      <c r="H31" s="169">
        <v>44.7</v>
      </c>
      <c r="I31" s="198" t="s">
        <v>324</v>
      </c>
      <c r="J31" s="471" t="s">
        <v>1015</v>
      </c>
      <c r="K31" s="613" t="s">
        <v>871</v>
      </c>
      <c r="L31" s="624" t="s">
        <v>871</v>
      </c>
      <c r="M31" s="613" t="s">
        <v>871</v>
      </c>
      <c r="N31" s="613" t="s">
        <v>871</v>
      </c>
    </row>
    <row r="32" spans="2:14" ht="49.5" customHeight="1" x14ac:dyDescent="0.2">
      <c r="B32" s="471" t="s">
        <v>1011</v>
      </c>
      <c r="C32" s="458" t="s">
        <v>221</v>
      </c>
      <c r="D32" s="458" t="s">
        <v>0</v>
      </c>
      <c r="E32" s="39">
        <v>190</v>
      </c>
      <c r="F32" s="341">
        <v>190</v>
      </c>
      <c r="G32" s="39">
        <v>190</v>
      </c>
      <c r="H32" s="39">
        <v>190</v>
      </c>
      <c r="I32" s="125"/>
      <c r="J32" s="458" t="s">
        <v>985</v>
      </c>
      <c r="K32" s="613" t="s">
        <v>837</v>
      </c>
      <c r="L32" s="624" t="s">
        <v>837</v>
      </c>
      <c r="M32" s="613" t="s">
        <v>837</v>
      </c>
      <c r="N32" s="613" t="s">
        <v>837</v>
      </c>
    </row>
    <row r="33" spans="2:14" ht="60.75" customHeight="1" x14ac:dyDescent="0.2">
      <c r="B33" s="403" t="s">
        <v>580</v>
      </c>
      <c r="C33" s="916" t="s">
        <v>186</v>
      </c>
      <c r="D33" s="917"/>
      <c r="E33" s="609">
        <f>SUM(E34:E36)</f>
        <v>504.8</v>
      </c>
      <c r="F33" s="609">
        <f>SUM(F34:F36)</f>
        <v>504.8</v>
      </c>
      <c r="G33" s="609">
        <f>SUM(G34:G36)</f>
        <v>420</v>
      </c>
      <c r="H33" s="609">
        <f>SUM(H34:H36)</f>
        <v>420</v>
      </c>
      <c r="I33" s="610"/>
      <c r="J33" s="614" t="s">
        <v>1006</v>
      </c>
      <c r="K33" s="610">
        <v>58.6</v>
      </c>
      <c r="L33" s="610">
        <v>58.6</v>
      </c>
      <c r="M33" s="610">
        <v>60</v>
      </c>
      <c r="N33" s="610">
        <v>62</v>
      </c>
    </row>
    <row r="34" spans="2:14" ht="47.25" customHeight="1" x14ac:dyDescent="0.2">
      <c r="B34" s="471" t="s">
        <v>132</v>
      </c>
      <c r="C34" s="458" t="s">
        <v>428</v>
      </c>
      <c r="D34" s="471" t="s">
        <v>0</v>
      </c>
      <c r="E34" s="615">
        <v>420</v>
      </c>
      <c r="F34" s="625">
        <v>420</v>
      </c>
      <c r="G34" s="615">
        <v>420</v>
      </c>
      <c r="H34" s="615">
        <v>420</v>
      </c>
      <c r="I34" s="475" t="s">
        <v>322</v>
      </c>
      <c r="J34" s="458" t="s">
        <v>1093</v>
      </c>
      <c r="K34" s="613" t="s">
        <v>1090</v>
      </c>
      <c r="L34" s="624" t="s">
        <v>1090</v>
      </c>
      <c r="M34" s="613" t="s">
        <v>1091</v>
      </c>
      <c r="N34" s="613" t="s">
        <v>1092</v>
      </c>
    </row>
    <row r="35" spans="2:14" ht="28.5" customHeight="1" x14ac:dyDescent="0.2">
      <c r="B35" s="739" t="s">
        <v>1012</v>
      </c>
      <c r="C35" s="789" t="s">
        <v>636</v>
      </c>
      <c r="D35" s="458" t="s">
        <v>1</v>
      </c>
      <c r="E35" s="615">
        <v>67.8</v>
      </c>
      <c r="F35" s="625">
        <v>67.8</v>
      </c>
      <c r="G35" s="615">
        <v>0</v>
      </c>
      <c r="H35" s="615">
        <v>0</v>
      </c>
      <c r="I35" s="473"/>
      <c r="J35" s="789" t="s">
        <v>986</v>
      </c>
      <c r="K35" s="929" t="s">
        <v>750</v>
      </c>
      <c r="L35" s="741" t="s">
        <v>750</v>
      </c>
      <c r="M35" s="929"/>
      <c r="N35" s="929"/>
    </row>
    <row r="36" spans="2:14" ht="22.5" customHeight="1" x14ac:dyDescent="0.2">
      <c r="B36" s="740"/>
      <c r="C36" s="790"/>
      <c r="D36" s="458" t="s">
        <v>0</v>
      </c>
      <c r="E36" s="615">
        <v>17</v>
      </c>
      <c r="F36" s="625">
        <v>17</v>
      </c>
      <c r="G36" s="615">
        <v>0</v>
      </c>
      <c r="H36" s="615">
        <v>0</v>
      </c>
      <c r="I36" s="473"/>
      <c r="J36" s="790"/>
      <c r="K36" s="930"/>
      <c r="L36" s="742"/>
      <c r="M36" s="930"/>
      <c r="N36" s="930"/>
    </row>
    <row r="37" spans="2:14" ht="21.75" customHeight="1" x14ac:dyDescent="0.2">
      <c r="B37" s="915"/>
      <c r="C37" s="915"/>
      <c r="D37" s="915"/>
      <c r="E37" s="105">
        <f t="shared" ref="E37:H37" si="1">+E33+E30+E24+E8</f>
        <v>11653.300000000001</v>
      </c>
      <c r="F37" s="105">
        <f t="shared" ref="F37" si="2">+F33+F30+F24+F8</f>
        <v>11718.000000000002</v>
      </c>
      <c r="G37" s="105">
        <f t="shared" si="1"/>
        <v>12138.8</v>
      </c>
      <c r="H37" s="105">
        <f t="shared" si="1"/>
        <v>12472.400000000001</v>
      </c>
      <c r="I37" s="265"/>
      <c r="J37" s="105"/>
      <c r="K37" s="265"/>
      <c r="L37" s="265"/>
      <c r="M37" s="265"/>
      <c r="N37" s="265"/>
    </row>
    <row r="38" spans="2:14" ht="18" customHeight="1" x14ac:dyDescent="0.2">
      <c r="B38" s="914"/>
      <c r="C38" s="914"/>
      <c r="D38" s="914"/>
      <c r="E38" s="472"/>
      <c r="F38" s="472"/>
      <c r="G38" s="472"/>
      <c r="H38" s="472"/>
      <c r="I38" s="616"/>
      <c r="J38" s="617"/>
      <c r="K38" s="616"/>
      <c r="L38" s="616"/>
      <c r="M38" s="616"/>
      <c r="N38" s="616"/>
    </row>
    <row r="39" spans="2:14" s="618" customFormat="1" ht="30" customHeight="1" x14ac:dyDescent="0.25">
      <c r="B39" s="81"/>
      <c r="C39" s="175" t="s">
        <v>192</v>
      </c>
      <c r="D39" s="81"/>
      <c r="E39" s="136">
        <f t="shared" ref="E39:H39" si="3">SUM(E41:E46)</f>
        <v>11653.3</v>
      </c>
      <c r="F39" s="136">
        <f t="shared" si="3"/>
        <v>11717.999999999996</v>
      </c>
      <c r="G39" s="136">
        <f t="shared" si="3"/>
        <v>12138.8</v>
      </c>
      <c r="H39" s="136">
        <f t="shared" si="3"/>
        <v>12472.4</v>
      </c>
      <c r="I39" s="616"/>
      <c r="J39" s="220"/>
      <c r="K39" s="259"/>
      <c r="L39" s="259"/>
      <c r="M39" s="259"/>
      <c r="N39" s="259"/>
    </row>
    <row r="40" spans="2:14" s="618" customFormat="1" ht="17.25" customHeight="1" x14ac:dyDescent="0.25">
      <c r="B40" s="71"/>
      <c r="C40" s="176" t="s">
        <v>193</v>
      </c>
      <c r="D40" s="71"/>
      <c r="E40" s="140"/>
      <c r="F40" s="140"/>
      <c r="G40" s="140"/>
      <c r="H40" s="140"/>
      <c r="I40" s="616"/>
      <c r="J40" s="221"/>
      <c r="K40" s="260"/>
      <c r="L40" s="260"/>
      <c r="M40" s="260"/>
      <c r="N40" s="260"/>
    </row>
    <row r="41" spans="2:14" s="618" customFormat="1" ht="24.75" customHeight="1" x14ac:dyDescent="0.25">
      <c r="B41" s="71"/>
      <c r="C41" s="176" t="s">
        <v>194</v>
      </c>
      <c r="D41" s="71" t="s">
        <v>0</v>
      </c>
      <c r="E41" s="140">
        <f t="shared" ref="E41:H41" si="4">+E36+E34+E32+E31+E28+E27+E26+E25+E22+E20+E19+E13+E11+E9</f>
        <v>9176.6999999999989</v>
      </c>
      <c r="F41" s="140">
        <f t="shared" ref="F41" si="5">+F36+F34+F32+F31+F28+F27+F26+F25+F22+F20+F19+F13+F11+F9</f>
        <v>9226.6999999999989</v>
      </c>
      <c r="G41" s="140">
        <f t="shared" si="4"/>
        <v>9562.7999999999993</v>
      </c>
      <c r="H41" s="140">
        <f t="shared" si="4"/>
        <v>9942.7999999999993</v>
      </c>
      <c r="I41" s="616"/>
      <c r="J41" s="284"/>
      <c r="K41" s="260"/>
      <c r="L41" s="260"/>
      <c r="M41" s="260"/>
      <c r="N41" s="260"/>
    </row>
    <row r="42" spans="2:14" s="618" customFormat="1" ht="27" customHeight="1" x14ac:dyDescent="0.25">
      <c r="B42" s="71"/>
      <c r="C42" s="176" t="s">
        <v>195</v>
      </c>
      <c r="D42" s="71" t="s">
        <v>3</v>
      </c>
      <c r="E42" s="140">
        <f t="shared" ref="E42:H42" si="6">+E23</f>
        <v>238.4</v>
      </c>
      <c r="F42" s="140">
        <f t="shared" ref="F42" si="7">+F23</f>
        <v>238.4</v>
      </c>
      <c r="G42" s="140">
        <f t="shared" si="6"/>
        <v>238.4</v>
      </c>
      <c r="H42" s="140">
        <f t="shared" si="6"/>
        <v>238.4</v>
      </c>
      <c r="I42" s="616"/>
      <c r="J42" s="221"/>
      <c r="K42" s="260"/>
      <c r="L42" s="260"/>
      <c r="M42" s="260"/>
      <c r="N42" s="260"/>
    </row>
    <row r="43" spans="2:14" s="618" customFormat="1" ht="18" customHeight="1" x14ac:dyDescent="0.25">
      <c r="B43" s="71"/>
      <c r="C43" s="176" t="s">
        <v>196</v>
      </c>
      <c r="D43" s="71" t="s">
        <v>4</v>
      </c>
      <c r="E43" s="140">
        <f t="shared" ref="E43:H43" si="8">+E12+E21</f>
        <v>104.6</v>
      </c>
      <c r="F43" s="140">
        <f t="shared" ref="F43" si="9">+F12+F21</f>
        <v>119.30000000000001</v>
      </c>
      <c r="G43" s="140">
        <f t="shared" si="8"/>
        <v>104.6</v>
      </c>
      <c r="H43" s="140">
        <f t="shared" si="8"/>
        <v>104.6</v>
      </c>
      <c r="I43" s="616"/>
      <c r="J43" s="221"/>
      <c r="K43" s="260"/>
      <c r="L43" s="260"/>
      <c r="M43" s="260"/>
      <c r="N43" s="260"/>
    </row>
    <row r="44" spans="2:14" s="618" customFormat="1" ht="27" customHeight="1" x14ac:dyDescent="0.25">
      <c r="B44" s="71"/>
      <c r="C44" s="176" t="s">
        <v>197</v>
      </c>
      <c r="D44" s="71" t="s">
        <v>1</v>
      </c>
      <c r="E44" s="140">
        <f t="shared" ref="E44:H44" si="10">+E35</f>
        <v>67.8</v>
      </c>
      <c r="F44" s="140">
        <f t="shared" ref="F44" si="11">+F35</f>
        <v>67.8</v>
      </c>
      <c r="G44" s="140">
        <f t="shared" si="10"/>
        <v>0</v>
      </c>
      <c r="H44" s="140">
        <f t="shared" si="10"/>
        <v>0</v>
      </c>
      <c r="I44" s="616"/>
      <c r="J44" s="221"/>
      <c r="K44" s="260"/>
      <c r="L44" s="260"/>
      <c r="M44" s="260"/>
      <c r="N44" s="260"/>
    </row>
    <row r="45" spans="2:14" s="618" customFormat="1" ht="16.5" customHeight="1" x14ac:dyDescent="0.25">
      <c r="B45" s="71"/>
      <c r="C45" s="176" t="s">
        <v>198</v>
      </c>
      <c r="D45" s="71" t="s">
        <v>2</v>
      </c>
      <c r="E45" s="140">
        <f t="shared" ref="E45:H45" si="12">+E29</f>
        <v>2065.8000000000002</v>
      </c>
      <c r="F45" s="140">
        <f t="shared" ref="F45" si="13">+F29</f>
        <v>2065.8000000000002</v>
      </c>
      <c r="G45" s="140">
        <f t="shared" si="12"/>
        <v>2233</v>
      </c>
      <c r="H45" s="140">
        <f t="shared" si="12"/>
        <v>2186.6</v>
      </c>
      <c r="I45" s="616"/>
      <c r="J45" s="221"/>
      <c r="K45" s="260"/>
      <c r="L45" s="260"/>
      <c r="M45" s="260"/>
      <c r="N45" s="260"/>
    </row>
    <row r="46" spans="2:14" s="618" customFormat="1" ht="19.5" customHeight="1" x14ac:dyDescent="0.25">
      <c r="B46" s="167"/>
      <c r="C46" s="177" t="s">
        <v>199</v>
      </c>
      <c r="D46" s="167" t="s">
        <v>203</v>
      </c>
      <c r="E46" s="140"/>
      <c r="F46" s="140"/>
      <c r="G46" s="140"/>
      <c r="H46" s="140"/>
      <c r="I46" s="616"/>
      <c r="J46" s="221"/>
      <c r="K46" s="260"/>
      <c r="L46" s="260"/>
      <c r="M46" s="260"/>
      <c r="N46" s="260"/>
    </row>
    <row r="47" spans="2:14" s="618" customFormat="1" ht="42.75" customHeight="1" x14ac:dyDescent="0.25">
      <c r="B47" s="142"/>
      <c r="C47" s="82" t="s">
        <v>200</v>
      </c>
      <c r="D47" s="142" t="s">
        <v>204</v>
      </c>
      <c r="E47" s="136"/>
      <c r="F47" s="136"/>
      <c r="G47" s="136"/>
      <c r="H47" s="136"/>
      <c r="I47" s="616"/>
      <c r="J47" s="222"/>
      <c r="K47" s="261"/>
      <c r="L47" s="261"/>
      <c r="M47" s="261"/>
      <c r="N47" s="261"/>
    </row>
    <row r="48" spans="2:14" s="618" customFormat="1" ht="34.5" customHeight="1" x14ac:dyDescent="0.25">
      <c r="B48" s="168"/>
      <c r="C48" s="91" t="s">
        <v>202</v>
      </c>
      <c r="D48" s="168"/>
      <c r="E48" s="190">
        <f t="shared" ref="E48:G48" si="14">+E47+E39</f>
        <v>11653.3</v>
      </c>
      <c r="F48" s="190">
        <f t="shared" ref="F48" si="15">+F47+F39</f>
        <v>11717.999999999996</v>
      </c>
      <c r="G48" s="190">
        <f t="shared" si="14"/>
        <v>12138.8</v>
      </c>
      <c r="H48" s="190">
        <f t="shared" ref="H48" si="16">+H47+H39</f>
        <v>12472.4</v>
      </c>
      <c r="I48" s="616"/>
      <c r="J48" s="222"/>
      <c r="K48" s="261"/>
      <c r="L48" s="261"/>
      <c r="M48" s="261"/>
      <c r="N48" s="261"/>
    </row>
    <row r="49" spans="2:14" s="627" customFormat="1" ht="18" customHeight="1" x14ac:dyDescent="0.25">
      <c r="B49" s="77"/>
      <c r="C49" s="86" t="s">
        <v>201</v>
      </c>
      <c r="D49" s="77"/>
      <c r="E49" s="182">
        <f t="shared" ref="E49:G49" si="17">+E35</f>
        <v>67.8</v>
      </c>
      <c r="F49" s="182">
        <f t="shared" ref="F49" si="18">+F35</f>
        <v>67.8</v>
      </c>
      <c r="G49" s="182">
        <f t="shared" si="17"/>
        <v>0</v>
      </c>
      <c r="H49" s="182">
        <f t="shared" ref="H49" si="19">+H35</f>
        <v>0</v>
      </c>
      <c r="I49" s="626"/>
      <c r="J49" s="238"/>
      <c r="K49" s="239"/>
      <c r="L49" s="239"/>
      <c r="M49" s="239"/>
      <c r="N49" s="239"/>
    </row>
    <row r="50" spans="2:14" ht="30" hidden="1" x14ac:dyDescent="0.2">
      <c r="B50" s="138"/>
      <c r="C50" s="71" t="s">
        <v>238</v>
      </c>
      <c r="D50" s="138"/>
      <c r="E50" s="191"/>
      <c r="F50" s="191"/>
      <c r="G50" s="191"/>
      <c r="H50" s="191"/>
      <c r="I50" s="192"/>
      <c r="J50" s="255"/>
      <c r="K50" s="262"/>
      <c r="L50" s="262"/>
      <c r="M50" s="262"/>
      <c r="N50" s="262"/>
    </row>
    <row r="51" spans="2:14" ht="15" x14ac:dyDescent="0.2">
      <c r="B51" s="634" t="s">
        <v>1171</v>
      </c>
      <c r="C51" s="634"/>
      <c r="D51" s="634"/>
      <c r="E51" s="634"/>
      <c r="F51" s="634"/>
      <c r="G51" s="634"/>
      <c r="H51" s="634"/>
      <c r="J51" s="256"/>
      <c r="K51" s="263"/>
      <c r="L51" s="263"/>
      <c r="M51" s="263"/>
      <c r="N51" s="263"/>
    </row>
  </sheetData>
  <mergeCells count="74">
    <mergeCell ref="L20:L21"/>
    <mergeCell ref="L27:L29"/>
    <mergeCell ref="H9:H10"/>
    <mergeCell ref="I9:I10"/>
    <mergeCell ref="H13:H18"/>
    <mergeCell ref="B9:B10"/>
    <mergeCell ref="C9:C10"/>
    <mergeCell ref="D9:D10"/>
    <mergeCell ref="E9:E10"/>
    <mergeCell ref="G9:G10"/>
    <mergeCell ref="F9:F10"/>
    <mergeCell ref="H5:H7"/>
    <mergeCell ref="I5:I7"/>
    <mergeCell ref="M35:M36"/>
    <mergeCell ref="N3:N4"/>
    <mergeCell ref="N12:N13"/>
    <mergeCell ref="N20:N21"/>
    <mergeCell ref="N27:N29"/>
    <mergeCell ref="N35:N36"/>
    <mergeCell ref="M3:M4"/>
    <mergeCell ref="M12:M13"/>
    <mergeCell ref="M20:M21"/>
    <mergeCell ref="M27:M29"/>
    <mergeCell ref="L35:L36"/>
    <mergeCell ref="L3:L4"/>
    <mergeCell ref="L6:L7"/>
    <mergeCell ref="L12:L13"/>
    <mergeCell ref="B1:N1"/>
    <mergeCell ref="J35:J36"/>
    <mergeCell ref="K3:K4"/>
    <mergeCell ref="K12:K13"/>
    <mergeCell ref="K20:K21"/>
    <mergeCell ref="K27:K29"/>
    <mergeCell ref="K35:K36"/>
    <mergeCell ref="J3:J4"/>
    <mergeCell ref="J5:J7"/>
    <mergeCell ref="J12:J13"/>
    <mergeCell ref="J20:J21"/>
    <mergeCell ref="J27:J29"/>
    <mergeCell ref="K5:N5"/>
    <mergeCell ref="K6:K7"/>
    <mergeCell ref="M6:M7"/>
    <mergeCell ref="N6:N7"/>
    <mergeCell ref="B3:B4"/>
    <mergeCell ref="I3:I4"/>
    <mergeCell ref="D3:D4"/>
    <mergeCell ref="F3:F4"/>
    <mergeCell ref="H3:H4"/>
    <mergeCell ref="G13:G18"/>
    <mergeCell ref="F13:F18"/>
    <mergeCell ref="E3:E4"/>
    <mergeCell ref="G3:G4"/>
    <mergeCell ref="C3:C4"/>
    <mergeCell ref="I20:I21"/>
    <mergeCell ref="B20:B21"/>
    <mergeCell ref="B27:B29"/>
    <mergeCell ref="C27:C29"/>
    <mergeCell ref="C20:C21"/>
    <mergeCell ref="B51:H51"/>
    <mergeCell ref="B5:B7"/>
    <mergeCell ref="E5:E7"/>
    <mergeCell ref="G5:G7"/>
    <mergeCell ref="C5:C7"/>
    <mergeCell ref="C8:D8"/>
    <mergeCell ref="F5:F7"/>
    <mergeCell ref="C12:C13"/>
    <mergeCell ref="B12:B13"/>
    <mergeCell ref="D13:D18"/>
    <mergeCell ref="B38:D38"/>
    <mergeCell ref="B37:D37"/>
    <mergeCell ref="C33:D33"/>
    <mergeCell ref="C35:C36"/>
    <mergeCell ref="B35:B36"/>
    <mergeCell ref="E13:E18"/>
  </mergeCells>
  <phoneticPr fontId="10" type="noConversion"/>
  <pageMargins left="0.19685039370078741" right="0.19685039370078741" top="0.19685039370078741" bottom="0.19685039370078741" header="0" footer="0"/>
  <pageSetup paperSize="9" scale="5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B1:I31"/>
  <sheetViews>
    <sheetView zoomScale="70" zoomScaleNormal="70" workbookViewId="0">
      <selection activeCell="O20" sqref="O20"/>
    </sheetView>
  </sheetViews>
  <sheetFormatPr defaultColWidth="9.140625" defaultRowHeight="15.75" x14ac:dyDescent="0.2"/>
  <cols>
    <col min="1" max="1" width="3.42578125" style="9" customWidth="1"/>
    <col min="2" max="2" width="8.85546875" style="9" customWidth="1"/>
    <col min="3" max="3" width="77.7109375" style="100" customWidth="1"/>
    <col min="4" max="4" width="26.5703125" style="126" customWidth="1"/>
    <col min="5" max="5" width="24.140625" style="126" customWidth="1"/>
    <col min="6" max="7" width="26.5703125" style="100" customWidth="1"/>
    <col min="8" max="8" width="26.85546875" style="9" customWidth="1"/>
    <col min="9" max="9" width="12.85546875" style="9" customWidth="1"/>
    <col min="10" max="16384" width="9.140625" style="9"/>
  </cols>
  <sheetData>
    <row r="1" spans="2:9" ht="19.5" customHeight="1" x14ac:dyDescent="0.2">
      <c r="C1" s="940"/>
      <c r="D1" s="940"/>
      <c r="E1" s="940"/>
      <c r="F1" s="940"/>
      <c r="G1" s="940"/>
    </row>
    <row r="2" spans="2:9" ht="35.25" customHeight="1" x14ac:dyDescent="0.2">
      <c r="B2" s="942" t="s">
        <v>1124</v>
      </c>
      <c r="C2" s="942"/>
      <c r="D2" s="942"/>
      <c r="E2" s="942"/>
      <c r="F2" s="942"/>
      <c r="G2" s="942"/>
    </row>
    <row r="3" spans="2:9" ht="71.25" customHeight="1" x14ac:dyDescent="0.2">
      <c r="B3" s="628" t="s">
        <v>190</v>
      </c>
      <c r="C3" s="628" t="s">
        <v>191</v>
      </c>
      <c r="D3" s="628" t="s">
        <v>1172</v>
      </c>
      <c r="E3" s="629" t="s">
        <v>1164</v>
      </c>
      <c r="F3" s="628" t="s">
        <v>50</v>
      </c>
      <c r="G3" s="628" t="s">
        <v>349</v>
      </c>
    </row>
    <row r="4" spans="2:9" ht="35.25" customHeight="1" x14ac:dyDescent="0.2">
      <c r="B4" s="630" t="s">
        <v>6</v>
      </c>
      <c r="C4" s="113" t="s">
        <v>429</v>
      </c>
      <c r="D4" s="114">
        <f>+'01 Visuomenės ugdymo'!E109</f>
        <v>62691.4</v>
      </c>
      <c r="E4" s="632">
        <f>+'01 Visuomenės ugdymo'!F109</f>
        <v>62479.499999999993</v>
      </c>
      <c r="F4" s="114">
        <f>+'01 Visuomenės ugdymo'!G109</f>
        <v>65707.100000000006</v>
      </c>
      <c r="G4" s="114">
        <f>+'01 Visuomenės ugdymo'!H109</f>
        <v>70545.600000000006</v>
      </c>
    </row>
    <row r="5" spans="2:9" ht="35.25" customHeight="1" x14ac:dyDescent="0.2">
      <c r="B5" s="630" t="s">
        <v>7</v>
      </c>
      <c r="C5" s="113" t="s">
        <v>430</v>
      </c>
      <c r="D5" s="114">
        <f>+'02 Socialinės gerovės'!E139</f>
        <v>50038.48000000001</v>
      </c>
      <c r="E5" s="632">
        <f>+'02 Socialinės gerovės'!F139</f>
        <v>48712.080000000009</v>
      </c>
      <c r="F5" s="114">
        <f>+'02 Socialinės gerovės'!G139</f>
        <v>52246.080000000002</v>
      </c>
      <c r="G5" s="114">
        <f>+'02 Socialinės gerovės'!H139</f>
        <v>52757.88</v>
      </c>
    </row>
    <row r="6" spans="2:9" ht="35.25" customHeight="1" x14ac:dyDescent="0.2">
      <c r="B6" s="630" t="s">
        <v>8</v>
      </c>
      <c r="C6" s="113" t="s">
        <v>431</v>
      </c>
      <c r="D6" s="114">
        <f>+'03 Darnios aplinkos'!E64</f>
        <v>19433.700000000004</v>
      </c>
      <c r="E6" s="632">
        <f>+'03 Darnios aplinkos'!F64</f>
        <v>19472.899999999998</v>
      </c>
      <c r="F6" s="114">
        <f>+'03 Darnios aplinkos'!G64</f>
        <v>21397.5</v>
      </c>
      <c r="G6" s="114">
        <f>+'03 Darnios aplinkos'!H64</f>
        <v>23172.5</v>
      </c>
    </row>
    <row r="7" spans="2:9" ht="35.25" customHeight="1" x14ac:dyDescent="0.2">
      <c r="B7" s="630" t="s">
        <v>9</v>
      </c>
      <c r="C7" s="113" t="s">
        <v>432</v>
      </c>
      <c r="D7" s="114">
        <f>+'04 Ekonominės plėtros'!E43</f>
        <v>8522.5</v>
      </c>
      <c r="E7" s="632">
        <f>+'04 Ekonominės plėtros'!F43</f>
        <v>4947.8999999999996</v>
      </c>
      <c r="F7" s="114">
        <f>+'04 Ekonominės plėtros'!G43</f>
        <v>9821.7000000000007</v>
      </c>
      <c r="G7" s="114">
        <f>+'04 Ekonominės plėtros'!H43</f>
        <v>3888.7</v>
      </c>
    </row>
    <row r="8" spans="2:9" ht="35.25" customHeight="1" x14ac:dyDescent="0.2">
      <c r="B8" s="630" t="s">
        <v>10</v>
      </c>
      <c r="C8" s="113" t="s">
        <v>637</v>
      </c>
      <c r="D8" s="114">
        <f>+'05 Valdymo '!E37</f>
        <v>11653.300000000001</v>
      </c>
      <c r="E8" s="632">
        <f>+'05 Valdymo '!F37</f>
        <v>11718.000000000002</v>
      </c>
      <c r="F8" s="114">
        <f>+'05 Valdymo '!G37</f>
        <v>12138.8</v>
      </c>
      <c r="G8" s="114">
        <f>+'05 Valdymo '!H37</f>
        <v>12472.400000000001</v>
      </c>
    </row>
    <row r="9" spans="2:9" ht="36.75" customHeight="1" x14ac:dyDescent="0.2">
      <c r="B9" s="631"/>
      <c r="C9" s="294" t="s">
        <v>222</v>
      </c>
      <c r="D9" s="295">
        <f>SUM(D4:D8)</f>
        <v>152339.38</v>
      </c>
      <c r="E9" s="295">
        <f t="shared" ref="E9:G9" si="0">SUM(E4:E8)</f>
        <v>147330.38</v>
      </c>
      <c r="F9" s="295">
        <f t="shared" si="0"/>
        <v>161311.18</v>
      </c>
      <c r="G9" s="295">
        <f t="shared" si="0"/>
        <v>162837.08000000002</v>
      </c>
    </row>
    <row r="10" spans="2:9" ht="38.25" customHeight="1" x14ac:dyDescent="0.2">
      <c r="B10" s="946" t="s">
        <v>192</v>
      </c>
      <c r="C10" s="946"/>
      <c r="D10" s="115">
        <f>+'01 Visuomenės ugdymo'!E111+'02 Socialinės gerovės'!E141+'03 Darnios aplinkos'!E66+'04 Ekonominės plėtros'!E45+'05 Valdymo '!E39</f>
        <v>151184.37999999998</v>
      </c>
      <c r="E10" s="115">
        <f>+'01 Visuomenės ugdymo'!F111+'02 Socialinės gerovės'!F141+'03 Darnios aplinkos'!F66+'04 Ekonominės plėtros'!F45+'05 Valdymo '!F39</f>
        <v>146471.28</v>
      </c>
      <c r="F10" s="115">
        <f>+'01 Visuomenės ugdymo'!G111+'02 Socialinės gerovės'!G141+'03 Darnios aplinkos'!G66+'04 Ekonominės plėtros'!G45+'05 Valdymo '!G39</f>
        <v>159358.18</v>
      </c>
      <c r="G10" s="115">
        <f>+'01 Visuomenės ugdymo'!H111+'02 Socialinės gerovės'!H141+'03 Darnios aplinkos'!H66+'04 Ekonominės plėtros'!H45+'05 Valdymo '!H39</f>
        <v>161011.07999999999</v>
      </c>
      <c r="H10" s="279"/>
    </row>
    <row r="11" spans="2:9" ht="24.75" customHeight="1" x14ac:dyDescent="0.2">
      <c r="B11" s="941" t="s">
        <v>193</v>
      </c>
      <c r="C11" s="941"/>
      <c r="D11" s="160"/>
      <c r="E11" s="633"/>
      <c r="F11" s="160"/>
      <c r="G11" s="160"/>
    </row>
    <row r="12" spans="2:9" ht="45" customHeight="1" x14ac:dyDescent="0.2">
      <c r="B12" s="945" t="s">
        <v>209</v>
      </c>
      <c r="C12" s="945"/>
      <c r="D12" s="160">
        <f>+'01 Visuomenės ugdymo'!E113+'02 Socialinės gerovės'!E143+'03 Darnios aplinkos'!E68+'04 Ekonominės plėtros'!E47+'05 Valdymo '!E41</f>
        <v>62011.9</v>
      </c>
      <c r="E12" s="633">
        <f>+'01 Visuomenės ugdymo'!F113+'02 Socialinės gerovės'!F143+'03 Darnios aplinkos'!F68+'04 Ekonominės plėtros'!F47+'05 Valdymo '!F41</f>
        <v>62181.9</v>
      </c>
      <c r="F12" s="160">
        <f>+'01 Visuomenės ugdymo'!G113+'02 Socialinės gerovės'!G143+'03 Darnios aplinkos'!G68+'04 Ekonominės plėtros'!G47+'05 Valdymo '!G41</f>
        <v>70480.2</v>
      </c>
      <c r="G12" s="160">
        <f>+'01 Visuomenės ugdymo'!H113+'02 Socialinės gerovės'!H143+'03 Darnios aplinkos'!H68+'04 Ekonominės plėtros'!H47+'05 Valdymo '!H41</f>
        <v>71590.5</v>
      </c>
      <c r="H12" s="279"/>
      <c r="I12" s="279"/>
    </row>
    <row r="13" spans="2:9" ht="36.75" customHeight="1" x14ac:dyDescent="0.2">
      <c r="B13" s="941" t="s">
        <v>210</v>
      </c>
      <c r="C13" s="941"/>
      <c r="D13" s="160">
        <f>+'01 Visuomenės ugdymo'!E114+'02 Socialinės gerovės'!E144+'03 Darnios aplinkos'!E69+'04 Ekonominės plėtros'!E48+'05 Valdymo '!E42</f>
        <v>68411.199999999997</v>
      </c>
      <c r="E13" s="633">
        <f>+'01 Visuomenės ugdymo'!F114+'02 Socialinės gerovės'!F144+'03 Darnios aplinkos'!F69+'04 Ekonominės plėtros'!F48+'05 Valdymo '!F42</f>
        <v>64047.200000000004</v>
      </c>
      <c r="F13" s="160">
        <f>+'01 Visuomenės ugdymo'!G114+'02 Socialinės gerovės'!G144+'03 Darnios aplinkos'!G69+'04 Ekonominės plėtros'!G48+'05 Valdymo '!G42</f>
        <v>73890.39999999998</v>
      </c>
      <c r="G13" s="160">
        <f>+'01 Visuomenės ugdymo'!H114+'02 Socialinės gerovės'!H144+'03 Darnios aplinkos'!H69+'04 Ekonominės plėtros'!H48+'05 Valdymo '!H42</f>
        <v>72957.39999999998</v>
      </c>
    </row>
    <row r="14" spans="2:9" ht="36" customHeight="1" x14ac:dyDescent="0.2">
      <c r="B14" s="941" t="s">
        <v>211</v>
      </c>
      <c r="C14" s="941"/>
      <c r="D14" s="160">
        <f>+'01 Visuomenės ugdymo'!E115+'02 Socialinės gerovės'!E145+'03 Darnios aplinkos'!E70+'04 Ekonominės plėtros'!E49+'05 Valdymo '!E43</f>
        <v>3612.6000000000004</v>
      </c>
      <c r="E14" s="633">
        <f>+'01 Visuomenės ugdymo'!F115+'02 Socialinės gerovės'!F145+'03 Darnios aplinkos'!F70+'04 Ekonominės plėtros'!F49+'05 Valdymo '!F43</f>
        <v>3635.9</v>
      </c>
      <c r="F14" s="160">
        <f>+'01 Visuomenės ugdymo'!G115+'02 Socialinės gerovės'!G145+'03 Darnios aplinkos'!G70+'04 Ekonominės plėtros'!G49+'05 Valdymo '!G43</f>
        <v>3612.6000000000004</v>
      </c>
      <c r="G14" s="160">
        <f>+'01 Visuomenės ugdymo'!H115+'02 Socialinės gerovės'!H145+'03 Darnios aplinkos'!H70+'04 Ekonominės plėtros'!H49+'05 Valdymo '!H43</f>
        <v>3612.6000000000004</v>
      </c>
      <c r="H14" s="279"/>
    </row>
    <row r="15" spans="2:9" ht="27" customHeight="1" x14ac:dyDescent="0.2">
      <c r="B15" s="941" t="s">
        <v>212</v>
      </c>
      <c r="C15" s="941"/>
      <c r="D15" s="160">
        <f>+'01 Visuomenės ugdymo'!E116+'02 Socialinės gerovės'!E146+'03 Darnios aplinkos'!E71+'04 Ekonominės plėtros'!E50+'05 Valdymo '!E44</f>
        <v>6623.7800000000007</v>
      </c>
      <c r="E15" s="633">
        <f>+'01 Visuomenės ugdymo'!F116+'02 Socialinės gerovės'!F146+'03 Darnios aplinkos'!F71+'04 Ekonominės plėtros'!F50+'05 Valdymo '!F44</f>
        <v>6081.38</v>
      </c>
      <c r="F15" s="160">
        <f>+'01 Visuomenės ugdymo'!G116+'02 Socialinės gerovės'!G146+'03 Darnios aplinkos'!G71+'04 Ekonominės plėtros'!G50+'05 Valdymo '!G44</f>
        <v>9141.98</v>
      </c>
      <c r="G15" s="160">
        <f>+'01 Visuomenės ugdymo'!H116+'02 Socialinės gerovės'!H146+'03 Darnios aplinkos'!H71+'04 Ekonominės plėtros'!H50+'05 Valdymo '!H44</f>
        <v>10663.98</v>
      </c>
    </row>
    <row r="16" spans="2:9" ht="28.5" customHeight="1" x14ac:dyDescent="0.2">
      <c r="B16" s="941" t="s">
        <v>213</v>
      </c>
      <c r="C16" s="941"/>
      <c r="D16" s="160">
        <f>+'01 Visuomenės ugdymo'!E117+'02 Socialinės gerovės'!E147+'03 Darnios aplinkos'!E72+'04 Ekonominės plėtros'!E51+'05 Valdymo '!E45</f>
        <v>3065.8</v>
      </c>
      <c r="E16" s="633">
        <f>+'01 Visuomenės ugdymo'!F117+'02 Socialinės gerovės'!F147+'03 Darnios aplinkos'!F72+'04 Ekonominės plėtros'!F51+'05 Valdymo '!F45</f>
        <v>3065.8</v>
      </c>
      <c r="F16" s="160">
        <f>+'01 Visuomenės ugdymo'!G117+'02 Socialinės gerovės'!G147+'03 Darnios aplinkos'!G72+'04 Ekonominės plėtros'!G51+'05 Valdymo '!G45</f>
        <v>2233</v>
      </c>
      <c r="G16" s="160">
        <f>+'01 Visuomenės ugdymo'!H117+'02 Socialinės gerovės'!H147+'03 Darnios aplinkos'!H72+'04 Ekonominės plėtros'!H51+'05 Valdymo '!H45</f>
        <v>2186.6</v>
      </c>
    </row>
    <row r="17" spans="2:8" ht="34.5" customHeight="1" x14ac:dyDescent="0.2">
      <c r="B17" s="941" t="s">
        <v>214</v>
      </c>
      <c r="C17" s="941"/>
      <c r="D17" s="160">
        <f>+'01 Visuomenės ugdymo'!E118+'02 Socialinės gerovės'!E148+'03 Darnios aplinkos'!E73+'04 Ekonominės plėtros'!E52+'05 Valdymo '!E46</f>
        <v>7459.1</v>
      </c>
      <c r="E17" s="633">
        <f>+'01 Visuomenės ugdymo'!F118+'02 Socialinės gerovės'!F148+'03 Darnios aplinkos'!F73+'04 Ekonominės plėtros'!F52+'05 Valdymo '!F46</f>
        <v>7459.1</v>
      </c>
      <c r="F17" s="160">
        <f>+'01 Visuomenės ugdymo'!G118+'02 Socialinės gerovės'!G148+'03 Darnios aplinkos'!G73+'04 Ekonominės plėtros'!G52+'05 Valdymo '!G46</f>
        <v>0</v>
      </c>
      <c r="G17" s="160">
        <f>+'01 Visuomenės ugdymo'!H118+'02 Socialinės gerovės'!H148+'03 Darnios aplinkos'!H73+'04 Ekonominės plėtros'!H52+'05 Valdymo '!H46</f>
        <v>0</v>
      </c>
    </row>
    <row r="18" spans="2:8" ht="55.5" customHeight="1" x14ac:dyDescent="0.2">
      <c r="B18" s="943" t="s">
        <v>215</v>
      </c>
      <c r="C18" s="943"/>
      <c r="D18" s="115">
        <f>+'01 Visuomenės ugdymo'!E119+'02 Socialinės gerovės'!E149+'03 Darnios aplinkos'!E74+'04 Ekonominės plėtros'!E53+'05 Valdymo '!E47</f>
        <v>1155</v>
      </c>
      <c r="E18" s="115">
        <f>+'01 Visuomenės ugdymo'!F119+'02 Socialinės gerovės'!F149+'03 Darnios aplinkos'!F74+'04 Ekonominės plėtros'!F53+'05 Valdymo '!F47</f>
        <v>859.1</v>
      </c>
      <c r="F18" s="115">
        <f>+'01 Visuomenės ugdymo'!G119+'02 Socialinės gerovės'!G149+'03 Darnios aplinkos'!G74+'04 Ekonominės plėtros'!G53+'05 Valdymo '!G47</f>
        <v>1953</v>
      </c>
      <c r="G18" s="115">
        <f>+'01 Visuomenės ugdymo'!H119+'02 Socialinės gerovės'!H149+'03 Darnios aplinkos'!H74+'04 Ekonominės plėtros'!H53+'05 Valdymo '!H47</f>
        <v>1826</v>
      </c>
    </row>
    <row r="19" spans="2:8" ht="36.75" customHeight="1" x14ac:dyDescent="0.2">
      <c r="B19" s="944" t="s">
        <v>202</v>
      </c>
      <c r="C19" s="944"/>
      <c r="D19" s="295">
        <f>+'01 Visuomenės ugdymo'!E120+'02 Socialinės gerovės'!E150+'03 Darnios aplinkos'!E75+'04 Ekonominės plėtros'!E54+'05 Valdymo '!E48</f>
        <v>152339.38</v>
      </c>
      <c r="E19" s="295">
        <f>+'01 Visuomenės ugdymo'!F120+'02 Socialinės gerovės'!F150+'03 Darnios aplinkos'!F75+'04 Ekonominės plėtros'!F54+'05 Valdymo '!F48</f>
        <v>147330.38</v>
      </c>
      <c r="F19" s="295">
        <f>+'01 Visuomenės ugdymo'!G120+'02 Socialinės gerovės'!G150+'03 Darnios aplinkos'!G75+'04 Ekonominės plėtros'!G54+'05 Valdymo '!G48</f>
        <v>161311.18</v>
      </c>
      <c r="G19" s="295">
        <f>+'01 Visuomenės ugdymo'!H120+'02 Socialinės gerovės'!H150+'03 Darnios aplinkos'!H75+'04 Ekonominės plėtros'!H54+'05 Valdymo '!H48</f>
        <v>162837.07999999999</v>
      </c>
      <c r="H19" s="279"/>
    </row>
    <row r="20" spans="2:8" ht="32.25" customHeight="1" x14ac:dyDescent="0.2">
      <c r="B20" s="945" t="s">
        <v>216</v>
      </c>
      <c r="C20" s="945"/>
      <c r="D20" s="160">
        <f>+'01 Visuomenės ugdymo'!E121+'02 Socialinės gerovės'!E151+'03 Darnios aplinkos'!E76+'04 Ekonominės plėtros'!E55+'05 Valdymo '!E49</f>
        <v>2170.3000000000002</v>
      </c>
      <c r="E20" s="633">
        <f>+'01 Visuomenės ugdymo'!F121+'02 Socialinės gerovės'!F151+'03 Darnios aplinkos'!F76+'04 Ekonominės plėtros'!F55+'05 Valdymo '!F49</f>
        <v>1890.3</v>
      </c>
      <c r="F20" s="160">
        <f>+'01 Visuomenės ugdymo'!G121+'02 Socialinės gerovės'!G151+'03 Darnios aplinkos'!G76+'04 Ekonominės plėtros'!G55+'05 Valdymo '!G49</f>
        <v>3460</v>
      </c>
      <c r="G20" s="160">
        <f>+'01 Visuomenės ugdymo'!H121+'02 Socialinės gerovės'!H151+'03 Darnios aplinkos'!H76+'04 Ekonominės plėtros'!H55+'05 Valdymo '!H49</f>
        <v>3425</v>
      </c>
    </row>
    <row r="21" spans="2:8" ht="47.25" customHeight="1" x14ac:dyDescent="0.2">
      <c r="B21" s="941" t="s">
        <v>238</v>
      </c>
      <c r="C21" s="941"/>
      <c r="D21" s="160">
        <f>+((D9*100)/120827)-100</f>
        <v>26.08057801650294</v>
      </c>
      <c r="E21" s="633">
        <f t="shared" ref="E21:G21" si="1">+((E9*100)/120827)-100</f>
        <v>21.934981419715797</v>
      </c>
      <c r="F21" s="160">
        <f t="shared" si="1"/>
        <v>33.505905137096846</v>
      </c>
      <c r="G21" s="160">
        <f t="shared" si="1"/>
        <v>34.768785122530574</v>
      </c>
    </row>
    <row r="22" spans="2:8" ht="21.75" customHeight="1" x14ac:dyDescent="0.2">
      <c r="B22" s="634" t="s">
        <v>1171</v>
      </c>
      <c r="C22" s="634"/>
      <c r="D22" s="634"/>
      <c r="E22" s="634"/>
      <c r="F22" s="634"/>
      <c r="G22" s="634"/>
    </row>
    <row r="23" spans="2:8" x14ac:dyDescent="0.2">
      <c r="D23" s="116"/>
      <c r="E23" s="116"/>
      <c r="F23" s="116"/>
      <c r="G23" s="116"/>
    </row>
    <row r="25" spans="2:8" x14ac:dyDescent="0.2">
      <c r="D25" s="116"/>
      <c r="E25" s="116"/>
      <c r="F25" s="116"/>
      <c r="G25" s="116"/>
    </row>
    <row r="27" spans="2:8" x14ac:dyDescent="0.2">
      <c r="E27" s="127"/>
    </row>
    <row r="28" spans="2:8" x14ac:dyDescent="0.2">
      <c r="C28" s="161"/>
      <c r="D28" s="281"/>
      <c r="E28" s="281"/>
      <c r="F28" s="281"/>
      <c r="G28" s="281"/>
    </row>
    <row r="29" spans="2:8" x14ac:dyDescent="0.2">
      <c r="C29" s="161"/>
    </row>
    <row r="30" spans="2:8" x14ac:dyDescent="0.2">
      <c r="E30" s="281"/>
    </row>
    <row r="31" spans="2:8" x14ac:dyDescent="0.2">
      <c r="C31" s="161"/>
      <c r="D31" s="127"/>
      <c r="E31" s="127"/>
    </row>
  </sheetData>
  <mergeCells count="15">
    <mergeCell ref="B22:G22"/>
    <mergeCell ref="C1:G1"/>
    <mergeCell ref="B21:C21"/>
    <mergeCell ref="B2:G2"/>
    <mergeCell ref="B18:C18"/>
    <mergeCell ref="B19:C19"/>
    <mergeCell ref="B20:C20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8740157480314965" right="0.19685039370078741" top="0.19685039370078741" bottom="0.19685039370078741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8</vt:i4>
      </vt:variant>
    </vt:vector>
  </HeadingPairs>
  <TitlesOfParts>
    <vt:vector size="14" baseType="lpstr">
      <vt:lpstr>01 Visuomenės ugdymo</vt:lpstr>
      <vt:lpstr>02 Socialinės gerovės</vt:lpstr>
      <vt:lpstr>03 Darnios aplinkos</vt:lpstr>
      <vt:lpstr>04 Ekonominės plėtros</vt:lpstr>
      <vt:lpstr>05 Valdymo </vt:lpstr>
      <vt:lpstr>Lešų poreikis iš viso</vt:lpstr>
      <vt:lpstr>'01 Visuomenės ugdymo'!_Hlk149118504</vt:lpstr>
      <vt:lpstr>'01 Visuomenės ugdymo'!Print_Area</vt:lpstr>
      <vt:lpstr>'02 Socialinės gerovės'!Print_Area</vt:lpstr>
      <vt:lpstr>'03 Darnios aplinkos'!Print_Area</vt:lpstr>
      <vt:lpstr>'04 Ekonominės plėtros'!Print_Area</vt:lpstr>
      <vt:lpstr>'05 Valdymo '!Print_Area</vt:lpstr>
      <vt:lpstr>'Lešų poreikis iš viso'!Print_Area</vt:lpstr>
      <vt:lpstr>'01 Visuomenės ugdymo'!Print_Titles</vt:lpstr>
    </vt:vector>
  </TitlesOfParts>
  <Company>Kedainių raj.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Aušra Čiukienė</cp:lastModifiedBy>
  <cp:lastPrinted>2025-09-12T09:48:25Z</cp:lastPrinted>
  <dcterms:created xsi:type="dcterms:W3CDTF">2008-01-09T09:46:52Z</dcterms:created>
  <dcterms:modified xsi:type="dcterms:W3CDTF">2025-09-12T10:13:35Z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