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8 Tarybos posėdis\"/>
    </mc:Choice>
  </mc:AlternateContent>
  <xr:revisionPtr revIDLastSave="0" documentId="13_ncr:1_{95D71E95-69C6-454E-AA88-C4C50A4146CB}" xr6:coauthVersionLast="47" xr6:coauthVersionMax="47" xr10:uidLastSave="{00000000-0000-0000-0000-000000000000}"/>
  <bookViews>
    <workbookView xWindow="4575" yWindow="1395" windowWidth="21600" windowHeight="11295" tabRatio="599" xr2:uid="{4842B458-1FA5-4C25-821F-0481CFE8C13E}"/>
  </bookViews>
  <sheets>
    <sheet name="1" sheetId="44" r:id="rId1"/>
    <sheet name="2" sheetId="45" r:id="rId2"/>
    <sheet name="3" sheetId="49" r:id="rId3"/>
    <sheet name="4" sheetId="42" r:id="rId4"/>
    <sheet name="5" sheetId="43" r:id="rId5"/>
    <sheet name="6" sheetId="48" r:id="rId6"/>
    <sheet name="7" sheetId="46" r:id="rId7"/>
    <sheet name="8" sheetId="47" r:id="rId8"/>
    <sheet name="9" sheetId="40" r:id="rId9"/>
    <sheet name="10" sheetId="41" r:id="rId10"/>
  </sheets>
  <definedNames>
    <definedName name="_xlnm.Print_Area" localSheetId="0">'1'!$A$1:$E$36</definedName>
    <definedName name="_xlnm.Print_Area" localSheetId="1">'2'!$A$1:$Q$56</definedName>
    <definedName name="_xlnm.Print_Area" localSheetId="2">'3'!$A$1:$X$316</definedName>
    <definedName name="_xlnm.Print_Area" localSheetId="3">'4'!$A$1:$H$168</definedName>
    <definedName name="_xlnm.Print_Area" localSheetId="4">'5'!$A$1:$I$31</definedName>
    <definedName name="_xlnm.Print_Area" localSheetId="5">'6'!$A$1:$D$88</definedName>
    <definedName name="_xlnm.Print_Area" localSheetId="6">'7'!$A$1:$E$78</definedName>
    <definedName name="_xlnm.Print_Area" localSheetId="7">'8'!$A$1:$F$44</definedName>
    <definedName name="_xlnm.Print_Area" localSheetId="8">'9'!$A$1:$R$80</definedName>
    <definedName name="_xlnm.Print_Titles" localSheetId="0">'1'!$4:$6</definedName>
    <definedName name="_xlnm.Print_Titles" localSheetId="1">'2'!$6:$6</definedName>
    <definedName name="_xlnm.Print_Titles" localSheetId="2">'3'!$9:$9</definedName>
    <definedName name="_xlnm.Print_Titles" localSheetId="3">'4'!$8:$8</definedName>
    <definedName name="_xlnm.Print_Titles" localSheetId="4">'5'!$3:$4</definedName>
    <definedName name="_xlnm.Print_Titles" localSheetId="5">'6'!$6:$6</definedName>
    <definedName name="_xlnm.Print_Titles" localSheetId="6">'7'!$5:$5</definedName>
    <definedName name="_xlnm.Print_Titles" localSheetId="7">'8'!$5:$5</definedName>
    <definedName name="_xlnm.Print_Titles" localSheetId="8">'9'!$4:$9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6" i="49" l="1"/>
  <c r="F316" i="49"/>
  <c r="D316" i="49"/>
  <c r="C316" i="49"/>
  <c r="U315" i="49"/>
  <c r="F315" i="49"/>
  <c r="C315" i="49"/>
  <c r="F314" i="49"/>
  <c r="C314" i="49" s="1"/>
  <c r="F313" i="49"/>
  <c r="C313" i="49"/>
  <c r="W312" i="49"/>
  <c r="V312" i="49"/>
  <c r="U312" i="49"/>
  <c r="T312" i="49"/>
  <c r="S312" i="49"/>
  <c r="R312" i="49"/>
  <c r="Q312" i="49"/>
  <c r="P312" i="49"/>
  <c r="O312" i="49"/>
  <c r="N312" i="49"/>
  <c r="M312" i="49"/>
  <c r="L312" i="49"/>
  <c r="K312" i="49"/>
  <c r="J312" i="49"/>
  <c r="I312" i="49"/>
  <c r="H312" i="49"/>
  <c r="G312" i="49"/>
  <c r="F312" i="49"/>
  <c r="E312" i="49"/>
  <c r="D312" i="49"/>
  <c r="C312" i="49"/>
  <c r="X311" i="49"/>
  <c r="W311" i="49"/>
  <c r="V311" i="49"/>
  <c r="U311" i="49"/>
  <c r="T311" i="49"/>
  <c r="S311" i="49"/>
  <c r="R311" i="49"/>
  <c r="Q311" i="49"/>
  <c r="P311" i="49"/>
  <c r="O311" i="49"/>
  <c r="N311" i="49"/>
  <c r="M311" i="49"/>
  <c r="L311" i="49"/>
  <c r="K311" i="49"/>
  <c r="J311" i="49"/>
  <c r="I311" i="49"/>
  <c r="H311" i="49"/>
  <c r="G311" i="49"/>
  <c r="F311" i="49"/>
  <c r="E311" i="49"/>
  <c r="D311" i="49"/>
  <c r="C311" i="49"/>
  <c r="X310" i="49"/>
  <c r="W310" i="49"/>
  <c r="V310" i="49"/>
  <c r="U310" i="49"/>
  <c r="T310" i="49"/>
  <c r="S310" i="49"/>
  <c r="R310" i="49"/>
  <c r="Q310" i="49"/>
  <c r="P310" i="49"/>
  <c r="O310" i="49"/>
  <c r="N310" i="49"/>
  <c r="M310" i="49"/>
  <c r="L310" i="49"/>
  <c r="K310" i="49"/>
  <c r="J310" i="49"/>
  <c r="I310" i="49"/>
  <c r="H310" i="49"/>
  <c r="G310" i="49"/>
  <c r="F310" i="49"/>
  <c r="E310" i="49"/>
  <c r="D310" i="49"/>
  <c r="C310" i="49"/>
  <c r="X309" i="49"/>
  <c r="W309" i="49"/>
  <c r="V309" i="49"/>
  <c r="U309" i="49"/>
  <c r="T309" i="49"/>
  <c r="S309" i="49"/>
  <c r="R309" i="49"/>
  <c r="Q309" i="49"/>
  <c r="P309" i="49"/>
  <c r="O309" i="49"/>
  <c r="N309" i="49"/>
  <c r="M309" i="49"/>
  <c r="L309" i="49"/>
  <c r="K309" i="49"/>
  <c r="J309" i="49"/>
  <c r="I309" i="49"/>
  <c r="H309" i="49"/>
  <c r="G309" i="49"/>
  <c r="F309" i="49"/>
  <c r="E309" i="49"/>
  <c r="D309" i="49"/>
  <c r="C309" i="49"/>
  <c r="V308" i="49"/>
  <c r="T308" i="49"/>
  <c r="S308" i="49"/>
  <c r="R308" i="49"/>
  <c r="P308" i="49"/>
  <c r="O308" i="49"/>
  <c r="N308" i="49"/>
  <c r="M308" i="49"/>
  <c r="L308" i="49"/>
  <c r="K308" i="49"/>
  <c r="J308" i="49"/>
  <c r="I308" i="49"/>
  <c r="H308" i="49"/>
  <c r="G308" i="49"/>
  <c r="F308" i="49"/>
  <c r="C308" i="49" s="1"/>
  <c r="E308" i="49"/>
  <c r="D308" i="49"/>
  <c r="W307" i="49"/>
  <c r="V307" i="49"/>
  <c r="E307" i="49"/>
  <c r="E306" i="49"/>
  <c r="X305" i="49"/>
  <c r="X307" i="49" s="1"/>
  <c r="X306" i="49" s="1"/>
  <c r="W305" i="49"/>
  <c r="V305" i="49"/>
  <c r="T305" i="49"/>
  <c r="T307" i="49" s="1"/>
  <c r="S305" i="49"/>
  <c r="S307" i="49" s="1"/>
  <c r="R305" i="49"/>
  <c r="R307" i="49" s="1"/>
  <c r="Q305" i="49"/>
  <c r="Q307" i="49" s="1"/>
  <c r="P305" i="49"/>
  <c r="P307" i="49" s="1"/>
  <c r="P306" i="49" s="1"/>
  <c r="O305" i="49"/>
  <c r="O307" i="49" s="1"/>
  <c r="O306" i="49" s="1"/>
  <c r="N305" i="49"/>
  <c r="N307" i="49" s="1"/>
  <c r="N306" i="49" s="1"/>
  <c r="M305" i="49"/>
  <c r="M307" i="49" s="1"/>
  <c r="M306" i="49" s="1"/>
  <c r="L305" i="49"/>
  <c r="L307" i="49" s="1"/>
  <c r="K305" i="49"/>
  <c r="K307" i="49" s="1"/>
  <c r="J305" i="49"/>
  <c r="J307" i="49" s="1"/>
  <c r="I305" i="49"/>
  <c r="I307" i="49" s="1"/>
  <c r="H305" i="49"/>
  <c r="H307" i="49" s="1"/>
  <c r="H306" i="49" s="1"/>
  <c r="G305" i="49"/>
  <c r="G307" i="49" s="1"/>
  <c r="G306" i="49" s="1"/>
  <c r="E305" i="49"/>
  <c r="D305" i="49"/>
  <c r="D307" i="49" s="1"/>
  <c r="F304" i="49"/>
  <c r="C304" i="49" s="1"/>
  <c r="F303" i="49"/>
  <c r="C303" i="49" s="1"/>
  <c r="F302" i="49"/>
  <c r="C302" i="49"/>
  <c r="U301" i="49"/>
  <c r="U305" i="49" s="1"/>
  <c r="U307" i="49" s="1"/>
  <c r="U306" i="49" s="1"/>
  <c r="F301" i="49"/>
  <c r="C301" i="49" s="1"/>
  <c r="F300" i="49"/>
  <c r="C300" i="49" s="1"/>
  <c r="F299" i="49"/>
  <c r="C299" i="49"/>
  <c r="F298" i="49"/>
  <c r="C298" i="49"/>
  <c r="F297" i="49"/>
  <c r="C297" i="49"/>
  <c r="F295" i="49"/>
  <c r="C295" i="49" s="1"/>
  <c r="F294" i="49"/>
  <c r="C294" i="49"/>
  <c r="F293" i="49"/>
  <c r="C293" i="49"/>
  <c r="F292" i="49"/>
  <c r="C292" i="49"/>
  <c r="F291" i="49"/>
  <c r="C291" i="49" s="1"/>
  <c r="U289" i="49"/>
  <c r="F289" i="49"/>
  <c r="C289" i="49"/>
  <c r="F288" i="49"/>
  <c r="C288" i="49"/>
  <c r="F287" i="49"/>
  <c r="C287" i="49" s="1"/>
  <c r="F286" i="49"/>
  <c r="C286" i="49" s="1"/>
  <c r="F284" i="49"/>
  <c r="C284" i="49" s="1"/>
  <c r="F283" i="49"/>
  <c r="C283" i="49"/>
  <c r="F282" i="49"/>
  <c r="C282" i="49" s="1"/>
  <c r="F281" i="49"/>
  <c r="C281" i="49"/>
  <c r="F280" i="49"/>
  <c r="C280" i="49"/>
  <c r="F279" i="49"/>
  <c r="C279" i="49"/>
  <c r="F278" i="49"/>
  <c r="C278" i="49" s="1"/>
  <c r="F277" i="49"/>
  <c r="C277" i="49"/>
  <c r="F276" i="49"/>
  <c r="C276" i="49"/>
  <c r="F275" i="49"/>
  <c r="C275" i="49" s="1"/>
  <c r="F274" i="49"/>
  <c r="C274" i="49" s="1"/>
  <c r="F273" i="49"/>
  <c r="C273" i="49"/>
  <c r="F272" i="49"/>
  <c r="C272" i="49"/>
  <c r="F271" i="49"/>
  <c r="C271" i="49"/>
  <c r="F270" i="49"/>
  <c r="C270" i="49" s="1"/>
  <c r="F269" i="49"/>
  <c r="C269" i="49"/>
  <c r="F268" i="49"/>
  <c r="C268" i="49"/>
  <c r="F267" i="49"/>
  <c r="C267" i="49"/>
  <c r="F266" i="49"/>
  <c r="C266" i="49" s="1"/>
  <c r="F265" i="49"/>
  <c r="C265" i="49"/>
  <c r="F264" i="49"/>
  <c r="C264" i="49"/>
  <c r="F263" i="49"/>
  <c r="C263" i="49"/>
  <c r="F262" i="49"/>
  <c r="C262" i="49" s="1"/>
  <c r="F261" i="49"/>
  <c r="C261" i="49" s="1"/>
  <c r="F260" i="49"/>
  <c r="C260" i="49"/>
  <c r="F259" i="49"/>
  <c r="C259" i="49"/>
  <c r="F258" i="49"/>
  <c r="C258" i="49" s="1"/>
  <c r="F257" i="49"/>
  <c r="C257" i="49"/>
  <c r="F256" i="49"/>
  <c r="C256" i="49"/>
  <c r="F254" i="49"/>
  <c r="C254" i="49"/>
  <c r="F253" i="49"/>
  <c r="C253" i="49" s="1"/>
  <c r="F252" i="49"/>
  <c r="C252" i="49"/>
  <c r="F251" i="49"/>
  <c r="C251" i="49" s="1"/>
  <c r="F250" i="49"/>
  <c r="C250" i="49"/>
  <c r="F249" i="49"/>
  <c r="C249" i="49" s="1"/>
  <c r="F248" i="49"/>
  <c r="C248" i="49"/>
  <c r="F247" i="49"/>
  <c r="C247" i="49"/>
  <c r="F246" i="49"/>
  <c r="C246" i="49"/>
  <c r="F245" i="49"/>
  <c r="C245" i="49" s="1"/>
  <c r="F244" i="49"/>
  <c r="C244" i="49"/>
  <c r="F243" i="49"/>
  <c r="C243" i="49"/>
  <c r="F242" i="49"/>
  <c r="C242" i="49" s="1"/>
  <c r="F241" i="49"/>
  <c r="I306" i="49" l="1"/>
  <c r="V306" i="49"/>
  <c r="J306" i="49"/>
  <c r="W306" i="49"/>
  <c r="S306" i="49"/>
  <c r="L306" i="49"/>
  <c r="F305" i="49"/>
  <c r="F307" i="49" s="1"/>
  <c r="F306" i="49" s="1"/>
  <c r="D306" i="49"/>
  <c r="Q306" i="49"/>
  <c r="R306" i="49"/>
  <c r="K306" i="49"/>
  <c r="T306" i="49"/>
  <c r="C241" i="49"/>
  <c r="C305" i="49" s="1"/>
  <c r="C307" i="49" s="1"/>
  <c r="C306" i="49" s="1"/>
  <c r="D83" i="48" l="1"/>
  <c r="D68" i="48"/>
  <c r="D7" i="48"/>
  <c r="D67" i="48"/>
  <c r="D50" i="48"/>
  <c r="D40" i="48"/>
  <c r="D27" i="48" s="1"/>
  <c r="D45" i="48" l="1"/>
  <c r="D85" i="48" s="1"/>
  <c r="C156" i="42" l="1"/>
  <c r="C155" i="42"/>
  <c r="C154" i="42"/>
  <c r="D153" i="42"/>
  <c r="C153" i="42" s="1"/>
  <c r="C152" i="42" s="1"/>
  <c r="H152" i="42"/>
  <c r="G152" i="42"/>
  <c r="F152" i="42"/>
  <c r="E152" i="42"/>
  <c r="C151" i="42"/>
  <c r="C150" i="42"/>
  <c r="C149" i="42"/>
  <c r="D148" i="42"/>
  <c r="D147" i="42" s="1"/>
  <c r="C148" i="42"/>
  <c r="H147" i="42"/>
  <c r="G147" i="42"/>
  <c r="F147" i="42"/>
  <c r="E147" i="42"/>
  <c r="C146" i="42"/>
  <c r="C145" i="42"/>
  <c r="C144" i="42"/>
  <c r="D143" i="42"/>
  <c r="C143" i="42"/>
  <c r="H142" i="42"/>
  <c r="G142" i="42"/>
  <c r="F142" i="42"/>
  <c r="E142" i="42"/>
  <c r="D142" i="42"/>
  <c r="C141" i="42"/>
  <c r="C140" i="42"/>
  <c r="C139" i="42"/>
  <c r="D138" i="42"/>
  <c r="C138" i="42" s="1"/>
  <c r="H137" i="42"/>
  <c r="G137" i="42"/>
  <c r="F137" i="42"/>
  <c r="E137" i="42"/>
  <c r="D137" i="42"/>
  <c r="C136" i="42"/>
  <c r="C135" i="42"/>
  <c r="C134" i="42"/>
  <c r="D133" i="42"/>
  <c r="C133" i="42" s="1"/>
  <c r="H132" i="42"/>
  <c r="G132" i="42"/>
  <c r="F132" i="42"/>
  <c r="E132" i="42"/>
  <c r="C131" i="42"/>
  <c r="C130" i="42"/>
  <c r="C129" i="42"/>
  <c r="D128" i="42"/>
  <c r="C128" i="42" s="1"/>
  <c r="C127" i="42" s="1"/>
  <c r="H127" i="42"/>
  <c r="G127" i="42"/>
  <c r="F127" i="42"/>
  <c r="E127" i="42"/>
  <c r="D127" i="42"/>
  <c r="C126" i="42"/>
  <c r="C125" i="42"/>
  <c r="C124" i="42"/>
  <c r="D123" i="42"/>
  <c r="C123" i="42" s="1"/>
  <c r="C121" i="42" s="1"/>
  <c r="C122" i="42"/>
  <c r="H121" i="42"/>
  <c r="G121" i="42"/>
  <c r="F121" i="42"/>
  <c r="E121" i="42"/>
  <c r="C120" i="42"/>
  <c r="C119" i="42"/>
  <c r="C118" i="42"/>
  <c r="D117" i="42"/>
  <c r="C117" i="42" s="1"/>
  <c r="H116" i="42"/>
  <c r="G116" i="42"/>
  <c r="F116" i="42"/>
  <c r="E116" i="42"/>
  <c r="D116" i="42"/>
  <c r="C115" i="42"/>
  <c r="C114" i="42"/>
  <c r="C113" i="42"/>
  <c r="D112" i="42"/>
  <c r="C112" i="42" s="1"/>
  <c r="H111" i="42"/>
  <c r="G111" i="42"/>
  <c r="F111" i="42"/>
  <c r="E111" i="42"/>
  <c r="D111" i="42"/>
  <c r="C110" i="42"/>
  <c r="C109" i="42"/>
  <c r="C108" i="42"/>
  <c r="D107" i="42"/>
  <c r="C107" i="42" s="1"/>
  <c r="H106" i="42"/>
  <c r="G106" i="42"/>
  <c r="F106" i="42"/>
  <c r="E106" i="42"/>
  <c r="D106" i="42"/>
  <c r="C105" i="42"/>
  <c r="C104" i="42"/>
  <c r="D103" i="42"/>
  <c r="C103" i="42" s="1"/>
  <c r="H102" i="42"/>
  <c r="G102" i="42"/>
  <c r="F102" i="42"/>
  <c r="E102" i="42"/>
  <c r="D102" i="42"/>
  <c r="D101" i="42"/>
  <c r="C101" i="42" s="1"/>
  <c r="C100" i="42"/>
  <c r="G99" i="42"/>
  <c r="D99" i="42"/>
  <c r="C99" i="42" s="1"/>
  <c r="G98" i="42"/>
  <c r="G97" i="42" s="1"/>
  <c r="H97" i="42"/>
  <c r="F97" i="42"/>
  <c r="E97" i="42"/>
  <c r="C96" i="42"/>
  <c r="C95" i="42" s="1"/>
  <c r="H95" i="42"/>
  <c r="G95" i="42"/>
  <c r="F95" i="42"/>
  <c r="E95" i="42"/>
  <c r="D95" i="42"/>
  <c r="C94" i="42"/>
  <c r="C93" i="42" s="1"/>
  <c r="H93" i="42"/>
  <c r="G93" i="42"/>
  <c r="F93" i="42"/>
  <c r="E93" i="42"/>
  <c r="D93" i="42"/>
  <c r="G92" i="42"/>
  <c r="G91" i="42" s="1"/>
  <c r="D92" i="42"/>
  <c r="C92" i="42" s="1"/>
  <c r="C91" i="42" s="1"/>
  <c r="H91" i="42"/>
  <c r="F91" i="42"/>
  <c r="E91" i="42"/>
  <c r="C90" i="42"/>
  <c r="C89" i="42"/>
  <c r="C88" i="42" s="1"/>
  <c r="H88" i="42"/>
  <c r="G88" i="42"/>
  <c r="F88" i="42"/>
  <c r="E88" i="42"/>
  <c r="D88" i="42"/>
  <c r="G87" i="42"/>
  <c r="C87" i="42" s="1"/>
  <c r="C85" i="42" s="1"/>
  <c r="C86" i="42"/>
  <c r="H85" i="42"/>
  <c r="F85" i="42"/>
  <c r="E85" i="42"/>
  <c r="D85" i="42"/>
  <c r="G84" i="42"/>
  <c r="C84" i="42" s="1"/>
  <c r="C83" i="42" s="1"/>
  <c r="H83" i="42"/>
  <c r="F83" i="42"/>
  <c r="E83" i="42"/>
  <c r="D83" i="42"/>
  <c r="G82" i="42"/>
  <c r="G81" i="42" s="1"/>
  <c r="H81" i="42"/>
  <c r="F81" i="42"/>
  <c r="E81" i="42"/>
  <c r="D81" i="42"/>
  <c r="C80" i="42"/>
  <c r="C79" i="42" s="1"/>
  <c r="H79" i="42"/>
  <c r="G79" i="42"/>
  <c r="F79" i="42"/>
  <c r="E79" i="42"/>
  <c r="D79" i="42"/>
  <c r="C78" i="42"/>
  <c r="H77" i="42"/>
  <c r="G77" i="42"/>
  <c r="F77" i="42"/>
  <c r="E77" i="42"/>
  <c r="D77" i="42"/>
  <c r="C77" i="42"/>
  <c r="C76" i="42"/>
  <c r="C75" i="42" s="1"/>
  <c r="H75" i="42"/>
  <c r="G75" i="42"/>
  <c r="F75" i="42"/>
  <c r="E75" i="42"/>
  <c r="D75" i="42"/>
  <c r="C74" i="42"/>
  <c r="C73" i="42" s="1"/>
  <c r="H73" i="42"/>
  <c r="G73" i="42"/>
  <c r="F73" i="42"/>
  <c r="E73" i="42"/>
  <c r="D73" i="42"/>
  <c r="C72" i="42"/>
  <c r="H71" i="42"/>
  <c r="G71" i="42"/>
  <c r="F71" i="42"/>
  <c r="E71" i="42"/>
  <c r="D71" i="42"/>
  <c r="C71" i="42"/>
  <c r="C70" i="42"/>
  <c r="H69" i="42"/>
  <c r="G69" i="42"/>
  <c r="F69" i="42"/>
  <c r="E69" i="42"/>
  <c r="D69" i="42"/>
  <c r="C69" i="42"/>
  <c r="C68" i="42"/>
  <c r="C67" i="42" s="1"/>
  <c r="H67" i="42"/>
  <c r="G67" i="42"/>
  <c r="F67" i="42"/>
  <c r="E67" i="42"/>
  <c r="D67" i="42"/>
  <c r="C66" i="42"/>
  <c r="C65" i="42" s="1"/>
  <c r="H65" i="42"/>
  <c r="G65" i="42"/>
  <c r="F65" i="42"/>
  <c r="E65" i="42"/>
  <c r="D65" i="42"/>
  <c r="C64" i="42"/>
  <c r="H63" i="42"/>
  <c r="G63" i="42"/>
  <c r="F63" i="42"/>
  <c r="E63" i="42"/>
  <c r="D63" i="42"/>
  <c r="C63" i="42"/>
  <c r="C62" i="42"/>
  <c r="C61" i="42" s="1"/>
  <c r="H61" i="42"/>
  <c r="G61" i="42"/>
  <c r="F61" i="42"/>
  <c r="E61" i="42"/>
  <c r="D61" i="42"/>
  <c r="C60" i="42"/>
  <c r="H59" i="42"/>
  <c r="G59" i="42"/>
  <c r="F59" i="42"/>
  <c r="E59" i="42"/>
  <c r="D59" i="42"/>
  <c r="C59" i="42"/>
  <c r="C58" i="42"/>
  <c r="H57" i="42"/>
  <c r="G57" i="42"/>
  <c r="F57" i="42"/>
  <c r="E57" i="42"/>
  <c r="D57" i="42"/>
  <c r="C57" i="42"/>
  <c r="C56" i="42"/>
  <c r="H55" i="42"/>
  <c r="G55" i="42"/>
  <c r="F55" i="42"/>
  <c r="E55" i="42"/>
  <c r="D55" i="42"/>
  <c r="C55" i="42"/>
  <c r="C54" i="42"/>
  <c r="C53" i="42" s="1"/>
  <c r="H53" i="42"/>
  <c r="G53" i="42"/>
  <c r="F53" i="42"/>
  <c r="E53" i="42"/>
  <c r="D53" i="42"/>
  <c r="C52" i="42"/>
  <c r="C51" i="42" s="1"/>
  <c r="H51" i="42"/>
  <c r="G51" i="42"/>
  <c r="F51" i="42"/>
  <c r="E51" i="42"/>
  <c r="D51" i="42"/>
  <c r="H50" i="42"/>
  <c r="H49" i="42" s="1"/>
  <c r="C50" i="42"/>
  <c r="C49" i="42" s="1"/>
  <c r="G49" i="42"/>
  <c r="F49" i="42"/>
  <c r="E49" i="42"/>
  <c r="D49" i="42"/>
  <c r="C48" i="42"/>
  <c r="C47" i="42" s="1"/>
  <c r="H47" i="42"/>
  <c r="G47" i="42"/>
  <c r="F47" i="42"/>
  <c r="E47" i="42"/>
  <c r="D47" i="42"/>
  <c r="C46" i="42"/>
  <c r="H45" i="42"/>
  <c r="G45" i="42"/>
  <c r="F45" i="42"/>
  <c r="E45" i="42"/>
  <c r="D45" i="42"/>
  <c r="C45" i="42"/>
  <c r="C44" i="42"/>
  <c r="C43" i="42" s="1"/>
  <c r="H43" i="42"/>
  <c r="G43" i="42"/>
  <c r="F43" i="42"/>
  <c r="E43" i="42"/>
  <c r="D43" i="42"/>
  <c r="C42" i="42"/>
  <c r="H41" i="42"/>
  <c r="G41" i="42"/>
  <c r="F41" i="42"/>
  <c r="E41" i="42"/>
  <c r="D41" i="42"/>
  <c r="C41" i="42"/>
  <c r="C40" i="42"/>
  <c r="C39" i="42" s="1"/>
  <c r="H39" i="42"/>
  <c r="G39" i="42"/>
  <c r="F39" i="42"/>
  <c r="E39" i="42"/>
  <c r="D39" i="42"/>
  <c r="C38" i="42"/>
  <c r="C37" i="42" s="1"/>
  <c r="H37" i="42"/>
  <c r="G37" i="42"/>
  <c r="F37" i="42"/>
  <c r="E37" i="42"/>
  <c r="D37" i="42"/>
  <c r="C36" i="42"/>
  <c r="H35" i="42"/>
  <c r="G35" i="42"/>
  <c r="F35" i="42"/>
  <c r="E35" i="42"/>
  <c r="D35" i="42"/>
  <c r="C35" i="42"/>
  <c r="C34" i="42"/>
  <c r="H33" i="42"/>
  <c r="G33" i="42"/>
  <c r="F33" i="42"/>
  <c r="E33" i="42"/>
  <c r="D33" i="42"/>
  <c r="C33" i="42"/>
  <c r="C32" i="42"/>
  <c r="H31" i="42"/>
  <c r="G31" i="42"/>
  <c r="F31" i="42"/>
  <c r="E31" i="42"/>
  <c r="D31" i="42"/>
  <c r="C31" i="42"/>
  <c r="C30" i="42"/>
  <c r="C29" i="42" s="1"/>
  <c r="H29" i="42"/>
  <c r="G29" i="42"/>
  <c r="F29" i="42"/>
  <c r="E29" i="42"/>
  <c r="D29" i="42"/>
  <c r="C28" i="42"/>
  <c r="C27" i="42" s="1"/>
  <c r="H27" i="42"/>
  <c r="G27" i="42"/>
  <c r="F27" i="42"/>
  <c r="E27" i="42"/>
  <c r="D27" i="42"/>
  <c r="C26" i="42"/>
  <c r="C25" i="42" s="1"/>
  <c r="H25" i="42"/>
  <c r="G25" i="42"/>
  <c r="F25" i="42"/>
  <c r="E25" i="42"/>
  <c r="D25" i="42"/>
  <c r="G24" i="42"/>
  <c r="C24" i="42"/>
  <c r="C23" i="42" s="1"/>
  <c r="H23" i="42"/>
  <c r="G23" i="42"/>
  <c r="F23" i="42"/>
  <c r="E23" i="42"/>
  <c r="D23" i="42"/>
  <c r="C22" i="42"/>
  <c r="C21" i="42" s="1"/>
  <c r="H21" i="42"/>
  <c r="G21" i="42"/>
  <c r="F21" i="42"/>
  <c r="E21" i="42"/>
  <c r="D21" i="42"/>
  <c r="G20" i="42"/>
  <c r="C20" i="42"/>
  <c r="C19" i="42" s="1"/>
  <c r="H19" i="42"/>
  <c r="G19" i="42"/>
  <c r="F19" i="42"/>
  <c r="E19" i="42"/>
  <c r="D19" i="42"/>
  <c r="C18" i="42"/>
  <c r="C17" i="42" s="1"/>
  <c r="H17" i="42"/>
  <c r="G17" i="42"/>
  <c r="F17" i="42"/>
  <c r="E17" i="42"/>
  <c r="D17" i="42"/>
  <c r="C16" i="42"/>
  <c r="H15" i="42"/>
  <c r="G15" i="42"/>
  <c r="F15" i="42"/>
  <c r="E15" i="42"/>
  <c r="D15" i="42"/>
  <c r="C15" i="42"/>
  <c r="C14" i="42"/>
  <c r="C13" i="42" s="1"/>
  <c r="H13" i="42"/>
  <c r="G13" i="42"/>
  <c r="F13" i="42"/>
  <c r="E13" i="42"/>
  <c r="D13" i="42"/>
  <c r="C12" i="42"/>
  <c r="C11" i="42" s="1"/>
  <c r="H11" i="42"/>
  <c r="G11" i="42"/>
  <c r="F11" i="42"/>
  <c r="E11" i="42"/>
  <c r="D11" i="42"/>
  <c r="C10" i="42"/>
  <c r="C9" i="42" s="1"/>
  <c r="H9" i="42"/>
  <c r="G9" i="42"/>
  <c r="F9" i="42"/>
  <c r="E9" i="42"/>
  <c r="D9" i="42"/>
  <c r="C106" i="42" l="1"/>
  <c r="C142" i="42"/>
  <c r="D91" i="42"/>
  <c r="C98" i="42"/>
  <c r="C116" i="42"/>
  <c r="D132" i="42"/>
  <c r="G85" i="42"/>
  <c r="C111" i="42"/>
  <c r="G83" i="42"/>
  <c r="C102" i="42"/>
  <c r="C132" i="42"/>
  <c r="C147" i="42"/>
  <c r="C137" i="42"/>
  <c r="D152" i="42"/>
  <c r="C97" i="42"/>
  <c r="C82" i="42"/>
  <c r="C81" i="42" s="1"/>
  <c r="D121" i="42"/>
  <c r="D97" i="42"/>
  <c r="F40" i="47" l="1"/>
  <c r="F39" i="47" s="1"/>
  <c r="D41" i="47"/>
  <c r="D40" i="47" s="1"/>
  <c r="D39" i="47" s="1"/>
  <c r="D38" i="47"/>
  <c r="D37" i="47"/>
  <c r="F31" i="47"/>
  <c r="F30" i="47" s="1"/>
  <c r="D33" i="47"/>
  <c r="D34" i="47"/>
  <c r="D32" i="47"/>
  <c r="D31" i="47" s="1"/>
  <c r="D30" i="47" s="1"/>
  <c r="D18" i="47"/>
  <c r="D19" i="47"/>
  <c r="D20" i="47"/>
  <c r="D21" i="47"/>
  <c r="D22" i="47"/>
  <c r="D23" i="47"/>
  <c r="D24" i="47"/>
  <c r="D26" i="47"/>
  <c r="D27" i="47"/>
  <c r="D28" i="47"/>
  <c r="D29" i="47"/>
  <c r="D17" i="47"/>
  <c r="D9" i="47"/>
  <c r="D10" i="47"/>
  <c r="D11" i="47"/>
  <c r="D12" i="47"/>
  <c r="D13" i="47"/>
  <c r="D14" i="47"/>
  <c r="D8" i="47"/>
  <c r="F36" i="47"/>
  <c r="F35" i="47" s="1"/>
  <c r="F16" i="47"/>
  <c r="F15" i="47" s="1"/>
  <c r="F7" i="47"/>
  <c r="F6" i="47" s="1"/>
  <c r="E7" i="47"/>
  <c r="E6" i="47" s="1"/>
  <c r="D6" i="47" s="1"/>
  <c r="E40" i="47"/>
  <c r="E39" i="47" s="1"/>
  <c r="E36" i="47"/>
  <c r="E35" i="47" s="1"/>
  <c r="E31" i="47"/>
  <c r="E30" i="47" s="1"/>
  <c r="E25" i="47"/>
  <c r="D25" i="47" s="1"/>
  <c r="E24" i="47"/>
  <c r="D74" i="46"/>
  <c r="D73" i="46" s="1"/>
  <c r="D71" i="46"/>
  <c r="D70" i="46" s="1"/>
  <c r="D68" i="46"/>
  <c r="D66" i="46"/>
  <c r="D64" i="46"/>
  <c r="D62" i="46"/>
  <c r="D60" i="46"/>
  <c r="D58" i="46"/>
  <c r="D53" i="46"/>
  <c r="D47" i="46"/>
  <c r="D45" i="46"/>
  <c r="D42" i="46"/>
  <c r="D40" i="46"/>
  <c r="D16" i="46"/>
  <c r="D10" i="46"/>
  <c r="D7" i="46"/>
  <c r="D7" i="47" l="1"/>
  <c r="D36" i="47"/>
  <c r="D35" i="47" s="1"/>
  <c r="D16" i="47"/>
  <c r="D15" i="47" s="1"/>
  <c r="D42" i="47" s="1"/>
  <c r="F42" i="47"/>
  <c r="E16" i="47"/>
  <c r="E15" i="47" s="1"/>
  <c r="E42" i="47" s="1"/>
  <c r="D6" i="46"/>
  <c r="D44" i="46"/>
  <c r="D76" i="46" l="1"/>
  <c r="P55" i="45" l="1"/>
  <c r="Q55" i="45" s="1"/>
  <c r="P54" i="45"/>
  <c r="Q54" i="45" s="1"/>
  <c r="P53" i="45"/>
  <c r="Q53" i="45" s="1"/>
  <c r="P52" i="45"/>
  <c r="Q52" i="45" s="1"/>
  <c r="P51" i="45"/>
  <c r="Q51" i="45" s="1"/>
  <c r="P50" i="45"/>
  <c r="Q50" i="45" s="1"/>
  <c r="N49" i="45"/>
  <c r="N56" i="45" s="1"/>
  <c r="M49" i="45"/>
  <c r="M56" i="45" s="1"/>
  <c r="L49" i="45"/>
  <c r="L56" i="45" s="1"/>
  <c r="K49" i="45"/>
  <c r="K56" i="45" s="1"/>
  <c r="I49" i="45"/>
  <c r="I56" i="45" s="1"/>
  <c r="H49" i="45"/>
  <c r="H56" i="45" s="1"/>
  <c r="G49" i="45"/>
  <c r="G56" i="45" s="1"/>
  <c r="F49" i="45"/>
  <c r="F56" i="45" s="1"/>
  <c r="E49" i="45"/>
  <c r="E56" i="45" s="1"/>
  <c r="D49" i="45"/>
  <c r="D56" i="45" s="1"/>
  <c r="C49" i="45"/>
  <c r="C56" i="45" s="1"/>
  <c r="Q48" i="45"/>
  <c r="J48" i="45"/>
  <c r="O48" i="45" s="1"/>
  <c r="Q47" i="45"/>
  <c r="J47" i="45"/>
  <c r="O47" i="45" s="1"/>
  <c r="Q46" i="45"/>
  <c r="J46" i="45"/>
  <c r="O46" i="45" s="1"/>
  <c r="Q45" i="45"/>
  <c r="J45" i="45"/>
  <c r="O45" i="45" s="1"/>
  <c r="Q44" i="45"/>
  <c r="J44" i="45"/>
  <c r="O44" i="45" s="1"/>
  <c r="Q43" i="45"/>
  <c r="J43" i="45"/>
  <c r="O43" i="45" s="1"/>
  <c r="Q42" i="45"/>
  <c r="J42" i="45"/>
  <c r="O42" i="45" s="1"/>
  <c r="Q41" i="45"/>
  <c r="J41" i="45"/>
  <c r="O41" i="45" s="1"/>
  <c r="Q40" i="45"/>
  <c r="J40" i="45"/>
  <c r="O40" i="45" s="1"/>
  <c r="Q39" i="45"/>
  <c r="J39" i="45"/>
  <c r="O39" i="45" s="1"/>
  <c r="Q38" i="45"/>
  <c r="J38" i="45"/>
  <c r="O38" i="45" s="1"/>
  <c r="Q37" i="45"/>
  <c r="J37" i="45"/>
  <c r="O37" i="45" s="1"/>
  <c r="Q36" i="45"/>
  <c r="J36" i="45"/>
  <c r="O36" i="45" s="1"/>
  <c r="Q35" i="45"/>
  <c r="J35" i="45"/>
  <c r="O35" i="45" s="1"/>
  <c r="Q34" i="45"/>
  <c r="J34" i="45"/>
  <c r="O34" i="45" s="1"/>
  <c r="Q33" i="45"/>
  <c r="J33" i="45"/>
  <c r="O33" i="45" s="1"/>
  <c r="J32" i="45"/>
  <c r="O32" i="45" s="1"/>
  <c r="P32" i="45" s="1"/>
  <c r="Q32" i="45" s="1"/>
  <c r="J31" i="45"/>
  <c r="O31" i="45" s="1"/>
  <c r="P31" i="45" s="1"/>
  <c r="Q31" i="45" s="1"/>
  <c r="J30" i="45"/>
  <c r="O30" i="45" s="1"/>
  <c r="P30" i="45" s="1"/>
  <c r="Q30" i="45" s="1"/>
  <c r="J29" i="45"/>
  <c r="O29" i="45" s="1"/>
  <c r="P29" i="45" s="1"/>
  <c r="Q29" i="45" s="1"/>
  <c r="J28" i="45"/>
  <c r="O28" i="45" s="1"/>
  <c r="P28" i="45" s="1"/>
  <c r="Q28" i="45" s="1"/>
  <c r="J27" i="45"/>
  <c r="O27" i="45" s="1"/>
  <c r="P27" i="45" s="1"/>
  <c r="Q27" i="45" s="1"/>
  <c r="J26" i="45"/>
  <c r="O26" i="45" s="1"/>
  <c r="P26" i="45" s="1"/>
  <c r="Q26" i="45" s="1"/>
  <c r="J25" i="45"/>
  <c r="O25" i="45" s="1"/>
  <c r="P25" i="45" s="1"/>
  <c r="Q25" i="45" s="1"/>
  <c r="J24" i="45"/>
  <c r="O24" i="45" s="1"/>
  <c r="P24" i="45" s="1"/>
  <c r="Q24" i="45" s="1"/>
  <c r="J23" i="45"/>
  <c r="O23" i="45" s="1"/>
  <c r="P23" i="45" s="1"/>
  <c r="Q23" i="45" s="1"/>
  <c r="J22" i="45"/>
  <c r="O22" i="45" s="1"/>
  <c r="P22" i="45" s="1"/>
  <c r="Q22" i="45" s="1"/>
  <c r="J21" i="45"/>
  <c r="O21" i="45" s="1"/>
  <c r="P21" i="45" s="1"/>
  <c r="Q21" i="45" s="1"/>
  <c r="J20" i="45"/>
  <c r="O20" i="45" s="1"/>
  <c r="P20" i="45" s="1"/>
  <c r="Q20" i="45" s="1"/>
  <c r="J19" i="45"/>
  <c r="O19" i="45" s="1"/>
  <c r="P19" i="45" s="1"/>
  <c r="Q19" i="45" s="1"/>
  <c r="J18" i="45"/>
  <c r="O18" i="45" s="1"/>
  <c r="P18" i="45" s="1"/>
  <c r="Q18" i="45" s="1"/>
  <c r="J17" i="45"/>
  <c r="O17" i="45" s="1"/>
  <c r="P17" i="45" s="1"/>
  <c r="Q17" i="45" s="1"/>
  <c r="J16" i="45"/>
  <c r="O16" i="45" s="1"/>
  <c r="P16" i="45" s="1"/>
  <c r="Q16" i="45" s="1"/>
  <c r="J15" i="45"/>
  <c r="O15" i="45" s="1"/>
  <c r="P15" i="45" s="1"/>
  <c r="Q15" i="45" s="1"/>
  <c r="J14" i="45"/>
  <c r="O14" i="45" s="1"/>
  <c r="P14" i="45" s="1"/>
  <c r="Q14" i="45" s="1"/>
  <c r="J13" i="45"/>
  <c r="O13" i="45" s="1"/>
  <c r="P13" i="45" s="1"/>
  <c r="Q13" i="45" s="1"/>
  <c r="J12" i="45"/>
  <c r="O12" i="45" s="1"/>
  <c r="P12" i="45" s="1"/>
  <c r="Q12" i="45" s="1"/>
  <c r="J11" i="45"/>
  <c r="O11" i="45" s="1"/>
  <c r="P11" i="45" s="1"/>
  <c r="Q11" i="45" s="1"/>
  <c r="J10" i="45"/>
  <c r="O10" i="45" s="1"/>
  <c r="P10" i="45" s="1"/>
  <c r="Q10" i="45" s="1"/>
  <c r="J9" i="45"/>
  <c r="O9" i="45" s="1"/>
  <c r="P9" i="45" s="1"/>
  <c r="Q9" i="45" s="1"/>
  <c r="J8" i="45"/>
  <c r="O8" i="45" s="1"/>
  <c r="P8" i="45" s="1"/>
  <c r="Q8" i="45" s="1"/>
  <c r="J7" i="45"/>
  <c r="O7" i="45" s="1"/>
  <c r="P7" i="45" s="1"/>
  <c r="P49" i="45" l="1"/>
  <c r="P56" i="45" s="1"/>
  <c r="Q7" i="45"/>
  <c r="Q49" i="45" s="1"/>
  <c r="Q56" i="45" s="1"/>
  <c r="J49" i="45"/>
  <c r="J56" i="45" l="1"/>
  <c r="O49" i="45"/>
  <c r="O56" i="45" s="1"/>
  <c r="C35" i="44" l="1"/>
  <c r="B35" i="44"/>
  <c r="E34" i="44"/>
  <c r="D34" i="44"/>
  <c r="E32" i="44"/>
  <c r="D32" i="44"/>
  <c r="E31" i="44"/>
  <c r="D31" i="44"/>
  <c r="E30" i="44"/>
  <c r="D30" i="44"/>
  <c r="E29" i="44"/>
  <c r="D29" i="44"/>
  <c r="E28" i="44"/>
  <c r="C28" i="44"/>
  <c r="D28" i="44" s="1"/>
  <c r="B28" i="44"/>
  <c r="E27" i="44"/>
  <c r="D27" i="44"/>
  <c r="C26" i="44"/>
  <c r="D26" i="44" s="1"/>
  <c r="E25" i="44"/>
  <c r="D25" i="44"/>
  <c r="E24" i="44"/>
  <c r="D24" i="44"/>
  <c r="E23" i="44"/>
  <c r="D23" i="44"/>
  <c r="E22" i="44"/>
  <c r="D22" i="44"/>
  <c r="E21" i="44"/>
  <c r="D21" i="44"/>
  <c r="C20" i="44"/>
  <c r="B20" i="44"/>
  <c r="E19" i="44"/>
  <c r="D19" i="44"/>
  <c r="E18" i="44"/>
  <c r="D18" i="44"/>
  <c r="C17" i="44"/>
  <c r="B17" i="44"/>
  <c r="B7" i="44" s="1"/>
  <c r="E16" i="44"/>
  <c r="D16" i="44"/>
  <c r="E15" i="44"/>
  <c r="D15" i="44"/>
  <c r="E14" i="44"/>
  <c r="D14" i="44"/>
  <c r="E13" i="44"/>
  <c r="D13" i="44"/>
  <c r="E12" i="44"/>
  <c r="E11" i="44" s="1"/>
  <c r="D12" i="44"/>
  <c r="C11" i="44"/>
  <c r="C7" i="44" s="1"/>
  <c r="B11" i="44"/>
  <c r="E10" i="44"/>
  <c r="D10" i="44"/>
  <c r="E9" i="44"/>
  <c r="D9" i="44"/>
  <c r="G31" i="43"/>
  <c r="F31" i="43"/>
  <c r="E31" i="43"/>
  <c r="D31" i="43"/>
  <c r="I30" i="43"/>
  <c r="H30" i="43"/>
  <c r="I29" i="43"/>
  <c r="H29" i="43"/>
  <c r="I28" i="43"/>
  <c r="H28" i="43"/>
  <c r="I27" i="43"/>
  <c r="H27" i="43"/>
  <c r="I26" i="43"/>
  <c r="H26" i="43"/>
  <c r="I25" i="43"/>
  <c r="H25" i="43"/>
  <c r="I24" i="43"/>
  <c r="H24" i="43"/>
  <c r="I23" i="43"/>
  <c r="H23" i="43"/>
  <c r="I22" i="43"/>
  <c r="H22" i="43"/>
  <c r="I21" i="43"/>
  <c r="H21" i="43"/>
  <c r="I20" i="43"/>
  <c r="H20" i="43"/>
  <c r="I19" i="43"/>
  <c r="H19" i="43"/>
  <c r="I18" i="43"/>
  <c r="H18" i="43"/>
  <c r="I17" i="43"/>
  <c r="H17" i="43"/>
  <c r="I16" i="43"/>
  <c r="H16" i="43"/>
  <c r="I15" i="43"/>
  <c r="H15" i="43"/>
  <c r="I14" i="43"/>
  <c r="H14" i="43"/>
  <c r="I13" i="43"/>
  <c r="H13" i="43"/>
  <c r="I12" i="43"/>
  <c r="H12" i="43"/>
  <c r="I11" i="43"/>
  <c r="H11" i="43"/>
  <c r="I10" i="43"/>
  <c r="H10" i="43"/>
  <c r="I9" i="43"/>
  <c r="H9" i="43"/>
  <c r="I8" i="43"/>
  <c r="H8" i="43"/>
  <c r="I7" i="43"/>
  <c r="H7" i="43"/>
  <c r="I6" i="43"/>
  <c r="H6" i="43"/>
  <c r="I5" i="43"/>
  <c r="H5" i="43"/>
  <c r="D20" i="44" l="1"/>
  <c r="B33" i="44"/>
  <c r="B36" i="44" s="1"/>
  <c r="E17" i="44"/>
  <c r="E7" i="44" s="1"/>
  <c r="D11" i="44"/>
  <c r="E20" i="44"/>
  <c r="D35" i="44"/>
  <c r="H31" i="43"/>
  <c r="I31" i="43"/>
  <c r="D17" i="44"/>
  <c r="E26" i="44"/>
  <c r="E35" i="44"/>
  <c r="H164" i="42"/>
  <c r="G164" i="42"/>
  <c r="F164" i="42"/>
  <c r="E164" i="42"/>
  <c r="H163" i="42"/>
  <c r="G163" i="42"/>
  <c r="F163" i="42"/>
  <c r="E163" i="42"/>
  <c r="D163" i="42"/>
  <c r="H162" i="42"/>
  <c r="G162" i="42"/>
  <c r="F162" i="42"/>
  <c r="E162" i="42"/>
  <c r="D162" i="42"/>
  <c r="H161" i="42"/>
  <c r="F161" i="42"/>
  <c r="E161" i="42"/>
  <c r="H160" i="42"/>
  <c r="H165" i="42" s="1"/>
  <c r="G160" i="42"/>
  <c r="F160" i="42"/>
  <c r="E160" i="42"/>
  <c r="D160" i="42"/>
  <c r="D164" i="42"/>
  <c r="E33" i="44" l="1"/>
  <c r="E36" i="44" s="1"/>
  <c r="E165" i="42"/>
  <c r="E157" i="42"/>
  <c r="F165" i="42"/>
  <c r="F157" i="42"/>
  <c r="H157" i="42"/>
  <c r="G161" i="42"/>
  <c r="G165" i="42" s="1"/>
  <c r="C163" i="42"/>
  <c r="C162" i="42"/>
  <c r="C164" i="42"/>
  <c r="D7" i="44"/>
  <c r="C33" i="44"/>
  <c r="D157" i="42"/>
  <c r="D161" i="42"/>
  <c r="D165" i="42" s="1"/>
  <c r="G157" i="42"/>
  <c r="C160" i="42" l="1"/>
  <c r="C161" i="42"/>
  <c r="C157" i="42"/>
  <c r="C36" i="44"/>
  <c r="D36" i="44" s="1"/>
  <c r="D33" i="44"/>
  <c r="N22" i="41"/>
  <c r="L22" i="41"/>
  <c r="K22" i="41"/>
  <c r="J22" i="41"/>
  <c r="H22" i="41"/>
  <c r="G22" i="41"/>
  <c r="I22" i="41" s="1"/>
  <c r="F22" i="41"/>
  <c r="D22" i="41"/>
  <c r="C22" i="41"/>
  <c r="E22" i="41" s="1"/>
  <c r="R12" i="41"/>
  <c r="P12" i="41"/>
  <c r="O12" i="41"/>
  <c r="N12" i="41"/>
  <c r="L12" i="41"/>
  <c r="K12" i="41"/>
  <c r="M12" i="41" s="1"/>
  <c r="J12" i="41"/>
  <c r="H12" i="41"/>
  <c r="G12" i="41"/>
  <c r="F12" i="41"/>
  <c r="D12" i="41"/>
  <c r="C12" i="41"/>
  <c r="E12" i="41" s="1"/>
  <c r="M22" i="41" l="1"/>
  <c r="C165" i="42"/>
  <c r="I12" i="41"/>
  <c r="Q12" i="41"/>
</calcChain>
</file>

<file path=xl/sharedStrings.xml><?xml version="1.0" encoding="utf-8"?>
<sst xmlns="http://schemas.openxmlformats.org/spreadsheetml/2006/main" count="1201" uniqueCount="700">
  <si>
    <t>Kėdainių krašto muziejus</t>
  </si>
  <si>
    <t>Priešgaisrinė tarnyba</t>
  </si>
  <si>
    <t>Šviesioji gimnazija</t>
  </si>
  <si>
    <t>Savivaldybės administracija</t>
  </si>
  <si>
    <t>M.Daukšos viešoji biblioteka</t>
  </si>
  <si>
    <t>Dotnuvos slaugos namai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</si>
  <si>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</si>
  <si>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</si>
  <si>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</si>
  <si>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</si>
  <si>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</si>
  <si>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iš viso</t>
  </si>
  <si>
    <t>Kėdainių visuomenės sveikatos biuras</t>
  </si>
  <si>
    <t>savarankiškom funkcijom</t>
  </si>
  <si>
    <t>Bendruomenės soc centras</t>
  </si>
  <si>
    <t>(+,-)</t>
  </si>
  <si>
    <t>%</t>
  </si>
  <si>
    <t>palyginimas</t>
  </si>
  <si>
    <t>Iš viso asignavimai</t>
  </si>
  <si>
    <t>Kalbų mokykla</t>
  </si>
  <si>
    <t>Dailės mokykla</t>
  </si>
  <si>
    <t>Dotnuvos pagrindinė mokykla</t>
  </si>
  <si>
    <t>Labūnavos pagrindinė mokykla</t>
  </si>
  <si>
    <t>Kėdainių kultūros  centras</t>
  </si>
  <si>
    <t>Iš viso įstaigos</t>
  </si>
  <si>
    <t>Josvainių socialinis ir ugdymo centras</t>
  </si>
  <si>
    <t>Šėtos socialinis ir ugdymo centras</t>
  </si>
  <si>
    <t>Akademijos  gimnazija</t>
  </si>
  <si>
    <t>Josvainių   gimnazija</t>
  </si>
  <si>
    <t>Krakių M.Katkaus gimnazija</t>
  </si>
  <si>
    <t>Šėtos   gimnazija</t>
  </si>
  <si>
    <t>Surviliškio Vinco Svirskio pagrindinė mokykla</t>
  </si>
  <si>
    <t>Suaugusiųjų ir jaunimo mokymo centras</t>
  </si>
  <si>
    <t>Muzikos  mokykla</t>
  </si>
  <si>
    <t>Švietimo pagalbos tarnyba</t>
  </si>
  <si>
    <t>Kontrolės ir audito tarnyba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</si>
  <si>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</si>
  <si>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</si>
  <si>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</si>
  <si>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</si>
  <si>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</si>
  <si>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</si>
  <si>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</si>
  <si>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Surviliškio seniūnija</t>
  </si>
  <si>
    <t>Šėtos seniūnija</t>
  </si>
  <si>
    <t>Truskavos seniūnija</t>
  </si>
  <si>
    <t>Vilainių seniūnija</t>
  </si>
  <si>
    <t>(tūkst.Eur)</t>
  </si>
  <si>
    <t xml:space="preserve">palyginimas </t>
  </si>
  <si>
    <t>Sporto centras</t>
  </si>
  <si>
    <t>Teikti socialinę paramą mokiniams išlaidoms už įsigytus produktus</t>
  </si>
  <si>
    <t>Teikti socialinę paramą mokiniams išlaidoms už įsigytus mokinio reikmenis</t>
  </si>
  <si>
    <t>Vykdyti aplinkos apsaugos rėmimo specialiąją programą</t>
  </si>
  <si>
    <t>Kėdainių pagalbos šeimai centras</t>
  </si>
  <si>
    <t xml:space="preserve"> </t>
  </si>
  <si>
    <t>Vykdyti atliekų tvarkymo sistemos organizavimo funkciją</t>
  </si>
  <si>
    <t>Kėdainių rajono savivaldybės investicijų programa (skolintos lėšos)</t>
  </si>
  <si>
    <t xml:space="preserve">iš pajamų už ilgalaikio ir trumpalaikio turto nuomą, prekės ir paslaugas ir įmokų už išlaikymą įstaigose </t>
  </si>
  <si>
    <t>Melioracijos statinių priežiūrai ir remonto darbams įskaitant priešprojektinius tyrinėjimus, techninės sąmatinės dokumentacijos sudarymą, ekspertizę, darbų techninę priežiūrą bei kitus susijusius darbus</t>
  </si>
  <si>
    <t>Kita dotacija  savivaldybės institucijos valdomiems vietinės reikšmės keliams</t>
  </si>
  <si>
    <t>Bendruomenės socialinis centras</t>
  </si>
  <si>
    <t>01 Aktyvios visuomenės ugdymas</t>
  </si>
  <si>
    <t>02 Socialinės gerovės užtikrinimas</t>
  </si>
  <si>
    <t>04 Ekonomikos plėtra</t>
  </si>
  <si>
    <t>05 Savivaldybės valdymo tobulinimas</t>
  </si>
  <si>
    <t>Kėdainių Senamiesčio progimnazija</t>
  </si>
  <si>
    <t>2,8 kart</t>
  </si>
  <si>
    <t>2 kart</t>
  </si>
  <si>
    <t>Paskolų refinansavimas</t>
  </si>
  <si>
    <t>17,7 kart</t>
  </si>
  <si>
    <t>3,9 kart</t>
  </si>
  <si>
    <t>Eil. Nr.</t>
  </si>
  <si>
    <t>Programoms ir investicijoms finansuoti, iš jų:</t>
  </si>
  <si>
    <t>Asignavimų valdytojai</t>
  </si>
  <si>
    <t>03 Darnios aplinko ir infrastruktūros plėtra</t>
  </si>
  <si>
    <t>2,6 kart</t>
  </si>
  <si>
    <t>4 kart</t>
  </si>
  <si>
    <t>2,2 kart</t>
  </si>
  <si>
    <t xml:space="preserve"> KĖDAINIŲ RAJONO SAVIVALDYBĖS 2024 -2025 METŲ ASIGNAVIMŲ PALYGINIMAS</t>
  </si>
  <si>
    <t xml:space="preserve">KĖDAINIŲ RAJONO SAVIVALDYBĖS 2024-2025 METŲ ASIGNAVIMŲ PAGAL PROGRAMAS PALYGINIMAS  </t>
  </si>
  <si>
    <t>Programos kodas</t>
  </si>
  <si>
    <t>Programos pavadinimas</t>
  </si>
  <si>
    <t xml:space="preserve"> ES lėšos, spec. tikslinė dotacija </t>
  </si>
  <si>
    <t>ugdymo reikmėms finansuoti ir valstyb. deleguotom f-jom</t>
  </si>
  <si>
    <t>01</t>
  </si>
  <si>
    <t>02</t>
  </si>
  <si>
    <t>03</t>
  </si>
  <si>
    <t>04</t>
  </si>
  <si>
    <t>05</t>
  </si>
  <si>
    <t>Iš viso</t>
  </si>
  <si>
    <t>spec. (ilgalaikio ir trumpalaikio materialiojo turto nuoma)</t>
  </si>
  <si>
    <t>spec. (prekės ir paslaugos)</t>
  </si>
  <si>
    <t>spec. (įmokos)</t>
  </si>
  <si>
    <t xml:space="preserve">ASIGNAVIMŲ VALDYTOJAMS  2025 METAMS REKOMENDUOJAMI SAVIVALDYBĖS BIUDŽETO LĖŠŲ  ASIGNAVIMAI DARBO UŽMOKESČIUI </t>
  </si>
  <si>
    <t>(tūkst. Eur)</t>
  </si>
  <si>
    <t>Aisgnavimų valdytojas, programa</t>
  </si>
  <si>
    <t>Iš viso asignavimų</t>
  </si>
  <si>
    <t>Iš jų:</t>
  </si>
  <si>
    <t>Valstybinėms (valstybės perduotoms savivaldybėms) funkcijoms atlikti  (SBVB)</t>
  </si>
  <si>
    <t>Ugdymo reikmėms finansuoti (ML)</t>
  </si>
  <si>
    <t>Savivaldybės savarankiškoms funkcijoms vykdyti:</t>
  </si>
  <si>
    <t>savivaldybės biudžeto (SB)</t>
  </si>
  <si>
    <t>valstybės biudžeto (VB)</t>
  </si>
  <si>
    <t>biudžetinių įstaigų pajamos už prekes ir paslaugas (S)</t>
  </si>
  <si>
    <t>1</t>
  </si>
  <si>
    <t>Kėdainių lopšelis-darželis  „Aviliukas“</t>
  </si>
  <si>
    <t>1.1</t>
  </si>
  <si>
    <t>Kėdainių lopšelis-darželis „Pasaka“</t>
  </si>
  <si>
    <t>2.1</t>
  </si>
  <si>
    <t>Kėdainių lopšelis-darželis „Puriena“</t>
  </si>
  <si>
    <t>3.1</t>
  </si>
  <si>
    <t>Kėdainių lopšelis-darželis „Vaikystė“</t>
  </si>
  <si>
    <t>4.1</t>
  </si>
  <si>
    <t>Kėdainių lopšelis-darželis „Varpelis“</t>
  </si>
  <si>
    <t>5.1</t>
  </si>
  <si>
    <t>Kėdainių lopšelis-darželis „Vyturėlis“</t>
  </si>
  <si>
    <t>6.1</t>
  </si>
  <si>
    <t>Kėdainių lopšelis-darželis „Žilvitis“</t>
  </si>
  <si>
    <t>7.1</t>
  </si>
  <si>
    <t>Kėdainių r. Vilainių mokykla-darželis „Obelėlė“</t>
  </si>
  <si>
    <t>8.1</t>
  </si>
  <si>
    <t>Kėdainių „Atžalyno“ gimnazija</t>
  </si>
  <si>
    <t>9.1</t>
  </si>
  <si>
    <t>Kėdainių šviesioji gimnazija</t>
  </si>
  <si>
    <t>10.1</t>
  </si>
  <si>
    <t>Kėdainių r. Akademijos gimnazija</t>
  </si>
  <si>
    <t>11.1</t>
  </si>
  <si>
    <t>Kėdainių r. Josvainių gimnazija</t>
  </si>
  <si>
    <t>12.1</t>
  </si>
  <si>
    <t>Kėdainių r. Krakių Mikalojaus Katkaus gimnazija</t>
  </si>
  <si>
    <t>13.1</t>
  </si>
  <si>
    <t>Kėdainių r. Šėtos gimnazija</t>
  </si>
  <si>
    <t>14.1</t>
  </si>
  <si>
    <t>Lietuvos sporto universiteto Kėdainių „Aušros“ progimnazija</t>
  </si>
  <si>
    <t>15.1</t>
  </si>
  <si>
    <t>Kėdainių „Ryto“ progimnazija</t>
  </si>
  <si>
    <t>16.1</t>
  </si>
  <si>
    <t>17.1</t>
  </si>
  <si>
    <t>Kėdainių r. Dotnuvos pagrindinė mokykla</t>
  </si>
  <si>
    <t>18.1</t>
  </si>
  <si>
    <t>Kėdainių r. Labūnavos pagrindinė mokykla</t>
  </si>
  <si>
    <t>19.1</t>
  </si>
  <si>
    <t>Kėdainių r. Surviliškio Vinco Svirskio pagrindinė mokykla</t>
  </si>
  <si>
    <t>20.1</t>
  </si>
  <si>
    <t>Kėdainių suaugusiųjų ir jaunimo mokymo centras</t>
  </si>
  <si>
    <t>21.1</t>
  </si>
  <si>
    <t>Kėdainių „Spindulio“ mokykla</t>
  </si>
  <si>
    <t>22.1</t>
  </si>
  <si>
    <t>Kėdainių dailės mokykla</t>
  </si>
  <si>
    <t>23.1</t>
  </si>
  <si>
    <t>Kėdainių kalbų mokykla</t>
  </si>
  <si>
    <t>24.1</t>
  </si>
  <si>
    <t>Kėdainių muzikos  mokykla</t>
  </si>
  <si>
    <t>25.1</t>
  </si>
  <si>
    <t>Kėdainių švietimo pagalbos tarnyba</t>
  </si>
  <si>
    <t>26.1</t>
  </si>
  <si>
    <t>Kėdainių sporto centras</t>
  </si>
  <si>
    <t>27.1</t>
  </si>
  <si>
    <t>Kėdainių kultūros centras</t>
  </si>
  <si>
    <t>28.1</t>
  </si>
  <si>
    <t>29.1</t>
  </si>
  <si>
    <t>30.1</t>
  </si>
  <si>
    <t>31.1</t>
  </si>
  <si>
    <t>32.1</t>
  </si>
  <si>
    <t>33.1</t>
  </si>
  <si>
    <t>Kėdainių rajono savivaldybės Mikalojaus Daukšos viešoji biblioteka</t>
  </si>
  <si>
    <t>34.1</t>
  </si>
  <si>
    <t>35.1</t>
  </si>
  <si>
    <t>Kėdainių rajono savivaldybės priešgaisrinė tarnyba</t>
  </si>
  <si>
    <t>36.1</t>
  </si>
  <si>
    <t>Kėdainių bendruomenės socialinis centras</t>
  </si>
  <si>
    <t>37.1</t>
  </si>
  <si>
    <t>38.1</t>
  </si>
  <si>
    <t>39.1</t>
  </si>
  <si>
    <t>39.2</t>
  </si>
  <si>
    <t xml:space="preserve">Šėtos socialinis ir ugdymo centras </t>
  </si>
  <si>
    <t>40.1</t>
  </si>
  <si>
    <t>40.2</t>
  </si>
  <si>
    <t>41.1</t>
  </si>
  <si>
    <t>Kėdainių rajono savivaldybės visuomenės sveikatos biuras</t>
  </si>
  <si>
    <t>42.1</t>
  </si>
  <si>
    <t>Kėdainių rajono savivaldybės kontrolės ir audito tarnyba</t>
  </si>
  <si>
    <t>43.1</t>
  </si>
  <si>
    <t xml:space="preserve">Kėdainių rajono savivaldybės administracija </t>
  </si>
  <si>
    <t>44.1</t>
  </si>
  <si>
    <t>44.2</t>
  </si>
  <si>
    <t>44.3</t>
  </si>
  <si>
    <t>44.4</t>
  </si>
  <si>
    <t>Kėdainių rajono savivaldybės administracijos Kėdainių miesto seniūnija</t>
  </si>
  <si>
    <t>45.1</t>
  </si>
  <si>
    <t>45.2</t>
  </si>
  <si>
    <t>03 Darnios aplinkos ir infrastruktūros plėtra</t>
  </si>
  <si>
    <t>45.3</t>
  </si>
  <si>
    <t>Kėdainių rajono savivaldybės administracijos Dotnuvos seniūnija</t>
  </si>
  <si>
    <t>46.1</t>
  </si>
  <si>
    <t>46.2</t>
  </si>
  <si>
    <t>46.3</t>
  </si>
  <si>
    <t>46.4</t>
  </si>
  <si>
    <t>Kėdainių rajono savivaldybės administracijos Gudžiūnų seniūnija</t>
  </si>
  <si>
    <t>47.1</t>
  </si>
  <si>
    <t>47.2</t>
  </si>
  <si>
    <t>47.3</t>
  </si>
  <si>
    <t>47.4</t>
  </si>
  <si>
    <t>Kėdainių rajono savivaldybės administracijos Josvainių seniūnija</t>
  </si>
  <si>
    <t>48.1</t>
  </si>
  <si>
    <t>48.2</t>
  </si>
  <si>
    <t>48.3</t>
  </si>
  <si>
    <t>48.4</t>
  </si>
  <si>
    <t>Kėdainių rajono savivaldybės administracijos Krakių seniūnija</t>
  </si>
  <si>
    <t>49.1</t>
  </si>
  <si>
    <t>49.2</t>
  </si>
  <si>
    <t>49.3</t>
  </si>
  <si>
    <t>49.4</t>
  </si>
  <si>
    <t>49.5</t>
  </si>
  <si>
    <t>Kėdainių rajono savivaldybės administracijos Pelėdnagių seniūnija</t>
  </si>
  <si>
    <t>50.1</t>
  </si>
  <si>
    <t>50.2</t>
  </si>
  <si>
    <t>50.3</t>
  </si>
  <si>
    <t>50.4</t>
  </si>
  <si>
    <t>Kėdainių rajono savivaldybės administracijos Pernaravos seniūnija</t>
  </si>
  <si>
    <t>51.1</t>
  </si>
  <si>
    <t>51.2</t>
  </si>
  <si>
    <t>51.3</t>
  </si>
  <si>
    <t>51.4</t>
  </si>
  <si>
    <t>Kėdainių rajono savivaldybės administracijos Surviliškio seniūnija</t>
  </si>
  <si>
    <t>52.1</t>
  </si>
  <si>
    <t>52.2</t>
  </si>
  <si>
    <t>52.3</t>
  </si>
  <si>
    <t>52.4</t>
  </si>
  <si>
    <t>Kėdainių rajono savivaldybės administracijos Šėtos seniūnija</t>
  </si>
  <si>
    <t>53.1</t>
  </si>
  <si>
    <t>53.2</t>
  </si>
  <si>
    <t>53.3</t>
  </si>
  <si>
    <t>53.4</t>
  </si>
  <si>
    <t>Kėdainių rajono savivaldybės administracijos Truskavos seniūnija</t>
  </si>
  <si>
    <t>54.1</t>
  </si>
  <si>
    <t>54.2</t>
  </si>
  <si>
    <t>54.3</t>
  </si>
  <si>
    <t>54.4</t>
  </si>
  <si>
    <t>Kėdainių rajono savivaldybės administracijos Vilainių seniūnija</t>
  </si>
  <si>
    <t>55.1</t>
  </si>
  <si>
    <t>55.2</t>
  </si>
  <si>
    <t>55.3</t>
  </si>
  <si>
    <t>55.4</t>
  </si>
  <si>
    <t>Kėdainių rajono savivaldybės rekomenduojamas 2025 m. biudžeto išlaidų darbo užmokesčiui planas pagal programas ir finansavimo šaltinius</t>
  </si>
  <si>
    <t>________________________________________________</t>
  </si>
  <si>
    <t>VALSTYBĖS DELEGUOTŲ ASIGNAVIMŲ, SKIRTŲ 2025 M., PALYGINIMAS SU 2024 M.</t>
  </si>
  <si>
    <t>Valstybės deleguotos funkcijos pavadinimas</t>
  </si>
  <si>
    <t>Funkcijos kodas</t>
  </si>
  <si>
    <t>2025 m. 
 (tūkst. Eur)</t>
  </si>
  <si>
    <t>2024 m.
pirminis planas 
 (tūkst. Eur)</t>
  </si>
  <si>
    <t>2024 m.
patiksl. planas 
 (tūkst. Eur)</t>
  </si>
  <si>
    <t>Palyginimas (+, -)</t>
  </si>
  <si>
    <t>t. sk. darbo užmok.</t>
  </si>
  <si>
    <t>Iš viso 
(4 su 5 st.)</t>
  </si>
  <si>
    <t>Iš viso
 (4 su 6 st.)</t>
  </si>
  <si>
    <t xml:space="preserve">Gyventojų registro tvarkymui ir duomenų valstybės registrui teikimui  </t>
  </si>
  <si>
    <t>01.03.03.02</t>
  </si>
  <si>
    <t>Archyvinių dokumentų tvarkymui</t>
  </si>
  <si>
    <t>Duomenų teikimui suteiktos valstybės pagalbos registrui</t>
  </si>
  <si>
    <t>Jaunimo politikos įgyvendinimui</t>
  </si>
  <si>
    <t>01.06.01.02</t>
  </si>
  <si>
    <t>Valstybinės kalbos vartojimo ir taisyklingumo kontrolei</t>
  </si>
  <si>
    <t>Civilinės būklės aktų registravimui</t>
  </si>
  <si>
    <t xml:space="preserve">Gyvenamosios vietos deklaravimo duomenų tvarkymui   </t>
  </si>
  <si>
    <t>Pirminės valstybės garantuojamos teisinės pagalbos teikimui</t>
  </si>
  <si>
    <t>Mobilizacijos administravimui</t>
  </si>
  <si>
    <t>02.01.01.04</t>
  </si>
  <si>
    <t xml:space="preserve">Civilinės saugos organizavimui  </t>
  </si>
  <si>
    <t>02.02.01.01</t>
  </si>
  <si>
    <t xml:space="preserve">Priešgaisrinių tarnybų organizavimui   </t>
  </si>
  <si>
    <t>03.02.01.01</t>
  </si>
  <si>
    <t>Užimtumo didinimo programų įgyvendinimui</t>
  </si>
  <si>
    <t>04.01.02.01</t>
  </si>
  <si>
    <t>Melioracijos ir hidrotechnikos įrenginių eksploatavimui</t>
  </si>
  <si>
    <t>04.02.01.01</t>
  </si>
  <si>
    <t>Žemės ūkio funkcijų vykdymui</t>
  </si>
  <si>
    <t>04.02.01.04</t>
  </si>
  <si>
    <t>Erdvinių duomenų rinkinio tvarkymui</t>
  </si>
  <si>
    <t>04.02.01.02</t>
  </si>
  <si>
    <t>Būsto nuomos ar išperkamosios būsto nuomos mokesčių dalies kompensacijoms</t>
  </si>
  <si>
    <t>10.07.01.01</t>
  </si>
  <si>
    <t>Socialinės paslaugos (socialinei globai asmenims su sunkia negalia)</t>
  </si>
  <si>
    <t>10.01.02.02</t>
  </si>
  <si>
    <t>Socialinės paslaugos (socialinei priežiūrai socialinės rizikos šeimoms)</t>
  </si>
  <si>
    <t xml:space="preserve"> 10.04.01.01</t>
  </si>
  <si>
    <t>Soc paslaugoms (teikti šeimoms individualios priežiūros darbuotojų paslaugas)</t>
  </si>
  <si>
    <t>10.04.01.01</t>
  </si>
  <si>
    <t>Socialinių išmokų ir kompensacijų skaičiavimui ir mokėjimui</t>
  </si>
  <si>
    <t xml:space="preserve">10.03.01.01 10.07.01.01  10.09.01.09 </t>
  </si>
  <si>
    <t>Kompensacijų nepriklausomybės gynėjams mokėjimui</t>
  </si>
  <si>
    <t>Išlaidoms už įsigytus produktus, mokinio reikmenis ir socialinei paramai mokiniams administruoti</t>
  </si>
  <si>
    <t>10.04.01.40</t>
  </si>
  <si>
    <t>Koordinuotai teikiamų paslaugų vaikams nuo gimimo iki 18 m. ir vaiko atstovams pagal įstatymą koordinavimui</t>
  </si>
  <si>
    <t>09.08.01.09</t>
  </si>
  <si>
    <t>Sveikos gyvensenos plėtojimui bei sveikos gyvensenos įgūdžių ugdymui įstaigose ir bendruomenėse, visuomenės sveikatos stebėsenos vykdymui savivaldybėse</t>
  </si>
  <si>
    <t>07.04.01.02</t>
  </si>
  <si>
    <t xml:space="preserve">Neveiksnių asmenų būklės peržiūrėjimui </t>
  </si>
  <si>
    <t>07.06.01.02</t>
  </si>
  <si>
    <t>Savivaldybės teritorijoje esančių miestų ir miestelių teritorijų ribose valstybinės žemės patikėtinio funkcijos atlikimui</t>
  </si>
  <si>
    <t>01.06.01.03</t>
  </si>
  <si>
    <t xml:space="preserve">KĖDAINIŲ RAJONO SAVIVALDYBĖS 2024-2025 METŲ BIUDŽETO PAJAMŲ PLANO PALYGINIMAS </t>
  </si>
  <si>
    <t>2024 m.</t>
  </si>
  <si>
    <t>2025 m.</t>
  </si>
  <si>
    <t xml:space="preserve">      2025 m. palyginimas</t>
  </si>
  <si>
    <t>pirminis planas (tūkst. Eur)</t>
  </si>
  <si>
    <t>su 2024 m. pirminiu planu</t>
  </si>
  <si>
    <t>proc.</t>
  </si>
  <si>
    <t>suma (tūkst. Eur)</t>
  </si>
  <si>
    <t>Pajamos savarankiškoms funkcijoms vykdyti</t>
  </si>
  <si>
    <t>Gyventojų  pajamų mokestis tenkantis savivaldybei (procentais)</t>
  </si>
  <si>
    <t>44,08 pastovioji dalis
7,54   kintamoji dalis
51,62</t>
  </si>
  <si>
    <t>43,62 pastovioji dalis
7,02   kintamoji dalis
50,64</t>
  </si>
  <si>
    <t>Gyventojų  pajamų mokestis</t>
  </si>
  <si>
    <t>Gyventojų  pajamų mokestis, mokamas už pajamas, gautas iš veiklos, kuria verčiamasi turint verslo liudijimą</t>
  </si>
  <si>
    <t>Turto mokesčiai:</t>
  </si>
  <si>
    <t xml:space="preserve">   žemės mokestis</t>
  </si>
  <si>
    <t xml:space="preserve">   nekilnojamojo turto mokestis</t>
  </si>
  <si>
    <t xml:space="preserve">   paveldimo turto mokestis</t>
  </si>
  <si>
    <t xml:space="preserve">   žemės nuomos mokestis</t>
  </si>
  <si>
    <t xml:space="preserve">   dividendai</t>
  </si>
  <si>
    <t>Kitos pajamos ir rinkliavos</t>
  </si>
  <si>
    <t>Materialiojo  ir nematerialiojo turto realizavimo pajamos</t>
  </si>
  <si>
    <t xml:space="preserve">Dotacija savivaldybėms iš Europos Sąjungos, kitos tarptautinės finansinės paramos ir bendrojo finansavimo lėšų </t>
  </si>
  <si>
    <t>Speciali tikslinė dotacija</t>
  </si>
  <si>
    <t xml:space="preserve">   Valstybinėms funkcijoms atlikti</t>
  </si>
  <si>
    <t xml:space="preserve">   Ugdymo reikmėms finansuoti</t>
  </si>
  <si>
    <t xml:space="preserve">   Mokyklos specialiųjų poreikių turintiems mokiniams</t>
  </si>
  <si>
    <t>Kita tikslinė dotacija</t>
  </si>
  <si>
    <r>
      <t xml:space="preserve">Mokestis už aplinkos teršimą                                      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                                       </t>
    </r>
  </si>
  <si>
    <t>Mokestis už valstybinius gamtos išteklius</t>
  </si>
  <si>
    <t>Vietinė rinkliava už atliekų tvarkymą</t>
  </si>
  <si>
    <t xml:space="preserve">Biudžetinių įstaigų gautos pajamos:                              </t>
  </si>
  <si>
    <t>Pajamos už prekes ir paslaugas</t>
  </si>
  <si>
    <t>Pajamos už ilgalaikio ir trumpalaikio materialiojo turto nuomą</t>
  </si>
  <si>
    <t>`</t>
  </si>
  <si>
    <t xml:space="preserve">Įmokos už išlaikymą švietimo, socialinės apsaugos ir kitose  įstaigose </t>
  </si>
  <si>
    <t>Prioritetinės ir neprioritetinės infrastruktūros įmokos</t>
  </si>
  <si>
    <t xml:space="preserve">                                                   Iš viso pajamų</t>
  </si>
  <si>
    <t xml:space="preserve">Nepanaudotos biudžeto pajamos išlaidoms dengti  
</t>
  </si>
  <si>
    <t>Finansinių įsipareigojimų prisiėmimo (skolinimosi) pajamos</t>
  </si>
  <si>
    <t>Iš viso pajamos su likučiu ir skolintomis lėšomis</t>
  </si>
  <si>
    <t xml:space="preserve">  MOKYMO LĖŠŲ UGDYMO REIKMĖMS FINANSUOTI  2025 M. PLANAS (TŪKST. EUR)</t>
  </si>
  <si>
    <t>Pavadinimas</t>
  </si>
  <si>
    <t>Lėšos ugdymo planui įgyven- dinti</t>
  </si>
  <si>
    <t>Lėšos švietimo pagalbai</t>
  </si>
  <si>
    <t>Paslaugoms susijusioms su psichologine pagalbą</t>
  </si>
  <si>
    <t>Lėšos vadovėliams ir kitoms mokymo priemonėms</t>
  </si>
  <si>
    <t>Lėšos mokinių pažintinei veiklai ir prof. orienta- vimui</t>
  </si>
  <si>
    <t>Lėšos mokytojų ir kitų ugdymo procese dalyvaujančių asmenų kvalifikacijai tobulinti</t>
  </si>
  <si>
    <t>Mokyklai apskai- čiuotos mokymo lėšos</t>
  </si>
  <si>
    <t xml:space="preserve">Lėšos ugdymo procesui organi- zuoti ir valdyti </t>
  </si>
  <si>
    <t>Lėšos skaitmeninio ugdymo plėtrai</t>
  </si>
  <si>
    <t>Lėšos mokymosi pagalbai</t>
  </si>
  <si>
    <t>Lėšos mokyklos bibliotekos darbuotojams išlaikyti</t>
  </si>
  <si>
    <t>Mokymo lėšos viso</t>
  </si>
  <si>
    <t>tame skaičiuje</t>
  </si>
  <si>
    <t>Darbo užm., sodra</t>
  </si>
  <si>
    <t>Darbo užm.</t>
  </si>
  <si>
    <t>Kėdainių lopšeli-darželis "Aviliukas"</t>
  </si>
  <si>
    <t>Kėdainių lopšeli-darželis "Pasaka"</t>
  </si>
  <si>
    <t>Kėdainių lopšelis-darželis "Puriena"</t>
  </si>
  <si>
    <t>Kėdainių lopšelis-darželis "Vaikystė"</t>
  </si>
  <si>
    <t>Kėdainių lopšelis-darželis "Varpelis"</t>
  </si>
  <si>
    <t>Kėdainių lopšelis-darželis "Vyturėlis"</t>
  </si>
  <si>
    <t>Kėdainių lopšelis-darželis "Žilvitis"</t>
  </si>
  <si>
    <t>Kėdainių r. Vilainių mokykla-darželis "Obelėlė"</t>
  </si>
  <si>
    <t>Kėdainių "Atžalyno" gimnazija</t>
  </si>
  <si>
    <t>Lietuvos sporto universiteto Kėdainių "Aušros" progimnazija</t>
  </si>
  <si>
    <t>Kėdainių "Ryto" progimnazija</t>
  </si>
  <si>
    <t>Kėdainių suaugusių ir jaunimo mokymo centras</t>
  </si>
  <si>
    <t>Kėdainių "Spindulio" mokykla</t>
  </si>
  <si>
    <t>VŠĮ Alternatyviojo ugdymo centras</t>
  </si>
  <si>
    <t>VŠĮ "Pažinimo taku"</t>
  </si>
  <si>
    <t>"Varpelis"l.d</t>
  </si>
  <si>
    <t>"Žilvitis"l/d</t>
  </si>
  <si>
    <t>"Vyturėlis"l/d</t>
  </si>
  <si>
    <t>"Pasaka"l/d</t>
  </si>
  <si>
    <t>Labūnavos d.</t>
  </si>
  <si>
    <t>Lančiūnavos d.</t>
  </si>
  <si>
    <t>Krakių d.</t>
  </si>
  <si>
    <t>Šėtos soc.c.</t>
  </si>
  <si>
    <t>Josvainių soc.c.</t>
  </si>
  <si>
    <t>Švietimo pagalbos t-ba</t>
  </si>
  <si>
    <t>Muzikos m-la</t>
  </si>
  <si>
    <t>Kalbų m-la</t>
  </si>
  <si>
    <t>Dailės m-la</t>
  </si>
  <si>
    <t>Sporto m-la</t>
  </si>
  <si>
    <t>Brandos egzaminai</t>
  </si>
  <si>
    <t>Išorės auditas</t>
  </si>
  <si>
    <t>Viso</t>
  </si>
  <si>
    <t>Kėdainių muzikos mokykla</t>
  </si>
  <si>
    <t>Organizuoti ir vykdyti mokymosi pasiekimų patikrinimus</t>
  </si>
  <si>
    <t>31.2</t>
  </si>
  <si>
    <t>Lėšos ugdymo finansavimo poreikių skirtumams sumažinti</t>
  </si>
  <si>
    <t>Eil.   Nr.</t>
  </si>
  <si>
    <t>Progra- mos kodas</t>
  </si>
  <si>
    <t>Asignavimų valdytojas</t>
  </si>
  <si>
    <t>2</t>
  </si>
  <si>
    <t>AKTYVIOS VISUOMENĖS UGDYMAS</t>
  </si>
  <si>
    <t>Kita dotacija neformaliajam vaikų švietimui</t>
  </si>
  <si>
    <t>Kėdainių lopšelis-darželis „Aviliukas“</t>
  </si>
  <si>
    <t>Kita dotacija pedagoginių darbuotojų, dirbančių pagal ikimokyklinio, priešmokyklinio ir neformaliojo vaikų švietimo programas savivaldybės mokyklose, padidintam darbo užmokesčiui nuo 2025 m. sausio 1 d. mokėti</t>
  </si>
  <si>
    <t>Kėdainių r. Šėtos  gimnazija</t>
  </si>
  <si>
    <t>Kita dotacija savivaldybės viešajai bibliotekai dokumentams įsigyti</t>
  </si>
  <si>
    <t>Kita dotacija stiprinti bendruomenines veiklas savivaldybėje</t>
  </si>
  <si>
    <t>SOCIALINĖS GEROVĖS UŽTIKRINIMAS</t>
  </si>
  <si>
    <t xml:space="preserve">Kita dotacija kompleksinėms paslaugoms šeimai organizuoti </t>
  </si>
  <si>
    <t xml:space="preserve"> Kita dotacija socialinių paslaugų įstaigose dirbančių  socialinių  paslaugų srities darbuotojų pareiginei algai padidinti</t>
  </si>
  <si>
    <t>Šėtos socialinis ir ugdymo  centras</t>
  </si>
  <si>
    <t>Kita dotacija socialinių paslaugų šakos kolektyvinėje sutartyje nustatytiems įsipareigojimams igyvendinti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</si>
  <si>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</si>
  <si>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</si>
  <si>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asmenų  su negalia reikalams koordinuoti</t>
  </si>
  <si>
    <t>Kėdainių rajono savivaldybės administracija</t>
  </si>
  <si>
    <t xml:space="preserve"> Kita dotacija laikino atokvėpio paslaugai teikti ir administruoti</t>
  </si>
  <si>
    <t>Kita dotacija asmeninei pagalbai teikti ir administruoti</t>
  </si>
  <si>
    <t>DARNIOS APLINKOS IR INFRASTRUKTŪROS PLĖTRA</t>
  </si>
  <si>
    <t>EKONOMINĖS PLĖTRA</t>
  </si>
  <si>
    <t>Kita dotacija įgyvendinti valstybei nuosavybės teise priklausančių žemės savininkų ir kitų naudotojų žemėje esančių melioracijos statinių rekonstravimo ir remonto darbus</t>
  </si>
  <si>
    <t xml:space="preserve">                                                                                         ___________________________</t>
  </si>
  <si>
    <t xml:space="preserve">2025 METŲ VALSTYBĖS BIUDŽETO TIKSLINĖS DOTACIJOS SAVIVALDYBĖS BIUDŽETUI KITI ASIGNAVIMAI </t>
  </si>
  <si>
    <t>Kita dotacija  finansuoti išlaidas, susijusias su ugdymu, maitinimu ir pavėžėjimu  vaikams ikimokykliniame ugdyme</t>
  </si>
  <si>
    <t xml:space="preserve"> Kita dotacija užtikrinti išmokų ginkluoto pasipriešinimo dalyviams apmokėjimą</t>
  </si>
  <si>
    <t>Kėdainių rajono savivaldybės administracija iš viso:</t>
  </si>
  <si>
    <t>Įgyvendinti "Tūkstantmečio mokyklos I"  projektą</t>
  </si>
  <si>
    <t xml:space="preserve">Švietimo paslaugų kokybės gerinimas, aprūpinant efektyviai veikiančias bendrojo ugdymo mokyklas laboratorine įranga ir priemonėmis </t>
  </si>
  <si>
    <t>Projekto "Išmaniųjų akademija"  įgyvendinimas (ES projekto "Kauno regiono funkcinės zonos strategija" dalis)</t>
  </si>
  <si>
    <t xml:space="preserve">Projekto "Ugdymo prieinamumo didinimas atskirtį patiriantiems vaikams Kėdainių „Ryto“ ir Kėdainių senamiesčio progimnazijose" įgyvedinimas </t>
  </si>
  <si>
    <t>Plėtoti įvairialypį švietimą  Kėdainių „Aušros“ progimnazijoje ir Vilainių mokykloje-darželyje „Obelėlė“, vykdant visos dienos mokyklos veiklą</t>
  </si>
  <si>
    <t>Projekto "Kokybiškų visuomenės sveikatos paslaugų prieinamumo didinimas Kėdainių rajone" įgyvendinimas</t>
  </si>
  <si>
    <t>Sveikatos centro sudėtyje teikiamų sveikatos priežiūros paslaugų infrastruktūros modernizavimas Kėdainių rajono savivaldybėje</t>
  </si>
  <si>
    <t xml:space="preserve">Ilgalaikės priežiūros paslaugų plėtojimo užtikrinimas 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</si>
  <si>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</si>
  <si>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</si>
  <si>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 xml:space="preserve">Asmenų su intelekto ir psichikos negalia institucinės globos pertvarkos įgyvendinimas Kėdainiuose, įsteigiant socialines dirbtuves </t>
  </si>
  <si>
    <t>Intelekto ir (ar) psichikos negalią turinčių asmenų atvejo vadybos paslaugų teikimas</t>
  </si>
  <si>
    <t>Projekto "Priedangų infrastruktūros plėtra Kėdainių rajono savivaldybėje"" įgyvendinimas</t>
  </si>
  <si>
    <t>Projekto "Pasirengimas evakuojamus gyventojus laikinai apgyvendinti kolektyvinės apsaugos statiniuose" įgyvendinimas</t>
  </si>
  <si>
    <t>Socialinio būsto fondo neįgaliesiems ir gausioms šeimoms plėtra</t>
  </si>
  <si>
    <t>Asmenų su intelekto ir psichikos negalia institucinės globos pertvarkos įgyvendinimas Kėdainiuose, įsteigiant grupinius gyvenimo namus</t>
  </si>
  <si>
    <t>Asmenų su intelekto ir psichikos negalia institucinės globos pertvarkos įgyvendinimas Kėdainiuose (apsaugotas būstas)</t>
  </si>
  <si>
    <t>Nestacionarių socialinių paslaugų infrastruktūros kūrimas Kėdainių rjaone</t>
  </si>
  <si>
    <t xml:space="preserve"> DARNIOS APLINKOS IR INFRASTRUKTŪROS PLĖTRA</t>
  </si>
  <si>
    <t>Projekto "Žaliosios infrastruktūros Kėdainių miesto urbanizuotoje aplinkoje plėtojimas" įgyvendinimas</t>
  </si>
  <si>
    <t>Darnaus judumo mieste skatinimas (1. Dariaus Girėno iki Draugystės, 2. nuo Vaivorykštės iki J.Basanavičiaus g. 3.Kalno-Pirmūnų-Juodkiškio iki Gamyklos 4. Tilto g. 5.  Liaudies – Kanapinsko žiedas – Gegučių parkas – Vyturių – Lauko – J. Basanavičiaus gatvėmis; 6. nuo Draugystės-Žibuoklių)</t>
  </si>
  <si>
    <t xml:space="preserve">Projekto "Rūšiuojamojo atliekų surinkimo skatinimas Kėdainių rajono savivaldybėje" įgyvendinimas </t>
  </si>
  <si>
    <t xml:space="preserve">Projekto "Kultūros paveldo ir gamtos objektų pritaikymas lankyti Kėdainių rajono savivaldybėje" įgyvendinimas (ES projekto "Kauno regiono funkcinės zonos strategija" dalis) </t>
  </si>
  <si>
    <t>Kėdainių rajono Dotnuvos seniūnijos Kruostos upės Vaidatonių tvenkinio hidrotechnikos statinių rekonstrukcija ir techninės priežiūros vykdymas</t>
  </si>
  <si>
    <t>SAVIVALDYBĖS VALDYMO TOBULINIMAS</t>
  </si>
  <si>
    <t>Viešųjų paslaugų teikimas bei gyventojų aptarnavimas, pasitelkiant dirbtinio intelekto sprendimus, Kėdainių rajono savivaldybėje</t>
  </si>
  <si>
    <t xml:space="preserve">                                                               ___________________________________________</t>
  </si>
  <si>
    <t>Kėdainių r. Krakių Mikalojaus Katkaus gimnazijos sporto aikštyno atnaujinimas</t>
  </si>
  <si>
    <t>Iš viso, iš jų:</t>
  </si>
  <si>
    <t>ES lėšos</t>
  </si>
  <si>
    <t>VB lėšos</t>
  </si>
  <si>
    <t xml:space="preserve"> 2025 METŲ KĖDAINIŲ RAJONO SAVIVALDYBĖS BIUDŽETO ASIGNAVIMAI PROJEKTAMS FINANSUOTI EUROPOS SĄJUNGOS IR  VALSTYBĖS BIUDŽETO DOTACIJOS IŠ KITŲ VALDYMO LYGIŲ   LĖŠOMIS</t>
  </si>
  <si>
    <t>ES lėšos, VB dotacija, speciali tikslinė dotacija (ugdymo reikmėms finansuoti, valstybės deleguotos f-jos, iš apskrities  perduotai įstaigai išlaikyti)</t>
  </si>
  <si>
    <t>Lopšelis - darželis   „ Aviliukas“</t>
  </si>
  <si>
    <t>Lopšelis - darželis  „ Pasaka“</t>
  </si>
  <si>
    <t>Lopšelis - darželis  „Puriena“</t>
  </si>
  <si>
    <t>Lopšelis - darželis   „Vaikystė“</t>
  </si>
  <si>
    <t>Lopšelis - darželis   „Varpelis“</t>
  </si>
  <si>
    <t>Lopšelis - darželis  „Vyturėlis“</t>
  </si>
  <si>
    <t>Lopšelis - darželis    „Žilvitis“</t>
  </si>
  <si>
    <t>Vilainių mokykla - darželis   „Obelėlė“</t>
  </si>
  <si>
    <t>„Atžalyno“ gimnazija</t>
  </si>
  <si>
    <t>„Aušros“ progimnazija</t>
  </si>
  <si>
    <t>„Ryto“  progimnazija</t>
  </si>
  <si>
    <t>Kėdainių  „Spindulio“ mokykla</t>
  </si>
  <si>
    <t>Projekto „Ankstyvojo ugdymo užtikrinimas vaikams iš socialinę riziką patiriančių šeimų“ įgyvendinimas</t>
  </si>
  <si>
    <t>Kėdainių sporto centro bazių atnaujinimas ir plėtra</t>
  </si>
  <si>
    <t>Bendruomeninės fizinio aktyvumo infrastruktūros mieste ir rajone atnaujinimas ir (arba) plėtra</t>
  </si>
  <si>
    <t>Skaitmeninio ugdymo plėtra</t>
  </si>
  <si>
    <t>Projekto "Įvairialypio švietimo plėtojimas Kėdainių „Aušros“ progimnazijoje ir Vilainių mokykloje-darželyje „Obelėlė“, vykdant visos dienos mokyklos veiklą"  įgyvedinimas</t>
  </si>
  <si>
    <t xml:space="preserve">Vaikų maitinimo ekologiškais ir pagal nacionalinę maisto kokybės sistemą pagamintais produktais  Kėdainių lopšelyje-darželyje "Žilvitis" organizavimas (dalyvavimas projekte) </t>
  </si>
  <si>
    <t>Saugių ugdymo sąlygų įstaigose, vykdančiose ugdymo programas, užtikrinimas</t>
  </si>
  <si>
    <t>Kėdainių šviesiosios gimnazijos pastato Kėdainiuose, Didžioji g. 60, įveiklinimas</t>
  </si>
  <si>
    <t xml:space="preserve">Šėtos gimnazijos I aukšto patalpų  bei gimnazijos aplinkos pritaikymas ikimokyklinio / priešmokyklinio ugdymo organizavimui       </t>
  </si>
  <si>
    <t>Dailės mokyklos stogo rekonstrukcija bei vėdinimo sistemos atnaujinimas</t>
  </si>
  <si>
    <t xml:space="preserve"> Krakių Mikalojaus Katkaus gimnazijos sporto aikštyno atnaujinimas</t>
  </si>
  <si>
    <t>Šėtos gimnazijos gimnazijos sporto aikštyno atnaujinimas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</si>
  <si>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</si>
  <si>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</si>
  <si>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Kėdainių kultūros centro įveiklinimas</t>
  </si>
  <si>
    <t>Krakių kultūros centro patalpų dalies pritaikymas kultūros reikmėms</t>
  </si>
  <si>
    <t>Kultūros centrų ir jų skyrių, bibliotekos ir jos filialų materialinės, infrastruktūrinės aplinkos atnaujinimas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</si>
  <si>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</si>
  <si>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</si>
  <si>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</si>
  <si>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>VšĮ Kėdainių ligoninės karšto ir šalto vandens vamzdynų ir šilumos punkto modernizavimas</t>
  </si>
  <si>
    <t>Operacinio bloko modernizavimas ir atnaujinimo 2025 m. programa (Ligoninė)</t>
  </si>
  <si>
    <t>Efektyvių ir kokybiškų pirminės sveikatos centro priežiūros paslaugų užtikrinimas Kėdainių rajono gyventojams, atnaujinant Kėdainių PSPC infrastruktūrą (Šeimos medicinos skyriaus stogo dangos remontas)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</si>
  <si>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</si>
  <si>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</si>
  <si>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</si>
  <si>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</si>
  <si>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>Nestacionarių socialinių paslaugų infrastruktūros kūrimas Kėdainių rajone</t>
  </si>
  <si>
    <t xml:space="preserve">Konteinerių, kompostavimo dėžių įsigijimas </t>
  </si>
  <si>
    <t xml:space="preserve">Apleistų (bešeimininkių ar savivaldybei nuosavybės teise priklausančių) pastatų ar kitų aplinką žalojančių objektų likvidavimas </t>
  </si>
  <si>
    <t>Žaliosios infrastruktūros Kėdainių miesto urbanizuotoje aplinkoje plėtojimas</t>
  </si>
  <si>
    <t>Dokumentų, padedančių užtikrinti darnią rajono savivaldybės teritorijų plėtrą rengimas</t>
  </si>
  <si>
    <t xml:space="preserve">Infrastruktūros objektų tvarkymo investicinių projektų,  planų, paraiškų, kitos techninės dokumentacijos rengimas  Europos Sąjungos ar kitų  fondų paramai gauti </t>
  </si>
  <si>
    <t>Išmokos pagal savivaldybės  infrastruktūros plėtros sutartis (SĮP)</t>
  </si>
  <si>
    <t>Projekto "Geriamo vandens tiekimo ir nuotekų tvarkymo paslaugų prieinamumo didinimas Kėdainių rajone" įgyvendinimas</t>
  </si>
  <si>
    <t>Vandentiekio,  nuotekų tinklų   įrengimas, rekonstrukcija, plėtra Kėdainių mieste</t>
  </si>
  <si>
    <t>Biologinių nuotekų valymo įrenginių įrengimas</t>
  </si>
  <si>
    <t>Geriamojo vandens tiekimo ir buitinių nuotekų tvarkymo infrastruktūros plėtros ir/ar rekonstrukcijos kaimiškosiose gyvennvietėse techninės dokumentacijos rengimas</t>
  </si>
  <si>
    <t>Remontuoti objektus pagal administracijos direktoriaus įsakymus</t>
  </si>
  <si>
    <t>Likviduoti avarinius židinius</t>
  </si>
  <si>
    <t>Gatvių apšvietimo rekonstrukcija, įrengimas, modernizavimas</t>
  </si>
  <si>
    <t>Žvyro įsigijimo seniūnijų keliams prižiūrėti finansavimas</t>
  </si>
  <si>
    <t xml:space="preserve">Projekto "Darnaus judumo mieste skatinimas, plėtojant dviračių bei pėsčiųjų takų infrastruktūrą" įgyvendinimas </t>
  </si>
  <si>
    <t>Biudžetinių įstaigų kiemų dangos atnaujinimas</t>
  </si>
  <si>
    <t>Inžinerinių paslaugų, darbų ir įrenginių finansavimas</t>
  </si>
  <si>
    <t>Seniūnijų administracinių pastatų atnaujinimas</t>
  </si>
  <si>
    <t>Viešųjų ir biudžetinių įstaigų stogų remontas</t>
  </si>
  <si>
    <t>Daugiabučių namų kiemų dangų atnaujinimas (KPP)</t>
  </si>
  <si>
    <t>Infrastruktūros plėtros techninės dokumentacijos rengimas ir infrastruktūros gerinimo darbai (SĮP)</t>
  </si>
  <si>
    <t>Europos Sąjungos projektų,  kuriems taikomas apmokėjimas kompensavimo būdu, išlaidų apmokėjimas</t>
  </si>
  <si>
    <t>Gyvenviečių lietaus nuotekų-drenažų sistemų remontas</t>
  </si>
  <si>
    <t>Hidrotechninių įrenginių atnaujinimui reikalingos techninės dokumentacijos rengimas</t>
  </si>
  <si>
    <t xml:space="preserve">Dalyvavimas projekto „MSNA „Balsių melioracija“ nariams priklausančių ir valstybinių melioracijos statinių rekonstravimas“ </t>
  </si>
  <si>
    <t>Dalyvavimas projekto „MSNA „Vilainių drenažas“ nariams priklausančių ir valstybinių melioracijos statinių rekonstravimas“ įgyvendinimui</t>
  </si>
  <si>
    <t xml:space="preserve">Akademijos parko tvarkyba  </t>
  </si>
  <si>
    <t xml:space="preserve">Rezistentų paminklinio akmens ir teritorijos, apimančios masinę kapavietę, sutvarkymo darbai (Skongalio g.) </t>
  </si>
  <si>
    <t xml:space="preserve">Infrastruktūros Kėdainių miesto parke įrengimas </t>
  </si>
  <si>
    <t>Babėnų šilo miškotvarka ir pritaikymas patogiam poilsiui, laisvalaikiui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</si>
  <si>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</si>
  <si>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</si>
  <si>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</si>
  <si>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Kultūros paveldo objektų, esančių Kėdainių rajono savivaldybės teritorijoje, ir kultūros paveldo statinių, esančių Kėdainių senamiesčio dalyje, išsaugojimo darbų finansavimo programa</t>
  </si>
  <si>
    <t>Bakainių piliakalnio ir jo prieigų tvarkyba</t>
  </si>
  <si>
    <t xml:space="preserve">                                                                   _____________________________________                                                                                       </t>
  </si>
  <si>
    <t>KĖDAINIŲ RAJONO SAVIVALDYBĖS 2025 METŲ BIUDŽETO ASIGNAVIMAI  INVESTICIJŲ PROJEKTAMS IR REMONTO DARBAMS FINANSUOTI PAGAL OBJEKTUS</t>
  </si>
  <si>
    <t>2025 m. KĖDAINIŲ RAJONO SAVIVALDYBĖS BIUDŽETINIŲ ĮSTAIGŲ IŠLAIDŲ PROJEKTAS</t>
  </si>
  <si>
    <t>(savarankiškoms funkcijoms atlikti, įplaukų iš pajamų, gautų už prekes ir paslaugas, už išlaikymą švietimo, socialinės apsaugos ir kitose įstaigose, Europos sąjungos lėšos projektams finansuoti, valstybės biudžeto  specialios  tikslinės dotacijos)</t>
  </si>
  <si>
    <t>2025 m</t>
  </si>
  <si>
    <t xml:space="preserve">Darbo </t>
  </si>
  <si>
    <t>Įnašai</t>
  </si>
  <si>
    <t>Mityba</t>
  </si>
  <si>
    <t>Medikamentai</t>
  </si>
  <si>
    <t>Ryšių</t>
  </si>
  <si>
    <t>Transporto</t>
  </si>
  <si>
    <t>Apranga</t>
  </si>
  <si>
    <t>Koman-</t>
  </si>
  <si>
    <t xml:space="preserve">Gyvenamųjų </t>
  </si>
  <si>
    <t>Materialiojo</t>
  </si>
  <si>
    <t>Kvalifi-</t>
  </si>
  <si>
    <t>Komunalinės paslaugos</t>
  </si>
  <si>
    <t>Informacinių</t>
  </si>
  <si>
    <t>Kitos</t>
  </si>
  <si>
    <t>Pašalpos</t>
  </si>
  <si>
    <t>Darbdavių socialinė parama</t>
  </si>
  <si>
    <t>Turtas</t>
  </si>
  <si>
    <t>paskaičia-</t>
  </si>
  <si>
    <t>užmokestis</t>
  </si>
  <si>
    <t>soc,draud.</t>
  </si>
  <si>
    <t>išlaidos</t>
  </si>
  <si>
    <t xml:space="preserve"> ir medicininės</t>
  </si>
  <si>
    <t>įranga ir</t>
  </si>
  <si>
    <t xml:space="preserve">išlaikymas </t>
  </si>
  <si>
    <t>ir patalynė</t>
  </si>
  <si>
    <t>diruotės</t>
  </si>
  <si>
    <t xml:space="preserve">vietovių </t>
  </si>
  <si>
    <t xml:space="preserve">turto paprastojo  </t>
  </si>
  <si>
    <t>kacijos</t>
  </si>
  <si>
    <t>Šildy-</t>
  </si>
  <si>
    <t>Elektra</t>
  </si>
  <si>
    <t>Vandent.</t>
  </si>
  <si>
    <t>Komun. atliek.</t>
  </si>
  <si>
    <t>technologijų</t>
  </si>
  <si>
    <t>prekės ir</t>
  </si>
  <si>
    <t>Įstaigos pavadinimas</t>
  </si>
  <si>
    <t>vimas</t>
  </si>
  <si>
    <t xml:space="preserve">prekės bei </t>
  </si>
  <si>
    <t xml:space="preserve">paslaugos </t>
  </si>
  <si>
    <t>ir transporto</t>
  </si>
  <si>
    <t xml:space="preserve">bei </t>
  </si>
  <si>
    <t>viešasis</t>
  </si>
  <si>
    <t>remont. prekės</t>
  </si>
  <si>
    <t>kėlimas</t>
  </si>
  <si>
    <t>mas</t>
  </si>
  <si>
    <t>ir kanaliz.</t>
  </si>
  <si>
    <t xml:space="preserve">išvežimo </t>
  </si>
  <si>
    <t>paslaugos</t>
  </si>
  <si>
    <t>priežiūra</t>
  </si>
  <si>
    <t xml:space="preserve"> ūkis </t>
  </si>
  <si>
    <t xml:space="preserve"> ir paslaugos</t>
  </si>
  <si>
    <t>Lopšelis-darželis "Aviliukas"</t>
  </si>
  <si>
    <t xml:space="preserve">Savarankiškoms funkcijoms atlikti </t>
  </si>
  <si>
    <t>Įplaukos už prekes, paslaugas ir išlaikymą</t>
  </si>
  <si>
    <t>Mokymo reikmėms finansuoti</t>
  </si>
  <si>
    <t>Lopšelis-darželis "Pasaka"</t>
  </si>
  <si>
    <t>Lopšelis-darželis "Puriena"</t>
  </si>
  <si>
    <t>Lopšelis-darželis "Vaikystė"</t>
  </si>
  <si>
    <t>Lopšelis-darželis "Varpelis"</t>
  </si>
  <si>
    <t>Lopšelis-darželis "Vyturėlis"</t>
  </si>
  <si>
    <t>Lopšelis-darželis "Žilvitis"</t>
  </si>
  <si>
    <t>Vilainių mokykla-darželis "Obelėlė"</t>
  </si>
  <si>
    <t>VISO DARŽELIAI</t>
  </si>
  <si>
    <t>Atžalyno gimnazija</t>
  </si>
  <si>
    <t>Akademijos gimnazija</t>
  </si>
  <si>
    <t>Josvainių gimnazija</t>
  </si>
  <si>
    <t>Krakių Mikalojaus Katkaus gimnazija</t>
  </si>
  <si>
    <t>Šėtos  gimnazija</t>
  </si>
  <si>
    <t>"Ryto" progimnazija</t>
  </si>
  <si>
    <t>Senamiesčio progimnazija</t>
  </si>
  <si>
    <t>Mokinio reikmėms finansuoti</t>
  </si>
  <si>
    <t xml:space="preserve">Kėdainių "Spindulio"  mokykla </t>
  </si>
  <si>
    <t>Valstybės deleguotos</t>
  </si>
  <si>
    <t>VISO MOKYKLOS</t>
  </si>
  <si>
    <t>Specialioji tikslinė dotacija (Kėdainių "Spindulio" mokykla)</t>
  </si>
  <si>
    <t>Mikalojaus Daukšos viešoji biblioteka</t>
  </si>
  <si>
    <t>Visuomenės sveikatos biuras</t>
  </si>
  <si>
    <t>KITOS ĮSTAIGOS</t>
  </si>
  <si>
    <t xml:space="preserve">Savivaldybės administracija </t>
  </si>
  <si>
    <t>VISO SAVIVALDYBĖS ADMINISTRACIJA IR SENIŪNIJOS</t>
  </si>
  <si>
    <t xml:space="preserve">01. Aktyvios visuomenės ugdymo programa </t>
  </si>
  <si>
    <t xml:space="preserve">Finansuoti vaikų vasaros stovyklų  ir kitų neformaliojo vaikų švietimo veiklų programas </t>
  </si>
  <si>
    <t>"Tūkstantmečio mokyklos I"  projekto įgyvendimas</t>
  </si>
  <si>
    <t>Mokytojų ir pagalbos mokiniui specialistų  motyvacijos programos įgyvendinimas</t>
  </si>
  <si>
    <t>Gabių mokinių skatinimas</t>
  </si>
  <si>
    <t>"Pirmoko krepšelio" finansavimas</t>
  </si>
  <si>
    <t>Priklausomybę sukeliančių medžiagų vartojimo mažinimo ir prevencijos  programos priemonių įgyvendinimas</t>
  </si>
  <si>
    <t xml:space="preserve">Dalyvaujamojo biudžeto iniciatyvų ugdymo įstaigose įgyvendinimas </t>
  </si>
  <si>
    <t>Finansuoti sporto šakų programas</t>
  </si>
  <si>
    <t xml:space="preserve">Dalyvavimas vaikų mokymo plaukti  projekte „Mokėk plaukti ir saugiau elgtis vandenyje“ </t>
  </si>
  <si>
    <t xml:space="preserve">Gyventojų fizinio aktyvumo ir sporto projektų finansavimas </t>
  </si>
  <si>
    <t>Aukšto meistriškumo sportininkų  ir jų trenerių paskatinimas už sporto pasiekimus</t>
  </si>
  <si>
    <t>Nevyriausybinių organizacijų institucinio stiprinimo ir veiklos plėtojimo projektų finansavimas</t>
  </si>
  <si>
    <t xml:space="preserve">Kėdainių miesto bei rajono vietos veiklos grupių plėtros strategijų finansavimas </t>
  </si>
  <si>
    <t>Bendruomeninių organizacijų veiklos projektų finansavimas</t>
  </si>
  <si>
    <t xml:space="preserve"> 02. Socialinės gerovės užtikrinimo programa</t>
  </si>
  <si>
    <t>E sveikatos informacinės sistemos  palaikymo ir tobulinimo VšĮ Kėdainių PSPC 2024-2026 m.  programa</t>
  </si>
  <si>
    <t xml:space="preserve"> E. sveikatos informacinės sistemos palaikymo ir tobulinimo VšĮ Kėdainių ligoninėje  2024-2026 m. programa</t>
  </si>
  <si>
    <t>Sveikatos priežiūros specialistų skatinimo dirbti VšĮ Kėdainių pirminės sveikatos priežiūros centre 2024–2028 m. programa</t>
  </si>
  <si>
    <t>Trūkstamos sveikatos priežiūros specialistų skatinimo dirbti VšĮ Kėdainių ligoninėje2023-2026 m.  programa</t>
  </si>
  <si>
    <t>Odontologijos paslaugų plėtros Kėdainių rajono savivaldybėje 2024 - 2027 m. programa (VšĮ Kėdainių ligoninė)</t>
  </si>
  <si>
    <t>Vaikų, turinčių autizmo spektro ir kitų raidos sutrikimų, sveikatos stiprinimas, galimybių siekti asmeninės pažangos, pilnaverčio socialinio dalyvavimo prielaidų užtikrinimas</t>
  </si>
  <si>
    <t>Pirminės asmens sveikatos priežiūros paslaugų prieinamumo  ir kokybės užtikrinimo   Kėdainių rajono kaimiškųjų vietovių gyventojams programa (VšĮ Kėdainių PSPC)</t>
  </si>
  <si>
    <t>Žemo slenksčio paslaugų kokybės užtikrinimo  Kėdainių rajone  2023–2027 m.  programa (VšĮ Kėdainių PSPC)</t>
  </si>
  <si>
    <t>Endoskopinių paslaugų prieinamumo ir kokybės gerinimo Kėdainių rajono savivaldybėje  2020-2025 m. programa (VšĮ Kėdainių ligoninė)</t>
  </si>
  <si>
    <t>Kėdainių rajono tuberkuliozės prevencijos, ankstyvosios diagnostikos, gydymo ir kontrolės  2023 - 2027 m.programa (VšĮ Kėdainių PSPC)</t>
  </si>
  <si>
    <t>Mamografijos paslaugų tęstinumo, kokybės gerinimo Kėdainių rajono savivaldybėje 2020-2025 m. programa (VšĮ Kėdainių ligoninė)</t>
  </si>
  <si>
    <t>Kompiuterinės tomografijos paslaugų kokybės gerinimo Kėdainių rajono savivaldybėje 2023-2030 m. programa (VšĮ Kėdainių ligoninė)</t>
  </si>
  <si>
    <t>Rentgeno paslaugų atnaujinimo, kokybės gerinimo Kėdainių rajono savivaldybėje 2022-2027 m. programa (VšĮ Kėdainių ligoninė)</t>
  </si>
  <si>
    <t>VšĮ Kėdainių ligoninės sterilizacinės modernizavimo 2023-2028 m. programa</t>
  </si>
  <si>
    <t>Trūkstamos sveikatos priežiūros specialistų skatinimo dirbti Visuomenės sveikatos biure 2024-2026 m.  programa</t>
  </si>
  <si>
    <t>Anestezijos paslaugų vaikams ir suaugusiesiems kokybės gerinimo Kėdainių rajono savivaldybėje 2022-2027 m. programa (VšĮ Kėdainių ligoninė)</t>
  </si>
  <si>
    <t>Nemokamo socialiai remtinų vaikų maitinimo ikimokyklinėse įstaigose organizavimas</t>
  </si>
  <si>
    <t>Vaikų dienos centrų veiklos programų finansavimas</t>
  </si>
  <si>
    <t>Nemokamo mokinių maitinimo kainos bendrojo ugdymo mokyklose kompensavimas</t>
  </si>
  <si>
    <t>Socialinės reabilitacijos paslaugų neįgaliesiems bendruomenėje organizavimas</t>
  </si>
  <si>
    <t>Kainų skirtumo gyventojams už šildymą kompensavimas</t>
  </si>
  <si>
    <t>Karšto ir  šalto  vandens pardavimo kainos socialiai remtiniems asmenims  kompensavimas</t>
  </si>
  <si>
    <t>Vienkartinė išmoka gimus vaikui Lietuvos Respublikos teritorijoje ir gyvenančiam Kėdainių rajono savivaldybėje</t>
  </si>
  <si>
    <t>Globos šeimoje skatinimas, pagalbos globėjams ir vaikams teikimas</t>
  </si>
  <si>
    <t>Socialinių dirbtuvių paslaugos organizavimas</t>
  </si>
  <si>
    <t>Smurto artimoje aplinkoje bei krizių įveikimo prevencija, pagalba socialiai pažeidžiamiems asmenims</t>
  </si>
  <si>
    <t>Savarankiško gyvenimo namų paslaugų  teikimo užtikrinimas</t>
  </si>
  <si>
    <t>Kelionės išlaidų už lengvatinį keleivių vežimą kompensavimas</t>
  </si>
  <si>
    <t>03.  Darnios aplinkos ir infrastruktūros plėtros programa</t>
  </si>
  <si>
    <t>Nuostolių, susidariusių dėl būtinų keleivinio transporto paslaugų teikimo visuomenei, apmokėjimas</t>
  </si>
  <si>
    <t>Vykdyti savivaldybės viešųjų teritorijų tvarkymą</t>
  </si>
  <si>
    <t>Kėdainių rajono savivaldybės  investicijų programai</t>
  </si>
  <si>
    <t>04. Ekonominės plėtros programa</t>
  </si>
  <si>
    <t>VšĮ Kėdainių turizmo ir verslo informacijos centro efektyvios veiklos užtikrinimas turizmo srityje</t>
  </si>
  <si>
    <t>Savivaldybės bažnyčių rėmimo programos įgyvendinimas</t>
  </si>
  <si>
    <t>VšĮ Kėdainių turizmo ir verslo informacijos centro efektyvios veiklos užtikrinimas verslo srityje</t>
  </si>
  <si>
    <t xml:space="preserve">Finansinės paramos teikimas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</si>
  <si>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</si>
  <si>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05. Savivaldybės valdymo tobulinimo programa</t>
  </si>
  <si>
    <t>Savivaldybės  mero rezervas</t>
  </si>
  <si>
    <t>Savivaldybės mero fondas</t>
  </si>
  <si>
    <t>Mokėti palūkanas</t>
  </si>
  <si>
    <t>Grąžinti valstybės biudžeto lėšas (dotaciją)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</si>
  <si>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</si>
  <si>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</si>
  <si>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 "Saugios aplinkos kūrimas ir bendruomenės teisėtvarkos kūrimas" finansavimas</t>
  </si>
  <si>
    <t>Vidurinės grandies policijos pareigūnų pritraukimas į Kėdainių rajono policijos komisariatą</t>
  </si>
  <si>
    <t>viso</t>
  </si>
  <si>
    <t xml:space="preserve">IŠ VISO </t>
  </si>
  <si>
    <t>Savarankiškoms funkcijoms atlikti</t>
  </si>
  <si>
    <t>Skolintos lėšos</t>
  </si>
  <si>
    <t>Valstybės biudžeto specialiosios tikslinės dotacijos savivaldybės biudžetui valstybinėms (valstybės perduotoms savivaldybei) funkcijoms atlikti</t>
  </si>
  <si>
    <t>Vykdyti aplinkos apsaugos rėmimo specialiąją  programą</t>
  </si>
  <si>
    <t>Europos Sąjungos lėšos</t>
  </si>
  <si>
    <t>Valstybės biudžeto speciali tikslinė dotacija</t>
  </si>
  <si>
    <t>Paaiškinamoji lentelė Nr. 6</t>
  </si>
  <si>
    <t>Paaiškinamoji lentelė Nr. 1</t>
  </si>
  <si>
    <t>Paaiškinamoji Lentelė Nr. 2</t>
  </si>
  <si>
    <t>Paaiškinamoji lentelė Nr. 3</t>
  </si>
  <si>
    <t>Paaiškinamoji lentelė Nr. 4</t>
  </si>
  <si>
    <t>Paaiškinamoji lentelė Nr. 5</t>
  </si>
  <si>
    <t>Paaiškinamoji lentelė Nr. 7</t>
  </si>
  <si>
    <t>Paaiškinamoji lentelė Nr. 8</t>
  </si>
  <si>
    <t>Paaiškinamoji lentelė Nr. 9</t>
  </si>
  <si>
    <t xml:space="preserve">    Paaiškinamoji lentelė Nr. 10</t>
  </si>
  <si>
    <t>Lėšos IKT diegti ir naudoti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</si>
</sst>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;\-0.0;;"/>
    <numFmt numFmtId="166" formatCode="#,##0.0_ ;\-#,##0.0\ "/>
    <numFmt numFmtId="167" formatCode="#,##0.0"/>
    <numFmt numFmtId="168" formatCode="0.000"/>
    <numFmt numFmtId="169" formatCode="0.0000"/>
    <numFmt numFmtId="170" formatCode="0.0_ ;\-0.0\ "/>
  </numFmts>
  <fonts count="35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6"/>
      <name val="Times New Roman"/>
      <family val="1"/>
      <charset val="186"/>
    </font>
    <font>
      <sz val="11"/>
      <color indexed="8"/>
      <name val="Calibri"/>
      <family val="2"/>
      <charset val="186"/>
    </font>
    <font>
      <sz val="7"/>
      <name val="Taim"/>
      <charset val="186"/>
    </font>
    <font>
      <sz val="8"/>
      <color indexed="10"/>
      <name val="Times New Roman"/>
      <family val="1"/>
      <charset val="186"/>
    </font>
    <font>
      <b/>
      <sz val="6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7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10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531">
    <xf numFmtId="0" fontId="0" fillId="0" borderId="0" xfId="0"/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6" fillId="0" borderId="1" xfId="4" applyNumberFormat="1" applyFont="1" applyBorder="1" applyAlignment="1" applyProtection="1">
      <alignment horizontal="center" vertical="center"/>
      <protection hidden="1"/>
    </xf>
    <xf numFmtId="0" fontId="8" fillId="0" borderId="3" xfId="5" applyFont="1" applyBorder="1" applyAlignment="1">
      <alignment horizontal="left"/>
    </xf>
    <xf numFmtId="164" fontId="7" fillId="0" borderId="2" xfId="6" applyNumberFormat="1" applyFont="1" applyBorder="1" applyAlignment="1">
      <alignment horizontal="left" vertical="center"/>
    </xf>
    <xf numFmtId="0" fontId="7" fillId="0" borderId="2" xfId="5" applyFont="1" applyBorder="1" applyAlignment="1">
      <alignment horizontal="left" vertical="top" wrapText="1"/>
    </xf>
    <xf numFmtId="0" fontId="7" fillId="0" borderId="2" xfId="5" applyFont="1" applyBorder="1" applyAlignment="1">
      <alignment horizontal="left" vertical="top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5" xfId="6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4" fontId="12" fillId="0" borderId="0" xfId="0" applyNumberFormat="1" applyFont="1"/>
    <xf numFmtId="164" fontId="3" fillId="0" borderId="0" xfId="0" applyNumberFormat="1" applyFont="1"/>
    <xf numFmtId="164" fontId="7" fillId="0" borderId="0" xfId="0" applyNumberFormat="1" applyFont="1" applyAlignment="1">
      <alignment vertical="center"/>
    </xf>
    <xf numFmtId="164" fontId="8" fillId="0" borderId="2" xfId="6" applyNumberFormat="1" applyFont="1" applyBorder="1" applyAlignment="1">
      <alignment horizontal="left" vertical="center" wrapText="1"/>
    </xf>
    <xf numFmtId="165" fontId="8" fillId="0" borderId="4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 vertical="center"/>
    </xf>
    <xf numFmtId="0" fontId="7" fillId="0" borderId="16" xfId="5" applyFont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7" fillId="0" borderId="6" xfId="6" quotePrefix="1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right" vertical="center"/>
    </xf>
    <xf numFmtId="164" fontId="7" fillId="0" borderId="6" xfId="6" applyNumberFormat="1" applyFont="1" applyBorder="1" applyAlignment="1">
      <alignment horizontal="left" vertical="center"/>
    </xf>
    <xf numFmtId="164" fontId="7" fillId="0" borderId="6" xfId="6" applyNumberFormat="1" applyFont="1" applyBorder="1" applyAlignment="1">
      <alignment horizontal="left" vertical="center" wrapText="1"/>
    </xf>
    <xf numFmtId="164" fontId="8" fillId="0" borderId="6" xfId="6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5" fillId="2" borderId="4" xfId="0" applyFont="1" applyFill="1" applyBorder="1" applyAlignment="1">
      <alignment horizontal="right"/>
    </xf>
    <xf numFmtId="164" fontId="16" fillId="2" borderId="30" xfId="0" applyNumberFormat="1" applyFont="1" applyFill="1" applyBorder="1" applyAlignment="1">
      <alignment vertical="center"/>
    </xf>
    <xf numFmtId="166" fontId="15" fillId="2" borderId="4" xfId="0" applyNumberFormat="1" applyFont="1" applyFill="1" applyBorder="1"/>
    <xf numFmtId="165" fontId="15" fillId="2" borderId="4" xfId="0" applyNumberFormat="1" applyFont="1" applyFill="1" applyBorder="1"/>
    <xf numFmtId="164" fontId="2" fillId="0" borderId="30" xfId="0" applyNumberFormat="1" applyFont="1" applyBorder="1" applyAlignment="1">
      <alignment horizontal="left" vertical="center"/>
    </xf>
    <xf numFmtId="165" fontId="15" fillId="0" borderId="4" xfId="0" applyNumberFormat="1" applyFont="1" applyBorder="1"/>
    <xf numFmtId="164" fontId="16" fillId="2" borderId="30" xfId="0" applyNumberFormat="1" applyFont="1" applyFill="1" applyBorder="1" applyAlignment="1">
      <alignment vertical="center" wrapText="1"/>
    </xf>
    <xf numFmtId="166" fontId="15" fillId="0" borderId="4" xfId="0" applyNumberFormat="1" applyFont="1" applyBorder="1"/>
    <xf numFmtId="164" fontId="16" fillId="2" borderId="30" xfId="8" applyNumberFormat="1" applyFont="1" applyFill="1" applyBorder="1" applyAlignment="1">
      <alignment vertical="center"/>
    </xf>
    <xf numFmtId="164" fontId="16" fillId="2" borderId="30" xfId="0" applyNumberFormat="1" applyFont="1" applyFill="1" applyBorder="1" applyAlignment="1">
      <alignment horizontal="left" vertical="center" wrapText="1"/>
    </xf>
    <xf numFmtId="164" fontId="2" fillId="0" borderId="30" xfId="0" applyNumberFormat="1" applyFont="1" applyBorder="1" applyAlignment="1">
      <alignment vertical="center" wrapText="1"/>
    </xf>
    <xf numFmtId="164" fontId="16" fillId="2" borderId="30" xfId="0" applyNumberFormat="1" applyFont="1" applyFill="1" applyBorder="1" applyAlignment="1">
      <alignment horizontal="left" vertical="center"/>
    </xf>
    <xf numFmtId="164" fontId="2" fillId="0" borderId="9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vertical="center" wrapText="1"/>
    </xf>
    <xf numFmtId="165" fontId="15" fillId="0" borderId="7" xfId="0" applyNumberFormat="1" applyFont="1" applyBorder="1"/>
    <xf numFmtId="0" fontId="15" fillId="0" borderId="4" xfId="0" applyFont="1" applyBorder="1" applyAlignment="1">
      <alignment horizontal="right"/>
    </xf>
    <xf numFmtId="164" fontId="16" fillId="0" borderId="4" xfId="0" applyNumberFormat="1" applyFont="1" applyBorder="1" applyAlignment="1">
      <alignment horizontal="right" vertical="center" wrapText="1"/>
    </xf>
    <xf numFmtId="166" fontId="17" fillId="2" borderId="4" xfId="0" applyNumberFormat="1" applyFont="1" applyFill="1" applyBorder="1"/>
    <xf numFmtId="166" fontId="17" fillId="0" borderId="4" xfId="0" applyNumberFormat="1" applyFont="1" applyBorder="1"/>
    <xf numFmtId="49" fontId="2" fillId="3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5" fillId="0" borderId="4" xfId="0" applyFont="1" applyBorder="1" applyAlignment="1">
      <alignment horizontal="center"/>
    </xf>
    <xf numFmtId="0" fontId="2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/>
    <xf numFmtId="167" fontId="16" fillId="0" borderId="4" xfId="0" applyNumberFormat="1" applyFont="1" applyBorder="1" applyAlignment="1">
      <alignment horizontal="right"/>
    </xf>
    <xf numFmtId="167" fontId="16" fillId="0" borderId="4" xfId="0" applyNumberFormat="1" applyFont="1" applyBorder="1"/>
    <xf numFmtId="0" fontId="15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15" fillId="0" borderId="11" xfId="0" applyFont="1" applyBorder="1"/>
    <xf numFmtId="167" fontId="2" fillId="0" borderId="11" xfId="0" applyNumberFormat="1" applyFont="1" applyBorder="1" applyAlignment="1">
      <alignment horizontal="right"/>
    </xf>
    <xf numFmtId="167" fontId="2" fillId="0" borderId="4" xfId="0" applyNumberFormat="1" applyFont="1" applyBorder="1"/>
    <xf numFmtId="167" fontId="2" fillId="0" borderId="4" xfId="0" applyNumberFormat="1" applyFont="1" applyBorder="1" applyAlignment="1">
      <alignment horizontal="right"/>
    </xf>
    <xf numFmtId="167" fontId="15" fillId="0" borderId="0" xfId="0" applyNumberFormat="1" applyFont="1"/>
    <xf numFmtId="0" fontId="15" fillId="0" borderId="11" xfId="0" applyFont="1" applyBorder="1" applyAlignment="1">
      <alignment wrapText="1"/>
    </xf>
    <xf numFmtId="167" fontId="2" fillId="0" borderId="11" xfId="0" applyNumberFormat="1" applyFont="1" applyBorder="1" applyAlignment="1">
      <alignment horizontal="right" wrapText="1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0" fontId="15" fillId="0" borderId="4" xfId="0" applyFont="1" applyBorder="1"/>
    <xf numFmtId="164" fontId="15" fillId="0" borderId="0" xfId="0" applyNumberFormat="1" applyFont="1"/>
    <xf numFmtId="0" fontId="17" fillId="0" borderId="4" xfId="0" applyFont="1" applyBorder="1"/>
    <xf numFmtId="0" fontId="17" fillId="0" borderId="4" xfId="0" applyFont="1" applyBorder="1" applyAlignment="1">
      <alignment wrapText="1"/>
    </xf>
    <xf numFmtId="167" fontId="16" fillId="0" borderId="4" xfId="0" applyNumberFormat="1" applyFont="1" applyBorder="1" applyAlignment="1">
      <alignment horizontal="right" wrapText="1"/>
    </xf>
    <xf numFmtId="1" fontId="16" fillId="0" borderId="0" xfId="0" applyNumberFormat="1" applyFont="1"/>
    <xf numFmtId="167" fontId="2" fillId="0" borderId="4" xfId="0" applyNumberFormat="1" applyFont="1" applyBorder="1" applyAlignment="1">
      <alignment horizontal="right" wrapText="1"/>
    </xf>
    <xf numFmtId="0" fontId="2" fillId="0" borderId="4" xfId="1" applyFont="1" applyBorder="1" applyAlignment="1">
      <alignment vertical="center" wrapText="1"/>
    </xf>
    <xf numFmtId="0" fontId="16" fillId="0" borderId="4" xfId="0" applyFont="1" applyBorder="1" applyAlignment="1">
      <alignment horizontal="right"/>
    </xf>
    <xf numFmtId="167" fontId="16" fillId="0" borderId="0" xfId="0" applyNumberFormat="1" applyFont="1"/>
    <xf numFmtId="0" fontId="17" fillId="0" borderId="4" xfId="0" applyFont="1" applyBorder="1" applyAlignment="1">
      <alignment horizontal="right"/>
    </xf>
    <xf numFmtId="0" fontId="17" fillId="0" borderId="0" xfId="0" applyFont="1" applyAlignment="1">
      <alignment horizontal="right"/>
    </xf>
    <xf numFmtId="167" fontId="17" fillId="0" borderId="0" xfId="0" applyNumberFormat="1" applyFont="1" applyAlignment="1">
      <alignment horizontal="right"/>
    </xf>
    <xf numFmtId="164" fontId="17" fillId="0" borderId="0" xfId="0" applyNumberFormat="1" applyFont="1"/>
    <xf numFmtId="1" fontId="17" fillId="0" borderId="0" xfId="0" applyNumberFormat="1" applyFont="1"/>
    <xf numFmtId="167" fontId="19" fillId="0" borderId="0" xfId="0" applyNumberFormat="1" applyFont="1"/>
    <xf numFmtId="167" fontId="20" fillId="0" borderId="0" xfId="0" applyNumberFormat="1" applyFont="1"/>
    <xf numFmtId="0" fontId="20" fillId="0" borderId="0" xfId="0" applyFont="1"/>
    <xf numFmtId="167" fontId="2" fillId="0" borderId="0" xfId="0" applyNumberFormat="1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167" fontId="17" fillId="0" borderId="0" xfId="0" applyNumberFormat="1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1" fillId="0" borderId="0" xfId="0" applyFont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4" borderId="4" xfId="0" applyNumberFormat="1" applyFont="1" applyFill="1" applyBorder="1" applyAlignment="1">
      <alignment horizontal="right"/>
    </xf>
    <xf numFmtId="168" fontId="0" fillId="0" borderId="0" xfId="0" applyNumberFormat="1"/>
    <xf numFmtId="164" fontId="0" fillId="0" borderId="0" xfId="0" applyNumberForma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right"/>
    </xf>
    <xf numFmtId="0" fontId="16" fillId="0" borderId="4" xfId="0" applyFont="1" applyBorder="1" applyAlignment="1">
      <alignment horizontal="left"/>
    </xf>
    <xf numFmtId="169" fontId="15" fillId="0" borderId="4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/>
    <xf numFmtId="164" fontId="2" fillId="3" borderId="4" xfId="0" applyNumberFormat="1" applyFont="1" applyFill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/>
    <xf numFmtId="2" fontId="2" fillId="3" borderId="4" xfId="0" applyNumberFormat="1" applyFont="1" applyFill="1" applyBorder="1"/>
    <xf numFmtId="1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164" fontId="22" fillId="3" borderId="0" xfId="0" applyNumberFormat="1" applyFont="1" applyFill="1"/>
    <xf numFmtId="164" fontId="2" fillId="3" borderId="0" xfId="0" applyNumberFormat="1" applyFont="1" applyFill="1"/>
    <xf numFmtId="167" fontId="2" fillId="0" borderId="4" xfId="0" applyNumberFormat="1" applyFont="1" applyBorder="1" applyAlignment="1">
      <alignment horizontal="right" vertical="center"/>
    </xf>
    <xf numFmtId="164" fontId="15" fillId="0" borderId="4" xfId="0" applyNumberFormat="1" applyFont="1" applyBorder="1"/>
    <xf numFmtId="164" fontId="15" fillId="3" borderId="4" xfId="0" applyNumberFormat="1" applyFont="1" applyFill="1" applyBorder="1"/>
    <xf numFmtId="0" fontId="23" fillId="0" borderId="0" xfId="0" applyFont="1"/>
    <xf numFmtId="164" fontId="16" fillId="0" borderId="4" xfId="0" applyNumberFormat="1" applyFont="1" applyBorder="1"/>
    <xf numFmtId="2" fontId="2" fillId="0" borderId="0" xfId="0" applyNumberFormat="1" applyFont="1"/>
    <xf numFmtId="0" fontId="2" fillId="3" borderId="0" xfId="0" applyFont="1" applyFill="1"/>
    <xf numFmtId="2" fontId="2" fillId="3" borderId="0" xfId="0" applyNumberFormat="1" applyFont="1" applyFill="1"/>
    <xf numFmtId="0" fontId="24" fillId="3" borderId="0" xfId="0" applyFont="1" applyFill="1"/>
    <xf numFmtId="0" fontId="24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167" fontId="16" fillId="0" borderId="4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167" fontId="18" fillId="0" borderId="4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18" fillId="0" borderId="4" xfId="0" applyNumberFormat="1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right" vertical="center"/>
    </xf>
    <xf numFmtId="49" fontId="16" fillId="0" borderId="4" xfId="0" applyNumberFormat="1" applyFont="1" applyBorder="1" applyAlignment="1">
      <alignment horizontal="left" vertical="center" wrapText="1"/>
    </xf>
    <xf numFmtId="167" fontId="16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/>
    </xf>
    <xf numFmtId="164" fontId="16" fillId="0" borderId="4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horizontal="right" vertical="center"/>
    </xf>
    <xf numFmtId="164" fontId="16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49" fontId="18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64" fontId="2" fillId="0" borderId="4" xfId="6" applyNumberFormat="1" applyBorder="1" applyAlignment="1">
      <alignment vertical="center" wrapText="1"/>
    </xf>
    <xf numFmtId="164" fontId="2" fillId="0" borderId="4" xfId="8" applyNumberFormat="1" applyBorder="1" applyAlignment="1">
      <alignment vertical="center"/>
    </xf>
    <xf numFmtId="164" fontId="2" fillId="0" borderId="4" xfId="8" applyNumberFormat="1" applyBorder="1" applyAlignment="1">
      <alignment vertical="center" wrapText="1"/>
    </xf>
    <xf numFmtId="167" fontId="2" fillId="0" borderId="4" xfId="8" applyNumberFormat="1" applyBorder="1" applyAlignment="1">
      <alignment horizontal="right" vertical="center"/>
    </xf>
    <xf numFmtId="164" fontId="2" fillId="0" borderId="4" xfId="8" applyNumberFormat="1" applyBorder="1" applyAlignment="1">
      <alignment horizontal="left" vertical="center" wrapText="1"/>
    </xf>
    <xf numFmtId="167" fontId="16" fillId="0" borderId="4" xfId="8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167" fontId="2" fillId="0" borderId="4" xfId="8" applyNumberForma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6" fillId="0" borderId="4" xfId="0" applyFont="1" applyBorder="1" applyAlignment="1">
      <alignment horizontal="center"/>
    </xf>
    <xf numFmtId="167" fontId="2" fillId="0" borderId="4" xfId="8" applyNumberFormat="1" applyBorder="1"/>
    <xf numFmtId="167" fontId="16" fillId="0" borderId="4" xfId="0" applyNumberFormat="1" applyFont="1" applyBorder="1" applyAlignment="1">
      <alignment horizontal="left" vertical="center" wrapText="1"/>
    </xf>
    <xf numFmtId="164" fontId="2" fillId="0" borderId="4" xfId="8" applyNumberForma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0" fillId="0" borderId="7" xfId="0" applyNumberFormat="1" applyBorder="1"/>
    <xf numFmtId="0" fontId="1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9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vertical="center"/>
    </xf>
    <xf numFmtId="49" fontId="25" fillId="0" borderId="4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vertical="center" wrapText="1"/>
    </xf>
    <xf numFmtId="49" fontId="26" fillId="0" borderId="4" xfId="0" applyNumberFormat="1" applyFont="1" applyBorder="1" applyAlignment="1">
      <alignment horizontal="right" vertical="center" wrapText="1"/>
    </xf>
    <xf numFmtId="167" fontId="16" fillId="0" borderId="4" xfId="0" applyNumberFormat="1" applyFont="1" applyBorder="1" applyAlignment="1">
      <alignment horizontal="right" vertical="center"/>
    </xf>
    <xf numFmtId="167" fontId="0" fillId="0" borderId="0" xfId="0" applyNumberFormat="1"/>
    <xf numFmtId="0" fontId="18" fillId="0" borderId="0" xfId="0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15" fillId="0" borderId="0" xfId="0" applyFont="1" applyAlignment="1">
      <alignment horizontal="right"/>
    </xf>
    <xf numFmtId="164" fontId="17" fillId="0" borderId="0" xfId="5" applyNumberFormat="1" applyFont="1" applyAlignment="1">
      <alignment vertical="top"/>
    </xf>
    <xf numFmtId="164" fontId="16" fillId="0" borderId="4" xfId="6" applyNumberFormat="1" applyFont="1" applyBorder="1" applyAlignment="1">
      <alignment horizontal="right"/>
    </xf>
    <xf numFmtId="164" fontId="17" fillId="0" borderId="4" xfId="6" applyNumberFormat="1" applyFont="1" applyBorder="1" applyAlignment="1">
      <alignment horizontal="right"/>
    </xf>
    <xf numFmtId="164" fontId="16" fillId="0" borderId="0" xfId="6" applyNumberFormat="1" applyFont="1" applyAlignment="1">
      <alignment horizontal="right"/>
    </xf>
    <xf numFmtId="164" fontId="27" fillId="0" borderId="4" xfId="0" applyNumberFormat="1" applyFont="1" applyBorder="1" applyAlignment="1">
      <alignment horizontal="right"/>
    </xf>
    <xf numFmtId="164" fontId="28" fillId="0" borderId="4" xfId="6" applyNumberFormat="1" applyFont="1" applyBorder="1" applyAlignment="1">
      <alignment horizontal="right"/>
    </xf>
    <xf numFmtId="164" fontId="15" fillId="0" borderId="4" xfId="6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wrapText="1"/>
    </xf>
    <xf numFmtId="164" fontId="15" fillId="0" borderId="4" xfId="0" applyNumberFormat="1" applyFont="1" applyBorder="1" applyAlignment="1">
      <alignment horizontal="right" wrapText="1"/>
    </xf>
    <xf numFmtId="0" fontId="29" fillId="0" borderId="4" xfId="5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right" wrapText="1"/>
    </xf>
    <xf numFmtId="164" fontId="30" fillId="0" borderId="4" xfId="6" applyNumberFormat="1" applyFont="1" applyBorder="1" applyAlignment="1">
      <alignment horizontal="right"/>
    </xf>
    <xf numFmtId="164" fontId="15" fillId="0" borderId="4" xfId="10" applyNumberFormat="1" applyFont="1" applyBorder="1" applyAlignment="1">
      <alignment horizontal="right"/>
    </xf>
    <xf numFmtId="164" fontId="29" fillId="0" borderId="4" xfId="6" applyNumberFormat="1" applyFont="1" applyBorder="1" applyAlignment="1">
      <alignment horizontal="left" wrapText="1"/>
    </xf>
    <xf numFmtId="164" fontId="17" fillId="0" borderId="0" xfId="6" applyNumberFormat="1" applyFont="1" applyAlignment="1">
      <alignment horizontal="right"/>
    </xf>
    <xf numFmtId="0" fontId="29" fillId="0" borderId="4" xfId="0" applyFont="1" applyBorder="1" applyAlignment="1">
      <alignment horizontal="left" vertical="top" wrapText="1"/>
    </xf>
    <xf numFmtId="0" fontId="17" fillId="0" borderId="0" xfId="0" applyFont="1"/>
    <xf numFmtId="0" fontId="17" fillId="4" borderId="0" xfId="0" applyFont="1" applyFill="1"/>
    <xf numFmtId="0" fontId="17" fillId="4" borderId="4" xfId="0" applyFont="1" applyFill="1" applyBorder="1"/>
    <xf numFmtId="0" fontId="17" fillId="6" borderId="0" xfId="0" applyFont="1" applyFill="1"/>
    <xf numFmtId="0" fontId="17" fillId="6" borderId="4" xfId="0" applyFont="1" applyFill="1" applyBorder="1"/>
    <xf numFmtId="164" fontId="16" fillId="0" borderId="4" xfId="6" applyNumberFormat="1" applyFont="1" applyBorder="1" applyAlignment="1">
      <alignment horizontal="right" wrapText="1"/>
    </xf>
    <xf numFmtId="164" fontId="16" fillId="0" borderId="0" xfId="6" applyNumberFormat="1" applyFont="1" applyAlignment="1">
      <alignment horizontal="right" wrapText="1"/>
    </xf>
    <xf numFmtId="0" fontId="17" fillId="0" borderId="4" xfId="0" applyFont="1" applyBorder="1" applyAlignment="1">
      <alignment horizontal="left" wrapText="1"/>
    </xf>
    <xf numFmtId="165" fontId="17" fillId="0" borderId="4" xfId="6" applyNumberFormat="1" applyFont="1" applyBorder="1" applyAlignment="1">
      <alignment horizontal="right"/>
    </xf>
    <xf numFmtId="0" fontId="17" fillId="0" borderId="4" xfId="0" applyFont="1" applyBorder="1" applyAlignment="1">
      <alignment horizontal="left" vertical="top" wrapText="1"/>
    </xf>
    <xf numFmtId="164" fontId="17" fillId="0" borderId="4" xfId="0" applyNumberFormat="1" applyFont="1" applyBorder="1" applyAlignment="1">
      <alignment horizontal="right"/>
    </xf>
    <xf numFmtId="165" fontId="17" fillId="0" borderId="4" xfId="0" applyNumberFormat="1" applyFont="1" applyBorder="1" applyAlignment="1">
      <alignment horizontal="right"/>
    </xf>
    <xf numFmtId="165" fontId="17" fillId="5" borderId="4" xfId="6" applyNumberFormat="1" applyFont="1" applyFill="1" applyBorder="1" applyAlignment="1">
      <alignment horizontal="right"/>
    </xf>
    <xf numFmtId="165" fontId="17" fillId="4" borderId="4" xfId="6" applyNumberFormat="1" applyFont="1" applyFill="1" applyBorder="1" applyAlignment="1">
      <alignment horizontal="right"/>
    </xf>
    <xf numFmtId="0" fontId="17" fillId="6" borderId="4" xfId="0" applyFont="1" applyFill="1" applyBorder="1" applyAlignment="1">
      <alignment horizontal="left" wrapText="1"/>
    </xf>
    <xf numFmtId="165" fontId="17" fillId="6" borderId="4" xfId="6" applyNumberFormat="1" applyFont="1" applyFill="1" applyBorder="1" applyAlignment="1">
      <alignment horizontal="right"/>
    </xf>
    <xf numFmtId="0" fontId="17" fillId="0" borderId="4" xfId="5" applyFont="1" applyBorder="1" applyAlignment="1">
      <alignment horizontal="left" wrapText="1"/>
    </xf>
    <xf numFmtId="164" fontId="17" fillId="0" borderId="4" xfId="6" applyNumberFormat="1" applyFont="1" applyBorder="1" applyAlignment="1">
      <alignment horizontal="left" wrapText="1"/>
    </xf>
    <xf numFmtId="0" fontId="16" fillId="0" borderId="4" xfId="9" applyFont="1" applyBorder="1" applyAlignment="1">
      <alignment vertical="center" wrapText="1"/>
    </xf>
    <xf numFmtId="164" fontId="17" fillId="0" borderId="4" xfId="6" applyNumberFormat="1" applyFont="1" applyBorder="1" applyAlignment="1">
      <alignment wrapText="1"/>
    </xf>
    <xf numFmtId="164" fontId="17" fillId="0" borderId="4" xfId="6" applyNumberFormat="1" applyFont="1" applyBorder="1"/>
    <xf numFmtId="164" fontId="17" fillId="0" borderId="4" xfId="0" applyNumberFormat="1" applyFont="1" applyBorder="1"/>
    <xf numFmtId="165" fontId="17" fillId="0" borderId="4" xfId="0" applyNumberFormat="1" applyFont="1" applyBorder="1"/>
    <xf numFmtId="165" fontId="17" fillId="0" borderId="4" xfId="6" applyNumberFormat="1" applyFont="1" applyBorder="1"/>
    <xf numFmtId="164" fontId="2" fillId="0" borderId="4" xfId="6" applyNumberFormat="1" applyBorder="1" applyAlignment="1">
      <alignment horizontal="right"/>
    </xf>
    <xf numFmtId="164" fontId="2" fillId="0" borderId="4" xfId="10" applyNumberFormat="1" applyBorder="1" applyAlignment="1">
      <alignment horizontal="right"/>
    </xf>
    <xf numFmtId="0" fontId="31" fillId="0" borderId="4" xfId="0" applyFont="1" applyBorder="1"/>
    <xf numFmtId="0" fontId="31" fillId="0" borderId="0" xfId="0" applyFont="1"/>
    <xf numFmtId="164" fontId="19" fillId="0" borderId="4" xfId="6" applyNumberFormat="1" applyFont="1" applyBorder="1" applyAlignment="1">
      <alignment horizontal="right"/>
    </xf>
    <xf numFmtId="164" fontId="22" fillId="0" borderId="4" xfId="6" applyNumberFormat="1" applyFont="1" applyBorder="1" applyAlignment="1">
      <alignment horizontal="right"/>
    </xf>
    <xf numFmtId="164" fontId="19" fillId="0" borderId="0" xfId="6" applyNumberFormat="1" applyFont="1" applyAlignment="1">
      <alignment horizontal="right"/>
    </xf>
    <xf numFmtId="164" fontId="17" fillId="0" borderId="0" xfId="5" applyNumberFormat="1" applyFont="1"/>
    <xf numFmtId="0" fontId="32" fillId="0" borderId="0" xfId="0" applyFont="1"/>
    <xf numFmtId="164" fontId="33" fillId="0" borderId="0" xfId="5" applyNumberFormat="1" applyFont="1"/>
    <xf numFmtId="164" fontId="32" fillId="0" borderId="0" xfId="5" applyNumberFormat="1" applyFont="1"/>
    <xf numFmtId="0" fontId="32" fillId="0" borderId="25" xfId="0" applyFont="1" applyBorder="1"/>
    <xf numFmtId="164" fontId="33" fillId="0" borderId="33" xfId="5" applyNumberFormat="1" applyFont="1" applyBorder="1"/>
    <xf numFmtId="164" fontId="2" fillId="0" borderId="34" xfId="5" applyNumberFormat="1" applyBorder="1" applyAlignment="1">
      <alignment horizontal="center"/>
    </xf>
    <xf numFmtId="164" fontId="2" fillId="0" borderId="20" xfId="10" applyNumberFormat="1" applyBorder="1" applyAlignment="1">
      <alignment horizontal="center"/>
    </xf>
    <xf numFmtId="164" fontId="2" fillId="0" borderId="34" xfId="10" applyNumberFormat="1" applyBorder="1" applyAlignment="1">
      <alignment horizontal="center"/>
    </xf>
    <xf numFmtId="164" fontId="2" fillId="0" borderId="33" xfId="10" applyNumberFormat="1" applyBorder="1" applyAlignment="1">
      <alignment horizontal="center"/>
    </xf>
    <xf numFmtId="164" fontId="2" fillId="0" borderId="34" xfId="10" applyNumberFormat="1" applyBorder="1"/>
    <xf numFmtId="0" fontId="2" fillId="0" borderId="34" xfId="0" applyFont="1" applyBorder="1" applyAlignment="1">
      <alignment horizontal="center"/>
    </xf>
    <xf numFmtId="0" fontId="2" fillId="0" borderId="34" xfId="0" applyFont="1" applyBorder="1"/>
    <xf numFmtId="164" fontId="2" fillId="0" borderId="35" xfId="10" applyNumberFormat="1" applyBorder="1" applyAlignment="1">
      <alignment horizontal="center"/>
    </xf>
    <xf numFmtId="164" fontId="2" fillId="0" borderId="27" xfId="10" applyNumberFormat="1" applyBorder="1" applyAlignment="1">
      <alignment horizontal="center"/>
    </xf>
    <xf numFmtId="0" fontId="15" fillId="0" borderId="26" xfId="0" applyFont="1" applyBorder="1"/>
    <xf numFmtId="0" fontId="15" fillId="0" borderId="39" xfId="0" applyFont="1" applyBorder="1"/>
    <xf numFmtId="164" fontId="2" fillId="0" borderId="32" xfId="10" applyNumberFormat="1" applyBorder="1" applyAlignment="1">
      <alignment horizontal="center"/>
    </xf>
    <xf numFmtId="164" fontId="2" fillId="0" borderId="0" xfId="10" applyNumberFormat="1" applyAlignment="1">
      <alignment horizontal="center"/>
    </xf>
    <xf numFmtId="164" fontId="2" fillId="0" borderId="39" xfId="10" applyNumberFormat="1" applyBorder="1" applyAlignment="1">
      <alignment horizontal="center"/>
    </xf>
    <xf numFmtId="164" fontId="2" fillId="0" borderId="39" xfId="10" applyNumberFormat="1" applyBorder="1" applyAlignment="1">
      <alignment horizontal="left"/>
    </xf>
    <xf numFmtId="164" fontId="2" fillId="0" borderId="32" xfId="10" applyNumberFormat="1" applyBorder="1"/>
    <xf numFmtId="0" fontId="2" fillId="0" borderId="32" xfId="0" applyFont="1" applyBorder="1" applyAlignment="1">
      <alignment horizontal="center"/>
    </xf>
    <xf numFmtId="0" fontId="2" fillId="0" borderId="32" xfId="0" applyFont="1" applyBorder="1"/>
    <xf numFmtId="164" fontId="2" fillId="0" borderId="31" xfId="10" applyNumberFormat="1" applyBorder="1" applyAlignment="1">
      <alignment horizontal="center"/>
    </xf>
    <xf numFmtId="164" fontId="2" fillId="0" borderId="17" xfId="10" applyNumberFormat="1" applyBorder="1" applyAlignment="1">
      <alignment horizontal="center"/>
    </xf>
    <xf numFmtId="164" fontId="2" fillId="0" borderId="7" xfId="10" applyNumberFormat="1" applyBorder="1" applyAlignment="1">
      <alignment horizontal="center"/>
    </xf>
    <xf numFmtId="164" fontId="2" fillId="0" borderId="8" xfId="10" applyNumberFormat="1" applyBorder="1" applyAlignment="1">
      <alignment horizontal="center"/>
    </xf>
    <xf numFmtId="164" fontId="2" fillId="0" borderId="28" xfId="10" applyNumberFormat="1" applyBorder="1" applyAlignment="1">
      <alignment horizontal="center"/>
    </xf>
    <xf numFmtId="0" fontId="15" fillId="0" borderId="26" xfId="6" applyFont="1" applyBorder="1"/>
    <xf numFmtId="164" fontId="15" fillId="0" borderId="39" xfId="6" applyNumberFormat="1" applyFont="1" applyBorder="1" applyAlignment="1">
      <alignment horizontal="center"/>
    </xf>
    <xf numFmtId="0" fontId="2" fillId="0" borderId="39" xfId="0" applyFont="1" applyBorder="1"/>
    <xf numFmtId="164" fontId="2" fillId="0" borderId="26" xfId="10" applyNumberFormat="1" applyBorder="1" applyAlignment="1">
      <alignment horizontal="center"/>
    </xf>
    <xf numFmtId="164" fontId="15" fillId="0" borderId="39" xfId="6" applyNumberFormat="1" applyFont="1" applyBorder="1"/>
    <xf numFmtId="0" fontId="2" fillId="0" borderId="11" xfId="0" applyFont="1" applyBorder="1"/>
    <xf numFmtId="0" fontId="2" fillId="0" borderId="22" xfId="0" applyFont="1" applyBorder="1"/>
    <xf numFmtId="0" fontId="2" fillId="0" borderId="40" xfId="0" applyFont="1" applyBorder="1"/>
    <xf numFmtId="164" fontId="2" fillId="0" borderId="11" xfId="1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29" xfId="10" applyNumberFormat="1" applyBorder="1" applyAlignment="1">
      <alignment horizontal="center"/>
    </xf>
    <xf numFmtId="0" fontId="2" fillId="0" borderId="41" xfId="0" applyFont="1" applyBorder="1"/>
    <xf numFmtId="164" fontId="2" fillId="0" borderId="42" xfId="10" applyNumberForma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 applyAlignment="1">
      <alignment horizontal="center"/>
    </xf>
    <xf numFmtId="164" fontId="2" fillId="0" borderId="40" xfId="10" applyNumberFormat="1" applyBorder="1" applyAlignment="1">
      <alignment horizontal="center"/>
    </xf>
    <xf numFmtId="164" fontId="2" fillId="0" borderId="12" xfId="10" applyNumberFormat="1" applyBorder="1" applyAlignment="1">
      <alignment horizontal="center"/>
    </xf>
    <xf numFmtId="0" fontId="17" fillId="0" borderId="5" xfId="6" applyFont="1" applyBorder="1" applyAlignment="1">
      <alignment horizontal="center"/>
    </xf>
    <xf numFmtId="1" fontId="17" fillId="0" borderId="4" xfId="6" applyNumberFormat="1" applyFont="1" applyBorder="1" applyAlignment="1">
      <alignment horizontal="center"/>
    </xf>
    <xf numFmtId="0" fontId="17" fillId="0" borderId="4" xfId="6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5" fillId="0" borderId="5" xfId="6" applyFont="1" applyBorder="1"/>
    <xf numFmtId="0" fontId="17" fillId="0" borderId="4" xfId="0" applyFont="1" applyBorder="1" applyAlignment="1">
      <alignment horizontal="left"/>
    </xf>
    <xf numFmtId="165" fontId="17" fillId="0" borderId="4" xfId="10" applyNumberFormat="1" applyFont="1" applyBorder="1" applyAlignment="1">
      <alignment horizontal="right"/>
    </xf>
    <xf numFmtId="165" fontId="17" fillId="0" borderId="6" xfId="10" applyNumberFormat="1" applyFont="1" applyBorder="1" applyAlignment="1">
      <alignment horizontal="right"/>
    </xf>
    <xf numFmtId="165" fontId="17" fillId="0" borderId="0" xfId="0" applyNumberFormat="1" applyFont="1"/>
    <xf numFmtId="170" fontId="17" fillId="0" borderId="0" xfId="0" applyNumberFormat="1" applyFont="1"/>
    <xf numFmtId="0" fontId="15" fillId="0" borderId="4" xfId="0" applyFont="1" applyBorder="1" applyAlignment="1">
      <alignment horizontal="left"/>
    </xf>
    <xf numFmtId="165" fontId="15" fillId="0" borderId="4" xfId="10" applyNumberFormat="1" applyFont="1" applyBorder="1" applyAlignment="1">
      <alignment horizontal="right"/>
    </xf>
    <xf numFmtId="0" fontId="15" fillId="5" borderId="4" xfId="0" applyFont="1" applyFill="1" applyBorder="1" applyAlignment="1">
      <alignment horizontal="left" wrapText="1"/>
    </xf>
    <xf numFmtId="165" fontId="15" fillId="5" borderId="4" xfId="10" applyNumberFormat="1" applyFont="1" applyFill="1" applyBorder="1" applyAlignment="1">
      <alignment horizontal="right"/>
    </xf>
    <xf numFmtId="165" fontId="15" fillId="5" borderId="6" xfId="10" applyNumberFormat="1" applyFont="1" applyFill="1" applyBorder="1" applyAlignment="1">
      <alignment horizontal="right"/>
    </xf>
    <xf numFmtId="0" fontId="15" fillId="5" borderId="0" xfId="0" applyFont="1" applyFill="1"/>
    <xf numFmtId="0" fontId="15" fillId="4" borderId="4" xfId="0" applyFont="1" applyFill="1" applyBorder="1" applyAlignment="1">
      <alignment horizontal="left"/>
    </xf>
    <xf numFmtId="165" fontId="15" fillId="4" borderId="4" xfId="10" applyNumberFormat="1" applyFont="1" applyFill="1" applyBorder="1" applyAlignment="1">
      <alignment horizontal="right"/>
    </xf>
    <xf numFmtId="165" fontId="15" fillId="4" borderId="6" xfId="10" applyNumberFormat="1" applyFont="1" applyFill="1" applyBorder="1" applyAlignment="1">
      <alignment horizontal="right"/>
    </xf>
    <xf numFmtId="0" fontId="15" fillId="4" borderId="0" xfId="0" applyFont="1" applyFill="1"/>
    <xf numFmtId="165" fontId="15" fillId="0" borderId="6" xfId="10" applyNumberFormat="1" applyFont="1" applyBorder="1" applyAlignment="1">
      <alignment horizontal="right"/>
    </xf>
    <xf numFmtId="165" fontId="15" fillId="5" borderId="4" xfId="0" applyNumberFormat="1" applyFont="1" applyFill="1" applyBorder="1" applyAlignment="1">
      <alignment horizontal="right"/>
    </xf>
    <xf numFmtId="165" fontId="17" fillId="4" borderId="4" xfId="0" applyNumberFormat="1" applyFont="1" applyFill="1" applyBorder="1" applyAlignment="1">
      <alignment horizontal="right"/>
    </xf>
    <xf numFmtId="165" fontId="15" fillId="5" borderId="4" xfId="6" applyNumberFormat="1" applyFont="1" applyFill="1" applyBorder="1" applyAlignment="1">
      <alignment horizontal="right"/>
    </xf>
    <xf numFmtId="165" fontId="15" fillId="4" borderId="4" xfId="6" applyNumberFormat="1" applyFont="1" applyFill="1" applyBorder="1" applyAlignment="1">
      <alignment horizontal="right"/>
    </xf>
    <xf numFmtId="165" fontId="15" fillId="4" borderId="4" xfId="0" applyNumberFormat="1" applyFont="1" applyFill="1" applyBorder="1" applyAlignment="1">
      <alignment horizontal="right"/>
    </xf>
    <xf numFmtId="165" fontId="17" fillId="0" borderId="4" xfId="10" applyNumberFormat="1" applyFont="1" applyBorder="1" applyAlignment="1">
      <alignment horizontal="right" wrapText="1"/>
    </xf>
    <xf numFmtId="165" fontId="17" fillId="0" borderId="6" xfId="10" applyNumberFormat="1" applyFont="1" applyBorder="1" applyAlignment="1">
      <alignment horizontal="right" wrapText="1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15" fillId="5" borderId="4" xfId="6" applyNumberFormat="1" applyFont="1" applyFill="1" applyBorder="1" applyAlignment="1">
      <alignment horizontal="right" wrapText="1"/>
    </xf>
    <xf numFmtId="165" fontId="15" fillId="5" borderId="4" xfId="0" applyNumberFormat="1" applyFont="1" applyFill="1" applyBorder="1" applyAlignment="1">
      <alignment horizontal="right" wrapText="1"/>
    </xf>
    <xf numFmtId="0" fontId="15" fillId="5" borderId="0" xfId="0" applyFont="1" applyFill="1" applyAlignment="1">
      <alignment wrapText="1"/>
    </xf>
    <xf numFmtId="165" fontId="15" fillId="4" borderId="4" xfId="6" applyNumberFormat="1" applyFont="1" applyFill="1" applyBorder="1" applyAlignment="1">
      <alignment horizontal="right" wrapText="1"/>
    </xf>
    <xf numFmtId="165" fontId="15" fillId="4" borderId="4" xfId="0" applyNumberFormat="1" applyFont="1" applyFill="1" applyBorder="1" applyAlignment="1">
      <alignment horizontal="right" wrapText="1"/>
    </xf>
    <xf numFmtId="0" fontId="15" fillId="4" borderId="0" xfId="0" applyFont="1" applyFill="1" applyAlignment="1">
      <alignment wrapText="1"/>
    </xf>
    <xf numFmtId="164" fontId="17" fillId="0" borderId="4" xfId="0" applyNumberFormat="1" applyFont="1" applyBorder="1" applyAlignment="1">
      <alignment horizontal="left"/>
    </xf>
    <xf numFmtId="0" fontId="34" fillId="0" borderId="4" xfId="0" applyFont="1" applyBorder="1" applyAlignment="1">
      <alignment horizontal="left" wrapText="1"/>
    </xf>
    <xf numFmtId="0" fontId="34" fillId="0" borderId="4" xfId="0" applyFont="1" applyBorder="1"/>
    <xf numFmtId="0" fontId="17" fillId="0" borderId="6" xfId="0" applyFont="1" applyBorder="1"/>
    <xf numFmtId="165" fontId="15" fillId="5" borderId="4" xfId="10" applyNumberFormat="1" applyFont="1" applyFill="1" applyBorder="1" applyAlignment="1">
      <alignment horizontal="right" wrapText="1"/>
    </xf>
    <xf numFmtId="165" fontId="15" fillId="4" borderId="4" xfId="10" applyNumberFormat="1" applyFont="1" applyFill="1" applyBorder="1" applyAlignment="1">
      <alignment horizontal="right" wrapText="1"/>
    </xf>
    <xf numFmtId="165" fontId="2" fillId="0" borderId="4" xfId="10" applyNumberFormat="1" applyBorder="1" applyAlignment="1">
      <alignment horizontal="right" wrapText="1"/>
    </xf>
    <xf numFmtId="165" fontId="16" fillId="0" borderId="6" xfId="10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165" fontId="2" fillId="5" borderId="4" xfId="10" applyNumberFormat="1" applyFill="1" applyBorder="1" applyAlignment="1">
      <alignment horizontal="right" wrapText="1"/>
    </xf>
    <xf numFmtId="165" fontId="16" fillId="5" borderId="4" xfId="10" applyNumberFormat="1" applyFont="1" applyFill="1" applyBorder="1" applyAlignment="1">
      <alignment horizontal="right" wrapText="1"/>
    </xf>
    <xf numFmtId="165" fontId="16" fillId="5" borderId="6" xfId="10" applyNumberFormat="1" applyFont="1" applyFill="1" applyBorder="1" applyAlignment="1">
      <alignment horizontal="right" wrapText="1"/>
    </xf>
    <xf numFmtId="165" fontId="2" fillId="4" borderId="4" xfId="10" applyNumberFormat="1" applyFill="1" applyBorder="1" applyAlignment="1">
      <alignment horizontal="right" wrapText="1"/>
    </xf>
    <xf numFmtId="165" fontId="16" fillId="4" borderId="4" xfId="10" applyNumberFormat="1" applyFont="1" applyFill="1" applyBorder="1" applyAlignment="1">
      <alignment horizontal="right" wrapText="1"/>
    </xf>
    <xf numFmtId="165" fontId="16" fillId="4" borderId="6" xfId="10" applyNumberFormat="1" applyFont="1" applyFill="1" applyBorder="1" applyAlignment="1">
      <alignment horizontal="right" wrapText="1"/>
    </xf>
    <xf numFmtId="165" fontId="15" fillId="0" borderId="4" xfId="10" applyNumberFormat="1" applyFont="1" applyBorder="1" applyAlignment="1">
      <alignment horizontal="right" wrapText="1"/>
    </xf>
    <xf numFmtId="165" fontId="15" fillId="0" borderId="4" xfId="6" applyNumberFormat="1" applyFont="1" applyBorder="1" applyAlignment="1">
      <alignment horizontal="right" wrapText="1"/>
    </xf>
    <xf numFmtId="165" fontId="15" fillId="0" borderId="4" xfId="0" applyNumberFormat="1" applyFont="1" applyBorder="1" applyAlignment="1">
      <alignment horizontal="right" wrapText="1"/>
    </xf>
    <xf numFmtId="165" fontId="16" fillId="0" borderId="4" xfId="10" applyNumberFormat="1" applyFont="1" applyBorder="1" applyAlignment="1">
      <alignment horizontal="right" wrapText="1"/>
    </xf>
    <xf numFmtId="165" fontId="22" fillId="4" borderId="6" xfId="10" applyNumberFormat="1" applyFont="1" applyFill="1" applyBorder="1" applyAlignment="1">
      <alignment horizontal="right"/>
    </xf>
    <xf numFmtId="165" fontId="17" fillId="0" borderId="6" xfId="0" applyNumberFormat="1" applyFont="1" applyBorder="1" applyAlignment="1">
      <alignment horizontal="right"/>
    </xf>
    <xf numFmtId="0" fontId="15" fillId="6" borderId="4" xfId="0" applyFont="1" applyFill="1" applyBorder="1" applyAlignment="1">
      <alignment horizontal="left"/>
    </xf>
    <xf numFmtId="165" fontId="15" fillId="6" borderId="4" xfId="10" applyNumberFormat="1" applyFont="1" applyFill="1" applyBorder="1" applyAlignment="1">
      <alignment horizontal="right"/>
    </xf>
    <xf numFmtId="165" fontId="15" fillId="6" borderId="4" xfId="6" applyNumberFormat="1" applyFont="1" applyFill="1" applyBorder="1" applyAlignment="1">
      <alignment horizontal="right"/>
    </xf>
    <xf numFmtId="165" fontId="15" fillId="6" borderId="4" xfId="0" applyNumberFormat="1" applyFont="1" applyFill="1" applyBorder="1" applyAlignment="1">
      <alignment horizontal="right"/>
    </xf>
    <xf numFmtId="165" fontId="15" fillId="6" borderId="6" xfId="10" applyNumberFormat="1" applyFont="1" applyFill="1" applyBorder="1" applyAlignment="1">
      <alignment horizontal="right"/>
    </xf>
    <xf numFmtId="0" fontId="15" fillId="6" borderId="0" xfId="0" applyFont="1" applyFill="1"/>
    <xf numFmtId="165" fontId="15" fillId="5" borderId="4" xfId="6" applyNumberFormat="1" applyFont="1" applyFill="1" applyBorder="1"/>
    <xf numFmtId="165" fontId="15" fillId="6" borderId="4" xfId="6" applyNumberFormat="1" applyFont="1" applyFill="1" applyBorder="1"/>
    <xf numFmtId="165" fontId="2" fillId="5" borderId="4" xfId="10" applyNumberFormat="1" applyFill="1" applyBorder="1" applyAlignment="1">
      <alignment horizontal="right"/>
    </xf>
    <xf numFmtId="165" fontId="2" fillId="5" borderId="4" xfId="6" applyNumberForma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2" fillId="5" borderId="0" xfId="0" applyFont="1" applyFill="1"/>
    <xf numFmtId="165" fontId="15" fillId="0" borderId="6" xfId="10" applyNumberFormat="1" applyFont="1" applyBorder="1" applyAlignment="1">
      <alignment horizontal="right" wrapText="1"/>
    </xf>
    <xf numFmtId="0" fontId="15" fillId="5" borderId="6" xfId="0" applyFont="1" applyFill="1" applyBorder="1" applyAlignment="1">
      <alignment wrapText="1"/>
    </xf>
    <xf numFmtId="165" fontId="15" fillId="6" borderId="4" xfId="6" applyNumberFormat="1" applyFont="1" applyFill="1" applyBorder="1" applyAlignment="1">
      <alignment horizontal="right" wrapText="1"/>
    </xf>
    <xf numFmtId="165" fontId="15" fillId="6" borderId="4" xfId="0" applyNumberFormat="1" applyFont="1" applyFill="1" applyBorder="1" applyAlignment="1">
      <alignment horizontal="right" wrapText="1"/>
    </xf>
    <xf numFmtId="165" fontId="15" fillId="6" borderId="4" xfId="10" applyNumberFormat="1" applyFont="1" applyFill="1" applyBorder="1" applyAlignment="1">
      <alignment horizontal="right" wrapText="1"/>
    </xf>
    <xf numFmtId="0" fontId="15" fillId="6" borderId="6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0" borderId="4" xfId="6" applyFont="1" applyBorder="1"/>
    <xf numFmtId="0" fontId="15" fillId="0" borderId="7" xfId="6" applyFont="1" applyBorder="1"/>
    <xf numFmtId="0" fontId="17" fillId="0" borderId="7" xfId="0" applyFont="1" applyBorder="1" applyAlignment="1">
      <alignment horizontal="left"/>
    </xf>
    <xf numFmtId="165" fontId="17" fillId="0" borderId="7" xfId="6" applyNumberFormat="1" applyFont="1" applyBorder="1" applyAlignment="1">
      <alignment horizontal="right"/>
    </xf>
    <xf numFmtId="0" fontId="15" fillId="0" borderId="4" xfId="5" applyFont="1" applyBorder="1" applyAlignment="1">
      <alignment horizontal="left" wrapText="1"/>
    </xf>
    <xf numFmtId="49" fontId="15" fillId="0" borderId="4" xfId="0" applyNumberFormat="1" applyFont="1" applyBorder="1" applyAlignment="1">
      <alignment vertical="top" wrapText="1"/>
    </xf>
    <xf numFmtId="49" fontId="15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5" applyFont="1" applyBorder="1" applyAlignment="1">
      <alignment wrapText="1"/>
    </xf>
    <xf numFmtId="49" fontId="2" fillId="0" borderId="4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164" fontId="15" fillId="0" borderId="4" xfId="6" applyNumberFormat="1" applyFont="1" applyBorder="1" applyAlignment="1">
      <alignment wrapText="1"/>
    </xf>
    <xf numFmtId="164" fontId="15" fillId="0" borderId="4" xfId="0" applyNumberFormat="1" applyFont="1" applyBorder="1" applyAlignment="1">
      <alignment horizontal="left" vertical="top" wrapText="1"/>
    </xf>
    <xf numFmtId="0" fontId="16" fillId="0" borderId="4" xfId="5" applyFont="1" applyBorder="1" applyAlignment="1">
      <alignment horizontal="right"/>
    </xf>
    <xf numFmtId="0" fontId="17" fillId="5" borderId="4" xfId="0" applyFont="1" applyFill="1" applyBorder="1" applyAlignment="1">
      <alignment horizontal="left" wrapText="1"/>
    </xf>
    <xf numFmtId="0" fontId="17" fillId="4" borderId="4" xfId="0" applyFont="1" applyFill="1" applyBorder="1" applyAlignment="1">
      <alignment horizontal="left"/>
    </xf>
    <xf numFmtId="0" fontId="15" fillId="0" borderId="31" xfId="0" applyFont="1" applyBorder="1"/>
    <xf numFmtId="0" fontId="6" fillId="0" borderId="0" xfId="0" applyFont="1"/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164" fontId="3" fillId="0" borderId="2" xfId="6" applyNumberFormat="1" applyFont="1" applyBorder="1" applyAlignment="1">
      <alignment horizontal="left"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168" fontId="2" fillId="0" borderId="0" xfId="0" applyNumberFormat="1" applyFont="1"/>
    <xf numFmtId="0" fontId="3" fillId="0" borderId="4" xfId="0" applyFont="1" applyBorder="1"/>
    <xf numFmtId="0" fontId="6" fillId="0" borderId="4" xfId="0" applyFont="1" applyBorder="1" applyAlignment="1">
      <alignment horizontal="right"/>
    </xf>
    <xf numFmtId="164" fontId="7" fillId="0" borderId="0" xfId="0" applyNumberFormat="1" applyFont="1"/>
    <xf numFmtId="1" fontId="3" fillId="0" borderId="0" xfId="0" applyNumberFormat="1" applyFont="1"/>
    <xf numFmtId="0" fontId="15" fillId="7" borderId="4" xfId="0" applyFont="1" applyFill="1" applyBorder="1" applyAlignment="1">
      <alignment horizontal="center"/>
    </xf>
    <xf numFmtId="167" fontId="16" fillId="7" borderId="4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wrapText="1"/>
    </xf>
    <xf numFmtId="167" fontId="2" fillId="7" borderId="11" xfId="0" applyNumberFormat="1" applyFont="1" applyFill="1" applyBorder="1" applyAlignment="1">
      <alignment horizontal="right"/>
    </xf>
    <xf numFmtId="167" fontId="2" fillId="7" borderId="11" xfId="0" applyNumberFormat="1" applyFont="1" applyFill="1" applyBorder="1" applyAlignment="1">
      <alignment horizontal="right" wrapText="1"/>
    </xf>
    <xf numFmtId="167" fontId="18" fillId="7" borderId="4" xfId="0" applyNumberFormat="1" applyFont="1" applyFill="1" applyBorder="1" applyAlignment="1">
      <alignment horizontal="right"/>
    </xf>
    <xf numFmtId="167" fontId="2" fillId="7" borderId="4" xfId="0" applyNumberFormat="1" applyFont="1" applyFill="1" applyBorder="1" applyAlignment="1">
      <alignment horizontal="right"/>
    </xf>
    <xf numFmtId="167" fontId="16" fillId="7" borderId="4" xfId="0" applyNumberFormat="1" applyFont="1" applyFill="1" applyBorder="1" applyAlignment="1">
      <alignment horizontal="right" wrapText="1"/>
    </xf>
    <xf numFmtId="167" fontId="2" fillId="7" borderId="4" xfId="0" applyNumberFormat="1" applyFont="1" applyFill="1" applyBorder="1" applyAlignment="1">
      <alignment horizontal="right" wrapText="1"/>
    </xf>
    <xf numFmtId="167" fontId="16" fillId="7" borderId="4" xfId="0" applyNumberFormat="1" applyFont="1" applyFill="1" applyBorder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6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2" fillId="0" borderId="36" xfId="10" applyNumberFormat="1" applyBorder="1" applyAlignment="1">
      <alignment horizontal="center"/>
    </xf>
    <xf numFmtId="164" fontId="2" fillId="0" borderId="37" xfId="10" applyNumberFormat="1" applyBorder="1" applyAlignment="1">
      <alignment horizontal="center"/>
    </xf>
    <xf numFmtId="164" fontId="2" fillId="0" borderId="38" xfId="10" applyNumberFormat="1" applyBorder="1" applyAlignment="1">
      <alignment horizontal="center"/>
    </xf>
    <xf numFmtId="164" fontId="2" fillId="0" borderId="34" xfId="10" applyNumberFormat="1" applyBorder="1" applyAlignment="1">
      <alignment horizontal="center" vertical="top" wrapText="1"/>
    </xf>
    <xf numFmtId="164" fontId="2" fillId="0" borderId="32" xfId="10" applyNumberFormat="1" applyBorder="1" applyAlignment="1">
      <alignment horizontal="center" vertical="top" wrapText="1"/>
    </xf>
    <xf numFmtId="164" fontId="2" fillId="0" borderId="11" xfId="10" applyNumberFormat="1" applyBorder="1" applyAlignment="1">
      <alignment horizontal="center" vertical="top" wrapText="1"/>
    </xf>
    <xf numFmtId="164" fontId="16" fillId="0" borderId="2" xfId="0" applyNumberFormat="1" applyFont="1" applyBorder="1" applyAlignment="1">
      <alignment horizontal="right" vertical="center" wrapText="1"/>
    </xf>
    <xf numFmtId="164" fontId="16" fillId="0" borderId="9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11">
    <cellStyle name="Įprastas" xfId="0" builtinId="0"/>
    <cellStyle name="Įprastas 2" xfId="1" xr:uid="{2C4BF4D8-AFFD-4D9A-A613-8B10CD95686B}"/>
    <cellStyle name="Įprastas 3" xfId="2" xr:uid="{39FCF3F5-EB3F-4208-9B72-95E37E238DF0}"/>
    <cellStyle name="Įprastas 4" xfId="3" xr:uid="{F40BE23B-BD26-403E-8184-2876B8BF4106}"/>
    <cellStyle name="Normal 5" xfId="4" xr:uid="{08E56C53-CB02-4428-821E-99E3A5596238}"/>
    <cellStyle name="Normal_biudžetas 6" xfId="5" xr:uid="{6BE1DB9B-8DE8-4EC9-989C-4A83935C9DDE}"/>
    <cellStyle name="Normal_biudžetas 6_2009 m 02 men biudzetas." xfId="9" xr:uid="{0322DD4A-2349-4799-B232-DE0882407764}"/>
    <cellStyle name="Normal_projektas" xfId="10" xr:uid="{51C70475-A7AD-4B10-8B2D-82C269FD8D2B}"/>
    <cellStyle name="Normal_Sheet1" xfId="6" xr:uid="{DA85BD38-9EA2-48FF-9087-38F8126DC4D4}"/>
    <cellStyle name="Normal_Sheet1_2009 m 02 men biudzetas." xfId="8" xr:uid="{7E4F1259-A308-4A5F-B3F7-D92ACF07F21A}"/>
    <cellStyle name="Paprastas_2008 m biudžetas" xfId="7" xr:uid="{0C6FCCA4-25F2-4EEC-A706-A8CC35F175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328E-88D7-4005-A04C-C6ACD1E48C59}">
  <dimension ref="A1:H57"/>
  <sheetViews>
    <sheetView tabSelected="1" workbookViewId="0">
      <selection activeCell="J20" sqref="J20"/>
    </sheetView>
  </sheetViews>
  <sheetFormatPr defaultRowHeight="12.75"/>
  <cols>
    <col min="1" max="1" width="48.85546875" style="70" customWidth="1"/>
    <col min="2" max="3" width="12.5703125" style="70" customWidth="1"/>
    <col min="4" max="4" width="7.85546875" style="70" customWidth="1"/>
    <col min="5" max="5" width="10.85546875" style="70" customWidth="1"/>
    <col min="6" max="253" width="9.140625" style="70"/>
    <col min="254" max="254" width="47.7109375" style="70" customWidth="1"/>
    <col min="255" max="256" width="9.140625" style="70"/>
    <col min="257" max="257" width="9.5703125" style="70" bestFit="1" customWidth="1"/>
    <col min="258" max="509" width="9.140625" style="70"/>
    <col min="510" max="510" width="47.7109375" style="70" customWidth="1"/>
    <col min="511" max="512" width="9.140625" style="70"/>
    <col min="513" max="513" width="9.5703125" style="70" bestFit="1" customWidth="1"/>
    <col min="514" max="765" width="9.140625" style="70"/>
    <col min="766" max="766" width="47.7109375" style="70" customWidth="1"/>
    <col min="767" max="768" width="9.140625" style="70"/>
    <col min="769" max="769" width="9.5703125" style="70" bestFit="1" customWidth="1"/>
    <col min="770" max="1021" width="9.140625" style="70"/>
    <col min="1022" max="1022" width="47.7109375" style="70" customWidth="1"/>
    <col min="1023" max="1024" width="9.140625" style="70"/>
    <col min="1025" max="1025" width="9.5703125" style="70" bestFit="1" customWidth="1"/>
    <col min="1026" max="1277" width="9.140625" style="70"/>
    <col min="1278" max="1278" width="47.7109375" style="70" customWidth="1"/>
    <col min="1279" max="1280" width="9.140625" style="70"/>
    <col min="1281" max="1281" width="9.5703125" style="70" bestFit="1" customWidth="1"/>
    <col min="1282" max="1533" width="9.140625" style="70"/>
    <col min="1534" max="1534" width="47.7109375" style="70" customWidth="1"/>
    <col min="1535" max="1536" width="9.140625" style="70"/>
    <col min="1537" max="1537" width="9.5703125" style="70" bestFit="1" customWidth="1"/>
    <col min="1538" max="1789" width="9.140625" style="70"/>
    <col min="1790" max="1790" width="47.7109375" style="70" customWidth="1"/>
    <col min="1791" max="1792" width="9.140625" style="70"/>
    <col min="1793" max="1793" width="9.5703125" style="70" bestFit="1" customWidth="1"/>
    <col min="1794" max="2045" width="9.140625" style="70"/>
    <col min="2046" max="2046" width="47.7109375" style="70" customWidth="1"/>
    <col min="2047" max="2048" width="9.140625" style="70"/>
    <col min="2049" max="2049" width="9.5703125" style="70" bestFit="1" customWidth="1"/>
    <col min="2050" max="2301" width="9.140625" style="70"/>
    <col min="2302" max="2302" width="47.7109375" style="70" customWidth="1"/>
    <col min="2303" max="2304" width="9.140625" style="70"/>
    <col min="2305" max="2305" width="9.5703125" style="70" bestFit="1" customWidth="1"/>
    <col min="2306" max="2557" width="9.140625" style="70"/>
    <col min="2558" max="2558" width="47.7109375" style="70" customWidth="1"/>
    <col min="2559" max="2560" width="9.140625" style="70"/>
    <col min="2561" max="2561" width="9.5703125" style="70" bestFit="1" customWidth="1"/>
    <col min="2562" max="2813" width="9.140625" style="70"/>
    <col min="2814" max="2814" width="47.7109375" style="70" customWidth="1"/>
    <col min="2815" max="2816" width="9.140625" style="70"/>
    <col min="2817" max="2817" width="9.5703125" style="70" bestFit="1" customWidth="1"/>
    <col min="2818" max="3069" width="9.140625" style="70"/>
    <col min="3070" max="3070" width="47.7109375" style="70" customWidth="1"/>
    <col min="3071" max="3072" width="9.140625" style="70"/>
    <col min="3073" max="3073" width="9.5703125" style="70" bestFit="1" customWidth="1"/>
    <col min="3074" max="3325" width="9.140625" style="70"/>
    <col min="3326" max="3326" width="47.7109375" style="70" customWidth="1"/>
    <col min="3327" max="3328" width="9.140625" style="70"/>
    <col min="3329" max="3329" width="9.5703125" style="70" bestFit="1" customWidth="1"/>
    <col min="3330" max="3581" width="9.140625" style="70"/>
    <col min="3582" max="3582" width="47.7109375" style="70" customWidth="1"/>
    <col min="3583" max="3584" width="9.140625" style="70"/>
    <col min="3585" max="3585" width="9.5703125" style="70" bestFit="1" customWidth="1"/>
    <col min="3586" max="3837" width="9.140625" style="70"/>
    <col min="3838" max="3838" width="47.7109375" style="70" customWidth="1"/>
    <col min="3839" max="3840" width="9.140625" style="70"/>
    <col min="3841" max="3841" width="9.5703125" style="70" bestFit="1" customWidth="1"/>
    <col min="3842" max="4093" width="9.140625" style="70"/>
    <col min="4094" max="4094" width="47.7109375" style="70" customWidth="1"/>
    <col min="4095" max="4096" width="9.140625" style="70"/>
    <col min="4097" max="4097" width="9.5703125" style="70" bestFit="1" customWidth="1"/>
    <col min="4098" max="4349" width="9.140625" style="70"/>
    <col min="4350" max="4350" width="47.7109375" style="70" customWidth="1"/>
    <col min="4351" max="4352" width="9.140625" style="70"/>
    <col min="4353" max="4353" width="9.5703125" style="70" bestFit="1" customWidth="1"/>
    <col min="4354" max="4605" width="9.140625" style="70"/>
    <col min="4606" max="4606" width="47.7109375" style="70" customWidth="1"/>
    <col min="4607" max="4608" width="9.140625" style="70"/>
    <col min="4609" max="4609" width="9.5703125" style="70" bestFit="1" customWidth="1"/>
    <col min="4610" max="4861" width="9.140625" style="70"/>
    <col min="4862" max="4862" width="47.7109375" style="70" customWidth="1"/>
    <col min="4863" max="4864" width="9.140625" style="70"/>
    <col min="4865" max="4865" width="9.5703125" style="70" bestFit="1" customWidth="1"/>
    <col min="4866" max="5117" width="9.140625" style="70"/>
    <col min="5118" max="5118" width="47.7109375" style="70" customWidth="1"/>
    <col min="5119" max="5120" width="9.140625" style="70"/>
    <col min="5121" max="5121" width="9.5703125" style="70" bestFit="1" customWidth="1"/>
    <col min="5122" max="5373" width="9.140625" style="70"/>
    <col min="5374" max="5374" width="47.7109375" style="70" customWidth="1"/>
    <col min="5375" max="5376" width="9.140625" style="70"/>
    <col min="5377" max="5377" width="9.5703125" style="70" bestFit="1" customWidth="1"/>
    <col min="5378" max="5629" width="9.140625" style="70"/>
    <col min="5630" max="5630" width="47.7109375" style="70" customWidth="1"/>
    <col min="5631" max="5632" width="9.140625" style="70"/>
    <col min="5633" max="5633" width="9.5703125" style="70" bestFit="1" customWidth="1"/>
    <col min="5634" max="5885" width="9.140625" style="70"/>
    <col min="5886" max="5886" width="47.7109375" style="70" customWidth="1"/>
    <col min="5887" max="5888" width="9.140625" style="70"/>
    <col min="5889" max="5889" width="9.5703125" style="70" bestFit="1" customWidth="1"/>
    <col min="5890" max="6141" width="9.140625" style="70"/>
    <col min="6142" max="6142" width="47.7109375" style="70" customWidth="1"/>
    <col min="6143" max="6144" width="9.140625" style="70"/>
    <col min="6145" max="6145" width="9.5703125" style="70" bestFit="1" customWidth="1"/>
    <col min="6146" max="6397" width="9.140625" style="70"/>
    <col min="6398" max="6398" width="47.7109375" style="70" customWidth="1"/>
    <col min="6399" max="6400" width="9.140625" style="70"/>
    <col min="6401" max="6401" width="9.5703125" style="70" bestFit="1" customWidth="1"/>
    <col min="6402" max="6653" width="9.140625" style="70"/>
    <col min="6654" max="6654" width="47.7109375" style="70" customWidth="1"/>
    <col min="6655" max="6656" width="9.140625" style="70"/>
    <col min="6657" max="6657" width="9.5703125" style="70" bestFit="1" customWidth="1"/>
    <col min="6658" max="6909" width="9.140625" style="70"/>
    <col min="6910" max="6910" width="47.7109375" style="70" customWidth="1"/>
    <col min="6911" max="6912" width="9.140625" style="70"/>
    <col min="6913" max="6913" width="9.5703125" style="70" bestFit="1" customWidth="1"/>
    <col min="6914" max="7165" width="9.140625" style="70"/>
    <col min="7166" max="7166" width="47.7109375" style="70" customWidth="1"/>
    <col min="7167" max="7168" width="9.140625" style="70"/>
    <col min="7169" max="7169" width="9.5703125" style="70" bestFit="1" customWidth="1"/>
    <col min="7170" max="7421" width="9.140625" style="70"/>
    <col min="7422" max="7422" width="47.7109375" style="70" customWidth="1"/>
    <col min="7423" max="7424" width="9.140625" style="70"/>
    <col min="7425" max="7425" width="9.5703125" style="70" bestFit="1" customWidth="1"/>
    <col min="7426" max="7677" width="9.140625" style="70"/>
    <col min="7678" max="7678" width="47.7109375" style="70" customWidth="1"/>
    <col min="7679" max="7680" width="9.140625" style="70"/>
    <col min="7681" max="7681" width="9.5703125" style="70" bestFit="1" customWidth="1"/>
    <col min="7682" max="7933" width="9.140625" style="70"/>
    <col min="7934" max="7934" width="47.7109375" style="70" customWidth="1"/>
    <col min="7935" max="7936" width="9.140625" style="70"/>
    <col min="7937" max="7937" width="9.5703125" style="70" bestFit="1" customWidth="1"/>
    <col min="7938" max="8189" width="9.140625" style="70"/>
    <col min="8190" max="8190" width="47.7109375" style="70" customWidth="1"/>
    <col min="8191" max="8192" width="9.140625" style="70"/>
    <col min="8193" max="8193" width="9.5703125" style="70" bestFit="1" customWidth="1"/>
    <col min="8194" max="8445" width="9.140625" style="70"/>
    <col min="8446" max="8446" width="47.7109375" style="70" customWidth="1"/>
    <col min="8447" max="8448" width="9.140625" style="70"/>
    <col min="8449" max="8449" width="9.5703125" style="70" bestFit="1" customWidth="1"/>
    <col min="8450" max="8701" width="9.140625" style="70"/>
    <col min="8702" max="8702" width="47.7109375" style="70" customWidth="1"/>
    <col min="8703" max="8704" width="9.140625" style="70"/>
    <col min="8705" max="8705" width="9.5703125" style="70" bestFit="1" customWidth="1"/>
    <col min="8706" max="8957" width="9.140625" style="70"/>
    <col min="8958" max="8958" width="47.7109375" style="70" customWidth="1"/>
    <col min="8959" max="8960" width="9.140625" style="70"/>
    <col min="8961" max="8961" width="9.5703125" style="70" bestFit="1" customWidth="1"/>
    <col min="8962" max="9213" width="9.140625" style="70"/>
    <col min="9214" max="9214" width="47.7109375" style="70" customWidth="1"/>
    <col min="9215" max="9216" width="9.140625" style="70"/>
    <col min="9217" max="9217" width="9.5703125" style="70" bestFit="1" customWidth="1"/>
    <col min="9218" max="9469" width="9.140625" style="70"/>
    <col min="9470" max="9470" width="47.7109375" style="70" customWidth="1"/>
    <col min="9471" max="9472" width="9.140625" style="70"/>
    <col min="9473" max="9473" width="9.5703125" style="70" bestFit="1" customWidth="1"/>
    <col min="9474" max="9725" width="9.140625" style="70"/>
    <col min="9726" max="9726" width="47.7109375" style="70" customWidth="1"/>
    <col min="9727" max="9728" width="9.140625" style="70"/>
    <col min="9729" max="9729" width="9.5703125" style="70" bestFit="1" customWidth="1"/>
    <col min="9730" max="9981" width="9.140625" style="70"/>
    <col min="9982" max="9982" width="47.7109375" style="70" customWidth="1"/>
    <col min="9983" max="9984" width="9.140625" style="70"/>
    <col min="9985" max="9985" width="9.5703125" style="70" bestFit="1" customWidth="1"/>
    <col min="9986" max="10237" width="9.140625" style="70"/>
    <col min="10238" max="10238" width="47.7109375" style="70" customWidth="1"/>
    <col min="10239" max="10240" width="9.140625" style="70"/>
    <col min="10241" max="10241" width="9.5703125" style="70" bestFit="1" customWidth="1"/>
    <col min="10242" max="10493" width="9.140625" style="70"/>
    <col min="10494" max="10494" width="47.7109375" style="70" customWidth="1"/>
    <col min="10495" max="10496" width="9.140625" style="70"/>
    <col min="10497" max="10497" width="9.5703125" style="70" bestFit="1" customWidth="1"/>
    <col min="10498" max="10749" width="9.140625" style="70"/>
    <col min="10750" max="10750" width="47.7109375" style="70" customWidth="1"/>
    <col min="10751" max="10752" width="9.140625" style="70"/>
    <col min="10753" max="10753" width="9.5703125" style="70" bestFit="1" customWidth="1"/>
    <col min="10754" max="11005" width="9.140625" style="70"/>
    <col min="11006" max="11006" width="47.7109375" style="70" customWidth="1"/>
    <col min="11007" max="11008" width="9.140625" style="70"/>
    <col min="11009" max="11009" width="9.5703125" style="70" bestFit="1" customWidth="1"/>
    <col min="11010" max="11261" width="9.140625" style="70"/>
    <col min="11262" max="11262" width="47.7109375" style="70" customWidth="1"/>
    <col min="11263" max="11264" width="9.140625" style="70"/>
    <col min="11265" max="11265" width="9.5703125" style="70" bestFit="1" customWidth="1"/>
    <col min="11266" max="11517" width="9.140625" style="70"/>
    <col min="11518" max="11518" width="47.7109375" style="70" customWidth="1"/>
    <col min="11519" max="11520" width="9.140625" style="70"/>
    <col min="11521" max="11521" width="9.5703125" style="70" bestFit="1" customWidth="1"/>
    <col min="11522" max="11773" width="9.140625" style="70"/>
    <col min="11774" max="11774" width="47.7109375" style="70" customWidth="1"/>
    <col min="11775" max="11776" width="9.140625" style="70"/>
    <col min="11777" max="11777" width="9.5703125" style="70" bestFit="1" customWidth="1"/>
    <col min="11778" max="12029" width="9.140625" style="70"/>
    <col min="12030" max="12030" width="47.7109375" style="70" customWidth="1"/>
    <col min="12031" max="12032" width="9.140625" style="70"/>
    <col min="12033" max="12033" width="9.5703125" style="70" bestFit="1" customWidth="1"/>
    <col min="12034" max="12285" width="9.140625" style="70"/>
    <col min="12286" max="12286" width="47.7109375" style="70" customWidth="1"/>
    <col min="12287" max="12288" width="9.140625" style="70"/>
    <col min="12289" max="12289" width="9.5703125" style="70" bestFit="1" customWidth="1"/>
    <col min="12290" max="12541" width="9.140625" style="70"/>
    <col min="12542" max="12542" width="47.7109375" style="70" customWidth="1"/>
    <col min="12543" max="12544" width="9.140625" style="70"/>
    <col min="12545" max="12545" width="9.5703125" style="70" bestFit="1" customWidth="1"/>
    <col min="12546" max="12797" width="9.140625" style="70"/>
    <col min="12798" max="12798" width="47.7109375" style="70" customWidth="1"/>
    <col min="12799" max="12800" width="9.140625" style="70"/>
    <col min="12801" max="12801" width="9.5703125" style="70" bestFit="1" customWidth="1"/>
    <col min="12802" max="13053" width="9.140625" style="70"/>
    <col min="13054" max="13054" width="47.7109375" style="70" customWidth="1"/>
    <col min="13055" max="13056" width="9.140625" style="70"/>
    <col min="13057" max="13057" width="9.5703125" style="70" bestFit="1" customWidth="1"/>
    <col min="13058" max="13309" width="9.140625" style="70"/>
    <col min="13310" max="13310" width="47.7109375" style="70" customWidth="1"/>
    <col min="13311" max="13312" width="9.140625" style="70"/>
    <col min="13313" max="13313" width="9.5703125" style="70" bestFit="1" customWidth="1"/>
    <col min="13314" max="13565" width="9.140625" style="70"/>
    <col min="13566" max="13566" width="47.7109375" style="70" customWidth="1"/>
    <col min="13567" max="13568" width="9.140625" style="70"/>
    <col min="13569" max="13569" width="9.5703125" style="70" bestFit="1" customWidth="1"/>
    <col min="13570" max="13821" width="9.140625" style="70"/>
    <col min="13822" max="13822" width="47.7109375" style="70" customWidth="1"/>
    <col min="13823" max="13824" width="9.140625" style="70"/>
    <col min="13825" max="13825" width="9.5703125" style="70" bestFit="1" customWidth="1"/>
    <col min="13826" max="14077" width="9.140625" style="70"/>
    <col min="14078" max="14078" width="47.7109375" style="70" customWidth="1"/>
    <col min="14079" max="14080" width="9.140625" style="70"/>
    <col min="14081" max="14081" width="9.5703125" style="70" bestFit="1" customWidth="1"/>
    <col min="14082" max="14333" width="9.140625" style="70"/>
    <col min="14334" max="14334" width="47.7109375" style="70" customWidth="1"/>
    <col min="14335" max="14336" width="9.140625" style="70"/>
    <col min="14337" max="14337" width="9.5703125" style="70" bestFit="1" customWidth="1"/>
    <col min="14338" max="14589" width="9.140625" style="70"/>
    <col min="14590" max="14590" width="47.7109375" style="70" customWidth="1"/>
    <col min="14591" max="14592" width="9.140625" style="70"/>
    <col min="14593" max="14593" width="9.5703125" style="70" bestFit="1" customWidth="1"/>
    <col min="14594" max="14845" width="9.140625" style="70"/>
    <col min="14846" max="14846" width="47.7109375" style="70" customWidth="1"/>
    <col min="14847" max="14848" width="9.140625" style="70"/>
    <col min="14849" max="14849" width="9.5703125" style="70" bestFit="1" customWidth="1"/>
    <col min="14850" max="15101" width="9.140625" style="70"/>
    <col min="15102" max="15102" width="47.7109375" style="70" customWidth="1"/>
    <col min="15103" max="15104" width="9.140625" style="70"/>
    <col min="15105" max="15105" width="9.5703125" style="70" bestFit="1" customWidth="1"/>
    <col min="15106" max="15357" width="9.140625" style="70"/>
    <col min="15358" max="15358" width="47.7109375" style="70" customWidth="1"/>
    <col min="15359" max="15360" width="9.140625" style="70"/>
    <col min="15361" max="15361" width="9.5703125" style="70" bestFit="1" customWidth="1"/>
    <col min="15362" max="15613" width="9.140625" style="70"/>
    <col min="15614" max="15614" width="47.7109375" style="70" customWidth="1"/>
    <col min="15615" max="15616" width="9.140625" style="70"/>
    <col min="15617" max="15617" width="9.5703125" style="70" bestFit="1" customWidth="1"/>
    <col min="15618" max="15869" width="9.140625" style="70"/>
    <col min="15870" max="15870" width="47.7109375" style="70" customWidth="1"/>
    <col min="15871" max="15872" width="9.140625" style="70"/>
    <col min="15873" max="15873" width="9.5703125" style="70" bestFit="1" customWidth="1"/>
    <col min="15874" max="16125" width="9.140625" style="70"/>
    <col min="16126" max="16126" width="47.7109375" style="70" customWidth="1"/>
    <col min="16127" max="16128" width="9.140625" style="70"/>
    <col min="16129" max="16129" width="9.5703125" style="70" bestFit="1" customWidth="1"/>
    <col min="16130" max="16384" width="9.140625" style="70"/>
  </cols>
  <sheetData>
    <row r="1" spans="1:8">
      <c r="C1" s="444" t="s">
        <v>690</v>
      </c>
      <c r="D1" s="444"/>
      <c r="E1" s="444"/>
    </row>
    <row r="2" spans="1:8">
      <c r="A2" s="445" t="s">
        <v>301</v>
      </c>
      <c r="B2" s="445"/>
      <c r="C2" s="445"/>
      <c r="D2" s="445"/>
      <c r="E2" s="445"/>
    </row>
    <row r="3" spans="1:8">
      <c r="A3" s="71"/>
      <c r="B3" s="71"/>
      <c r="C3" s="71"/>
      <c r="E3" s="70" t="s">
        <v>94</v>
      </c>
    </row>
    <row r="4" spans="1:8">
      <c r="A4" s="446"/>
      <c r="B4" s="72" t="s">
        <v>302</v>
      </c>
      <c r="C4" s="434" t="s">
        <v>303</v>
      </c>
      <c r="D4" s="73" t="s">
        <v>304</v>
      </c>
      <c r="E4" s="73"/>
    </row>
    <row r="5" spans="1:8" ht="27" customHeight="1">
      <c r="A5" s="447"/>
      <c r="B5" s="449" t="s">
        <v>305</v>
      </c>
      <c r="C5" s="451" t="s">
        <v>305</v>
      </c>
      <c r="D5" s="453" t="s">
        <v>306</v>
      </c>
      <c r="E5" s="454"/>
    </row>
    <row r="6" spans="1:8" ht="25.5">
      <c r="A6" s="448"/>
      <c r="B6" s="450"/>
      <c r="C6" s="452"/>
      <c r="D6" s="74" t="s">
        <v>307</v>
      </c>
      <c r="E6" s="75" t="s">
        <v>308</v>
      </c>
    </row>
    <row r="7" spans="1:8">
      <c r="A7" s="76" t="s">
        <v>309</v>
      </c>
      <c r="B7" s="77">
        <f>+B9+B10+B11+B17</f>
        <v>49099</v>
      </c>
      <c r="C7" s="435">
        <f>+C9+C10+C11+C17</f>
        <v>55943</v>
      </c>
      <c r="D7" s="78">
        <f>+C7*100/B7-100</f>
        <v>13.939184097435799</v>
      </c>
      <c r="E7" s="77">
        <f>+E9+E10+E11+E17</f>
        <v>6844</v>
      </c>
    </row>
    <row r="8" spans="1:8" ht="63.75">
      <c r="A8" s="79" t="s">
        <v>310</v>
      </c>
      <c r="B8" s="80" t="s">
        <v>311</v>
      </c>
      <c r="C8" s="436" t="s">
        <v>312</v>
      </c>
      <c r="D8" s="78"/>
      <c r="E8" s="77"/>
    </row>
    <row r="9" spans="1:8">
      <c r="A9" s="81" t="s">
        <v>313</v>
      </c>
      <c r="B9" s="82">
        <v>45746</v>
      </c>
      <c r="C9" s="437">
        <v>52055</v>
      </c>
      <c r="D9" s="83">
        <f>+C9*100/B9-100</f>
        <v>13.791369737244793</v>
      </c>
      <c r="E9" s="84">
        <f>+C9-B9</f>
        <v>6309</v>
      </c>
      <c r="F9" s="85"/>
    </row>
    <row r="10" spans="1:8" ht="25.5">
      <c r="A10" s="86" t="s">
        <v>314</v>
      </c>
      <c r="B10" s="87">
        <v>50</v>
      </c>
      <c r="C10" s="438">
        <v>50</v>
      </c>
      <c r="D10" s="83">
        <f>+C10*100/B10-100</f>
        <v>0</v>
      </c>
      <c r="E10" s="84">
        <f t="shared" ref="E10:E35" si="0">+C10-B10</f>
        <v>0</v>
      </c>
      <c r="F10" s="85"/>
    </row>
    <row r="11" spans="1:8">
      <c r="A11" s="88" t="s">
        <v>315</v>
      </c>
      <c r="B11" s="89">
        <f>+B12+B13+B14+B15+B16</f>
        <v>3200</v>
      </c>
      <c r="C11" s="439">
        <f>+C12+C13+C14+C15+C16</f>
        <v>3670</v>
      </c>
      <c r="D11" s="83">
        <f>+C11*100/B11-100</f>
        <v>14.6875</v>
      </c>
      <c r="E11" s="89">
        <f>+E12+E13+E14+E15+E16</f>
        <v>470</v>
      </c>
    </row>
    <row r="12" spans="1:8">
      <c r="A12" s="90" t="s">
        <v>316</v>
      </c>
      <c r="B12" s="84">
        <v>900</v>
      </c>
      <c r="C12" s="440">
        <v>1350</v>
      </c>
      <c r="D12" s="83">
        <f t="shared" ref="D12:D17" si="1">+C12*100/B12-100</f>
        <v>50</v>
      </c>
      <c r="E12" s="84">
        <f t="shared" si="0"/>
        <v>450</v>
      </c>
    </row>
    <row r="13" spans="1:8">
      <c r="A13" s="90" t="s">
        <v>317</v>
      </c>
      <c r="B13" s="84">
        <v>1600</v>
      </c>
      <c r="C13" s="440">
        <v>1600</v>
      </c>
      <c r="D13" s="83">
        <f t="shared" si="1"/>
        <v>0</v>
      </c>
      <c r="E13" s="84">
        <f t="shared" si="0"/>
        <v>0</v>
      </c>
    </row>
    <row r="14" spans="1:8">
      <c r="A14" s="90" t="s">
        <v>318</v>
      </c>
      <c r="B14" s="84">
        <v>20</v>
      </c>
      <c r="C14" s="440">
        <v>20</v>
      </c>
      <c r="D14" s="83">
        <f t="shared" si="1"/>
        <v>0</v>
      </c>
      <c r="E14" s="84">
        <f t="shared" si="0"/>
        <v>0</v>
      </c>
      <c r="H14" s="91"/>
    </row>
    <row r="15" spans="1:8">
      <c r="A15" s="90" t="s">
        <v>319</v>
      </c>
      <c r="B15" s="84">
        <v>650</v>
      </c>
      <c r="C15" s="440">
        <v>650</v>
      </c>
      <c r="D15" s="83">
        <f t="shared" si="1"/>
        <v>0</v>
      </c>
      <c r="E15" s="84">
        <f t="shared" si="0"/>
        <v>0</v>
      </c>
    </row>
    <row r="16" spans="1:8">
      <c r="A16" s="90" t="s">
        <v>320</v>
      </c>
      <c r="B16" s="84">
        <v>30</v>
      </c>
      <c r="C16" s="440">
        <v>50</v>
      </c>
      <c r="D16" s="83">
        <f t="shared" si="1"/>
        <v>66.666666666666657</v>
      </c>
      <c r="E16" s="84">
        <f t="shared" si="0"/>
        <v>20</v>
      </c>
    </row>
    <row r="17" spans="1:7" s="46" customFormat="1">
      <c r="A17" s="73" t="s">
        <v>321</v>
      </c>
      <c r="B17" s="84">
        <f>45+50+8</f>
        <v>103</v>
      </c>
      <c r="C17" s="440">
        <f>50+50+68</f>
        <v>168</v>
      </c>
      <c r="D17" s="83">
        <f t="shared" si="1"/>
        <v>63.106796116504853</v>
      </c>
      <c r="E17" s="84">
        <f t="shared" si="0"/>
        <v>65</v>
      </c>
    </row>
    <row r="18" spans="1:7">
      <c r="A18" s="92" t="s">
        <v>322</v>
      </c>
      <c r="B18" s="77">
        <v>121</v>
      </c>
      <c r="C18" s="435">
        <v>257</v>
      </c>
      <c r="D18" s="78">
        <f>+C18*100/B18-100</f>
        <v>112.39669421487602</v>
      </c>
      <c r="E18" s="84">
        <f t="shared" si="0"/>
        <v>136</v>
      </c>
    </row>
    <row r="19" spans="1:7" ht="38.25">
      <c r="A19" s="93" t="s">
        <v>323</v>
      </c>
      <c r="B19" s="94">
        <v>2212.1999999999998</v>
      </c>
      <c r="C19" s="441">
        <v>6480.4</v>
      </c>
      <c r="D19" s="78">
        <f>+C19*100/B19-100</f>
        <v>192.9391555917187</v>
      </c>
      <c r="E19" s="77">
        <f t="shared" si="0"/>
        <v>4268.2</v>
      </c>
    </row>
    <row r="20" spans="1:7" s="71" customFormat="1">
      <c r="A20" s="76" t="s">
        <v>324</v>
      </c>
      <c r="B20" s="77">
        <f>+B22+B21+B23</f>
        <v>28864.7</v>
      </c>
      <c r="C20" s="435">
        <f>+C22+C21+C23</f>
        <v>33532.199999999997</v>
      </c>
      <c r="D20" s="78">
        <f>+C20*100/B20-100</f>
        <v>16.170270260906904</v>
      </c>
      <c r="E20" s="77">
        <f>+E22+E21+E23</f>
        <v>4667.4999999999973</v>
      </c>
      <c r="G20" s="95"/>
    </row>
    <row r="21" spans="1:7">
      <c r="A21" s="90" t="s">
        <v>325</v>
      </c>
      <c r="B21" s="84">
        <v>7006.6</v>
      </c>
      <c r="C21" s="440">
        <v>7729.8</v>
      </c>
      <c r="D21" s="83">
        <f>+C21*100/B21-100</f>
        <v>10.321696685981777</v>
      </c>
      <c r="E21" s="84">
        <f t="shared" si="0"/>
        <v>723.19999999999982</v>
      </c>
    </row>
    <row r="22" spans="1:7">
      <c r="A22" s="90" t="s">
        <v>326</v>
      </c>
      <c r="B22" s="84">
        <v>21175.9</v>
      </c>
      <c r="C22" s="440">
        <v>25016.3</v>
      </c>
      <c r="D22" s="83">
        <f t="shared" ref="D22:D23" si="2">+C22*100/B22-100</f>
        <v>18.135710878876452</v>
      </c>
      <c r="E22" s="84">
        <f t="shared" si="0"/>
        <v>3840.3999999999978</v>
      </c>
    </row>
    <row r="23" spans="1:7">
      <c r="A23" s="90" t="s">
        <v>327</v>
      </c>
      <c r="B23" s="84">
        <v>682.2</v>
      </c>
      <c r="C23" s="440">
        <v>786.1</v>
      </c>
      <c r="D23" s="83">
        <f t="shared" si="2"/>
        <v>15.230137789504539</v>
      </c>
      <c r="E23" s="84">
        <f t="shared" si="0"/>
        <v>103.89999999999998</v>
      </c>
    </row>
    <row r="24" spans="1:7">
      <c r="A24" s="92" t="s">
        <v>328</v>
      </c>
      <c r="B24" s="77">
        <v>4518.7</v>
      </c>
      <c r="C24" s="435">
        <v>5517.3</v>
      </c>
      <c r="D24" s="78">
        <f>+C24*100/B24-100</f>
        <v>22.099276340540428</v>
      </c>
      <c r="E24" s="77">
        <f t="shared" si="0"/>
        <v>998.60000000000036</v>
      </c>
    </row>
    <row r="25" spans="1:7">
      <c r="A25" s="76" t="s">
        <v>329</v>
      </c>
      <c r="B25" s="77">
        <v>350</v>
      </c>
      <c r="C25" s="435">
        <v>330</v>
      </c>
      <c r="D25" s="78">
        <f t="shared" ref="D25:D28" si="3">+C25*100/B25-100</f>
        <v>-5.7142857142857082</v>
      </c>
      <c r="E25" s="77">
        <f t="shared" si="0"/>
        <v>-20</v>
      </c>
    </row>
    <row r="26" spans="1:7">
      <c r="A26" s="76" t="s">
        <v>330</v>
      </c>
      <c r="B26" s="77">
        <v>110</v>
      </c>
      <c r="C26" s="435">
        <f>50+60</f>
        <v>110</v>
      </c>
      <c r="D26" s="78">
        <f t="shared" si="3"/>
        <v>0</v>
      </c>
      <c r="E26" s="77">
        <f t="shared" si="0"/>
        <v>0</v>
      </c>
    </row>
    <row r="27" spans="1:7">
      <c r="A27" s="92" t="s">
        <v>331</v>
      </c>
      <c r="B27" s="77">
        <v>1784</v>
      </c>
      <c r="C27" s="435">
        <v>1954.5</v>
      </c>
      <c r="D27" s="78">
        <f t="shared" si="3"/>
        <v>9.5571748878923728</v>
      </c>
      <c r="E27" s="77">
        <f t="shared" si="0"/>
        <v>170.5</v>
      </c>
    </row>
    <row r="28" spans="1:7" s="71" customFormat="1">
      <c r="A28" s="76" t="s">
        <v>332</v>
      </c>
      <c r="B28" s="77">
        <f>+B30+B29+B31+B32</f>
        <v>2620.5</v>
      </c>
      <c r="C28" s="435">
        <f>+C30+C29+C31+C32</f>
        <v>3059.2000000000003</v>
      </c>
      <c r="D28" s="78">
        <f t="shared" si="3"/>
        <v>16.741079946575084</v>
      </c>
      <c r="E28" s="77">
        <f>+E30+E29+E31+E32</f>
        <v>438.70000000000039</v>
      </c>
    </row>
    <row r="29" spans="1:7">
      <c r="A29" s="90" t="s">
        <v>333</v>
      </c>
      <c r="B29" s="84">
        <v>305.7</v>
      </c>
      <c r="C29" s="440">
        <v>425.6</v>
      </c>
      <c r="D29" s="83">
        <f>+C29*100/B29-100</f>
        <v>39.221458946679746</v>
      </c>
      <c r="E29" s="84">
        <f t="shared" si="0"/>
        <v>119.90000000000003</v>
      </c>
    </row>
    <row r="30" spans="1:7">
      <c r="A30" s="90" t="s">
        <v>334</v>
      </c>
      <c r="B30" s="84">
        <v>151.6</v>
      </c>
      <c r="C30" s="440">
        <v>235.3</v>
      </c>
      <c r="D30" s="83">
        <f t="shared" ref="D30:D32" si="4">+C30*100/B30-100</f>
        <v>55.211081794195252</v>
      </c>
      <c r="E30" s="84">
        <f t="shared" si="0"/>
        <v>83.700000000000017</v>
      </c>
      <c r="G30" s="70" t="s">
        <v>335</v>
      </c>
    </row>
    <row r="31" spans="1:7" ht="25.5">
      <c r="A31" s="79" t="s">
        <v>336</v>
      </c>
      <c r="B31" s="96">
        <v>2063.1999999999998</v>
      </c>
      <c r="C31" s="442">
        <v>2288.3000000000002</v>
      </c>
      <c r="D31" s="83">
        <f t="shared" si="4"/>
        <v>10.910236525785209</v>
      </c>
      <c r="E31" s="84">
        <f t="shared" si="0"/>
        <v>225.10000000000036</v>
      </c>
    </row>
    <row r="32" spans="1:7">
      <c r="A32" s="97" t="s">
        <v>337</v>
      </c>
      <c r="B32" s="96">
        <v>100</v>
      </c>
      <c r="C32" s="442">
        <v>110</v>
      </c>
      <c r="D32" s="83">
        <f t="shared" si="4"/>
        <v>10</v>
      </c>
      <c r="E32" s="84">
        <f t="shared" si="0"/>
        <v>10</v>
      </c>
    </row>
    <row r="33" spans="1:6" s="71" customFormat="1">
      <c r="A33" s="98" t="s">
        <v>338</v>
      </c>
      <c r="B33" s="77">
        <f>+B7+B18+B19+B20+B24+B25+B26+B27+B28</f>
        <v>89680.099999999991</v>
      </c>
      <c r="C33" s="435">
        <f>+C7+C18+C19+C20+C24+C25+C26+C27+C28</f>
        <v>107183.6</v>
      </c>
      <c r="D33" s="78">
        <f>+C33*100/B33-100</f>
        <v>19.517707941895708</v>
      </c>
      <c r="E33" s="77">
        <f>+E7+E18+E19+E20+E24+E25+E26+E27+E28</f>
        <v>17503.499999999996</v>
      </c>
      <c r="F33" s="99"/>
    </row>
    <row r="34" spans="1:6">
      <c r="A34" s="92" t="s">
        <v>339</v>
      </c>
      <c r="B34" s="77">
        <v>8822.7999999999993</v>
      </c>
      <c r="C34" s="435">
        <v>8858.5</v>
      </c>
      <c r="D34" s="78">
        <f t="shared" ref="D34:D36" si="5">+C34*100/B34-100</f>
        <v>0.40463344969852244</v>
      </c>
      <c r="E34" s="77">
        <f t="shared" si="0"/>
        <v>35.700000000000728</v>
      </c>
    </row>
    <row r="35" spans="1:6" ht="25.5">
      <c r="A35" s="93" t="s">
        <v>340</v>
      </c>
      <c r="B35" s="78">
        <f>1575+563.7</f>
        <v>2138.6999999999998</v>
      </c>
      <c r="C35" s="443">
        <f>2028.8+1000</f>
        <v>3028.8</v>
      </c>
      <c r="D35" s="78">
        <f t="shared" si="5"/>
        <v>41.618740356291227</v>
      </c>
      <c r="E35" s="77">
        <f t="shared" si="0"/>
        <v>890.10000000000036</v>
      </c>
    </row>
    <row r="36" spans="1:6">
      <c r="A36" s="100" t="s">
        <v>341</v>
      </c>
      <c r="B36" s="77">
        <f>+B33+B34+B35</f>
        <v>100641.59999999999</v>
      </c>
      <c r="C36" s="435">
        <f>+C33+C34+C35</f>
        <v>119070.90000000001</v>
      </c>
      <c r="D36" s="78">
        <f t="shared" si="5"/>
        <v>18.311811417942494</v>
      </c>
      <c r="E36" s="77">
        <f>+E33+E34+E35</f>
        <v>18429.299999999996</v>
      </c>
    </row>
    <row r="37" spans="1:6">
      <c r="A37" s="101"/>
      <c r="B37" s="102"/>
      <c r="C37" s="102"/>
      <c r="D37" s="103"/>
      <c r="E37" s="104"/>
    </row>
    <row r="38" spans="1:6">
      <c r="A38" s="71"/>
      <c r="B38" s="105"/>
      <c r="C38" s="105"/>
      <c r="E38" s="85"/>
    </row>
    <row r="39" spans="1:6" ht="13.5">
      <c r="A39" s="71"/>
      <c r="B39" s="106"/>
      <c r="C39" s="106"/>
      <c r="E39" s="85"/>
    </row>
    <row r="40" spans="1:6" ht="13.5">
      <c r="A40" s="71"/>
      <c r="B40" s="106"/>
      <c r="C40" s="106"/>
      <c r="E40" s="85"/>
    </row>
    <row r="41" spans="1:6" ht="13.5">
      <c r="A41" s="71"/>
      <c r="B41" s="107"/>
      <c r="C41" s="106"/>
      <c r="E41" s="85"/>
    </row>
    <row r="42" spans="1:6" ht="13.5">
      <c r="A42" s="71"/>
      <c r="B42" s="106"/>
      <c r="C42" s="106"/>
      <c r="E42" s="85"/>
    </row>
    <row r="43" spans="1:6" ht="13.5">
      <c r="A43" s="71"/>
      <c r="B43" s="106"/>
      <c r="C43" s="106"/>
      <c r="E43" s="85"/>
    </row>
    <row r="44" spans="1:6">
      <c r="A44" s="71"/>
      <c r="B44" s="105"/>
      <c r="C44" s="105"/>
      <c r="E44" s="85"/>
    </row>
    <row r="45" spans="1:6">
      <c r="A45" s="71"/>
      <c r="B45" s="108"/>
      <c r="C45" s="108"/>
      <c r="D45" s="85"/>
    </row>
    <row r="46" spans="1:6">
      <c r="A46" s="109"/>
      <c r="B46" s="105"/>
      <c r="C46" s="105"/>
      <c r="D46" s="85"/>
    </row>
    <row r="47" spans="1:6">
      <c r="A47" s="71"/>
      <c r="B47" s="47"/>
      <c r="C47" s="47"/>
      <c r="E47" s="85"/>
    </row>
    <row r="48" spans="1:6">
      <c r="E48" s="85"/>
    </row>
    <row r="49" spans="1:5">
      <c r="E49" s="85"/>
    </row>
    <row r="50" spans="1:5">
      <c r="A50" s="110"/>
      <c r="B50" s="105"/>
      <c r="C50" s="105"/>
      <c r="E50" s="85"/>
    </row>
    <row r="51" spans="1:5">
      <c r="B51" s="111"/>
      <c r="C51" s="111"/>
      <c r="E51" s="85"/>
    </row>
    <row r="52" spans="1:5">
      <c r="B52" s="85"/>
      <c r="C52" s="85"/>
    </row>
    <row r="53" spans="1:5">
      <c r="B53" s="85"/>
      <c r="C53" s="85"/>
    </row>
    <row r="54" spans="1:5">
      <c r="B54" s="108"/>
      <c r="C54" s="108"/>
    </row>
    <row r="55" spans="1:5">
      <c r="A55" s="110"/>
      <c r="B55" s="105"/>
      <c r="C55" s="105"/>
    </row>
    <row r="57" spans="1:5">
      <c r="B57" s="85"/>
      <c r="C57" s="85"/>
    </row>
  </sheetData>
  <mergeCells count="6">
    <mergeCell ref="C1:E1"/>
    <mergeCell ref="A2:E2"/>
    <mergeCell ref="A4:A6"/>
    <mergeCell ref="B5:B6"/>
    <mergeCell ref="C5:C6"/>
    <mergeCell ref="D5:E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EF56-6679-4CCD-B059-275BB68DD977}">
  <dimension ref="A1:AE25"/>
  <sheetViews>
    <sheetView topLeftCell="B1" workbookViewId="0">
      <selection activeCell="D29" sqref="D29"/>
    </sheetView>
  </sheetViews>
  <sheetFormatPr defaultColWidth="8.85546875" defaultRowHeight="12.75"/>
  <cols>
    <col min="1" max="1" width="7.42578125" style="46" hidden="1" customWidth="1"/>
    <col min="2" max="2" width="26.140625" style="46" bestFit="1" customWidth="1"/>
    <col min="3" max="3" width="7.42578125" style="46" customWidth="1"/>
    <col min="4" max="4" width="7.28515625" style="46" customWidth="1"/>
    <col min="5" max="5" width="6.28515625" style="46" customWidth="1"/>
    <col min="6" max="6" width="6.5703125" style="46" customWidth="1"/>
    <col min="7" max="7" width="6.5703125" style="46" bestFit="1" customWidth="1"/>
    <col min="8" max="9" width="6.28515625" style="46" customWidth="1"/>
    <col min="10" max="10" width="5.7109375" style="46" customWidth="1"/>
    <col min="11" max="11" width="6.28515625" style="46" customWidth="1"/>
    <col min="12" max="12" width="6.5703125" style="46" bestFit="1" customWidth="1"/>
    <col min="13" max="13" width="6.140625" style="46" customWidth="1"/>
    <col min="14" max="14" width="6.5703125" style="46" customWidth="1"/>
    <col min="15" max="16" width="6.5703125" style="46" bestFit="1" customWidth="1"/>
    <col min="17" max="17" width="4.7109375" style="46" customWidth="1"/>
    <col min="18" max="18" width="6.28515625" style="46" bestFit="1" customWidth="1"/>
    <col min="19" max="19" width="5.28515625" style="46" customWidth="1"/>
    <col min="20" max="20" width="11" style="46" customWidth="1"/>
    <col min="21" max="21" width="4.7109375" style="46" customWidth="1"/>
    <col min="22" max="22" width="5.28515625" style="46" customWidth="1"/>
    <col min="23" max="23" width="5.7109375" style="46" customWidth="1"/>
    <col min="24" max="24" width="6.28515625" style="46" customWidth="1"/>
    <col min="25" max="25" width="4.7109375" style="46" customWidth="1"/>
    <col min="26" max="26" width="5.28515625" style="46" customWidth="1"/>
    <col min="27" max="27" width="5.5703125" style="46" customWidth="1"/>
    <col min="28" max="28" width="5.7109375" style="46" customWidth="1"/>
    <col min="29" max="29" width="5.42578125" style="46" customWidth="1"/>
    <col min="30" max="30" width="5.28515625" style="46" customWidth="1"/>
    <col min="31" max="16384" width="8.85546875" style="46"/>
  </cols>
  <sheetData>
    <row r="1" spans="1:31" ht="12.4" customHeight="1">
      <c r="B1" s="421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96" t="s">
        <v>698</v>
      </c>
      <c r="P1" s="496"/>
      <c r="Q1" s="496"/>
      <c r="R1" s="496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</row>
    <row r="2" spans="1:31">
      <c r="B2" s="421"/>
      <c r="C2" s="530" t="s">
        <v>79</v>
      </c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</row>
    <row r="3" spans="1:31">
      <c r="Q3" s="496" t="s">
        <v>47</v>
      </c>
      <c r="R3" s="496"/>
      <c r="AC3" s="496"/>
      <c r="AD3" s="496"/>
    </row>
    <row r="4" spans="1:31" ht="22.15" customHeight="1">
      <c r="A4" s="522" t="s">
        <v>80</v>
      </c>
      <c r="B4" s="523" t="s">
        <v>81</v>
      </c>
      <c r="C4" s="523" t="s">
        <v>18</v>
      </c>
      <c r="D4" s="523"/>
      <c r="E4" s="523"/>
      <c r="F4" s="523"/>
      <c r="G4" s="523" t="s">
        <v>13</v>
      </c>
      <c r="H4" s="523"/>
      <c r="I4" s="523"/>
      <c r="J4" s="523"/>
      <c r="K4" s="523" t="s">
        <v>82</v>
      </c>
      <c r="L4" s="523"/>
      <c r="M4" s="523"/>
      <c r="N4" s="523"/>
      <c r="O4" s="524" t="s">
        <v>83</v>
      </c>
      <c r="P4" s="524"/>
      <c r="Q4" s="524"/>
      <c r="R4" s="524"/>
    </row>
    <row r="5" spans="1:31">
      <c r="A5" s="522"/>
      <c r="B5" s="523"/>
      <c r="C5" s="525">
        <v>2024</v>
      </c>
      <c r="D5" s="527">
        <v>2025</v>
      </c>
      <c r="E5" s="528" t="s">
        <v>17</v>
      </c>
      <c r="F5" s="529"/>
      <c r="G5" s="525">
        <v>2024</v>
      </c>
      <c r="H5" s="527">
        <v>2025</v>
      </c>
      <c r="I5" s="528" t="s">
        <v>17</v>
      </c>
      <c r="J5" s="529"/>
      <c r="K5" s="525">
        <v>2024</v>
      </c>
      <c r="L5" s="527">
        <v>2025</v>
      </c>
      <c r="M5" s="528" t="s">
        <v>17</v>
      </c>
      <c r="N5" s="529"/>
      <c r="O5" s="525">
        <v>2024</v>
      </c>
      <c r="P5" s="527">
        <v>2025</v>
      </c>
      <c r="Q5" s="528" t="s">
        <v>17</v>
      </c>
      <c r="R5" s="528"/>
    </row>
    <row r="6" spans="1:31">
      <c r="A6" s="522"/>
      <c r="B6" s="523"/>
      <c r="C6" s="526"/>
      <c r="D6" s="527"/>
      <c r="E6" s="423" t="s">
        <v>16</v>
      </c>
      <c r="F6" s="423" t="s">
        <v>15</v>
      </c>
      <c r="G6" s="526"/>
      <c r="H6" s="527"/>
      <c r="I6" s="423" t="s">
        <v>16</v>
      </c>
      <c r="J6" s="423" t="s">
        <v>15</v>
      </c>
      <c r="K6" s="526"/>
      <c r="L6" s="527"/>
      <c r="M6" s="423" t="s">
        <v>16</v>
      </c>
      <c r="N6" s="423" t="s">
        <v>15</v>
      </c>
      <c r="O6" s="526"/>
      <c r="P6" s="527"/>
      <c r="Q6" s="423" t="s">
        <v>16</v>
      </c>
      <c r="R6" s="423" t="s">
        <v>15</v>
      </c>
    </row>
    <row r="7" spans="1:31" ht="12.95" customHeight="1">
      <c r="A7" s="424" t="s">
        <v>84</v>
      </c>
      <c r="B7" s="425" t="s">
        <v>61</v>
      </c>
      <c r="C7" s="426">
        <v>55508.2</v>
      </c>
      <c r="D7" s="426">
        <v>59345.5</v>
      </c>
      <c r="E7" s="426">
        <v>106.9130326690471</v>
      </c>
      <c r="F7" s="426">
        <v>3837.3000000000029</v>
      </c>
      <c r="G7" s="427">
        <v>26496.6</v>
      </c>
      <c r="H7" s="427">
        <v>28178.400000000001</v>
      </c>
      <c r="I7" s="426">
        <v>106.34722945585473</v>
      </c>
      <c r="J7" s="426">
        <v>1681.8000000000029</v>
      </c>
      <c r="K7" s="427">
        <v>4107.7999999999993</v>
      </c>
      <c r="L7" s="427">
        <v>3446.5</v>
      </c>
      <c r="M7" s="428">
        <v>83.901358391353057</v>
      </c>
      <c r="N7" s="426">
        <v>-661.29999999999927</v>
      </c>
      <c r="O7" s="427">
        <v>23114.1</v>
      </c>
      <c r="P7" s="427">
        <v>25802.400000000001</v>
      </c>
      <c r="Q7" s="426">
        <v>111.63056316274482</v>
      </c>
      <c r="R7" s="426">
        <v>2688.3000000000029</v>
      </c>
      <c r="T7" s="429"/>
    </row>
    <row r="8" spans="1:31" ht="12.95" customHeight="1">
      <c r="A8" s="424" t="s">
        <v>85</v>
      </c>
      <c r="B8" s="425" t="s">
        <v>62</v>
      </c>
      <c r="C8" s="426">
        <v>22212.600000000002</v>
      </c>
      <c r="D8" s="426">
        <v>26201.600000000002</v>
      </c>
      <c r="E8" s="426">
        <v>117.95827593347919</v>
      </c>
      <c r="F8" s="426">
        <v>3989</v>
      </c>
      <c r="G8" s="427">
        <v>13201.5</v>
      </c>
      <c r="H8" s="427">
        <v>14869.6</v>
      </c>
      <c r="I8" s="426">
        <v>112.63568533878727</v>
      </c>
      <c r="J8" s="426">
        <v>1668.1000000000004</v>
      </c>
      <c r="K8" s="427">
        <v>2918.6</v>
      </c>
      <c r="L8" s="427">
        <v>2885.3</v>
      </c>
      <c r="M8" s="428">
        <v>98.859042006441456</v>
      </c>
      <c r="N8" s="426">
        <v>-33.299999999999727</v>
      </c>
      <c r="O8" s="427">
        <v>4743.8999999999996</v>
      </c>
      <c r="P8" s="427">
        <v>6874.3</v>
      </c>
      <c r="Q8" s="426">
        <v>144.90819789624572</v>
      </c>
      <c r="R8" s="426">
        <v>2130.4000000000005</v>
      </c>
      <c r="T8" s="429"/>
    </row>
    <row r="9" spans="1:31" ht="12.95" customHeight="1">
      <c r="A9" s="424" t="s">
        <v>86</v>
      </c>
      <c r="B9" s="425" t="s">
        <v>74</v>
      </c>
      <c r="C9" s="426">
        <v>13936.2</v>
      </c>
      <c r="D9" s="426">
        <v>18375.600000000002</v>
      </c>
      <c r="E9" s="426">
        <v>131.85516855383821</v>
      </c>
      <c r="F9" s="426">
        <v>4439.4000000000015</v>
      </c>
      <c r="G9" s="427">
        <v>10995.2</v>
      </c>
      <c r="H9" s="427">
        <v>13885.7</v>
      </c>
      <c r="I9" s="426">
        <v>126.28874417927823</v>
      </c>
      <c r="J9" s="426">
        <v>2890.5</v>
      </c>
      <c r="K9" s="427">
        <v>2928.7</v>
      </c>
      <c r="L9" s="427">
        <v>4472.5</v>
      </c>
      <c r="M9" s="428">
        <v>152.71280773039234</v>
      </c>
      <c r="N9" s="426">
        <v>1543.8000000000002</v>
      </c>
      <c r="O9" s="427">
        <v>0</v>
      </c>
      <c r="P9" s="427">
        <v>0</v>
      </c>
      <c r="Q9" s="426"/>
      <c r="R9" s="426"/>
      <c r="T9" s="429"/>
    </row>
    <row r="10" spans="1:31" ht="12.95" customHeight="1">
      <c r="A10" s="424" t="s">
        <v>87</v>
      </c>
      <c r="B10" s="425" t="s">
        <v>63</v>
      </c>
      <c r="C10" s="426">
        <v>2795.6</v>
      </c>
      <c r="D10" s="426">
        <v>3497.5</v>
      </c>
      <c r="E10" s="426">
        <v>125.10731148948349</v>
      </c>
      <c r="F10" s="426">
        <v>701.90000000000009</v>
      </c>
      <c r="G10" s="427">
        <v>1416.1</v>
      </c>
      <c r="H10" s="427">
        <v>1660.6</v>
      </c>
      <c r="I10" s="426">
        <v>117.26572982134029</v>
      </c>
      <c r="J10" s="426">
        <v>244.5</v>
      </c>
      <c r="K10" s="427">
        <v>763.6</v>
      </c>
      <c r="L10" s="427">
        <v>1217.2</v>
      </c>
      <c r="M10" s="428">
        <v>159.40282870612887</v>
      </c>
      <c r="N10" s="426">
        <v>453.6</v>
      </c>
      <c r="O10" s="427">
        <v>615.9</v>
      </c>
      <c r="P10" s="427">
        <v>619.70000000000005</v>
      </c>
      <c r="Q10" s="426">
        <v>100.61698327650595</v>
      </c>
      <c r="R10" s="426">
        <v>3.8000000000000682</v>
      </c>
      <c r="T10" s="429"/>
    </row>
    <row r="11" spans="1:31" ht="12.95" customHeight="1">
      <c r="A11" s="424" t="s">
        <v>88</v>
      </c>
      <c r="B11" s="425" t="s">
        <v>64</v>
      </c>
      <c r="C11" s="426">
        <v>12357.4</v>
      </c>
      <c r="D11" s="426">
        <v>11650.699999999999</v>
      </c>
      <c r="E11" s="426">
        <v>94.281159467201832</v>
      </c>
      <c r="F11" s="426">
        <v>-706.70000000000073</v>
      </c>
      <c r="G11" s="427">
        <v>10441.6</v>
      </c>
      <c r="H11" s="427">
        <v>11242.5</v>
      </c>
      <c r="I11" s="426">
        <v>107.67028041679436</v>
      </c>
      <c r="J11" s="426">
        <v>800.89999999999964</v>
      </c>
      <c r="K11" s="427">
        <v>17.399999999999999</v>
      </c>
      <c r="L11" s="427">
        <v>67.8</v>
      </c>
      <c r="M11" s="428">
        <v>389.65517241379308</v>
      </c>
      <c r="N11" s="426">
        <v>50.4</v>
      </c>
      <c r="O11" s="427">
        <v>1814.4</v>
      </c>
      <c r="P11" s="427">
        <v>235.8</v>
      </c>
      <c r="Q11" s="426">
        <v>12.996031746031747</v>
      </c>
      <c r="R11" s="426">
        <v>-1578.6000000000001</v>
      </c>
      <c r="T11" s="429"/>
    </row>
    <row r="12" spans="1:31">
      <c r="A12" s="430"/>
      <c r="B12" s="431" t="s">
        <v>89</v>
      </c>
      <c r="C12" s="426">
        <f>SUM(C7:C11)</f>
        <v>106810</v>
      </c>
      <c r="D12" s="426">
        <f>SUM(D7:D11)</f>
        <v>119070.90000000001</v>
      </c>
      <c r="E12" s="426">
        <f t="shared" ref="E12" si="0">+D12/C12*100</f>
        <v>111.47916861717069</v>
      </c>
      <c r="F12" s="426">
        <f>SUM(F7:F11)</f>
        <v>12260.900000000003</v>
      </c>
      <c r="G12" s="426">
        <f>SUM(G7:G11)</f>
        <v>62551</v>
      </c>
      <c r="H12" s="426">
        <f>SUM(H7:H11)</f>
        <v>69836.799999999988</v>
      </c>
      <c r="I12" s="426">
        <f t="shared" ref="I12" si="1">+H12/G12*100</f>
        <v>111.64777541526112</v>
      </c>
      <c r="J12" s="426">
        <f>SUM(J7:J11)</f>
        <v>7285.8000000000029</v>
      </c>
      <c r="K12" s="426">
        <f>SUM(K7:K11)</f>
        <v>10736.099999999999</v>
      </c>
      <c r="L12" s="426">
        <f>SUM(L7:L11)</f>
        <v>12089.3</v>
      </c>
      <c r="M12" s="426">
        <f t="shared" ref="M12" si="2">+L12/K12*100</f>
        <v>112.60420450629186</v>
      </c>
      <c r="N12" s="426">
        <f>SUM(N7:N11)</f>
        <v>1353.2000000000012</v>
      </c>
      <c r="O12" s="426">
        <f>SUM(O7:O11)</f>
        <v>30288.300000000003</v>
      </c>
      <c r="P12" s="426">
        <f>SUM(P7:P11)</f>
        <v>33532.200000000004</v>
      </c>
      <c r="Q12" s="426">
        <f>+P12/O12*100</f>
        <v>110.71007616802528</v>
      </c>
      <c r="R12" s="426">
        <f>SUM(R7:R11)</f>
        <v>3243.9000000000033</v>
      </c>
    </row>
    <row r="13" spans="1:31">
      <c r="A13" s="9"/>
      <c r="B13" s="9"/>
      <c r="F13" s="25"/>
      <c r="J13" s="47"/>
      <c r="N13" s="47"/>
      <c r="R13" s="25"/>
    </row>
    <row r="14" spans="1:31" ht="24.6" customHeight="1">
      <c r="A14" s="522" t="s">
        <v>80</v>
      </c>
      <c r="B14" s="523" t="s">
        <v>81</v>
      </c>
      <c r="C14" s="524" t="s">
        <v>90</v>
      </c>
      <c r="D14" s="524"/>
      <c r="E14" s="524"/>
      <c r="F14" s="524"/>
      <c r="G14" s="523" t="s">
        <v>91</v>
      </c>
      <c r="H14" s="523"/>
      <c r="I14" s="523"/>
      <c r="J14" s="523"/>
      <c r="K14" s="523" t="s">
        <v>92</v>
      </c>
      <c r="L14" s="523"/>
      <c r="M14" s="523"/>
      <c r="N14" s="523"/>
      <c r="P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31">
      <c r="A15" s="522"/>
      <c r="B15" s="523"/>
      <c r="C15" s="525">
        <v>2024</v>
      </c>
      <c r="D15" s="527">
        <v>2025</v>
      </c>
      <c r="E15" s="528" t="s">
        <v>17</v>
      </c>
      <c r="F15" s="529"/>
      <c r="G15" s="525">
        <v>2024</v>
      </c>
      <c r="H15" s="527">
        <v>2025</v>
      </c>
      <c r="I15" s="528" t="s">
        <v>17</v>
      </c>
      <c r="J15" s="529"/>
      <c r="K15" s="525">
        <v>2024</v>
      </c>
      <c r="L15" s="527">
        <v>2025</v>
      </c>
      <c r="M15" s="528" t="s">
        <v>17</v>
      </c>
      <c r="N15" s="528"/>
      <c r="O15" s="47"/>
      <c r="V15" s="47"/>
      <c r="Z15" s="432"/>
      <c r="AD15" s="47"/>
    </row>
    <row r="16" spans="1:31">
      <c r="A16" s="522"/>
      <c r="B16" s="523"/>
      <c r="C16" s="526"/>
      <c r="D16" s="527"/>
      <c r="E16" s="423" t="s">
        <v>16</v>
      </c>
      <c r="F16" s="423" t="s">
        <v>15</v>
      </c>
      <c r="G16" s="526"/>
      <c r="H16" s="527"/>
      <c r="I16" s="423" t="s">
        <v>16</v>
      </c>
      <c r="J16" s="423" t="s">
        <v>15</v>
      </c>
      <c r="K16" s="526"/>
      <c r="L16" s="527"/>
      <c r="M16" s="423" t="s">
        <v>16</v>
      </c>
      <c r="N16" s="423" t="s">
        <v>15</v>
      </c>
      <c r="P16" s="47"/>
      <c r="T16" s="48"/>
    </row>
    <row r="17" spans="1:23" ht="12.95" customHeight="1">
      <c r="A17" s="424" t="s">
        <v>84</v>
      </c>
      <c r="B17" s="425" t="s">
        <v>61</v>
      </c>
      <c r="C17" s="427">
        <v>204.9</v>
      </c>
      <c r="D17" s="427">
        <v>204.6</v>
      </c>
      <c r="E17" s="426">
        <v>99.853587115666173</v>
      </c>
      <c r="F17" s="426">
        <v>-0.30000000000001137</v>
      </c>
      <c r="G17" s="427">
        <v>382.6</v>
      </c>
      <c r="H17" s="427">
        <v>337.4</v>
      </c>
      <c r="I17" s="426">
        <v>88.186095138525872</v>
      </c>
      <c r="J17" s="426">
        <v>-45.200000000000045</v>
      </c>
      <c r="K17" s="427">
        <v>1202.2</v>
      </c>
      <c r="L17" s="427">
        <v>1376.2</v>
      </c>
      <c r="M17" s="426">
        <v>114.47346531359175</v>
      </c>
      <c r="N17" s="426">
        <v>174</v>
      </c>
    </row>
    <row r="18" spans="1:23" ht="12.95" customHeight="1">
      <c r="A18" s="424" t="s">
        <v>85</v>
      </c>
      <c r="B18" s="425" t="s">
        <v>62</v>
      </c>
      <c r="C18" s="427">
        <v>0</v>
      </c>
      <c r="D18" s="427">
        <v>0</v>
      </c>
      <c r="E18" s="426"/>
      <c r="F18" s="426"/>
      <c r="G18" s="427">
        <v>136.9</v>
      </c>
      <c r="H18" s="427">
        <v>175</v>
      </c>
      <c r="I18" s="426">
        <v>127.83053323593863</v>
      </c>
      <c r="J18" s="426">
        <v>38.099999999999994</v>
      </c>
      <c r="K18" s="427">
        <v>1211.7</v>
      </c>
      <c r="L18" s="427">
        <v>1397.4</v>
      </c>
      <c r="M18" s="426">
        <v>115.32557563753404</v>
      </c>
      <c r="N18" s="426">
        <v>185.70000000000005</v>
      </c>
      <c r="W18" s="49"/>
    </row>
    <row r="19" spans="1:23" ht="12.95" customHeight="1">
      <c r="A19" s="424" t="s">
        <v>86</v>
      </c>
      <c r="B19" s="425" t="s">
        <v>74</v>
      </c>
      <c r="C19" s="427">
        <v>0</v>
      </c>
      <c r="D19" s="427">
        <v>0</v>
      </c>
      <c r="E19" s="426"/>
      <c r="F19" s="426"/>
      <c r="G19" s="427">
        <v>12.3</v>
      </c>
      <c r="H19" s="427">
        <v>17.399999999999999</v>
      </c>
      <c r="I19" s="426">
        <v>141.46341463414632</v>
      </c>
      <c r="J19" s="426">
        <v>5.0999999999999979</v>
      </c>
      <c r="K19" s="427">
        <v>0</v>
      </c>
      <c r="L19" s="427">
        <v>0</v>
      </c>
      <c r="M19" s="426"/>
      <c r="N19" s="426"/>
    </row>
    <row r="20" spans="1:23" ht="12.95" customHeight="1">
      <c r="A20" s="424" t="s">
        <v>87</v>
      </c>
      <c r="B20" s="425" t="s">
        <v>63</v>
      </c>
      <c r="C20" s="427">
        <v>0</v>
      </c>
      <c r="D20" s="427">
        <v>0</v>
      </c>
      <c r="E20" s="426"/>
      <c r="F20" s="426"/>
      <c r="G20" s="427"/>
      <c r="H20" s="427"/>
      <c r="I20" s="426"/>
      <c r="J20" s="426"/>
      <c r="K20" s="427">
        <v>0</v>
      </c>
      <c r="L20" s="427">
        <v>0</v>
      </c>
      <c r="M20" s="426"/>
      <c r="N20" s="426"/>
    </row>
    <row r="21" spans="1:23">
      <c r="A21" s="424" t="s">
        <v>88</v>
      </c>
      <c r="B21" s="425" t="s">
        <v>64</v>
      </c>
      <c r="C21" s="427">
        <v>78.2</v>
      </c>
      <c r="D21" s="427">
        <v>99.4</v>
      </c>
      <c r="E21" s="426">
        <v>127.10997442455243</v>
      </c>
      <c r="F21" s="426">
        <v>21.200000000000003</v>
      </c>
      <c r="G21" s="427">
        <v>5.8</v>
      </c>
      <c r="H21" s="427">
        <v>5.2</v>
      </c>
      <c r="I21" s="426">
        <v>89.65517241379311</v>
      </c>
      <c r="J21" s="426">
        <v>-0.59999999999999964</v>
      </c>
      <c r="K21" s="427">
        <v>0</v>
      </c>
      <c r="L21" s="427">
        <v>0</v>
      </c>
      <c r="M21" s="426"/>
      <c r="N21" s="426"/>
    </row>
    <row r="22" spans="1:23">
      <c r="A22" s="430"/>
      <c r="B22" s="431" t="s">
        <v>89</v>
      </c>
      <c r="C22" s="426">
        <f>SUM(C17:C21)</f>
        <v>283.10000000000002</v>
      </c>
      <c r="D22" s="426">
        <f>SUM(D17:D21)</f>
        <v>304</v>
      </c>
      <c r="E22" s="426">
        <f>+D22/C22*100</f>
        <v>107.38255033557047</v>
      </c>
      <c r="F22" s="426">
        <f>SUM(F17:F21)</f>
        <v>20.899999999999991</v>
      </c>
      <c r="G22" s="426">
        <f>SUM(G17:G21)</f>
        <v>537.59999999999991</v>
      </c>
      <c r="H22" s="426">
        <f>SUM(H17:H21)</f>
        <v>535</v>
      </c>
      <c r="I22" s="426">
        <f t="shared" ref="I22" si="3">+H22/G22*100</f>
        <v>99.516369047619065</v>
      </c>
      <c r="J22" s="426">
        <f>SUM(J17:J21)</f>
        <v>-2.6000000000000529</v>
      </c>
      <c r="K22" s="426">
        <f>SUM(K17:K21)</f>
        <v>2413.9</v>
      </c>
      <c r="L22" s="426">
        <f>SUM(L17:L21)</f>
        <v>2773.6000000000004</v>
      </c>
      <c r="M22" s="426">
        <f>+L22/K22*100</f>
        <v>114.90119723269399</v>
      </c>
      <c r="N22" s="426">
        <f>SUM(N17:N21)</f>
        <v>359.70000000000005</v>
      </c>
      <c r="P22" s="47"/>
    </row>
    <row r="23" spans="1:23">
      <c r="P23" s="47"/>
    </row>
    <row r="24" spans="1:23">
      <c r="D24" s="47"/>
      <c r="F24" s="47"/>
      <c r="J24" s="47"/>
      <c r="M24" s="433"/>
      <c r="N24" s="47"/>
      <c r="O24" s="25"/>
    </row>
    <row r="25" spans="1:23">
      <c r="F25" s="25"/>
    </row>
  </sheetData>
  <mergeCells count="36">
    <mergeCell ref="AC3:AD3"/>
    <mergeCell ref="A4:A6"/>
    <mergeCell ref="B4:B6"/>
    <mergeCell ref="C4:F4"/>
    <mergeCell ref="G4:J4"/>
    <mergeCell ref="K4:N4"/>
    <mergeCell ref="O4:R4"/>
    <mergeCell ref="Q5:R5"/>
    <mergeCell ref="C5:C6"/>
    <mergeCell ref="D5:D6"/>
    <mergeCell ref="E5:F5"/>
    <mergeCell ref="G5:G6"/>
    <mergeCell ref="H5:H6"/>
    <mergeCell ref="I5:J5"/>
    <mergeCell ref="K5:K6"/>
    <mergeCell ref="L5:L6"/>
    <mergeCell ref="M5:N5"/>
    <mergeCell ref="O5:O6"/>
    <mergeCell ref="O1:R1"/>
    <mergeCell ref="P5:P6"/>
    <mergeCell ref="C2:P2"/>
    <mergeCell ref="Q3:R3"/>
    <mergeCell ref="A14:A16"/>
    <mergeCell ref="B14:B16"/>
    <mergeCell ref="C14:F14"/>
    <mergeCell ref="G14:J14"/>
    <mergeCell ref="K14:N14"/>
    <mergeCell ref="C15:C16"/>
    <mergeCell ref="D15:D16"/>
    <mergeCell ref="E15:F15"/>
    <mergeCell ref="G15:G16"/>
    <mergeCell ref="H15:H16"/>
    <mergeCell ref="I15:J15"/>
    <mergeCell ref="K15:K16"/>
    <mergeCell ref="L15:L16"/>
    <mergeCell ref="M15:N15"/>
  </mergeCells>
  <pageMargins left="0.70866141732283472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8271-36FC-41EE-AEA1-2F386A165AF5}">
  <sheetPr>
    <pageSetUpPr fitToPage="1"/>
  </sheetPr>
  <dimension ref="A1:S60"/>
  <sheetViews>
    <sheetView workbookViewId="0">
      <selection activeCell="V7" sqref="V7"/>
    </sheetView>
  </sheetViews>
  <sheetFormatPr defaultRowHeight="12.75"/>
  <cols>
    <col min="1" max="1" width="3.42578125" style="70" customWidth="1"/>
    <col min="2" max="2" width="37.42578125" style="70" bestFit="1" customWidth="1"/>
    <col min="3" max="3" width="9.5703125" style="70" customWidth="1"/>
    <col min="4" max="4" width="7.5703125" style="70" customWidth="1"/>
    <col min="5" max="5" width="8.140625" style="70" customWidth="1"/>
    <col min="6" max="6" width="10.140625" style="70" customWidth="1"/>
    <col min="7" max="7" width="8.85546875" style="70" customWidth="1"/>
    <col min="8" max="8" width="11" style="70" customWidth="1"/>
    <col min="9" max="9" width="7" style="70" customWidth="1"/>
    <col min="10" max="10" width="9" style="70" customWidth="1"/>
    <col min="11" max="11" width="7.85546875" style="70" customWidth="1"/>
    <col min="12" max="12" width="10.42578125" style="70" customWidth="1"/>
    <col min="13" max="13" width="9" style="70" customWidth="1"/>
    <col min="14" max="14" width="10" style="70" customWidth="1"/>
    <col min="15" max="15" width="7.7109375" style="70" customWidth="1"/>
    <col min="16" max="16" width="8.28515625" style="70" customWidth="1"/>
    <col min="17" max="17" width="9.28515625" style="70" customWidth="1"/>
    <col min="18" max="18" width="11.42578125" customWidth="1"/>
    <col min="19" max="19" width="11.5703125" bestFit="1" customWidth="1"/>
    <col min="258" max="258" width="3.42578125" customWidth="1"/>
    <col min="259" max="259" width="25.140625" customWidth="1"/>
    <col min="260" max="260" width="9" customWidth="1"/>
    <col min="261" max="261" width="8" customWidth="1"/>
    <col min="262" max="262" width="8.7109375" customWidth="1"/>
    <col min="263" max="264" width="6.5703125" customWidth="1"/>
    <col min="265" max="265" width="8.7109375" customWidth="1"/>
    <col min="267" max="267" width="8.28515625" customWidth="1"/>
    <col min="270" max="270" width="8.5703125" customWidth="1"/>
    <col min="271" max="271" width="8.42578125" customWidth="1"/>
    <col min="514" max="514" width="3.42578125" customWidth="1"/>
    <col min="515" max="515" width="25.140625" customWidth="1"/>
    <col min="516" max="516" width="9" customWidth="1"/>
    <col min="517" max="517" width="8" customWidth="1"/>
    <col min="518" max="518" width="8.7109375" customWidth="1"/>
    <col min="519" max="520" width="6.5703125" customWidth="1"/>
    <col min="521" max="521" width="8.7109375" customWidth="1"/>
    <col min="523" max="523" width="8.28515625" customWidth="1"/>
    <col min="526" max="526" width="8.5703125" customWidth="1"/>
    <col min="527" max="527" width="8.42578125" customWidth="1"/>
    <col min="770" max="770" width="3.42578125" customWidth="1"/>
    <col min="771" max="771" width="25.140625" customWidth="1"/>
    <col min="772" max="772" width="9" customWidth="1"/>
    <col min="773" max="773" width="8" customWidth="1"/>
    <col min="774" max="774" width="8.7109375" customWidth="1"/>
    <col min="775" max="776" width="6.5703125" customWidth="1"/>
    <col min="777" max="777" width="8.7109375" customWidth="1"/>
    <col min="779" max="779" width="8.28515625" customWidth="1"/>
    <col min="782" max="782" width="8.5703125" customWidth="1"/>
    <col min="783" max="783" width="8.42578125" customWidth="1"/>
    <col min="1026" max="1026" width="3.42578125" customWidth="1"/>
    <col min="1027" max="1027" width="25.140625" customWidth="1"/>
    <col min="1028" max="1028" width="9" customWidth="1"/>
    <col min="1029" max="1029" width="8" customWidth="1"/>
    <col min="1030" max="1030" width="8.7109375" customWidth="1"/>
    <col min="1031" max="1032" width="6.5703125" customWidth="1"/>
    <col min="1033" max="1033" width="8.7109375" customWidth="1"/>
    <col min="1035" max="1035" width="8.28515625" customWidth="1"/>
    <col min="1038" max="1038" width="8.5703125" customWidth="1"/>
    <col min="1039" max="1039" width="8.42578125" customWidth="1"/>
    <col min="1282" max="1282" width="3.42578125" customWidth="1"/>
    <col min="1283" max="1283" width="25.140625" customWidth="1"/>
    <col min="1284" max="1284" width="9" customWidth="1"/>
    <col min="1285" max="1285" width="8" customWidth="1"/>
    <col min="1286" max="1286" width="8.7109375" customWidth="1"/>
    <col min="1287" max="1288" width="6.5703125" customWidth="1"/>
    <col min="1289" max="1289" width="8.7109375" customWidth="1"/>
    <col min="1291" max="1291" width="8.28515625" customWidth="1"/>
    <col min="1294" max="1294" width="8.5703125" customWidth="1"/>
    <col min="1295" max="1295" width="8.42578125" customWidth="1"/>
    <col min="1538" max="1538" width="3.42578125" customWidth="1"/>
    <col min="1539" max="1539" width="25.140625" customWidth="1"/>
    <col min="1540" max="1540" width="9" customWidth="1"/>
    <col min="1541" max="1541" width="8" customWidth="1"/>
    <col min="1542" max="1542" width="8.7109375" customWidth="1"/>
    <col min="1543" max="1544" width="6.5703125" customWidth="1"/>
    <col min="1545" max="1545" width="8.7109375" customWidth="1"/>
    <col min="1547" max="1547" width="8.28515625" customWidth="1"/>
    <col min="1550" max="1550" width="8.5703125" customWidth="1"/>
    <col min="1551" max="1551" width="8.42578125" customWidth="1"/>
    <col min="1794" max="1794" width="3.42578125" customWidth="1"/>
    <col min="1795" max="1795" width="25.140625" customWidth="1"/>
    <col min="1796" max="1796" width="9" customWidth="1"/>
    <col min="1797" max="1797" width="8" customWidth="1"/>
    <col min="1798" max="1798" width="8.7109375" customWidth="1"/>
    <col min="1799" max="1800" width="6.5703125" customWidth="1"/>
    <col min="1801" max="1801" width="8.7109375" customWidth="1"/>
    <col min="1803" max="1803" width="8.28515625" customWidth="1"/>
    <col min="1806" max="1806" width="8.5703125" customWidth="1"/>
    <col min="1807" max="1807" width="8.42578125" customWidth="1"/>
    <col min="2050" max="2050" width="3.42578125" customWidth="1"/>
    <col min="2051" max="2051" width="25.140625" customWidth="1"/>
    <col min="2052" max="2052" width="9" customWidth="1"/>
    <col min="2053" max="2053" width="8" customWidth="1"/>
    <col min="2054" max="2054" width="8.7109375" customWidth="1"/>
    <col min="2055" max="2056" width="6.5703125" customWidth="1"/>
    <col min="2057" max="2057" width="8.7109375" customWidth="1"/>
    <col min="2059" max="2059" width="8.28515625" customWidth="1"/>
    <col min="2062" max="2062" width="8.5703125" customWidth="1"/>
    <col min="2063" max="2063" width="8.42578125" customWidth="1"/>
    <col min="2306" max="2306" width="3.42578125" customWidth="1"/>
    <col min="2307" max="2307" width="25.140625" customWidth="1"/>
    <col min="2308" max="2308" width="9" customWidth="1"/>
    <col min="2309" max="2309" width="8" customWidth="1"/>
    <col min="2310" max="2310" width="8.7109375" customWidth="1"/>
    <col min="2311" max="2312" width="6.5703125" customWidth="1"/>
    <col min="2313" max="2313" width="8.7109375" customWidth="1"/>
    <col min="2315" max="2315" width="8.28515625" customWidth="1"/>
    <col min="2318" max="2318" width="8.5703125" customWidth="1"/>
    <col min="2319" max="2319" width="8.42578125" customWidth="1"/>
    <col min="2562" max="2562" width="3.42578125" customWidth="1"/>
    <col min="2563" max="2563" width="25.140625" customWidth="1"/>
    <col min="2564" max="2564" width="9" customWidth="1"/>
    <col min="2565" max="2565" width="8" customWidth="1"/>
    <col min="2566" max="2566" width="8.7109375" customWidth="1"/>
    <col min="2567" max="2568" width="6.5703125" customWidth="1"/>
    <col min="2569" max="2569" width="8.7109375" customWidth="1"/>
    <col min="2571" max="2571" width="8.28515625" customWidth="1"/>
    <col min="2574" max="2574" width="8.5703125" customWidth="1"/>
    <col min="2575" max="2575" width="8.42578125" customWidth="1"/>
    <col min="2818" max="2818" width="3.42578125" customWidth="1"/>
    <col min="2819" max="2819" width="25.140625" customWidth="1"/>
    <col min="2820" max="2820" width="9" customWidth="1"/>
    <col min="2821" max="2821" width="8" customWidth="1"/>
    <col min="2822" max="2822" width="8.7109375" customWidth="1"/>
    <col min="2823" max="2824" width="6.5703125" customWidth="1"/>
    <col min="2825" max="2825" width="8.7109375" customWidth="1"/>
    <col min="2827" max="2827" width="8.28515625" customWidth="1"/>
    <col min="2830" max="2830" width="8.5703125" customWidth="1"/>
    <col min="2831" max="2831" width="8.42578125" customWidth="1"/>
    <col min="3074" max="3074" width="3.42578125" customWidth="1"/>
    <col min="3075" max="3075" width="25.140625" customWidth="1"/>
    <col min="3076" max="3076" width="9" customWidth="1"/>
    <col min="3077" max="3077" width="8" customWidth="1"/>
    <col min="3078" max="3078" width="8.7109375" customWidth="1"/>
    <col min="3079" max="3080" width="6.5703125" customWidth="1"/>
    <col min="3081" max="3081" width="8.7109375" customWidth="1"/>
    <col min="3083" max="3083" width="8.28515625" customWidth="1"/>
    <col min="3086" max="3086" width="8.5703125" customWidth="1"/>
    <col min="3087" max="3087" width="8.42578125" customWidth="1"/>
    <col min="3330" max="3330" width="3.42578125" customWidth="1"/>
    <col min="3331" max="3331" width="25.140625" customWidth="1"/>
    <col min="3332" max="3332" width="9" customWidth="1"/>
    <col min="3333" max="3333" width="8" customWidth="1"/>
    <col min="3334" max="3334" width="8.7109375" customWidth="1"/>
    <col min="3335" max="3336" width="6.5703125" customWidth="1"/>
    <col min="3337" max="3337" width="8.7109375" customWidth="1"/>
    <col min="3339" max="3339" width="8.28515625" customWidth="1"/>
    <col min="3342" max="3342" width="8.5703125" customWidth="1"/>
    <col min="3343" max="3343" width="8.42578125" customWidth="1"/>
    <col min="3586" max="3586" width="3.42578125" customWidth="1"/>
    <col min="3587" max="3587" width="25.140625" customWidth="1"/>
    <col min="3588" max="3588" width="9" customWidth="1"/>
    <col min="3589" max="3589" width="8" customWidth="1"/>
    <col min="3590" max="3590" width="8.7109375" customWidth="1"/>
    <col min="3591" max="3592" width="6.5703125" customWidth="1"/>
    <col min="3593" max="3593" width="8.7109375" customWidth="1"/>
    <col min="3595" max="3595" width="8.28515625" customWidth="1"/>
    <col min="3598" max="3598" width="8.5703125" customWidth="1"/>
    <col min="3599" max="3599" width="8.42578125" customWidth="1"/>
    <col min="3842" max="3842" width="3.42578125" customWidth="1"/>
    <col min="3843" max="3843" width="25.140625" customWidth="1"/>
    <col min="3844" max="3844" width="9" customWidth="1"/>
    <col min="3845" max="3845" width="8" customWidth="1"/>
    <col min="3846" max="3846" width="8.7109375" customWidth="1"/>
    <col min="3847" max="3848" width="6.5703125" customWidth="1"/>
    <col min="3849" max="3849" width="8.7109375" customWidth="1"/>
    <col min="3851" max="3851" width="8.28515625" customWidth="1"/>
    <col min="3854" max="3854" width="8.5703125" customWidth="1"/>
    <col min="3855" max="3855" width="8.42578125" customWidth="1"/>
    <col min="4098" max="4098" width="3.42578125" customWidth="1"/>
    <col min="4099" max="4099" width="25.140625" customWidth="1"/>
    <col min="4100" max="4100" width="9" customWidth="1"/>
    <col min="4101" max="4101" width="8" customWidth="1"/>
    <col min="4102" max="4102" width="8.7109375" customWidth="1"/>
    <col min="4103" max="4104" width="6.5703125" customWidth="1"/>
    <col min="4105" max="4105" width="8.7109375" customWidth="1"/>
    <col min="4107" max="4107" width="8.28515625" customWidth="1"/>
    <col min="4110" max="4110" width="8.5703125" customWidth="1"/>
    <col min="4111" max="4111" width="8.42578125" customWidth="1"/>
    <col min="4354" max="4354" width="3.42578125" customWidth="1"/>
    <col min="4355" max="4355" width="25.140625" customWidth="1"/>
    <col min="4356" max="4356" width="9" customWidth="1"/>
    <col min="4357" max="4357" width="8" customWidth="1"/>
    <col min="4358" max="4358" width="8.7109375" customWidth="1"/>
    <col min="4359" max="4360" width="6.5703125" customWidth="1"/>
    <col min="4361" max="4361" width="8.7109375" customWidth="1"/>
    <col min="4363" max="4363" width="8.28515625" customWidth="1"/>
    <col min="4366" max="4366" width="8.5703125" customWidth="1"/>
    <col min="4367" max="4367" width="8.42578125" customWidth="1"/>
    <col min="4610" max="4610" width="3.42578125" customWidth="1"/>
    <col min="4611" max="4611" width="25.140625" customWidth="1"/>
    <col min="4612" max="4612" width="9" customWidth="1"/>
    <col min="4613" max="4613" width="8" customWidth="1"/>
    <col min="4614" max="4614" width="8.7109375" customWidth="1"/>
    <col min="4615" max="4616" width="6.5703125" customWidth="1"/>
    <col min="4617" max="4617" width="8.7109375" customWidth="1"/>
    <col min="4619" max="4619" width="8.28515625" customWidth="1"/>
    <col min="4622" max="4622" width="8.5703125" customWidth="1"/>
    <col min="4623" max="4623" width="8.42578125" customWidth="1"/>
    <col min="4866" max="4866" width="3.42578125" customWidth="1"/>
    <col min="4867" max="4867" width="25.140625" customWidth="1"/>
    <col min="4868" max="4868" width="9" customWidth="1"/>
    <col min="4869" max="4869" width="8" customWidth="1"/>
    <col min="4870" max="4870" width="8.7109375" customWidth="1"/>
    <col min="4871" max="4872" width="6.5703125" customWidth="1"/>
    <col min="4873" max="4873" width="8.7109375" customWidth="1"/>
    <col min="4875" max="4875" width="8.28515625" customWidth="1"/>
    <col min="4878" max="4878" width="8.5703125" customWidth="1"/>
    <col min="4879" max="4879" width="8.42578125" customWidth="1"/>
    <col min="5122" max="5122" width="3.42578125" customWidth="1"/>
    <col min="5123" max="5123" width="25.140625" customWidth="1"/>
    <col min="5124" max="5124" width="9" customWidth="1"/>
    <col min="5125" max="5125" width="8" customWidth="1"/>
    <col min="5126" max="5126" width="8.7109375" customWidth="1"/>
    <col min="5127" max="5128" width="6.5703125" customWidth="1"/>
    <col min="5129" max="5129" width="8.7109375" customWidth="1"/>
    <col min="5131" max="5131" width="8.28515625" customWidth="1"/>
    <col min="5134" max="5134" width="8.5703125" customWidth="1"/>
    <col min="5135" max="5135" width="8.42578125" customWidth="1"/>
    <col min="5378" max="5378" width="3.42578125" customWidth="1"/>
    <col min="5379" max="5379" width="25.140625" customWidth="1"/>
    <col min="5380" max="5380" width="9" customWidth="1"/>
    <col min="5381" max="5381" width="8" customWidth="1"/>
    <col min="5382" max="5382" width="8.7109375" customWidth="1"/>
    <col min="5383" max="5384" width="6.5703125" customWidth="1"/>
    <col min="5385" max="5385" width="8.7109375" customWidth="1"/>
    <col min="5387" max="5387" width="8.28515625" customWidth="1"/>
    <col min="5390" max="5390" width="8.5703125" customWidth="1"/>
    <col min="5391" max="5391" width="8.42578125" customWidth="1"/>
    <col min="5634" max="5634" width="3.42578125" customWidth="1"/>
    <col min="5635" max="5635" width="25.140625" customWidth="1"/>
    <col min="5636" max="5636" width="9" customWidth="1"/>
    <col min="5637" max="5637" width="8" customWidth="1"/>
    <col min="5638" max="5638" width="8.7109375" customWidth="1"/>
    <col min="5639" max="5640" width="6.5703125" customWidth="1"/>
    <col min="5641" max="5641" width="8.7109375" customWidth="1"/>
    <col min="5643" max="5643" width="8.28515625" customWidth="1"/>
    <col min="5646" max="5646" width="8.5703125" customWidth="1"/>
    <col min="5647" max="5647" width="8.42578125" customWidth="1"/>
    <col min="5890" max="5890" width="3.42578125" customWidth="1"/>
    <col min="5891" max="5891" width="25.140625" customWidth="1"/>
    <col min="5892" max="5892" width="9" customWidth="1"/>
    <col min="5893" max="5893" width="8" customWidth="1"/>
    <col min="5894" max="5894" width="8.7109375" customWidth="1"/>
    <col min="5895" max="5896" width="6.5703125" customWidth="1"/>
    <col min="5897" max="5897" width="8.7109375" customWidth="1"/>
    <col min="5899" max="5899" width="8.28515625" customWidth="1"/>
    <col min="5902" max="5902" width="8.5703125" customWidth="1"/>
    <col min="5903" max="5903" width="8.42578125" customWidth="1"/>
    <col min="6146" max="6146" width="3.42578125" customWidth="1"/>
    <col min="6147" max="6147" width="25.140625" customWidth="1"/>
    <col min="6148" max="6148" width="9" customWidth="1"/>
    <col min="6149" max="6149" width="8" customWidth="1"/>
    <col min="6150" max="6150" width="8.7109375" customWidth="1"/>
    <col min="6151" max="6152" width="6.5703125" customWidth="1"/>
    <col min="6153" max="6153" width="8.7109375" customWidth="1"/>
    <col min="6155" max="6155" width="8.28515625" customWidth="1"/>
    <col min="6158" max="6158" width="8.5703125" customWidth="1"/>
    <col min="6159" max="6159" width="8.42578125" customWidth="1"/>
    <col min="6402" max="6402" width="3.42578125" customWidth="1"/>
    <col min="6403" max="6403" width="25.140625" customWidth="1"/>
    <col min="6404" max="6404" width="9" customWidth="1"/>
    <col min="6405" max="6405" width="8" customWidth="1"/>
    <col min="6406" max="6406" width="8.7109375" customWidth="1"/>
    <col min="6407" max="6408" width="6.5703125" customWidth="1"/>
    <col min="6409" max="6409" width="8.7109375" customWidth="1"/>
    <col min="6411" max="6411" width="8.28515625" customWidth="1"/>
    <col min="6414" max="6414" width="8.5703125" customWidth="1"/>
    <col min="6415" max="6415" width="8.42578125" customWidth="1"/>
    <col min="6658" max="6658" width="3.42578125" customWidth="1"/>
    <col min="6659" max="6659" width="25.140625" customWidth="1"/>
    <col min="6660" max="6660" width="9" customWidth="1"/>
    <col min="6661" max="6661" width="8" customWidth="1"/>
    <col min="6662" max="6662" width="8.7109375" customWidth="1"/>
    <col min="6663" max="6664" width="6.5703125" customWidth="1"/>
    <col min="6665" max="6665" width="8.7109375" customWidth="1"/>
    <col min="6667" max="6667" width="8.28515625" customWidth="1"/>
    <col min="6670" max="6670" width="8.5703125" customWidth="1"/>
    <col min="6671" max="6671" width="8.42578125" customWidth="1"/>
    <col min="6914" max="6914" width="3.42578125" customWidth="1"/>
    <col min="6915" max="6915" width="25.140625" customWidth="1"/>
    <col min="6916" max="6916" width="9" customWidth="1"/>
    <col min="6917" max="6917" width="8" customWidth="1"/>
    <col min="6918" max="6918" width="8.7109375" customWidth="1"/>
    <col min="6919" max="6920" width="6.5703125" customWidth="1"/>
    <col min="6921" max="6921" width="8.7109375" customWidth="1"/>
    <col min="6923" max="6923" width="8.28515625" customWidth="1"/>
    <col min="6926" max="6926" width="8.5703125" customWidth="1"/>
    <col min="6927" max="6927" width="8.42578125" customWidth="1"/>
    <col min="7170" max="7170" width="3.42578125" customWidth="1"/>
    <col min="7171" max="7171" width="25.140625" customWidth="1"/>
    <col min="7172" max="7172" width="9" customWidth="1"/>
    <col min="7173" max="7173" width="8" customWidth="1"/>
    <col min="7174" max="7174" width="8.7109375" customWidth="1"/>
    <col min="7175" max="7176" width="6.5703125" customWidth="1"/>
    <col min="7177" max="7177" width="8.7109375" customWidth="1"/>
    <col min="7179" max="7179" width="8.28515625" customWidth="1"/>
    <col min="7182" max="7182" width="8.5703125" customWidth="1"/>
    <col min="7183" max="7183" width="8.42578125" customWidth="1"/>
    <col min="7426" max="7426" width="3.42578125" customWidth="1"/>
    <col min="7427" max="7427" width="25.140625" customWidth="1"/>
    <col min="7428" max="7428" width="9" customWidth="1"/>
    <col min="7429" max="7429" width="8" customWidth="1"/>
    <col min="7430" max="7430" width="8.7109375" customWidth="1"/>
    <col min="7431" max="7432" width="6.5703125" customWidth="1"/>
    <col min="7433" max="7433" width="8.7109375" customWidth="1"/>
    <col min="7435" max="7435" width="8.28515625" customWidth="1"/>
    <col min="7438" max="7438" width="8.5703125" customWidth="1"/>
    <col min="7439" max="7439" width="8.42578125" customWidth="1"/>
    <col min="7682" max="7682" width="3.42578125" customWidth="1"/>
    <col min="7683" max="7683" width="25.140625" customWidth="1"/>
    <col min="7684" max="7684" width="9" customWidth="1"/>
    <col min="7685" max="7685" width="8" customWidth="1"/>
    <col min="7686" max="7686" width="8.7109375" customWidth="1"/>
    <col min="7687" max="7688" width="6.5703125" customWidth="1"/>
    <col min="7689" max="7689" width="8.7109375" customWidth="1"/>
    <col min="7691" max="7691" width="8.28515625" customWidth="1"/>
    <col min="7694" max="7694" width="8.5703125" customWidth="1"/>
    <col min="7695" max="7695" width="8.42578125" customWidth="1"/>
    <col min="7938" max="7938" width="3.42578125" customWidth="1"/>
    <col min="7939" max="7939" width="25.140625" customWidth="1"/>
    <col min="7940" max="7940" width="9" customWidth="1"/>
    <col min="7941" max="7941" width="8" customWidth="1"/>
    <col min="7942" max="7942" width="8.7109375" customWidth="1"/>
    <col min="7943" max="7944" width="6.5703125" customWidth="1"/>
    <col min="7945" max="7945" width="8.7109375" customWidth="1"/>
    <col min="7947" max="7947" width="8.28515625" customWidth="1"/>
    <col min="7950" max="7950" width="8.5703125" customWidth="1"/>
    <col min="7951" max="7951" width="8.42578125" customWidth="1"/>
    <col min="8194" max="8194" width="3.42578125" customWidth="1"/>
    <col min="8195" max="8195" width="25.140625" customWidth="1"/>
    <col min="8196" max="8196" width="9" customWidth="1"/>
    <col min="8197" max="8197" width="8" customWidth="1"/>
    <col min="8198" max="8198" width="8.7109375" customWidth="1"/>
    <col min="8199" max="8200" width="6.5703125" customWidth="1"/>
    <col min="8201" max="8201" width="8.7109375" customWidth="1"/>
    <col min="8203" max="8203" width="8.28515625" customWidth="1"/>
    <col min="8206" max="8206" width="8.5703125" customWidth="1"/>
    <col min="8207" max="8207" width="8.42578125" customWidth="1"/>
    <col min="8450" max="8450" width="3.42578125" customWidth="1"/>
    <col min="8451" max="8451" width="25.140625" customWidth="1"/>
    <col min="8452" max="8452" width="9" customWidth="1"/>
    <col min="8453" max="8453" width="8" customWidth="1"/>
    <col min="8454" max="8454" width="8.7109375" customWidth="1"/>
    <col min="8455" max="8456" width="6.5703125" customWidth="1"/>
    <col min="8457" max="8457" width="8.7109375" customWidth="1"/>
    <col min="8459" max="8459" width="8.28515625" customWidth="1"/>
    <col min="8462" max="8462" width="8.5703125" customWidth="1"/>
    <col min="8463" max="8463" width="8.42578125" customWidth="1"/>
    <col min="8706" max="8706" width="3.42578125" customWidth="1"/>
    <col min="8707" max="8707" width="25.140625" customWidth="1"/>
    <col min="8708" max="8708" width="9" customWidth="1"/>
    <col min="8709" max="8709" width="8" customWidth="1"/>
    <col min="8710" max="8710" width="8.7109375" customWidth="1"/>
    <col min="8711" max="8712" width="6.5703125" customWidth="1"/>
    <col min="8713" max="8713" width="8.7109375" customWidth="1"/>
    <col min="8715" max="8715" width="8.28515625" customWidth="1"/>
    <col min="8718" max="8718" width="8.5703125" customWidth="1"/>
    <col min="8719" max="8719" width="8.42578125" customWidth="1"/>
    <col min="8962" max="8962" width="3.42578125" customWidth="1"/>
    <col min="8963" max="8963" width="25.140625" customWidth="1"/>
    <col min="8964" max="8964" width="9" customWidth="1"/>
    <col min="8965" max="8965" width="8" customWidth="1"/>
    <col min="8966" max="8966" width="8.7109375" customWidth="1"/>
    <col min="8967" max="8968" width="6.5703125" customWidth="1"/>
    <col min="8969" max="8969" width="8.7109375" customWidth="1"/>
    <col min="8971" max="8971" width="8.28515625" customWidth="1"/>
    <col min="8974" max="8974" width="8.5703125" customWidth="1"/>
    <col min="8975" max="8975" width="8.42578125" customWidth="1"/>
    <col min="9218" max="9218" width="3.42578125" customWidth="1"/>
    <col min="9219" max="9219" width="25.140625" customWidth="1"/>
    <col min="9220" max="9220" width="9" customWidth="1"/>
    <col min="9221" max="9221" width="8" customWidth="1"/>
    <col min="9222" max="9222" width="8.7109375" customWidth="1"/>
    <col min="9223" max="9224" width="6.5703125" customWidth="1"/>
    <col min="9225" max="9225" width="8.7109375" customWidth="1"/>
    <col min="9227" max="9227" width="8.28515625" customWidth="1"/>
    <col min="9230" max="9230" width="8.5703125" customWidth="1"/>
    <col min="9231" max="9231" width="8.42578125" customWidth="1"/>
    <col min="9474" max="9474" width="3.42578125" customWidth="1"/>
    <col min="9475" max="9475" width="25.140625" customWidth="1"/>
    <col min="9476" max="9476" width="9" customWidth="1"/>
    <col min="9477" max="9477" width="8" customWidth="1"/>
    <col min="9478" max="9478" width="8.7109375" customWidth="1"/>
    <col min="9479" max="9480" width="6.5703125" customWidth="1"/>
    <col min="9481" max="9481" width="8.7109375" customWidth="1"/>
    <col min="9483" max="9483" width="8.28515625" customWidth="1"/>
    <col min="9486" max="9486" width="8.5703125" customWidth="1"/>
    <col min="9487" max="9487" width="8.42578125" customWidth="1"/>
    <col min="9730" max="9730" width="3.42578125" customWidth="1"/>
    <col min="9731" max="9731" width="25.140625" customWidth="1"/>
    <col min="9732" max="9732" width="9" customWidth="1"/>
    <col min="9733" max="9733" width="8" customWidth="1"/>
    <col min="9734" max="9734" width="8.7109375" customWidth="1"/>
    <col min="9735" max="9736" width="6.5703125" customWidth="1"/>
    <col min="9737" max="9737" width="8.7109375" customWidth="1"/>
    <col min="9739" max="9739" width="8.28515625" customWidth="1"/>
    <col min="9742" max="9742" width="8.5703125" customWidth="1"/>
    <col min="9743" max="9743" width="8.42578125" customWidth="1"/>
    <col min="9986" max="9986" width="3.42578125" customWidth="1"/>
    <col min="9987" max="9987" width="25.140625" customWidth="1"/>
    <col min="9988" max="9988" width="9" customWidth="1"/>
    <col min="9989" max="9989" width="8" customWidth="1"/>
    <col min="9990" max="9990" width="8.7109375" customWidth="1"/>
    <col min="9991" max="9992" width="6.5703125" customWidth="1"/>
    <col min="9993" max="9993" width="8.7109375" customWidth="1"/>
    <col min="9995" max="9995" width="8.28515625" customWidth="1"/>
    <col min="9998" max="9998" width="8.5703125" customWidth="1"/>
    <col min="9999" max="9999" width="8.42578125" customWidth="1"/>
    <col min="10242" max="10242" width="3.42578125" customWidth="1"/>
    <col min="10243" max="10243" width="25.140625" customWidth="1"/>
    <col min="10244" max="10244" width="9" customWidth="1"/>
    <col min="10245" max="10245" width="8" customWidth="1"/>
    <col min="10246" max="10246" width="8.7109375" customWidth="1"/>
    <col min="10247" max="10248" width="6.5703125" customWidth="1"/>
    <col min="10249" max="10249" width="8.7109375" customWidth="1"/>
    <col min="10251" max="10251" width="8.28515625" customWidth="1"/>
    <col min="10254" max="10254" width="8.5703125" customWidth="1"/>
    <col min="10255" max="10255" width="8.42578125" customWidth="1"/>
    <col min="10498" max="10498" width="3.42578125" customWidth="1"/>
    <col min="10499" max="10499" width="25.140625" customWidth="1"/>
    <col min="10500" max="10500" width="9" customWidth="1"/>
    <col min="10501" max="10501" width="8" customWidth="1"/>
    <col min="10502" max="10502" width="8.7109375" customWidth="1"/>
    <col min="10503" max="10504" width="6.5703125" customWidth="1"/>
    <col min="10505" max="10505" width="8.7109375" customWidth="1"/>
    <col min="10507" max="10507" width="8.28515625" customWidth="1"/>
    <col min="10510" max="10510" width="8.5703125" customWidth="1"/>
    <col min="10511" max="10511" width="8.42578125" customWidth="1"/>
    <col min="10754" max="10754" width="3.42578125" customWidth="1"/>
    <col min="10755" max="10755" width="25.140625" customWidth="1"/>
    <col min="10756" max="10756" width="9" customWidth="1"/>
    <col min="10757" max="10757" width="8" customWidth="1"/>
    <col min="10758" max="10758" width="8.7109375" customWidth="1"/>
    <col min="10759" max="10760" width="6.5703125" customWidth="1"/>
    <col min="10761" max="10761" width="8.7109375" customWidth="1"/>
    <col min="10763" max="10763" width="8.28515625" customWidth="1"/>
    <col min="10766" max="10766" width="8.5703125" customWidth="1"/>
    <col min="10767" max="10767" width="8.42578125" customWidth="1"/>
    <col min="11010" max="11010" width="3.42578125" customWidth="1"/>
    <col min="11011" max="11011" width="25.140625" customWidth="1"/>
    <col min="11012" max="11012" width="9" customWidth="1"/>
    <col min="11013" max="11013" width="8" customWidth="1"/>
    <col min="11014" max="11014" width="8.7109375" customWidth="1"/>
    <col min="11015" max="11016" width="6.5703125" customWidth="1"/>
    <col min="11017" max="11017" width="8.7109375" customWidth="1"/>
    <col min="11019" max="11019" width="8.28515625" customWidth="1"/>
    <col min="11022" max="11022" width="8.5703125" customWidth="1"/>
    <col min="11023" max="11023" width="8.42578125" customWidth="1"/>
    <col min="11266" max="11266" width="3.42578125" customWidth="1"/>
    <col min="11267" max="11267" width="25.140625" customWidth="1"/>
    <col min="11268" max="11268" width="9" customWidth="1"/>
    <col min="11269" max="11269" width="8" customWidth="1"/>
    <col min="11270" max="11270" width="8.7109375" customWidth="1"/>
    <col min="11271" max="11272" width="6.5703125" customWidth="1"/>
    <col min="11273" max="11273" width="8.7109375" customWidth="1"/>
    <col min="11275" max="11275" width="8.28515625" customWidth="1"/>
    <col min="11278" max="11278" width="8.5703125" customWidth="1"/>
    <col min="11279" max="11279" width="8.42578125" customWidth="1"/>
    <col min="11522" max="11522" width="3.42578125" customWidth="1"/>
    <col min="11523" max="11523" width="25.140625" customWidth="1"/>
    <col min="11524" max="11524" width="9" customWidth="1"/>
    <col min="11525" max="11525" width="8" customWidth="1"/>
    <col min="11526" max="11526" width="8.7109375" customWidth="1"/>
    <col min="11527" max="11528" width="6.5703125" customWidth="1"/>
    <col min="11529" max="11529" width="8.7109375" customWidth="1"/>
    <col min="11531" max="11531" width="8.28515625" customWidth="1"/>
    <col min="11534" max="11534" width="8.5703125" customWidth="1"/>
    <col min="11535" max="11535" width="8.42578125" customWidth="1"/>
    <col min="11778" max="11778" width="3.42578125" customWidth="1"/>
    <col min="11779" max="11779" width="25.140625" customWidth="1"/>
    <col min="11780" max="11780" width="9" customWidth="1"/>
    <col min="11781" max="11781" width="8" customWidth="1"/>
    <col min="11782" max="11782" width="8.7109375" customWidth="1"/>
    <col min="11783" max="11784" width="6.5703125" customWidth="1"/>
    <col min="11785" max="11785" width="8.7109375" customWidth="1"/>
    <col min="11787" max="11787" width="8.28515625" customWidth="1"/>
    <col min="11790" max="11790" width="8.5703125" customWidth="1"/>
    <col min="11791" max="11791" width="8.42578125" customWidth="1"/>
    <col min="12034" max="12034" width="3.42578125" customWidth="1"/>
    <col min="12035" max="12035" width="25.140625" customWidth="1"/>
    <col min="12036" max="12036" width="9" customWidth="1"/>
    <col min="12037" max="12037" width="8" customWidth="1"/>
    <col min="12038" max="12038" width="8.7109375" customWidth="1"/>
    <col min="12039" max="12040" width="6.5703125" customWidth="1"/>
    <col min="12041" max="12041" width="8.7109375" customWidth="1"/>
    <col min="12043" max="12043" width="8.28515625" customWidth="1"/>
    <col min="12046" max="12046" width="8.5703125" customWidth="1"/>
    <col min="12047" max="12047" width="8.42578125" customWidth="1"/>
    <col min="12290" max="12290" width="3.42578125" customWidth="1"/>
    <col min="12291" max="12291" width="25.140625" customWidth="1"/>
    <col min="12292" max="12292" width="9" customWidth="1"/>
    <col min="12293" max="12293" width="8" customWidth="1"/>
    <col min="12294" max="12294" width="8.7109375" customWidth="1"/>
    <col min="12295" max="12296" width="6.5703125" customWidth="1"/>
    <col min="12297" max="12297" width="8.7109375" customWidth="1"/>
    <col min="12299" max="12299" width="8.28515625" customWidth="1"/>
    <col min="12302" max="12302" width="8.5703125" customWidth="1"/>
    <col min="12303" max="12303" width="8.42578125" customWidth="1"/>
    <col min="12546" max="12546" width="3.42578125" customWidth="1"/>
    <col min="12547" max="12547" width="25.140625" customWidth="1"/>
    <col min="12548" max="12548" width="9" customWidth="1"/>
    <col min="12549" max="12549" width="8" customWidth="1"/>
    <col min="12550" max="12550" width="8.7109375" customWidth="1"/>
    <col min="12551" max="12552" width="6.5703125" customWidth="1"/>
    <col min="12553" max="12553" width="8.7109375" customWidth="1"/>
    <col min="12555" max="12555" width="8.28515625" customWidth="1"/>
    <col min="12558" max="12558" width="8.5703125" customWidth="1"/>
    <col min="12559" max="12559" width="8.42578125" customWidth="1"/>
    <col min="12802" max="12802" width="3.42578125" customWidth="1"/>
    <col min="12803" max="12803" width="25.140625" customWidth="1"/>
    <col min="12804" max="12804" width="9" customWidth="1"/>
    <col min="12805" max="12805" width="8" customWidth="1"/>
    <col min="12806" max="12806" width="8.7109375" customWidth="1"/>
    <col min="12807" max="12808" width="6.5703125" customWidth="1"/>
    <col min="12809" max="12809" width="8.7109375" customWidth="1"/>
    <col min="12811" max="12811" width="8.28515625" customWidth="1"/>
    <col min="12814" max="12814" width="8.5703125" customWidth="1"/>
    <col min="12815" max="12815" width="8.42578125" customWidth="1"/>
    <col min="13058" max="13058" width="3.42578125" customWidth="1"/>
    <col min="13059" max="13059" width="25.140625" customWidth="1"/>
    <col min="13060" max="13060" width="9" customWidth="1"/>
    <col min="13061" max="13061" width="8" customWidth="1"/>
    <col min="13062" max="13062" width="8.7109375" customWidth="1"/>
    <col min="13063" max="13064" width="6.5703125" customWidth="1"/>
    <col min="13065" max="13065" width="8.7109375" customWidth="1"/>
    <col min="13067" max="13067" width="8.28515625" customWidth="1"/>
    <col min="13070" max="13070" width="8.5703125" customWidth="1"/>
    <col min="13071" max="13071" width="8.42578125" customWidth="1"/>
    <col min="13314" max="13314" width="3.42578125" customWidth="1"/>
    <col min="13315" max="13315" width="25.140625" customWidth="1"/>
    <col min="13316" max="13316" width="9" customWidth="1"/>
    <col min="13317" max="13317" width="8" customWidth="1"/>
    <col min="13318" max="13318" width="8.7109375" customWidth="1"/>
    <col min="13319" max="13320" width="6.5703125" customWidth="1"/>
    <col min="13321" max="13321" width="8.7109375" customWidth="1"/>
    <col min="13323" max="13323" width="8.28515625" customWidth="1"/>
    <col min="13326" max="13326" width="8.5703125" customWidth="1"/>
    <col min="13327" max="13327" width="8.42578125" customWidth="1"/>
    <col min="13570" max="13570" width="3.42578125" customWidth="1"/>
    <col min="13571" max="13571" width="25.140625" customWidth="1"/>
    <col min="13572" max="13572" width="9" customWidth="1"/>
    <col min="13573" max="13573" width="8" customWidth="1"/>
    <col min="13574" max="13574" width="8.7109375" customWidth="1"/>
    <col min="13575" max="13576" width="6.5703125" customWidth="1"/>
    <col min="13577" max="13577" width="8.7109375" customWidth="1"/>
    <col min="13579" max="13579" width="8.28515625" customWidth="1"/>
    <col min="13582" max="13582" width="8.5703125" customWidth="1"/>
    <col min="13583" max="13583" width="8.42578125" customWidth="1"/>
    <col min="13826" max="13826" width="3.42578125" customWidth="1"/>
    <col min="13827" max="13827" width="25.140625" customWidth="1"/>
    <col min="13828" max="13828" width="9" customWidth="1"/>
    <col min="13829" max="13829" width="8" customWidth="1"/>
    <col min="13830" max="13830" width="8.7109375" customWidth="1"/>
    <col min="13831" max="13832" width="6.5703125" customWidth="1"/>
    <col min="13833" max="13833" width="8.7109375" customWidth="1"/>
    <col min="13835" max="13835" width="8.28515625" customWidth="1"/>
    <col min="13838" max="13838" width="8.5703125" customWidth="1"/>
    <col min="13839" max="13839" width="8.42578125" customWidth="1"/>
    <col min="14082" max="14082" width="3.42578125" customWidth="1"/>
    <col min="14083" max="14083" width="25.140625" customWidth="1"/>
    <col min="14084" max="14084" width="9" customWidth="1"/>
    <col min="14085" max="14085" width="8" customWidth="1"/>
    <col min="14086" max="14086" width="8.7109375" customWidth="1"/>
    <col min="14087" max="14088" width="6.5703125" customWidth="1"/>
    <col min="14089" max="14089" width="8.7109375" customWidth="1"/>
    <col min="14091" max="14091" width="8.28515625" customWidth="1"/>
    <col min="14094" max="14094" width="8.5703125" customWidth="1"/>
    <col min="14095" max="14095" width="8.42578125" customWidth="1"/>
    <col min="14338" max="14338" width="3.42578125" customWidth="1"/>
    <col min="14339" max="14339" width="25.140625" customWidth="1"/>
    <col min="14340" max="14340" width="9" customWidth="1"/>
    <col min="14341" max="14341" width="8" customWidth="1"/>
    <col min="14342" max="14342" width="8.7109375" customWidth="1"/>
    <col min="14343" max="14344" width="6.5703125" customWidth="1"/>
    <col min="14345" max="14345" width="8.7109375" customWidth="1"/>
    <col min="14347" max="14347" width="8.28515625" customWidth="1"/>
    <col min="14350" max="14350" width="8.5703125" customWidth="1"/>
    <col min="14351" max="14351" width="8.42578125" customWidth="1"/>
    <col min="14594" max="14594" width="3.42578125" customWidth="1"/>
    <col min="14595" max="14595" width="25.140625" customWidth="1"/>
    <col min="14596" max="14596" width="9" customWidth="1"/>
    <col min="14597" max="14597" width="8" customWidth="1"/>
    <col min="14598" max="14598" width="8.7109375" customWidth="1"/>
    <col min="14599" max="14600" width="6.5703125" customWidth="1"/>
    <col min="14601" max="14601" width="8.7109375" customWidth="1"/>
    <col min="14603" max="14603" width="8.28515625" customWidth="1"/>
    <col min="14606" max="14606" width="8.5703125" customWidth="1"/>
    <col min="14607" max="14607" width="8.42578125" customWidth="1"/>
    <col min="14850" max="14850" width="3.42578125" customWidth="1"/>
    <col min="14851" max="14851" width="25.140625" customWidth="1"/>
    <col min="14852" max="14852" width="9" customWidth="1"/>
    <col min="14853" max="14853" width="8" customWidth="1"/>
    <col min="14854" max="14854" width="8.7109375" customWidth="1"/>
    <col min="14855" max="14856" width="6.5703125" customWidth="1"/>
    <col min="14857" max="14857" width="8.7109375" customWidth="1"/>
    <col min="14859" max="14859" width="8.28515625" customWidth="1"/>
    <col min="14862" max="14862" width="8.5703125" customWidth="1"/>
    <col min="14863" max="14863" width="8.42578125" customWidth="1"/>
    <col min="15106" max="15106" width="3.42578125" customWidth="1"/>
    <col min="15107" max="15107" width="25.140625" customWidth="1"/>
    <col min="15108" max="15108" width="9" customWidth="1"/>
    <col min="15109" max="15109" width="8" customWidth="1"/>
    <col min="15110" max="15110" width="8.7109375" customWidth="1"/>
    <col min="15111" max="15112" width="6.5703125" customWidth="1"/>
    <col min="15113" max="15113" width="8.7109375" customWidth="1"/>
    <col min="15115" max="15115" width="8.28515625" customWidth="1"/>
    <col min="15118" max="15118" width="8.5703125" customWidth="1"/>
    <col min="15119" max="15119" width="8.42578125" customWidth="1"/>
    <col min="15362" max="15362" width="3.42578125" customWidth="1"/>
    <col min="15363" max="15363" width="25.140625" customWidth="1"/>
    <col min="15364" max="15364" width="9" customWidth="1"/>
    <col min="15365" max="15365" width="8" customWidth="1"/>
    <col min="15366" max="15366" width="8.7109375" customWidth="1"/>
    <col min="15367" max="15368" width="6.5703125" customWidth="1"/>
    <col min="15369" max="15369" width="8.7109375" customWidth="1"/>
    <col min="15371" max="15371" width="8.28515625" customWidth="1"/>
    <col min="15374" max="15374" width="8.5703125" customWidth="1"/>
    <col min="15375" max="15375" width="8.42578125" customWidth="1"/>
    <col min="15618" max="15618" width="3.42578125" customWidth="1"/>
    <col min="15619" max="15619" width="25.140625" customWidth="1"/>
    <col min="15620" max="15620" width="9" customWidth="1"/>
    <col min="15621" max="15621" width="8" customWidth="1"/>
    <col min="15622" max="15622" width="8.7109375" customWidth="1"/>
    <col min="15623" max="15624" width="6.5703125" customWidth="1"/>
    <col min="15625" max="15625" width="8.7109375" customWidth="1"/>
    <col min="15627" max="15627" width="8.28515625" customWidth="1"/>
    <col min="15630" max="15630" width="8.5703125" customWidth="1"/>
    <col min="15631" max="15631" width="8.42578125" customWidth="1"/>
    <col min="15874" max="15874" width="3.42578125" customWidth="1"/>
    <col min="15875" max="15875" width="25.140625" customWidth="1"/>
    <col min="15876" max="15876" width="9" customWidth="1"/>
    <col min="15877" max="15877" width="8" customWidth="1"/>
    <col min="15878" max="15878" width="8.7109375" customWidth="1"/>
    <col min="15879" max="15880" width="6.5703125" customWidth="1"/>
    <col min="15881" max="15881" width="8.7109375" customWidth="1"/>
    <col min="15883" max="15883" width="8.28515625" customWidth="1"/>
    <col min="15886" max="15886" width="8.5703125" customWidth="1"/>
    <col min="15887" max="15887" width="8.42578125" customWidth="1"/>
    <col min="16130" max="16130" width="3.42578125" customWidth="1"/>
    <col min="16131" max="16131" width="25.140625" customWidth="1"/>
    <col min="16132" max="16132" width="9" customWidth="1"/>
    <col min="16133" max="16133" width="8" customWidth="1"/>
    <col min="16134" max="16134" width="8.7109375" customWidth="1"/>
    <col min="16135" max="16136" width="6.5703125" customWidth="1"/>
    <col min="16137" max="16137" width="8.7109375" customWidth="1"/>
    <col min="16139" max="16139" width="8.28515625" customWidth="1"/>
    <col min="16142" max="16142" width="8.5703125" customWidth="1"/>
    <col min="16143" max="16143" width="8.42578125" customWidth="1"/>
  </cols>
  <sheetData>
    <row r="1" spans="1:19">
      <c r="O1" s="455" t="s">
        <v>691</v>
      </c>
      <c r="P1" s="455"/>
      <c r="Q1" s="455"/>
    </row>
    <row r="2" spans="1:19" ht="33.75" customHeight="1">
      <c r="A2" s="460" t="s">
        <v>342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</row>
    <row r="3" spans="1:19" s="114" customFormat="1" ht="12.75" customHeight="1">
      <c r="A3" s="461"/>
      <c r="B3" s="456" t="s">
        <v>343</v>
      </c>
      <c r="C3" s="456" t="s">
        <v>344</v>
      </c>
      <c r="D3" s="453" t="s">
        <v>345</v>
      </c>
      <c r="E3" s="457" t="s">
        <v>346</v>
      </c>
      <c r="F3" s="457" t="s">
        <v>347</v>
      </c>
      <c r="G3" s="456" t="s">
        <v>348</v>
      </c>
      <c r="H3" s="456" t="s">
        <v>349</v>
      </c>
      <c r="I3" s="456" t="s">
        <v>699</v>
      </c>
      <c r="J3" s="465" t="s">
        <v>350</v>
      </c>
      <c r="K3" s="456" t="s">
        <v>351</v>
      </c>
      <c r="L3" s="457" t="s">
        <v>352</v>
      </c>
      <c r="M3" s="457" t="s">
        <v>353</v>
      </c>
      <c r="N3" s="456" t="s">
        <v>354</v>
      </c>
      <c r="O3" s="462" t="s">
        <v>355</v>
      </c>
      <c r="P3" s="463" t="s">
        <v>356</v>
      </c>
      <c r="Q3" s="463"/>
    </row>
    <row r="4" spans="1:19" s="114" customFormat="1" ht="12.75" customHeight="1">
      <c r="A4" s="461"/>
      <c r="B4" s="456"/>
      <c r="C4" s="456"/>
      <c r="D4" s="453"/>
      <c r="E4" s="458"/>
      <c r="F4" s="458"/>
      <c r="G4" s="456"/>
      <c r="H4" s="456"/>
      <c r="I4" s="456"/>
      <c r="J4" s="465"/>
      <c r="K4" s="456"/>
      <c r="L4" s="458"/>
      <c r="M4" s="458"/>
      <c r="N4" s="456"/>
      <c r="O4" s="462"/>
      <c r="P4" s="464" t="s">
        <v>357</v>
      </c>
      <c r="Q4" s="464" t="s">
        <v>358</v>
      </c>
    </row>
    <row r="5" spans="1:19" s="114" customFormat="1" ht="75" customHeight="1">
      <c r="A5" s="461"/>
      <c r="B5" s="456"/>
      <c r="C5" s="456"/>
      <c r="D5" s="453"/>
      <c r="E5" s="459"/>
      <c r="F5" s="459"/>
      <c r="G5" s="456"/>
      <c r="H5" s="456"/>
      <c r="I5" s="456"/>
      <c r="J5" s="465"/>
      <c r="K5" s="456"/>
      <c r="L5" s="459"/>
      <c r="M5" s="459"/>
      <c r="N5" s="456"/>
      <c r="O5" s="462"/>
      <c r="P5" s="464"/>
      <c r="Q5" s="464"/>
    </row>
    <row r="6" spans="1:19" s="116" customFormat="1">
      <c r="A6" s="113">
        <v>1</v>
      </c>
      <c r="B6" s="113">
        <v>2</v>
      </c>
      <c r="C6" s="113">
        <v>3</v>
      </c>
      <c r="D6" s="113">
        <v>4</v>
      </c>
      <c r="E6" s="113">
        <v>5</v>
      </c>
      <c r="F6" s="113">
        <v>6</v>
      </c>
      <c r="G6" s="113">
        <v>7</v>
      </c>
      <c r="H6" s="113">
        <v>8</v>
      </c>
      <c r="I6" s="113">
        <v>9</v>
      </c>
      <c r="J6" s="113">
        <v>10</v>
      </c>
      <c r="K6" s="113">
        <v>11</v>
      </c>
      <c r="L6" s="113">
        <v>12</v>
      </c>
      <c r="M6" s="113">
        <v>13</v>
      </c>
      <c r="N6" s="113">
        <v>14</v>
      </c>
      <c r="O6" s="214">
        <v>15</v>
      </c>
      <c r="P6" s="113">
        <v>16</v>
      </c>
      <c r="Q6" s="113">
        <v>17</v>
      </c>
    </row>
    <row r="7" spans="1:19">
      <c r="A7" s="73">
        <v>1</v>
      </c>
      <c r="B7" s="117" t="s">
        <v>359</v>
      </c>
      <c r="C7" s="118">
        <v>363.4</v>
      </c>
      <c r="D7" s="118">
        <v>47</v>
      </c>
      <c r="E7" s="118"/>
      <c r="F7" s="118">
        <v>4.2</v>
      </c>
      <c r="G7" s="118">
        <v>0.6</v>
      </c>
      <c r="H7" s="118">
        <v>1.1000000000000001</v>
      </c>
      <c r="I7" s="118">
        <v>0.9</v>
      </c>
      <c r="J7" s="119">
        <f>SUM(C7+D7+F7+G7+H7+I7)</f>
        <v>417.2</v>
      </c>
      <c r="K7" s="118">
        <v>26.3</v>
      </c>
      <c r="L7" s="118"/>
      <c r="M7" s="118"/>
      <c r="N7" s="118"/>
      <c r="O7" s="120">
        <f t="shared" ref="O7:O49" si="0">SUM(J7+K7+L7+M7+N7)</f>
        <v>443.5</v>
      </c>
      <c r="P7" s="118">
        <f t="shared" ref="P7:P32" si="1">+O7-F7-G7-H7-I7-L7</f>
        <v>436.7</v>
      </c>
      <c r="Q7" s="118">
        <f>ROUND(P7/1.0145,1)</f>
        <v>430.5</v>
      </c>
      <c r="S7" s="121"/>
    </row>
    <row r="8" spans="1:19">
      <c r="A8" s="73">
        <v>2</v>
      </c>
      <c r="B8" s="117" t="s">
        <v>360</v>
      </c>
      <c r="C8" s="118">
        <v>381.4</v>
      </c>
      <c r="D8" s="118">
        <v>96</v>
      </c>
      <c r="E8" s="118"/>
      <c r="F8" s="118">
        <v>4.5</v>
      </c>
      <c r="G8" s="118">
        <v>0.7</v>
      </c>
      <c r="H8" s="118">
        <v>1.2</v>
      </c>
      <c r="I8" s="118">
        <v>0.9</v>
      </c>
      <c r="J8" s="119">
        <f t="shared" ref="J8:J48" si="2">SUM(C8+D8+F8+G8+H8+I8)</f>
        <v>484.69999999999993</v>
      </c>
      <c r="K8" s="118">
        <v>28.3</v>
      </c>
      <c r="L8" s="118"/>
      <c r="M8" s="118"/>
      <c r="N8" s="118"/>
      <c r="O8" s="120">
        <f t="shared" si="0"/>
        <v>512.99999999999989</v>
      </c>
      <c r="P8" s="118">
        <f t="shared" si="1"/>
        <v>505.69999999999993</v>
      </c>
      <c r="Q8" s="118">
        <f t="shared" ref="Q8:Q48" si="3">ROUND(P8/1.0145,1)</f>
        <v>498.5</v>
      </c>
      <c r="R8" s="122"/>
      <c r="S8" s="121"/>
    </row>
    <row r="9" spans="1:19">
      <c r="A9" s="73">
        <v>3</v>
      </c>
      <c r="B9" s="117" t="s">
        <v>361</v>
      </c>
      <c r="C9" s="118">
        <v>401</v>
      </c>
      <c r="D9" s="118">
        <v>43.1</v>
      </c>
      <c r="E9" s="118"/>
      <c r="F9" s="118">
        <v>4.7</v>
      </c>
      <c r="G9" s="118">
        <v>0.7</v>
      </c>
      <c r="H9" s="118">
        <v>1.3</v>
      </c>
      <c r="I9" s="118">
        <v>0.9</v>
      </c>
      <c r="J9" s="119">
        <f t="shared" si="2"/>
        <v>451.7</v>
      </c>
      <c r="K9" s="118">
        <v>29.5</v>
      </c>
      <c r="L9" s="118"/>
      <c r="M9" s="118"/>
      <c r="N9" s="118"/>
      <c r="O9" s="120">
        <f t="shared" si="0"/>
        <v>481.2</v>
      </c>
      <c r="P9" s="118">
        <f t="shared" si="1"/>
        <v>473.6</v>
      </c>
      <c r="Q9" s="118">
        <f t="shared" si="3"/>
        <v>466.8</v>
      </c>
      <c r="R9" s="122"/>
      <c r="S9" s="121"/>
    </row>
    <row r="10" spans="1:19">
      <c r="A10" s="73">
        <v>4</v>
      </c>
      <c r="B10" s="117" t="s">
        <v>362</v>
      </c>
      <c r="C10" s="118">
        <v>448.9</v>
      </c>
      <c r="D10" s="118">
        <v>50.7</v>
      </c>
      <c r="E10" s="118"/>
      <c r="F10" s="118">
        <v>6</v>
      </c>
      <c r="G10" s="118">
        <v>0.9</v>
      </c>
      <c r="H10" s="118">
        <v>1.6</v>
      </c>
      <c r="I10" s="118">
        <v>1.2</v>
      </c>
      <c r="J10" s="119">
        <f t="shared" si="2"/>
        <v>509.29999999999995</v>
      </c>
      <c r="K10" s="118">
        <v>37.9</v>
      </c>
      <c r="L10" s="118"/>
      <c r="M10" s="118"/>
      <c r="N10" s="118"/>
      <c r="O10" s="120">
        <f t="shared" si="0"/>
        <v>547.19999999999993</v>
      </c>
      <c r="P10" s="118">
        <f t="shared" si="1"/>
        <v>537.49999999999989</v>
      </c>
      <c r="Q10" s="118">
        <f t="shared" si="3"/>
        <v>529.79999999999995</v>
      </c>
      <c r="R10" s="122"/>
      <c r="S10" s="121"/>
    </row>
    <row r="11" spans="1:19">
      <c r="A11" s="73">
        <v>5</v>
      </c>
      <c r="B11" s="117" t="s">
        <v>363</v>
      </c>
      <c r="C11" s="118">
        <v>471.4</v>
      </c>
      <c r="D11" s="118">
        <v>54.4</v>
      </c>
      <c r="E11" s="118"/>
      <c r="F11" s="118">
        <v>5.7</v>
      </c>
      <c r="G11" s="118">
        <v>0.8</v>
      </c>
      <c r="H11" s="118">
        <v>1.5</v>
      </c>
      <c r="I11" s="118">
        <v>1.2</v>
      </c>
      <c r="J11" s="119">
        <f t="shared" si="2"/>
        <v>535</v>
      </c>
      <c r="K11" s="118">
        <v>36</v>
      </c>
      <c r="L11" s="118"/>
      <c r="M11" s="118"/>
      <c r="N11" s="118"/>
      <c r="O11" s="120">
        <f t="shared" si="0"/>
        <v>571</v>
      </c>
      <c r="P11" s="118">
        <f t="shared" si="1"/>
        <v>561.79999999999995</v>
      </c>
      <c r="Q11" s="118">
        <f t="shared" si="3"/>
        <v>553.79999999999995</v>
      </c>
      <c r="R11" s="122"/>
      <c r="S11" s="121"/>
    </row>
    <row r="12" spans="1:19">
      <c r="A12" s="73">
        <v>6</v>
      </c>
      <c r="B12" s="117" t="s">
        <v>364</v>
      </c>
      <c r="C12" s="118">
        <v>412</v>
      </c>
      <c r="D12" s="118">
        <v>83.2</v>
      </c>
      <c r="E12" s="118"/>
      <c r="F12" s="118">
        <v>4.3</v>
      </c>
      <c r="G12" s="118">
        <v>0.6</v>
      </c>
      <c r="H12" s="118">
        <v>1.1000000000000001</v>
      </c>
      <c r="I12" s="118">
        <v>0.9</v>
      </c>
      <c r="J12" s="119">
        <f t="shared" si="2"/>
        <v>502.1</v>
      </c>
      <c r="K12" s="118">
        <v>26.9</v>
      </c>
      <c r="L12" s="118"/>
      <c r="M12" s="118"/>
      <c r="N12" s="118"/>
      <c r="O12" s="120">
        <f t="shared" si="0"/>
        <v>529</v>
      </c>
      <c r="P12" s="118">
        <f t="shared" si="1"/>
        <v>522.1</v>
      </c>
      <c r="Q12" s="118">
        <f t="shared" si="3"/>
        <v>514.6</v>
      </c>
      <c r="R12" s="122"/>
      <c r="S12" s="121"/>
    </row>
    <row r="13" spans="1:19" ht="15.75" customHeight="1">
      <c r="A13" s="73">
        <v>7</v>
      </c>
      <c r="B13" s="117" t="s">
        <v>365</v>
      </c>
      <c r="C13" s="118">
        <v>435.4</v>
      </c>
      <c r="D13" s="118">
        <v>45.2</v>
      </c>
      <c r="E13" s="118"/>
      <c r="F13" s="118">
        <v>6.3</v>
      </c>
      <c r="G13" s="118">
        <v>0.9</v>
      </c>
      <c r="H13" s="118">
        <v>1.7</v>
      </c>
      <c r="I13" s="118">
        <v>1.3</v>
      </c>
      <c r="J13" s="119">
        <f t="shared" si="2"/>
        <v>490.79999999999995</v>
      </c>
      <c r="K13" s="118">
        <v>40</v>
      </c>
      <c r="L13" s="118"/>
      <c r="M13" s="118"/>
      <c r="N13" s="118"/>
      <c r="O13" s="120">
        <f t="shared" si="0"/>
        <v>530.79999999999995</v>
      </c>
      <c r="P13" s="118">
        <f t="shared" si="1"/>
        <v>520.6</v>
      </c>
      <c r="Q13" s="118">
        <f t="shared" si="3"/>
        <v>513.20000000000005</v>
      </c>
      <c r="R13" s="122"/>
      <c r="S13" s="121"/>
    </row>
    <row r="14" spans="1:19" ht="25.5" customHeight="1">
      <c r="A14" s="73">
        <v>8</v>
      </c>
      <c r="B14" s="123" t="s">
        <v>366</v>
      </c>
      <c r="C14" s="118">
        <v>527.20000000000005</v>
      </c>
      <c r="D14" s="118">
        <v>99.8</v>
      </c>
      <c r="E14" s="118"/>
      <c r="F14" s="118">
        <v>5.9</v>
      </c>
      <c r="G14" s="118">
        <v>0.9</v>
      </c>
      <c r="H14" s="118">
        <v>1.6</v>
      </c>
      <c r="I14" s="118">
        <v>1.2</v>
      </c>
      <c r="J14" s="119">
        <f t="shared" si="2"/>
        <v>636.6</v>
      </c>
      <c r="K14" s="118">
        <v>52.9</v>
      </c>
      <c r="L14" s="118">
        <v>1.6</v>
      </c>
      <c r="M14" s="118"/>
      <c r="N14" s="118">
        <v>4.8</v>
      </c>
      <c r="O14" s="120">
        <f t="shared" si="0"/>
        <v>695.9</v>
      </c>
      <c r="P14" s="118">
        <f t="shared" si="1"/>
        <v>684.69999999999993</v>
      </c>
      <c r="Q14" s="118">
        <f t="shared" si="3"/>
        <v>674.9</v>
      </c>
      <c r="R14" s="122"/>
      <c r="S14" s="121"/>
    </row>
    <row r="15" spans="1:19">
      <c r="A15" s="73">
        <v>9</v>
      </c>
      <c r="B15" s="117" t="s">
        <v>367</v>
      </c>
      <c r="C15" s="118">
        <v>1354</v>
      </c>
      <c r="D15" s="118">
        <v>105.3</v>
      </c>
      <c r="E15" s="118"/>
      <c r="F15" s="118">
        <v>14.1</v>
      </c>
      <c r="G15" s="118">
        <v>2.1</v>
      </c>
      <c r="H15" s="118">
        <v>3.8</v>
      </c>
      <c r="I15" s="118">
        <v>2.9</v>
      </c>
      <c r="J15" s="119">
        <f t="shared" si="2"/>
        <v>1482.1999999999998</v>
      </c>
      <c r="K15" s="118">
        <v>177.3</v>
      </c>
      <c r="L15" s="118">
        <v>9.1999999999999993</v>
      </c>
      <c r="M15" s="118">
        <v>5.0999999999999996</v>
      </c>
      <c r="N15" s="118">
        <v>26.5</v>
      </c>
      <c r="O15" s="120">
        <f t="shared" si="0"/>
        <v>1700.2999999999997</v>
      </c>
      <c r="P15" s="118">
        <f>+O15-F15-G15-H15-I15-L15+1.8</f>
        <v>1669.9999999999998</v>
      </c>
      <c r="Q15" s="118">
        <f t="shared" si="3"/>
        <v>1646.1</v>
      </c>
      <c r="R15" s="122"/>
      <c r="S15" s="121"/>
    </row>
    <row r="16" spans="1:19">
      <c r="A16" s="73">
        <v>10</v>
      </c>
      <c r="B16" s="117" t="s">
        <v>123</v>
      </c>
      <c r="C16" s="118">
        <v>1391.4</v>
      </c>
      <c r="D16" s="118">
        <v>101.9</v>
      </c>
      <c r="E16" s="118"/>
      <c r="F16" s="118">
        <v>15.8</v>
      </c>
      <c r="G16" s="118">
        <v>2.2999999999999998</v>
      </c>
      <c r="H16" s="118">
        <v>4.3</v>
      </c>
      <c r="I16" s="118">
        <v>3.3</v>
      </c>
      <c r="J16" s="119">
        <f t="shared" si="2"/>
        <v>1519</v>
      </c>
      <c r="K16" s="118">
        <v>199.2</v>
      </c>
      <c r="L16" s="118">
        <v>10.3</v>
      </c>
      <c r="M16" s="118">
        <v>1.6</v>
      </c>
      <c r="N16" s="118">
        <v>29.8</v>
      </c>
      <c r="O16" s="120">
        <f t="shared" si="0"/>
        <v>1759.8999999999999</v>
      </c>
      <c r="P16" s="118">
        <f t="shared" si="1"/>
        <v>1723.9</v>
      </c>
      <c r="Q16" s="118">
        <f t="shared" si="3"/>
        <v>1699.3</v>
      </c>
      <c r="R16" s="122"/>
      <c r="S16" s="121"/>
    </row>
    <row r="17" spans="1:19" ht="19.5" customHeight="1">
      <c r="A17" s="73">
        <v>11</v>
      </c>
      <c r="B17" s="123" t="s">
        <v>125</v>
      </c>
      <c r="C17" s="118">
        <v>1459</v>
      </c>
      <c r="D17" s="118">
        <v>238</v>
      </c>
      <c r="E17" s="118"/>
      <c r="F17" s="118">
        <v>13.8</v>
      </c>
      <c r="G17" s="118">
        <v>2</v>
      </c>
      <c r="H17" s="118">
        <v>3.7</v>
      </c>
      <c r="I17" s="118">
        <v>2.8</v>
      </c>
      <c r="J17" s="119">
        <f t="shared" si="2"/>
        <v>1719.3</v>
      </c>
      <c r="K17" s="118">
        <v>156</v>
      </c>
      <c r="L17" s="118">
        <v>7.2</v>
      </c>
      <c r="M17" s="118">
        <v>1.5</v>
      </c>
      <c r="N17" s="118">
        <v>20.6</v>
      </c>
      <c r="O17" s="120">
        <f t="shared" si="0"/>
        <v>1904.6</v>
      </c>
      <c r="P17" s="118">
        <f t="shared" si="1"/>
        <v>1875.1</v>
      </c>
      <c r="Q17" s="118">
        <f t="shared" si="3"/>
        <v>1848.3</v>
      </c>
      <c r="R17" s="122"/>
      <c r="S17" s="121"/>
    </row>
    <row r="18" spans="1:19">
      <c r="A18" s="73">
        <v>12</v>
      </c>
      <c r="B18" s="123" t="s">
        <v>127</v>
      </c>
      <c r="C18" s="118">
        <v>837.5</v>
      </c>
      <c r="D18" s="118">
        <v>146.1</v>
      </c>
      <c r="E18" s="118"/>
      <c r="F18" s="118">
        <v>9</v>
      </c>
      <c r="G18" s="118">
        <v>1.3</v>
      </c>
      <c r="H18" s="118">
        <v>2.4</v>
      </c>
      <c r="I18" s="118">
        <v>1.8</v>
      </c>
      <c r="J18" s="119">
        <f t="shared" si="2"/>
        <v>998.09999999999991</v>
      </c>
      <c r="K18" s="118">
        <v>112.5</v>
      </c>
      <c r="L18" s="118">
        <v>5.8</v>
      </c>
      <c r="M18" s="118">
        <v>1.6</v>
      </c>
      <c r="N18" s="118">
        <v>16.600000000000001</v>
      </c>
      <c r="O18" s="120">
        <f t="shared" si="0"/>
        <v>1134.5999999999997</v>
      </c>
      <c r="P18" s="118">
        <f t="shared" si="1"/>
        <v>1114.2999999999997</v>
      </c>
      <c r="Q18" s="118">
        <f t="shared" si="3"/>
        <v>1098.4000000000001</v>
      </c>
      <c r="R18" s="122"/>
      <c r="S18" s="121"/>
    </row>
    <row r="19" spans="1:19" ht="25.5">
      <c r="A19" s="73">
        <v>13</v>
      </c>
      <c r="B19" s="123" t="s">
        <v>129</v>
      </c>
      <c r="C19" s="118">
        <v>877.5</v>
      </c>
      <c r="D19" s="118">
        <v>153.80000000000001</v>
      </c>
      <c r="E19" s="118">
        <v>15</v>
      </c>
      <c r="F19" s="118">
        <v>9.1999999999999993</v>
      </c>
      <c r="G19" s="118">
        <v>1.3</v>
      </c>
      <c r="H19" s="118">
        <v>2.5</v>
      </c>
      <c r="I19" s="118">
        <v>1.9</v>
      </c>
      <c r="J19" s="119">
        <f>SUM(C19+D19+E19+F19+G19+H19+I19)</f>
        <v>1061.2</v>
      </c>
      <c r="K19" s="118">
        <v>106.9</v>
      </c>
      <c r="L19" s="118">
        <v>5.0999999999999996</v>
      </c>
      <c r="M19" s="118">
        <v>1.3</v>
      </c>
      <c r="N19" s="118">
        <v>14.6</v>
      </c>
      <c r="O19" s="120">
        <f t="shared" si="0"/>
        <v>1189.0999999999999</v>
      </c>
      <c r="P19" s="118">
        <f>+O19-F19-G19-H19-I19-L19-E19</f>
        <v>1154.0999999999999</v>
      </c>
      <c r="Q19" s="118">
        <f t="shared" si="3"/>
        <v>1137.5999999999999</v>
      </c>
      <c r="R19" s="122"/>
      <c r="S19" s="121"/>
    </row>
    <row r="20" spans="1:19">
      <c r="A20" s="73">
        <v>14</v>
      </c>
      <c r="B20" s="123" t="s">
        <v>131</v>
      </c>
      <c r="C20" s="118">
        <v>854.5</v>
      </c>
      <c r="D20" s="118">
        <v>123</v>
      </c>
      <c r="E20" s="118"/>
      <c r="F20" s="118">
        <v>9.1</v>
      </c>
      <c r="G20" s="118">
        <v>1.3</v>
      </c>
      <c r="H20" s="118">
        <v>2.4</v>
      </c>
      <c r="I20" s="118">
        <v>1.9</v>
      </c>
      <c r="J20" s="119">
        <f t="shared" si="2"/>
        <v>992.19999999999993</v>
      </c>
      <c r="K20" s="118">
        <v>110.8</v>
      </c>
      <c r="L20" s="118">
        <v>5.6</v>
      </c>
      <c r="M20" s="118">
        <v>0.8</v>
      </c>
      <c r="N20" s="118">
        <v>16</v>
      </c>
      <c r="O20" s="120">
        <f t="shared" si="0"/>
        <v>1125.3999999999999</v>
      </c>
      <c r="P20" s="118">
        <f t="shared" si="1"/>
        <v>1105.0999999999999</v>
      </c>
      <c r="Q20" s="118">
        <f t="shared" si="3"/>
        <v>1089.3</v>
      </c>
      <c r="R20" s="122"/>
      <c r="S20" s="121"/>
    </row>
    <row r="21" spans="1:19" ht="25.5">
      <c r="A21" s="73">
        <v>15</v>
      </c>
      <c r="B21" s="123" t="s">
        <v>368</v>
      </c>
      <c r="C21" s="118">
        <v>1828.2</v>
      </c>
      <c r="D21" s="118">
        <v>307.8</v>
      </c>
      <c r="E21" s="118"/>
      <c r="F21" s="118">
        <v>26.5</v>
      </c>
      <c r="G21" s="118">
        <v>3.9</v>
      </c>
      <c r="H21" s="118">
        <v>7.1</v>
      </c>
      <c r="I21" s="118">
        <v>5.4</v>
      </c>
      <c r="J21" s="119">
        <f t="shared" si="2"/>
        <v>2178.9</v>
      </c>
      <c r="K21" s="118">
        <v>334.2</v>
      </c>
      <c r="L21" s="118">
        <v>17.399999999999999</v>
      </c>
      <c r="M21" s="118">
        <v>0.8</v>
      </c>
      <c r="N21" s="118">
        <v>50</v>
      </c>
      <c r="O21" s="120">
        <f t="shared" si="0"/>
        <v>2581.3000000000002</v>
      </c>
      <c r="P21" s="118">
        <f t="shared" si="1"/>
        <v>2521</v>
      </c>
      <c r="Q21" s="118">
        <f t="shared" si="3"/>
        <v>2485</v>
      </c>
      <c r="R21" s="122"/>
      <c r="S21" s="121"/>
    </row>
    <row r="22" spans="1:19">
      <c r="A22" s="73">
        <v>16</v>
      </c>
      <c r="B22" s="117" t="s">
        <v>369</v>
      </c>
      <c r="C22" s="118">
        <v>1806.1</v>
      </c>
      <c r="D22" s="118">
        <v>216.2</v>
      </c>
      <c r="E22" s="118"/>
      <c r="F22" s="118">
        <v>27.1</v>
      </c>
      <c r="G22" s="118">
        <v>4</v>
      </c>
      <c r="H22" s="118">
        <v>7.3</v>
      </c>
      <c r="I22" s="118">
        <v>5.5</v>
      </c>
      <c r="J22" s="119">
        <f t="shared" si="2"/>
        <v>2066.2000000000003</v>
      </c>
      <c r="K22" s="118">
        <v>341.5</v>
      </c>
      <c r="L22" s="118">
        <v>17.8</v>
      </c>
      <c r="M22" s="118">
        <v>0.8</v>
      </c>
      <c r="N22" s="118">
        <v>51.1</v>
      </c>
      <c r="O22" s="120">
        <f t="shared" si="0"/>
        <v>2477.4000000000005</v>
      </c>
      <c r="P22" s="118">
        <f t="shared" si="1"/>
        <v>2415.7000000000003</v>
      </c>
      <c r="Q22" s="118">
        <f t="shared" si="3"/>
        <v>2381.1999999999998</v>
      </c>
      <c r="R22" s="122"/>
      <c r="S22" s="121"/>
    </row>
    <row r="23" spans="1:19">
      <c r="A23" s="73">
        <v>17</v>
      </c>
      <c r="B23" s="123" t="s">
        <v>65</v>
      </c>
      <c r="C23" s="118">
        <v>1297</v>
      </c>
      <c r="D23" s="118">
        <v>263.7</v>
      </c>
      <c r="E23" s="118"/>
      <c r="F23" s="118">
        <v>17.7</v>
      </c>
      <c r="G23" s="118">
        <v>2.6</v>
      </c>
      <c r="H23" s="118">
        <v>4.8</v>
      </c>
      <c r="I23" s="118">
        <v>3.6</v>
      </c>
      <c r="J23" s="119">
        <f t="shared" si="2"/>
        <v>1589.3999999999999</v>
      </c>
      <c r="K23" s="118">
        <v>220.9</v>
      </c>
      <c r="L23" s="118">
        <v>11.3</v>
      </c>
      <c r="M23" s="118">
        <v>0.6</v>
      </c>
      <c r="N23" s="118">
        <v>32.700000000000003</v>
      </c>
      <c r="O23" s="120">
        <f t="shared" si="0"/>
        <v>1854.8999999999999</v>
      </c>
      <c r="P23" s="118">
        <f t="shared" si="1"/>
        <v>1814.9</v>
      </c>
      <c r="Q23" s="118">
        <f t="shared" si="3"/>
        <v>1789</v>
      </c>
      <c r="R23" s="122"/>
      <c r="S23" s="121"/>
    </row>
    <row r="24" spans="1:19">
      <c r="A24" s="73">
        <v>18</v>
      </c>
      <c r="B24" s="123" t="s">
        <v>138</v>
      </c>
      <c r="C24" s="118">
        <v>507.3</v>
      </c>
      <c r="D24" s="118">
        <v>59.1</v>
      </c>
      <c r="E24" s="118"/>
      <c r="F24" s="118">
        <v>3</v>
      </c>
      <c r="G24" s="118">
        <v>0.4</v>
      </c>
      <c r="H24" s="118">
        <v>0.8</v>
      </c>
      <c r="I24" s="118">
        <v>0.6</v>
      </c>
      <c r="J24" s="119">
        <f t="shared" si="2"/>
        <v>571.19999999999993</v>
      </c>
      <c r="K24" s="118">
        <v>36</v>
      </c>
      <c r="L24" s="118">
        <v>1.8</v>
      </c>
      <c r="M24" s="118">
        <v>0.1</v>
      </c>
      <c r="N24" s="118">
        <v>5.0999999999999996</v>
      </c>
      <c r="O24" s="120">
        <f t="shared" si="0"/>
        <v>614.19999999999993</v>
      </c>
      <c r="P24" s="118">
        <f t="shared" si="1"/>
        <v>607.6</v>
      </c>
      <c r="Q24" s="118">
        <f t="shared" si="3"/>
        <v>598.9</v>
      </c>
      <c r="R24" s="122"/>
      <c r="S24" s="121"/>
    </row>
    <row r="25" spans="1:19">
      <c r="A25" s="73">
        <v>19</v>
      </c>
      <c r="B25" s="123" t="s">
        <v>140</v>
      </c>
      <c r="C25" s="118">
        <v>1003</v>
      </c>
      <c r="D25" s="118">
        <v>107.3</v>
      </c>
      <c r="E25" s="118"/>
      <c r="F25" s="118">
        <v>8.3000000000000007</v>
      </c>
      <c r="G25" s="118">
        <v>1.2</v>
      </c>
      <c r="H25" s="118">
        <v>2.2000000000000002</v>
      </c>
      <c r="I25" s="118">
        <v>1.7</v>
      </c>
      <c r="J25" s="119">
        <f t="shared" si="2"/>
        <v>1123.7</v>
      </c>
      <c r="K25" s="118">
        <v>79.599999999999994</v>
      </c>
      <c r="L25" s="118">
        <v>2.9</v>
      </c>
      <c r="M25" s="118"/>
      <c r="N25" s="118">
        <v>8.1999999999999993</v>
      </c>
      <c r="O25" s="120">
        <f t="shared" si="0"/>
        <v>1214.4000000000001</v>
      </c>
      <c r="P25" s="118">
        <f t="shared" si="1"/>
        <v>1198.0999999999999</v>
      </c>
      <c r="Q25" s="118">
        <f t="shared" si="3"/>
        <v>1181</v>
      </c>
      <c r="R25" s="122"/>
      <c r="S25" s="121"/>
    </row>
    <row r="26" spans="1:19" ht="27.75" customHeight="1">
      <c r="A26" s="73">
        <v>21</v>
      </c>
      <c r="B26" s="123" t="s">
        <v>142</v>
      </c>
      <c r="C26" s="118">
        <v>376.6</v>
      </c>
      <c r="D26" s="118">
        <v>40.9</v>
      </c>
      <c r="E26" s="118"/>
      <c r="F26" s="118">
        <v>2.5</v>
      </c>
      <c r="G26" s="118">
        <v>0.4</v>
      </c>
      <c r="H26" s="118">
        <v>0.7</v>
      </c>
      <c r="I26" s="118">
        <v>0.5</v>
      </c>
      <c r="J26" s="119">
        <f t="shared" si="2"/>
        <v>421.59999999999997</v>
      </c>
      <c r="K26" s="118">
        <v>29.2</v>
      </c>
      <c r="L26" s="118">
        <v>1.4</v>
      </c>
      <c r="M26" s="118"/>
      <c r="N26" s="118">
        <v>4</v>
      </c>
      <c r="O26" s="120">
        <f t="shared" si="0"/>
        <v>456.19999999999993</v>
      </c>
      <c r="P26" s="118">
        <f t="shared" si="1"/>
        <v>450.7</v>
      </c>
      <c r="Q26" s="118">
        <f t="shared" si="3"/>
        <v>444.3</v>
      </c>
      <c r="R26" s="122"/>
      <c r="S26" s="121"/>
    </row>
    <row r="27" spans="1:19" ht="25.5">
      <c r="A27" s="73">
        <v>22</v>
      </c>
      <c r="B27" s="123" t="s">
        <v>370</v>
      </c>
      <c r="C27" s="118">
        <v>187</v>
      </c>
      <c r="D27" s="118">
        <v>20.9</v>
      </c>
      <c r="E27" s="118"/>
      <c r="F27" s="118">
        <v>3.8</v>
      </c>
      <c r="G27" s="118">
        <v>0.5</v>
      </c>
      <c r="H27" s="118">
        <v>1</v>
      </c>
      <c r="I27" s="118">
        <v>0.8</v>
      </c>
      <c r="J27" s="119">
        <f t="shared" si="2"/>
        <v>214.00000000000003</v>
      </c>
      <c r="K27" s="118">
        <v>47.7</v>
      </c>
      <c r="L27" s="118">
        <v>2.5</v>
      </c>
      <c r="M27" s="118"/>
      <c r="N27" s="118">
        <v>7.1</v>
      </c>
      <c r="O27" s="120">
        <f t="shared" si="0"/>
        <v>271.30000000000007</v>
      </c>
      <c r="P27" s="118">
        <f t="shared" si="1"/>
        <v>262.70000000000005</v>
      </c>
      <c r="Q27" s="118">
        <f t="shared" si="3"/>
        <v>258.89999999999998</v>
      </c>
      <c r="R27" s="122"/>
      <c r="S27" s="121"/>
    </row>
    <row r="28" spans="1:19">
      <c r="A28" s="73">
        <v>23</v>
      </c>
      <c r="B28" s="117" t="s">
        <v>371</v>
      </c>
      <c r="C28" s="118">
        <v>704</v>
      </c>
      <c r="D28" s="118">
        <v>271.89999999999998</v>
      </c>
      <c r="E28" s="118"/>
      <c r="F28" s="118">
        <v>2.9</v>
      </c>
      <c r="G28" s="118">
        <v>0.4</v>
      </c>
      <c r="H28" s="118">
        <v>0.8</v>
      </c>
      <c r="I28" s="118">
        <v>0.6</v>
      </c>
      <c r="J28" s="119">
        <f t="shared" si="2"/>
        <v>980.59999999999991</v>
      </c>
      <c r="K28" s="118">
        <v>36.200000000000003</v>
      </c>
      <c r="L28" s="118">
        <v>1.9</v>
      </c>
      <c r="M28" s="118"/>
      <c r="N28" s="118">
        <v>5.4</v>
      </c>
      <c r="O28" s="120">
        <f t="shared" si="0"/>
        <v>1024.0999999999999</v>
      </c>
      <c r="P28" s="118">
        <f t="shared" si="1"/>
        <v>1017.5</v>
      </c>
      <c r="Q28" s="118">
        <f t="shared" si="3"/>
        <v>1003</v>
      </c>
      <c r="R28" s="122"/>
      <c r="S28" s="121"/>
    </row>
    <row r="29" spans="1:19">
      <c r="A29" s="73">
        <v>24</v>
      </c>
      <c r="B29" s="117" t="s">
        <v>25</v>
      </c>
      <c r="C29" s="118">
        <v>126.8</v>
      </c>
      <c r="D29" s="118">
        <v>22.3</v>
      </c>
      <c r="E29" s="118"/>
      <c r="F29" s="118">
        <v>1.4</v>
      </c>
      <c r="G29" s="118">
        <v>0.2</v>
      </c>
      <c r="H29" s="118">
        <v>0.4</v>
      </c>
      <c r="I29" s="118">
        <v>0.3</v>
      </c>
      <c r="J29" s="119">
        <f t="shared" si="2"/>
        <v>151.4</v>
      </c>
      <c r="K29" s="118">
        <v>8.9</v>
      </c>
      <c r="L29" s="118"/>
      <c r="M29" s="118"/>
      <c r="N29" s="118"/>
      <c r="O29" s="120">
        <f t="shared" si="0"/>
        <v>160.30000000000001</v>
      </c>
      <c r="P29" s="118">
        <f t="shared" si="1"/>
        <v>158</v>
      </c>
      <c r="Q29" s="118">
        <f t="shared" si="3"/>
        <v>155.69999999999999</v>
      </c>
      <c r="R29" s="122"/>
      <c r="S29" s="121"/>
    </row>
    <row r="30" spans="1:19">
      <c r="A30" s="73">
        <v>25</v>
      </c>
      <c r="B30" s="117" t="s">
        <v>26</v>
      </c>
      <c r="C30" s="118">
        <v>121.6</v>
      </c>
      <c r="D30" s="118">
        <v>15.1</v>
      </c>
      <c r="E30" s="118"/>
      <c r="F30" s="118">
        <v>1</v>
      </c>
      <c r="G30" s="118">
        <v>0.2</v>
      </c>
      <c r="H30" s="118">
        <v>0.3</v>
      </c>
      <c r="I30" s="118">
        <v>0.2</v>
      </c>
      <c r="J30" s="119">
        <f t="shared" si="2"/>
        <v>138.39999999999998</v>
      </c>
      <c r="K30" s="118">
        <v>6.5</v>
      </c>
      <c r="L30" s="118"/>
      <c r="M30" s="118"/>
      <c r="N30" s="118"/>
      <c r="O30" s="120">
        <f t="shared" si="0"/>
        <v>144.89999999999998</v>
      </c>
      <c r="P30" s="118">
        <f>+O30-F30-G30-H30-I30-L30</f>
        <v>143.19999999999999</v>
      </c>
      <c r="Q30" s="118">
        <f>ROUND(P30/1.0145,1)-0.6</f>
        <v>140.6</v>
      </c>
      <c r="R30" s="122"/>
      <c r="S30" s="121"/>
    </row>
    <row r="31" spans="1:19">
      <c r="A31" s="73">
        <v>26</v>
      </c>
      <c r="B31" s="117" t="s">
        <v>372</v>
      </c>
      <c r="C31" s="118">
        <v>108.8</v>
      </c>
      <c r="D31" s="118">
        <v>7.4</v>
      </c>
      <c r="E31" s="118"/>
      <c r="F31" s="118">
        <v>1.3</v>
      </c>
      <c r="G31" s="118">
        <v>0.2</v>
      </c>
      <c r="H31" s="118">
        <v>0.4</v>
      </c>
      <c r="I31" s="118">
        <v>0.3</v>
      </c>
      <c r="J31" s="119">
        <f t="shared" si="2"/>
        <v>118.4</v>
      </c>
      <c r="K31" s="118">
        <v>8.5</v>
      </c>
      <c r="L31" s="118"/>
      <c r="M31" s="118"/>
      <c r="N31" s="118"/>
      <c r="O31" s="120">
        <f t="shared" si="0"/>
        <v>126.9</v>
      </c>
      <c r="P31" s="118">
        <f t="shared" si="1"/>
        <v>124.7</v>
      </c>
      <c r="Q31" s="118">
        <f t="shared" si="3"/>
        <v>122.9</v>
      </c>
      <c r="R31" s="122"/>
      <c r="S31" s="121"/>
    </row>
    <row r="32" spans="1:19">
      <c r="A32" s="73">
        <v>27</v>
      </c>
      <c r="B32" s="117" t="s">
        <v>373</v>
      </c>
      <c r="C32" s="118">
        <v>101.4</v>
      </c>
      <c r="D32" s="118">
        <v>4.0999999999999996</v>
      </c>
      <c r="E32" s="118"/>
      <c r="F32" s="118">
        <v>0.5</v>
      </c>
      <c r="G32" s="118">
        <v>0.1</v>
      </c>
      <c r="H32" s="118">
        <v>0.1</v>
      </c>
      <c r="I32" s="118">
        <v>0.1</v>
      </c>
      <c r="J32" s="119">
        <f t="shared" si="2"/>
        <v>106.29999999999998</v>
      </c>
      <c r="K32" s="118">
        <v>5.2</v>
      </c>
      <c r="L32" s="118">
        <v>0.2</v>
      </c>
      <c r="M32" s="118"/>
      <c r="N32" s="118">
        <v>0.7</v>
      </c>
      <c r="O32" s="120">
        <f t="shared" si="0"/>
        <v>112.39999999999999</v>
      </c>
      <c r="P32" s="118">
        <f t="shared" si="1"/>
        <v>111.4</v>
      </c>
      <c r="Q32" s="118">
        <f t="shared" si="3"/>
        <v>109.8</v>
      </c>
      <c r="R32" s="122"/>
      <c r="S32" s="121"/>
    </row>
    <row r="33" spans="1:19" ht="15" hidden="1" customHeight="1">
      <c r="A33" s="73">
        <v>29</v>
      </c>
      <c r="B33" s="117" t="s">
        <v>374</v>
      </c>
      <c r="C33" s="118"/>
      <c r="D33" s="118"/>
      <c r="E33" s="118"/>
      <c r="F33" s="118"/>
      <c r="G33" s="118"/>
      <c r="H33" s="118"/>
      <c r="I33" s="118"/>
      <c r="J33" s="119">
        <f t="shared" si="2"/>
        <v>0</v>
      </c>
      <c r="K33" s="124"/>
      <c r="L33" s="118"/>
      <c r="M33" s="118"/>
      <c r="N33" s="118"/>
      <c r="O33" s="120">
        <f t="shared" si="0"/>
        <v>0</v>
      </c>
      <c r="P33" s="118"/>
      <c r="Q33" s="118">
        <f t="shared" si="3"/>
        <v>0</v>
      </c>
      <c r="R33" s="122"/>
      <c r="S33" s="121"/>
    </row>
    <row r="34" spans="1:19" ht="15" hidden="1" customHeight="1">
      <c r="A34" s="73">
        <v>30</v>
      </c>
      <c r="B34" s="117" t="s">
        <v>375</v>
      </c>
      <c r="C34" s="118"/>
      <c r="D34" s="118"/>
      <c r="E34" s="118"/>
      <c r="F34" s="118"/>
      <c r="G34" s="118"/>
      <c r="H34" s="118"/>
      <c r="I34" s="118"/>
      <c r="J34" s="119">
        <f t="shared" si="2"/>
        <v>0</v>
      </c>
      <c r="K34" s="124"/>
      <c r="L34" s="118"/>
      <c r="M34" s="118"/>
      <c r="N34" s="118"/>
      <c r="O34" s="120">
        <f t="shared" si="0"/>
        <v>0</v>
      </c>
      <c r="P34" s="118"/>
      <c r="Q34" s="118">
        <f t="shared" si="3"/>
        <v>0</v>
      </c>
      <c r="R34" s="122"/>
      <c r="S34" s="121"/>
    </row>
    <row r="35" spans="1:19" ht="15" hidden="1" customHeight="1">
      <c r="A35" s="73">
        <v>31</v>
      </c>
      <c r="B35" s="117" t="s">
        <v>376</v>
      </c>
      <c r="C35" s="118"/>
      <c r="D35" s="118"/>
      <c r="E35" s="118"/>
      <c r="F35" s="118"/>
      <c r="G35" s="118"/>
      <c r="H35" s="118"/>
      <c r="I35" s="118"/>
      <c r="J35" s="119">
        <f t="shared" si="2"/>
        <v>0</v>
      </c>
      <c r="K35" s="124"/>
      <c r="L35" s="118"/>
      <c r="M35" s="118"/>
      <c r="N35" s="118"/>
      <c r="O35" s="120">
        <f t="shared" si="0"/>
        <v>0</v>
      </c>
      <c r="P35" s="118"/>
      <c r="Q35" s="118">
        <f t="shared" si="3"/>
        <v>0</v>
      </c>
      <c r="R35" s="122"/>
      <c r="S35" s="121"/>
    </row>
    <row r="36" spans="1:19" ht="15" hidden="1" customHeight="1">
      <c r="A36" s="73">
        <v>32</v>
      </c>
      <c r="B36" s="117" t="s">
        <v>377</v>
      </c>
      <c r="C36" s="118"/>
      <c r="D36" s="118"/>
      <c r="E36" s="118"/>
      <c r="F36" s="118"/>
      <c r="G36" s="118"/>
      <c r="H36" s="118"/>
      <c r="I36" s="118"/>
      <c r="J36" s="119">
        <f t="shared" si="2"/>
        <v>0</v>
      </c>
      <c r="K36" s="124"/>
      <c r="L36" s="118"/>
      <c r="M36" s="118"/>
      <c r="N36" s="118"/>
      <c r="O36" s="120">
        <f t="shared" si="0"/>
        <v>0</v>
      </c>
      <c r="P36" s="118"/>
      <c r="Q36" s="118">
        <f t="shared" si="3"/>
        <v>0</v>
      </c>
      <c r="R36" s="122"/>
      <c r="S36" s="121"/>
    </row>
    <row r="37" spans="1:19" ht="15" hidden="1" customHeight="1">
      <c r="A37" s="73">
        <v>33</v>
      </c>
      <c r="B37" s="117" t="s">
        <v>378</v>
      </c>
      <c r="C37" s="118"/>
      <c r="D37" s="118"/>
      <c r="E37" s="118"/>
      <c r="F37" s="118"/>
      <c r="G37" s="118"/>
      <c r="H37" s="118"/>
      <c r="I37" s="118"/>
      <c r="J37" s="119">
        <f t="shared" si="2"/>
        <v>0</v>
      </c>
      <c r="K37" s="124"/>
      <c r="L37" s="118"/>
      <c r="M37" s="118"/>
      <c r="N37" s="118"/>
      <c r="O37" s="120">
        <f t="shared" si="0"/>
        <v>0</v>
      </c>
      <c r="P37" s="118"/>
      <c r="Q37" s="118">
        <f t="shared" si="3"/>
        <v>0</v>
      </c>
      <c r="R37" s="122"/>
      <c r="S37" s="121"/>
    </row>
    <row r="38" spans="1:19" ht="15" hidden="1" customHeight="1">
      <c r="A38" s="73">
        <v>34</v>
      </c>
      <c r="B38" s="117" t="s">
        <v>379</v>
      </c>
      <c r="C38" s="118"/>
      <c r="D38" s="118"/>
      <c r="E38" s="118"/>
      <c r="F38" s="118"/>
      <c r="G38" s="118"/>
      <c r="H38" s="118"/>
      <c r="I38" s="118"/>
      <c r="J38" s="119">
        <f t="shared" si="2"/>
        <v>0</v>
      </c>
      <c r="K38" s="124"/>
      <c r="L38" s="118"/>
      <c r="M38" s="118"/>
      <c r="N38" s="118"/>
      <c r="O38" s="120">
        <f t="shared" si="0"/>
        <v>0</v>
      </c>
      <c r="P38" s="118"/>
      <c r="Q38" s="118">
        <f t="shared" si="3"/>
        <v>0</v>
      </c>
      <c r="R38" s="122"/>
      <c r="S38" s="121"/>
    </row>
    <row r="39" spans="1:19" ht="15" hidden="1" customHeight="1">
      <c r="A39" s="73">
        <v>35</v>
      </c>
      <c r="B39" s="117" t="s">
        <v>380</v>
      </c>
      <c r="C39" s="118"/>
      <c r="D39" s="118"/>
      <c r="E39" s="118"/>
      <c r="F39" s="118"/>
      <c r="G39" s="118"/>
      <c r="H39" s="118"/>
      <c r="I39" s="118"/>
      <c r="J39" s="119">
        <f t="shared" si="2"/>
        <v>0</v>
      </c>
      <c r="K39" s="124"/>
      <c r="L39" s="118"/>
      <c r="M39" s="118"/>
      <c r="N39" s="118"/>
      <c r="O39" s="120">
        <f t="shared" si="0"/>
        <v>0</v>
      </c>
      <c r="P39" s="118"/>
      <c r="Q39" s="118">
        <f t="shared" si="3"/>
        <v>0</v>
      </c>
      <c r="R39" s="122"/>
      <c r="S39" s="121"/>
    </row>
    <row r="40" spans="1:19" ht="15" hidden="1" customHeight="1">
      <c r="A40" s="73">
        <v>36</v>
      </c>
      <c r="B40" s="117" t="s">
        <v>381</v>
      </c>
      <c r="C40" s="118"/>
      <c r="D40" s="118"/>
      <c r="E40" s="118"/>
      <c r="F40" s="118"/>
      <c r="G40" s="118"/>
      <c r="H40" s="118"/>
      <c r="I40" s="118"/>
      <c r="J40" s="119">
        <f t="shared" si="2"/>
        <v>0</v>
      </c>
      <c r="K40" s="124"/>
      <c r="L40" s="118"/>
      <c r="M40" s="118"/>
      <c r="N40" s="118"/>
      <c r="O40" s="120">
        <f t="shared" si="0"/>
        <v>0</v>
      </c>
      <c r="P40" s="118"/>
      <c r="Q40" s="118">
        <f t="shared" si="3"/>
        <v>0</v>
      </c>
      <c r="R40" s="122"/>
      <c r="S40" s="121"/>
    </row>
    <row r="41" spans="1:19" ht="15" hidden="1" customHeight="1">
      <c r="A41" s="73">
        <v>37</v>
      </c>
      <c r="B41" s="117" t="s">
        <v>382</v>
      </c>
      <c r="C41" s="118"/>
      <c r="D41" s="118"/>
      <c r="E41" s="118"/>
      <c r="F41" s="118"/>
      <c r="G41" s="118"/>
      <c r="H41" s="118"/>
      <c r="I41" s="118"/>
      <c r="J41" s="119">
        <f t="shared" si="2"/>
        <v>0</v>
      </c>
      <c r="K41" s="124"/>
      <c r="L41" s="118"/>
      <c r="M41" s="118"/>
      <c r="N41" s="118"/>
      <c r="O41" s="120">
        <f t="shared" si="0"/>
        <v>0</v>
      </c>
      <c r="P41" s="118"/>
      <c r="Q41" s="118">
        <f t="shared" si="3"/>
        <v>0</v>
      </c>
      <c r="R41" s="122"/>
      <c r="S41" s="121"/>
    </row>
    <row r="42" spans="1:19" ht="15" hidden="1" customHeight="1">
      <c r="A42" s="73">
        <v>38</v>
      </c>
      <c r="B42" s="117" t="s">
        <v>383</v>
      </c>
      <c r="C42" s="118"/>
      <c r="D42" s="118"/>
      <c r="E42" s="118"/>
      <c r="F42" s="118"/>
      <c r="G42" s="118"/>
      <c r="H42" s="118"/>
      <c r="I42" s="118"/>
      <c r="J42" s="119">
        <f t="shared" si="2"/>
        <v>0</v>
      </c>
      <c r="K42" s="124"/>
      <c r="L42" s="118"/>
      <c r="M42" s="118"/>
      <c r="N42" s="118"/>
      <c r="O42" s="120">
        <f t="shared" si="0"/>
        <v>0</v>
      </c>
      <c r="P42" s="118"/>
      <c r="Q42" s="118">
        <f t="shared" si="3"/>
        <v>0</v>
      </c>
      <c r="R42" s="122"/>
      <c r="S42" s="121"/>
    </row>
    <row r="43" spans="1:19" ht="15" hidden="1" customHeight="1">
      <c r="A43" s="73">
        <v>39</v>
      </c>
      <c r="B43" s="117" t="s">
        <v>384</v>
      </c>
      <c r="C43" s="118"/>
      <c r="D43" s="118"/>
      <c r="E43" s="118"/>
      <c r="F43" s="118"/>
      <c r="G43" s="118"/>
      <c r="H43" s="118"/>
      <c r="I43" s="118"/>
      <c r="J43" s="119">
        <f t="shared" si="2"/>
        <v>0</v>
      </c>
      <c r="K43" s="124"/>
      <c r="L43" s="118"/>
      <c r="M43" s="118"/>
      <c r="N43" s="118"/>
      <c r="O43" s="120">
        <f t="shared" si="0"/>
        <v>0</v>
      </c>
      <c r="P43" s="118"/>
      <c r="Q43" s="118">
        <f t="shared" si="3"/>
        <v>0</v>
      </c>
      <c r="R43" s="122"/>
      <c r="S43" s="121"/>
    </row>
    <row r="44" spans="1:19" ht="15" hidden="1" customHeight="1">
      <c r="A44" s="73">
        <v>40</v>
      </c>
      <c r="B44" s="117" t="s">
        <v>385</v>
      </c>
      <c r="C44" s="118"/>
      <c r="D44" s="118"/>
      <c r="E44" s="118"/>
      <c r="F44" s="118"/>
      <c r="G44" s="118"/>
      <c r="H44" s="118"/>
      <c r="I44" s="118"/>
      <c r="J44" s="119">
        <f t="shared" si="2"/>
        <v>0</v>
      </c>
      <c r="K44" s="124"/>
      <c r="L44" s="118"/>
      <c r="M44" s="118"/>
      <c r="N44" s="118"/>
      <c r="O44" s="120">
        <f t="shared" si="0"/>
        <v>0</v>
      </c>
      <c r="P44" s="118"/>
      <c r="Q44" s="118">
        <f t="shared" si="3"/>
        <v>0</v>
      </c>
      <c r="R44" s="122"/>
      <c r="S44" s="121"/>
    </row>
    <row r="45" spans="1:19" ht="15" hidden="1" customHeight="1">
      <c r="A45" s="73">
        <v>41</v>
      </c>
      <c r="B45" s="117" t="s">
        <v>386</v>
      </c>
      <c r="C45" s="118"/>
      <c r="D45" s="118"/>
      <c r="E45" s="118"/>
      <c r="F45" s="118"/>
      <c r="G45" s="118"/>
      <c r="H45" s="118"/>
      <c r="I45" s="118"/>
      <c r="J45" s="119">
        <f t="shared" si="2"/>
        <v>0</v>
      </c>
      <c r="K45" s="124"/>
      <c r="L45" s="118"/>
      <c r="M45" s="118"/>
      <c r="N45" s="118"/>
      <c r="O45" s="120">
        <f t="shared" si="0"/>
        <v>0</v>
      </c>
      <c r="P45" s="118"/>
      <c r="Q45" s="118">
        <f t="shared" si="3"/>
        <v>0</v>
      </c>
      <c r="R45" s="122"/>
      <c r="S45" s="121"/>
    </row>
    <row r="46" spans="1:19" ht="15" hidden="1" customHeight="1">
      <c r="A46" s="73">
        <v>42</v>
      </c>
      <c r="B46" s="117" t="s">
        <v>387</v>
      </c>
      <c r="C46" s="118"/>
      <c r="D46" s="118"/>
      <c r="E46" s="118"/>
      <c r="F46" s="118"/>
      <c r="G46" s="118"/>
      <c r="H46" s="118"/>
      <c r="I46" s="118"/>
      <c r="J46" s="119">
        <f t="shared" si="2"/>
        <v>0</v>
      </c>
      <c r="K46" s="124"/>
      <c r="L46" s="118"/>
      <c r="M46" s="118"/>
      <c r="N46" s="118"/>
      <c r="O46" s="120">
        <f t="shared" si="0"/>
        <v>0</v>
      </c>
      <c r="P46" s="118"/>
      <c r="Q46" s="118">
        <f t="shared" si="3"/>
        <v>0</v>
      </c>
      <c r="R46" s="122"/>
      <c r="S46" s="121"/>
    </row>
    <row r="47" spans="1:19" ht="15" hidden="1" customHeight="1">
      <c r="A47" s="73">
        <v>43</v>
      </c>
      <c r="B47" s="117" t="s">
        <v>388</v>
      </c>
      <c r="C47" s="118"/>
      <c r="D47" s="118"/>
      <c r="E47" s="118"/>
      <c r="F47" s="118"/>
      <c r="G47" s="118"/>
      <c r="H47" s="118"/>
      <c r="I47" s="118"/>
      <c r="J47" s="119">
        <f t="shared" si="2"/>
        <v>0</v>
      </c>
      <c r="K47" s="124"/>
      <c r="L47" s="118"/>
      <c r="M47" s="118"/>
      <c r="N47" s="118"/>
      <c r="O47" s="120">
        <f t="shared" si="0"/>
        <v>0</v>
      </c>
      <c r="P47" s="118"/>
      <c r="Q47" s="118">
        <f t="shared" si="3"/>
        <v>0</v>
      </c>
      <c r="R47" s="122"/>
      <c r="S47" s="121"/>
    </row>
    <row r="48" spans="1:19" ht="15" hidden="1" customHeight="1">
      <c r="A48" s="73">
        <v>44</v>
      </c>
      <c r="B48" s="117" t="s">
        <v>389</v>
      </c>
      <c r="C48" s="118"/>
      <c r="D48" s="118"/>
      <c r="E48" s="118"/>
      <c r="F48" s="118"/>
      <c r="G48" s="118"/>
      <c r="H48" s="118"/>
      <c r="I48" s="118"/>
      <c r="J48" s="119">
        <f t="shared" si="2"/>
        <v>0</v>
      </c>
      <c r="K48" s="124"/>
      <c r="L48" s="118"/>
      <c r="M48" s="118"/>
      <c r="N48" s="118"/>
      <c r="O48" s="120">
        <f t="shared" si="0"/>
        <v>0</v>
      </c>
      <c r="P48" s="118"/>
      <c r="Q48" s="118">
        <f t="shared" si="3"/>
        <v>0</v>
      </c>
      <c r="R48" s="122"/>
      <c r="S48" s="121"/>
    </row>
    <row r="49" spans="1:18">
      <c r="A49" s="90"/>
      <c r="B49" s="125" t="s">
        <v>390</v>
      </c>
      <c r="C49" s="119">
        <f>SUM(C7:C48)</f>
        <v>18382.399999999998</v>
      </c>
      <c r="D49" s="119">
        <f t="shared" ref="D49:E49" si="4">SUM(D7:D48)</f>
        <v>2724.2000000000003</v>
      </c>
      <c r="E49" s="119">
        <f t="shared" si="4"/>
        <v>15</v>
      </c>
      <c r="F49" s="119">
        <f>SUM(F7:F48)</f>
        <v>208.60000000000002</v>
      </c>
      <c r="G49" s="119">
        <f>SUM(G7:G48)</f>
        <v>30.499999999999996</v>
      </c>
      <c r="H49" s="119">
        <f>SUM(H7:H48)</f>
        <v>56.099999999999987</v>
      </c>
      <c r="I49" s="119">
        <f>SUM(I7:I48)</f>
        <v>42.7</v>
      </c>
      <c r="J49" s="119">
        <f>SUM(C49+D49+E49+F49+G49+H49+I49)</f>
        <v>21459.499999999996</v>
      </c>
      <c r="K49" s="119">
        <f t="shared" ref="K49:N49" si="5">SUM(K7:K48)</f>
        <v>2294.8999999999996</v>
      </c>
      <c r="L49" s="119">
        <f t="shared" si="5"/>
        <v>102.00000000000001</v>
      </c>
      <c r="M49" s="119">
        <f t="shared" si="5"/>
        <v>14.200000000000001</v>
      </c>
      <c r="N49" s="119">
        <f t="shared" si="5"/>
        <v>293.2</v>
      </c>
      <c r="O49" s="120">
        <f t="shared" si="0"/>
        <v>24163.799999999996</v>
      </c>
      <c r="P49" s="119">
        <f>SUM(P7:P48)</f>
        <v>23710.700000000004</v>
      </c>
      <c r="Q49" s="119">
        <f>SUM(Q7:Q48)</f>
        <v>23371.4</v>
      </c>
      <c r="R49" s="122"/>
    </row>
    <row r="50" spans="1:18">
      <c r="A50" s="73">
        <v>28</v>
      </c>
      <c r="B50" s="117" t="s">
        <v>148</v>
      </c>
      <c r="C50" s="65"/>
      <c r="D50" s="118"/>
      <c r="E50" s="118"/>
      <c r="F50" s="65"/>
      <c r="G50" s="65"/>
      <c r="H50" s="65"/>
      <c r="I50" s="65"/>
      <c r="J50" s="119"/>
      <c r="K50" s="124"/>
      <c r="L50" s="118"/>
      <c r="M50" s="118"/>
      <c r="N50" s="118"/>
      <c r="O50" s="120">
        <v>27.1</v>
      </c>
      <c r="P50" s="118">
        <f>+O50</f>
        <v>27.1</v>
      </c>
      <c r="Q50" s="118">
        <f>+P50/1.0145</f>
        <v>26.712666338097588</v>
      </c>
      <c r="R50" s="122"/>
    </row>
    <row r="51" spans="1:18">
      <c r="A51" s="73">
        <v>29</v>
      </c>
      <c r="B51" s="117" t="s">
        <v>391</v>
      </c>
      <c r="C51" s="126"/>
      <c r="D51" s="118"/>
      <c r="E51" s="118"/>
      <c r="F51" s="126"/>
      <c r="G51" s="65"/>
      <c r="H51" s="65"/>
      <c r="I51" s="65"/>
      <c r="J51" s="98"/>
      <c r="K51" s="124"/>
      <c r="L51" s="118"/>
      <c r="M51" s="118"/>
      <c r="N51" s="118"/>
      <c r="O51" s="120">
        <v>34.700000000000003</v>
      </c>
      <c r="P51" s="118">
        <f t="shared" ref="P51:P55" si="6">+O51</f>
        <v>34.700000000000003</v>
      </c>
      <c r="Q51" s="118">
        <f t="shared" ref="Q51:Q55" si="7">+P51/1.0145</f>
        <v>34.204041399704295</v>
      </c>
      <c r="R51" s="122"/>
    </row>
    <row r="52" spans="1:18">
      <c r="A52" s="73">
        <v>30</v>
      </c>
      <c r="B52" s="117" t="s">
        <v>156</v>
      </c>
      <c r="C52" s="127"/>
      <c r="D52" s="118"/>
      <c r="E52" s="118"/>
      <c r="F52" s="127"/>
      <c r="G52" s="65"/>
      <c r="H52" s="65"/>
      <c r="I52" s="65"/>
      <c r="J52" s="98"/>
      <c r="K52" s="124"/>
      <c r="L52" s="118"/>
      <c r="M52" s="118"/>
      <c r="N52" s="118"/>
      <c r="O52" s="120">
        <v>71.099999999999994</v>
      </c>
      <c r="P52" s="118">
        <f t="shared" si="6"/>
        <v>71.099999999999994</v>
      </c>
      <c r="Q52" s="118">
        <f t="shared" si="7"/>
        <v>70.083785115820604</v>
      </c>
      <c r="R52" s="122"/>
    </row>
    <row r="53" spans="1:18">
      <c r="A53" s="73">
        <v>31</v>
      </c>
      <c r="B53" s="117" t="s">
        <v>154</v>
      </c>
      <c r="C53" s="65"/>
      <c r="D53" s="118"/>
      <c r="E53" s="118"/>
      <c r="F53" s="65"/>
      <c r="G53" s="65"/>
      <c r="H53" s="65"/>
      <c r="I53" s="65"/>
      <c r="J53" s="98"/>
      <c r="K53" s="124"/>
      <c r="L53" s="118"/>
      <c r="M53" s="118"/>
      <c r="N53" s="118"/>
      <c r="O53" s="120">
        <v>264.7</v>
      </c>
      <c r="P53" s="118">
        <f t="shared" si="6"/>
        <v>264.7</v>
      </c>
      <c r="Q53" s="118">
        <f t="shared" si="7"/>
        <v>260.91670773780186</v>
      </c>
      <c r="R53" s="122"/>
    </row>
    <row r="54" spans="1:18" ht="27" customHeight="1">
      <c r="A54" s="73" t="s">
        <v>162</v>
      </c>
      <c r="B54" s="123" t="s">
        <v>392</v>
      </c>
      <c r="C54" s="65"/>
      <c r="D54" s="118"/>
      <c r="E54" s="118"/>
      <c r="F54" s="65"/>
      <c r="G54" s="65"/>
      <c r="H54" s="65"/>
      <c r="I54" s="65"/>
      <c r="J54" s="98"/>
      <c r="K54" s="124"/>
      <c r="L54" s="118"/>
      <c r="M54" s="118"/>
      <c r="N54" s="118"/>
      <c r="O54" s="120">
        <v>13.7</v>
      </c>
      <c r="P54" s="118">
        <f t="shared" si="6"/>
        <v>13.7</v>
      </c>
      <c r="Q54" s="118">
        <f t="shared" si="7"/>
        <v>13.504189255791029</v>
      </c>
      <c r="R54" s="122"/>
    </row>
    <row r="55" spans="1:18" ht="27" customHeight="1">
      <c r="A55" s="73" t="s">
        <v>393</v>
      </c>
      <c r="B55" s="123" t="s">
        <v>394</v>
      </c>
      <c r="C55" s="65"/>
      <c r="D55" s="118"/>
      <c r="E55" s="118"/>
      <c r="F55" s="65"/>
      <c r="G55" s="65"/>
      <c r="H55" s="65"/>
      <c r="I55" s="65"/>
      <c r="J55" s="98"/>
      <c r="K55" s="124"/>
      <c r="L55" s="118"/>
      <c r="M55" s="118"/>
      <c r="N55" s="118"/>
      <c r="O55" s="120">
        <v>441.2</v>
      </c>
      <c r="P55" s="118">
        <f t="shared" si="6"/>
        <v>441.2</v>
      </c>
      <c r="Q55" s="118">
        <f t="shared" si="7"/>
        <v>434.89403647116808</v>
      </c>
      <c r="R55" s="122"/>
    </row>
    <row r="56" spans="1:18">
      <c r="A56" s="90"/>
      <c r="B56" s="76" t="s">
        <v>390</v>
      </c>
      <c r="C56" s="119">
        <f t="shared" ref="C56:N56" si="8">+C49</f>
        <v>18382.399999999998</v>
      </c>
      <c r="D56" s="119">
        <f t="shared" si="8"/>
        <v>2724.2000000000003</v>
      </c>
      <c r="E56" s="119">
        <f t="shared" si="8"/>
        <v>15</v>
      </c>
      <c r="F56" s="119">
        <f t="shared" si="8"/>
        <v>208.60000000000002</v>
      </c>
      <c r="G56" s="119">
        <f t="shared" si="8"/>
        <v>30.499999999999996</v>
      </c>
      <c r="H56" s="119">
        <f t="shared" si="8"/>
        <v>56.099999999999987</v>
      </c>
      <c r="I56" s="119">
        <f t="shared" si="8"/>
        <v>42.7</v>
      </c>
      <c r="J56" s="119">
        <f t="shared" si="8"/>
        <v>21459.499999999996</v>
      </c>
      <c r="K56" s="119">
        <f t="shared" si="8"/>
        <v>2294.8999999999996</v>
      </c>
      <c r="L56" s="119">
        <f>+L49</f>
        <v>102.00000000000001</v>
      </c>
      <c r="M56" s="119">
        <f>+M49</f>
        <v>14.200000000000001</v>
      </c>
      <c r="N56" s="119">
        <f t="shared" si="8"/>
        <v>293.2</v>
      </c>
      <c r="O56" s="120">
        <f>+O49+O50+O51+O52+O53+O54+O55</f>
        <v>25016.299999999996</v>
      </c>
      <c r="P56" s="119">
        <f>SUM(P49:P55)</f>
        <v>24563.200000000004</v>
      </c>
      <c r="Q56" s="119">
        <f>SUM(Q49:Q55)</f>
        <v>24211.715426318384</v>
      </c>
      <c r="R56" s="122"/>
    </row>
    <row r="58" spans="1:18"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</row>
    <row r="60" spans="1:18">
      <c r="O60" s="91"/>
    </row>
  </sheetData>
  <mergeCells count="20">
    <mergeCell ref="P4:P5"/>
    <mergeCell ref="Q4:Q5"/>
    <mergeCell ref="I3:I5"/>
    <mergeCell ref="J3:J5"/>
    <mergeCell ref="O1:Q1"/>
    <mergeCell ref="K3:K5"/>
    <mergeCell ref="L3:L5"/>
    <mergeCell ref="M3:M5"/>
    <mergeCell ref="N3:N5"/>
    <mergeCell ref="A2:Q2"/>
    <mergeCell ref="A3:A5"/>
    <mergeCell ref="B3:B5"/>
    <mergeCell ref="C3:C5"/>
    <mergeCell ref="D3:D5"/>
    <mergeCell ref="E3:E5"/>
    <mergeCell ref="F3:F5"/>
    <mergeCell ref="G3:G5"/>
    <mergeCell ref="H3:H5"/>
    <mergeCell ref="O3:O5"/>
    <mergeCell ref="P3:Q3"/>
  </mergeCells>
  <pageMargins left="0.70866141732283472" right="0" top="0.35433070866141736" bottom="0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4805-24C4-445F-8033-9E4998D8023B}">
  <sheetPr>
    <pageSetUpPr fitToPage="1"/>
  </sheetPr>
  <dimension ref="A1:WB871"/>
  <sheetViews>
    <sheetView workbookViewId="0">
      <selection activeCell="AB9" sqref="AB9"/>
    </sheetView>
  </sheetViews>
  <sheetFormatPr defaultColWidth="9" defaultRowHeight="12.75"/>
  <cols>
    <col min="1" max="1" width="3.7109375" style="70" customWidth="1"/>
    <col min="2" max="2" width="27.42578125" style="70" customWidth="1"/>
    <col min="3" max="4" width="8.28515625" style="70" customWidth="1"/>
    <col min="5" max="5" width="7.7109375" style="70" customWidth="1"/>
    <col min="6" max="6" width="9" style="70"/>
    <col min="7" max="7" width="6" style="70" customWidth="1"/>
    <col min="8" max="8" width="10.28515625" style="70" customWidth="1"/>
    <col min="9" max="9" width="7.7109375" style="70" customWidth="1"/>
    <col min="10" max="10" width="8.140625" style="70" customWidth="1"/>
    <col min="11" max="11" width="7.7109375" style="70" customWidth="1"/>
    <col min="12" max="12" width="6.28515625" style="70" customWidth="1"/>
    <col min="13" max="13" width="8.7109375" style="70" customWidth="1"/>
    <col min="14" max="14" width="11.5703125" style="70" customWidth="1"/>
    <col min="15" max="15" width="6.28515625" style="70" customWidth="1"/>
    <col min="16" max="16" width="7" style="70" customWidth="1"/>
    <col min="17" max="17" width="6" style="70" customWidth="1"/>
    <col min="18" max="18" width="7.28515625" style="70" customWidth="1"/>
    <col min="19" max="19" width="9.85546875" style="70" customWidth="1"/>
    <col min="20" max="20" width="9.28515625" style="70" customWidth="1"/>
    <col min="21" max="21" width="7.5703125" style="70" customWidth="1"/>
    <col min="22" max="22" width="6.28515625" style="70" customWidth="1"/>
    <col min="23" max="23" width="8.5703125" style="70" customWidth="1"/>
    <col min="24" max="24" width="9" style="420"/>
    <col min="25" max="256" width="9" style="70"/>
    <col min="257" max="257" width="3.7109375" style="70" customWidth="1"/>
    <col min="258" max="258" width="27.42578125" style="70" customWidth="1"/>
    <col min="259" max="260" width="8.28515625" style="70" customWidth="1"/>
    <col min="261" max="261" width="7.7109375" style="70" customWidth="1"/>
    <col min="262" max="262" width="9" style="70"/>
    <col min="263" max="263" width="6" style="70" customWidth="1"/>
    <col min="264" max="264" width="10.28515625" style="70" customWidth="1"/>
    <col min="265" max="265" width="7.7109375" style="70" customWidth="1"/>
    <col min="266" max="266" width="8.140625" style="70" customWidth="1"/>
    <col min="267" max="267" width="7.7109375" style="70" customWidth="1"/>
    <col min="268" max="268" width="6.28515625" style="70" customWidth="1"/>
    <col min="269" max="269" width="8.7109375" style="70" customWidth="1"/>
    <col min="270" max="270" width="10.7109375" style="70" customWidth="1"/>
    <col min="271" max="271" width="6.28515625" style="70" customWidth="1"/>
    <col min="272" max="272" width="7" style="70" customWidth="1"/>
    <col min="273" max="273" width="6" style="70" customWidth="1"/>
    <col min="274" max="274" width="7.28515625" style="70" customWidth="1"/>
    <col min="275" max="275" width="9.85546875" style="70" customWidth="1"/>
    <col min="276" max="276" width="9.28515625" style="70" customWidth="1"/>
    <col min="277" max="277" width="7.5703125" style="70" customWidth="1"/>
    <col min="278" max="278" width="6.28515625" style="70" customWidth="1"/>
    <col min="279" max="279" width="7.7109375" style="70" customWidth="1"/>
    <col min="280" max="512" width="9" style="70"/>
    <col min="513" max="513" width="3.7109375" style="70" customWidth="1"/>
    <col min="514" max="514" width="27.42578125" style="70" customWidth="1"/>
    <col min="515" max="516" width="8.28515625" style="70" customWidth="1"/>
    <col min="517" max="517" width="7.7109375" style="70" customWidth="1"/>
    <col min="518" max="518" width="9" style="70"/>
    <col min="519" max="519" width="6" style="70" customWidth="1"/>
    <col min="520" max="520" width="10.28515625" style="70" customWidth="1"/>
    <col min="521" max="521" width="7.7109375" style="70" customWidth="1"/>
    <col min="522" max="522" width="8.140625" style="70" customWidth="1"/>
    <col min="523" max="523" width="7.7109375" style="70" customWidth="1"/>
    <col min="524" max="524" width="6.28515625" style="70" customWidth="1"/>
    <col min="525" max="525" width="8.7109375" style="70" customWidth="1"/>
    <col min="526" max="526" width="10.7109375" style="70" customWidth="1"/>
    <col min="527" max="527" width="6.28515625" style="70" customWidth="1"/>
    <col min="528" max="528" width="7" style="70" customWidth="1"/>
    <col min="529" max="529" width="6" style="70" customWidth="1"/>
    <col min="530" max="530" width="7.28515625" style="70" customWidth="1"/>
    <col min="531" max="531" width="9.85546875" style="70" customWidth="1"/>
    <col min="532" max="532" width="9.28515625" style="70" customWidth="1"/>
    <col min="533" max="533" width="7.5703125" style="70" customWidth="1"/>
    <col min="534" max="534" width="6.28515625" style="70" customWidth="1"/>
    <col min="535" max="535" width="7.7109375" style="70" customWidth="1"/>
    <col min="536" max="768" width="9" style="70"/>
    <col min="769" max="769" width="3.7109375" style="70" customWidth="1"/>
    <col min="770" max="770" width="27.42578125" style="70" customWidth="1"/>
    <col min="771" max="772" width="8.28515625" style="70" customWidth="1"/>
    <col min="773" max="773" width="7.7109375" style="70" customWidth="1"/>
    <col min="774" max="774" width="9" style="70"/>
    <col min="775" max="775" width="6" style="70" customWidth="1"/>
    <col min="776" max="776" width="10.28515625" style="70" customWidth="1"/>
    <col min="777" max="777" width="7.7109375" style="70" customWidth="1"/>
    <col min="778" max="778" width="8.140625" style="70" customWidth="1"/>
    <col min="779" max="779" width="7.7109375" style="70" customWidth="1"/>
    <col min="780" max="780" width="6.28515625" style="70" customWidth="1"/>
    <col min="781" max="781" width="8.7109375" style="70" customWidth="1"/>
    <col min="782" max="782" width="10.7109375" style="70" customWidth="1"/>
    <col min="783" max="783" width="6.28515625" style="70" customWidth="1"/>
    <col min="784" max="784" width="7" style="70" customWidth="1"/>
    <col min="785" max="785" width="6" style="70" customWidth="1"/>
    <col min="786" max="786" width="7.28515625" style="70" customWidth="1"/>
    <col min="787" max="787" width="9.85546875" style="70" customWidth="1"/>
    <col min="788" max="788" width="9.28515625" style="70" customWidth="1"/>
    <col min="789" max="789" width="7.5703125" style="70" customWidth="1"/>
    <col min="790" max="790" width="6.28515625" style="70" customWidth="1"/>
    <col min="791" max="791" width="7.7109375" style="70" customWidth="1"/>
    <col min="792" max="1024" width="9" style="70"/>
    <col min="1025" max="1025" width="3.7109375" style="70" customWidth="1"/>
    <col min="1026" max="1026" width="27.42578125" style="70" customWidth="1"/>
    <col min="1027" max="1028" width="8.28515625" style="70" customWidth="1"/>
    <col min="1029" max="1029" width="7.7109375" style="70" customWidth="1"/>
    <col min="1030" max="1030" width="9" style="70"/>
    <col min="1031" max="1031" width="6" style="70" customWidth="1"/>
    <col min="1032" max="1032" width="10.28515625" style="70" customWidth="1"/>
    <col min="1033" max="1033" width="7.7109375" style="70" customWidth="1"/>
    <col min="1034" max="1034" width="8.140625" style="70" customWidth="1"/>
    <col min="1035" max="1035" width="7.7109375" style="70" customWidth="1"/>
    <col min="1036" max="1036" width="6.28515625" style="70" customWidth="1"/>
    <col min="1037" max="1037" width="8.7109375" style="70" customWidth="1"/>
    <col min="1038" max="1038" width="10.7109375" style="70" customWidth="1"/>
    <col min="1039" max="1039" width="6.28515625" style="70" customWidth="1"/>
    <col min="1040" max="1040" width="7" style="70" customWidth="1"/>
    <col min="1041" max="1041" width="6" style="70" customWidth="1"/>
    <col min="1042" max="1042" width="7.28515625" style="70" customWidth="1"/>
    <col min="1043" max="1043" width="9.85546875" style="70" customWidth="1"/>
    <col min="1044" max="1044" width="9.28515625" style="70" customWidth="1"/>
    <col min="1045" max="1045" width="7.5703125" style="70" customWidth="1"/>
    <col min="1046" max="1046" width="6.28515625" style="70" customWidth="1"/>
    <col min="1047" max="1047" width="7.7109375" style="70" customWidth="1"/>
    <col min="1048" max="1280" width="9" style="70"/>
    <col min="1281" max="1281" width="3.7109375" style="70" customWidth="1"/>
    <col min="1282" max="1282" width="27.42578125" style="70" customWidth="1"/>
    <col min="1283" max="1284" width="8.28515625" style="70" customWidth="1"/>
    <col min="1285" max="1285" width="7.7109375" style="70" customWidth="1"/>
    <col min="1286" max="1286" width="9" style="70"/>
    <col min="1287" max="1287" width="6" style="70" customWidth="1"/>
    <col min="1288" max="1288" width="10.28515625" style="70" customWidth="1"/>
    <col min="1289" max="1289" width="7.7109375" style="70" customWidth="1"/>
    <col min="1290" max="1290" width="8.140625" style="70" customWidth="1"/>
    <col min="1291" max="1291" width="7.7109375" style="70" customWidth="1"/>
    <col min="1292" max="1292" width="6.28515625" style="70" customWidth="1"/>
    <col min="1293" max="1293" width="8.7109375" style="70" customWidth="1"/>
    <col min="1294" max="1294" width="10.7109375" style="70" customWidth="1"/>
    <col min="1295" max="1295" width="6.28515625" style="70" customWidth="1"/>
    <col min="1296" max="1296" width="7" style="70" customWidth="1"/>
    <col min="1297" max="1297" width="6" style="70" customWidth="1"/>
    <col min="1298" max="1298" width="7.28515625" style="70" customWidth="1"/>
    <col min="1299" max="1299" width="9.85546875" style="70" customWidth="1"/>
    <col min="1300" max="1300" width="9.28515625" style="70" customWidth="1"/>
    <col min="1301" max="1301" width="7.5703125" style="70" customWidth="1"/>
    <col min="1302" max="1302" width="6.28515625" style="70" customWidth="1"/>
    <col min="1303" max="1303" width="7.7109375" style="70" customWidth="1"/>
    <col min="1304" max="1536" width="9" style="70"/>
    <col min="1537" max="1537" width="3.7109375" style="70" customWidth="1"/>
    <col min="1538" max="1538" width="27.42578125" style="70" customWidth="1"/>
    <col min="1539" max="1540" width="8.28515625" style="70" customWidth="1"/>
    <col min="1541" max="1541" width="7.7109375" style="70" customWidth="1"/>
    <col min="1542" max="1542" width="9" style="70"/>
    <col min="1543" max="1543" width="6" style="70" customWidth="1"/>
    <col min="1544" max="1544" width="10.28515625" style="70" customWidth="1"/>
    <col min="1545" max="1545" width="7.7109375" style="70" customWidth="1"/>
    <col min="1546" max="1546" width="8.140625" style="70" customWidth="1"/>
    <col min="1547" max="1547" width="7.7109375" style="70" customWidth="1"/>
    <col min="1548" max="1548" width="6.28515625" style="70" customWidth="1"/>
    <col min="1549" max="1549" width="8.7109375" style="70" customWidth="1"/>
    <col min="1550" max="1550" width="10.7109375" style="70" customWidth="1"/>
    <col min="1551" max="1551" width="6.28515625" style="70" customWidth="1"/>
    <col min="1552" max="1552" width="7" style="70" customWidth="1"/>
    <col min="1553" max="1553" width="6" style="70" customWidth="1"/>
    <col min="1554" max="1554" width="7.28515625" style="70" customWidth="1"/>
    <col min="1555" max="1555" width="9.85546875" style="70" customWidth="1"/>
    <col min="1556" max="1556" width="9.28515625" style="70" customWidth="1"/>
    <col min="1557" max="1557" width="7.5703125" style="70" customWidth="1"/>
    <col min="1558" max="1558" width="6.28515625" style="70" customWidth="1"/>
    <col min="1559" max="1559" width="7.7109375" style="70" customWidth="1"/>
    <col min="1560" max="1792" width="9" style="70"/>
    <col min="1793" max="1793" width="3.7109375" style="70" customWidth="1"/>
    <col min="1794" max="1794" width="27.42578125" style="70" customWidth="1"/>
    <col min="1795" max="1796" width="8.28515625" style="70" customWidth="1"/>
    <col min="1797" max="1797" width="7.7109375" style="70" customWidth="1"/>
    <col min="1798" max="1798" width="9" style="70"/>
    <col min="1799" max="1799" width="6" style="70" customWidth="1"/>
    <col min="1800" max="1800" width="10.28515625" style="70" customWidth="1"/>
    <col min="1801" max="1801" width="7.7109375" style="70" customWidth="1"/>
    <col min="1802" max="1802" width="8.140625" style="70" customWidth="1"/>
    <col min="1803" max="1803" width="7.7109375" style="70" customWidth="1"/>
    <col min="1804" max="1804" width="6.28515625" style="70" customWidth="1"/>
    <col min="1805" max="1805" width="8.7109375" style="70" customWidth="1"/>
    <col min="1806" max="1806" width="10.7109375" style="70" customWidth="1"/>
    <col min="1807" max="1807" width="6.28515625" style="70" customWidth="1"/>
    <col min="1808" max="1808" width="7" style="70" customWidth="1"/>
    <col min="1809" max="1809" width="6" style="70" customWidth="1"/>
    <col min="1810" max="1810" width="7.28515625" style="70" customWidth="1"/>
    <col min="1811" max="1811" width="9.85546875" style="70" customWidth="1"/>
    <col min="1812" max="1812" width="9.28515625" style="70" customWidth="1"/>
    <col min="1813" max="1813" width="7.5703125" style="70" customWidth="1"/>
    <col min="1814" max="1814" width="6.28515625" style="70" customWidth="1"/>
    <col min="1815" max="1815" width="7.7109375" style="70" customWidth="1"/>
    <col min="1816" max="2048" width="9" style="70"/>
    <col min="2049" max="2049" width="3.7109375" style="70" customWidth="1"/>
    <col min="2050" max="2050" width="27.42578125" style="70" customWidth="1"/>
    <col min="2051" max="2052" width="8.28515625" style="70" customWidth="1"/>
    <col min="2053" max="2053" width="7.7109375" style="70" customWidth="1"/>
    <col min="2054" max="2054" width="9" style="70"/>
    <col min="2055" max="2055" width="6" style="70" customWidth="1"/>
    <col min="2056" max="2056" width="10.28515625" style="70" customWidth="1"/>
    <col min="2057" max="2057" width="7.7109375" style="70" customWidth="1"/>
    <col min="2058" max="2058" width="8.140625" style="70" customWidth="1"/>
    <col min="2059" max="2059" width="7.7109375" style="70" customWidth="1"/>
    <col min="2060" max="2060" width="6.28515625" style="70" customWidth="1"/>
    <col min="2061" max="2061" width="8.7109375" style="70" customWidth="1"/>
    <col min="2062" max="2062" width="10.7109375" style="70" customWidth="1"/>
    <col min="2063" max="2063" width="6.28515625" style="70" customWidth="1"/>
    <col min="2064" max="2064" width="7" style="70" customWidth="1"/>
    <col min="2065" max="2065" width="6" style="70" customWidth="1"/>
    <col min="2066" max="2066" width="7.28515625" style="70" customWidth="1"/>
    <col min="2067" max="2067" width="9.85546875" style="70" customWidth="1"/>
    <col min="2068" max="2068" width="9.28515625" style="70" customWidth="1"/>
    <col min="2069" max="2069" width="7.5703125" style="70" customWidth="1"/>
    <col min="2070" max="2070" width="6.28515625" style="70" customWidth="1"/>
    <col min="2071" max="2071" width="7.7109375" style="70" customWidth="1"/>
    <col min="2072" max="2304" width="9" style="70"/>
    <col min="2305" max="2305" width="3.7109375" style="70" customWidth="1"/>
    <col min="2306" max="2306" width="27.42578125" style="70" customWidth="1"/>
    <col min="2307" max="2308" width="8.28515625" style="70" customWidth="1"/>
    <col min="2309" max="2309" width="7.7109375" style="70" customWidth="1"/>
    <col min="2310" max="2310" width="9" style="70"/>
    <col min="2311" max="2311" width="6" style="70" customWidth="1"/>
    <col min="2312" max="2312" width="10.28515625" style="70" customWidth="1"/>
    <col min="2313" max="2313" width="7.7109375" style="70" customWidth="1"/>
    <col min="2314" max="2314" width="8.140625" style="70" customWidth="1"/>
    <col min="2315" max="2315" width="7.7109375" style="70" customWidth="1"/>
    <col min="2316" max="2316" width="6.28515625" style="70" customWidth="1"/>
    <col min="2317" max="2317" width="8.7109375" style="70" customWidth="1"/>
    <col min="2318" max="2318" width="10.7109375" style="70" customWidth="1"/>
    <col min="2319" max="2319" width="6.28515625" style="70" customWidth="1"/>
    <col min="2320" max="2320" width="7" style="70" customWidth="1"/>
    <col min="2321" max="2321" width="6" style="70" customWidth="1"/>
    <col min="2322" max="2322" width="7.28515625" style="70" customWidth="1"/>
    <col min="2323" max="2323" width="9.85546875" style="70" customWidth="1"/>
    <col min="2324" max="2324" width="9.28515625" style="70" customWidth="1"/>
    <col min="2325" max="2325" width="7.5703125" style="70" customWidth="1"/>
    <col min="2326" max="2326" width="6.28515625" style="70" customWidth="1"/>
    <col min="2327" max="2327" width="7.7109375" style="70" customWidth="1"/>
    <col min="2328" max="2560" width="9" style="70"/>
    <col min="2561" max="2561" width="3.7109375" style="70" customWidth="1"/>
    <col min="2562" max="2562" width="27.42578125" style="70" customWidth="1"/>
    <col min="2563" max="2564" width="8.28515625" style="70" customWidth="1"/>
    <col min="2565" max="2565" width="7.7109375" style="70" customWidth="1"/>
    <col min="2566" max="2566" width="9" style="70"/>
    <col min="2567" max="2567" width="6" style="70" customWidth="1"/>
    <col min="2568" max="2568" width="10.28515625" style="70" customWidth="1"/>
    <col min="2569" max="2569" width="7.7109375" style="70" customWidth="1"/>
    <col min="2570" max="2570" width="8.140625" style="70" customWidth="1"/>
    <col min="2571" max="2571" width="7.7109375" style="70" customWidth="1"/>
    <col min="2572" max="2572" width="6.28515625" style="70" customWidth="1"/>
    <col min="2573" max="2573" width="8.7109375" style="70" customWidth="1"/>
    <col min="2574" max="2574" width="10.7109375" style="70" customWidth="1"/>
    <col min="2575" max="2575" width="6.28515625" style="70" customWidth="1"/>
    <col min="2576" max="2576" width="7" style="70" customWidth="1"/>
    <col min="2577" max="2577" width="6" style="70" customWidth="1"/>
    <col min="2578" max="2578" width="7.28515625" style="70" customWidth="1"/>
    <col min="2579" max="2579" width="9.85546875" style="70" customWidth="1"/>
    <col min="2580" max="2580" width="9.28515625" style="70" customWidth="1"/>
    <col min="2581" max="2581" width="7.5703125" style="70" customWidth="1"/>
    <col min="2582" max="2582" width="6.28515625" style="70" customWidth="1"/>
    <col min="2583" max="2583" width="7.7109375" style="70" customWidth="1"/>
    <col min="2584" max="2816" width="9" style="70"/>
    <col min="2817" max="2817" width="3.7109375" style="70" customWidth="1"/>
    <col min="2818" max="2818" width="27.42578125" style="70" customWidth="1"/>
    <col min="2819" max="2820" width="8.28515625" style="70" customWidth="1"/>
    <col min="2821" max="2821" width="7.7109375" style="70" customWidth="1"/>
    <col min="2822" max="2822" width="9" style="70"/>
    <col min="2823" max="2823" width="6" style="70" customWidth="1"/>
    <col min="2824" max="2824" width="10.28515625" style="70" customWidth="1"/>
    <col min="2825" max="2825" width="7.7109375" style="70" customWidth="1"/>
    <col min="2826" max="2826" width="8.140625" style="70" customWidth="1"/>
    <col min="2827" max="2827" width="7.7109375" style="70" customWidth="1"/>
    <col min="2828" max="2828" width="6.28515625" style="70" customWidth="1"/>
    <col min="2829" max="2829" width="8.7109375" style="70" customWidth="1"/>
    <col min="2830" max="2830" width="10.7109375" style="70" customWidth="1"/>
    <col min="2831" max="2831" width="6.28515625" style="70" customWidth="1"/>
    <col min="2832" max="2832" width="7" style="70" customWidth="1"/>
    <col min="2833" max="2833" width="6" style="70" customWidth="1"/>
    <col min="2834" max="2834" width="7.28515625" style="70" customWidth="1"/>
    <col min="2835" max="2835" width="9.85546875" style="70" customWidth="1"/>
    <col min="2836" max="2836" width="9.28515625" style="70" customWidth="1"/>
    <col min="2837" max="2837" width="7.5703125" style="70" customWidth="1"/>
    <col min="2838" max="2838" width="6.28515625" style="70" customWidth="1"/>
    <col min="2839" max="2839" width="7.7109375" style="70" customWidth="1"/>
    <col min="2840" max="3072" width="9" style="70"/>
    <col min="3073" max="3073" width="3.7109375" style="70" customWidth="1"/>
    <col min="3074" max="3074" width="27.42578125" style="70" customWidth="1"/>
    <col min="3075" max="3076" width="8.28515625" style="70" customWidth="1"/>
    <col min="3077" max="3077" width="7.7109375" style="70" customWidth="1"/>
    <col min="3078" max="3078" width="9" style="70"/>
    <col min="3079" max="3079" width="6" style="70" customWidth="1"/>
    <col min="3080" max="3080" width="10.28515625" style="70" customWidth="1"/>
    <col min="3081" max="3081" width="7.7109375" style="70" customWidth="1"/>
    <col min="3082" max="3082" width="8.140625" style="70" customWidth="1"/>
    <col min="3083" max="3083" width="7.7109375" style="70" customWidth="1"/>
    <col min="3084" max="3084" width="6.28515625" style="70" customWidth="1"/>
    <col min="3085" max="3085" width="8.7109375" style="70" customWidth="1"/>
    <col min="3086" max="3086" width="10.7109375" style="70" customWidth="1"/>
    <col min="3087" max="3087" width="6.28515625" style="70" customWidth="1"/>
    <col min="3088" max="3088" width="7" style="70" customWidth="1"/>
    <col min="3089" max="3089" width="6" style="70" customWidth="1"/>
    <col min="3090" max="3090" width="7.28515625" style="70" customWidth="1"/>
    <col min="3091" max="3091" width="9.85546875" style="70" customWidth="1"/>
    <col min="3092" max="3092" width="9.28515625" style="70" customWidth="1"/>
    <col min="3093" max="3093" width="7.5703125" style="70" customWidth="1"/>
    <col min="3094" max="3094" width="6.28515625" style="70" customWidth="1"/>
    <col min="3095" max="3095" width="7.7109375" style="70" customWidth="1"/>
    <col min="3096" max="3328" width="9" style="70"/>
    <col min="3329" max="3329" width="3.7109375" style="70" customWidth="1"/>
    <col min="3330" max="3330" width="27.42578125" style="70" customWidth="1"/>
    <col min="3331" max="3332" width="8.28515625" style="70" customWidth="1"/>
    <col min="3333" max="3333" width="7.7109375" style="70" customWidth="1"/>
    <col min="3334" max="3334" width="9" style="70"/>
    <col min="3335" max="3335" width="6" style="70" customWidth="1"/>
    <col min="3336" max="3336" width="10.28515625" style="70" customWidth="1"/>
    <col min="3337" max="3337" width="7.7109375" style="70" customWidth="1"/>
    <col min="3338" max="3338" width="8.140625" style="70" customWidth="1"/>
    <col min="3339" max="3339" width="7.7109375" style="70" customWidth="1"/>
    <col min="3340" max="3340" width="6.28515625" style="70" customWidth="1"/>
    <col min="3341" max="3341" width="8.7109375" style="70" customWidth="1"/>
    <col min="3342" max="3342" width="10.7109375" style="70" customWidth="1"/>
    <col min="3343" max="3343" width="6.28515625" style="70" customWidth="1"/>
    <col min="3344" max="3344" width="7" style="70" customWidth="1"/>
    <col min="3345" max="3345" width="6" style="70" customWidth="1"/>
    <col min="3346" max="3346" width="7.28515625" style="70" customWidth="1"/>
    <col min="3347" max="3347" width="9.85546875" style="70" customWidth="1"/>
    <col min="3348" max="3348" width="9.28515625" style="70" customWidth="1"/>
    <col min="3349" max="3349" width="7.5703125" style="70" customWidth="1"/>
    <col min="3350" max="3350" width="6.28515625" style="70" customWidth="1"/>
    <col min="3351" max="3351" width="7.7109375" style="70" customWidth="1"/>
    <col min="3352" max="3584" width="9" style="70"/>
    <col min="3585" max="3585" width="3.7109375" style="70" customWidth="1"/>
    <col min="3586" max="3586" width="27.42578125" style="70" customWidth="1"/>
    <col min="3587" max="3588" width="8.28515625" style="70" customWidth="1"/>
    <col min="3589" max="3589" width="7.7109375" style="70" customWidth="1"/>
    <col min="3590" max="3590" width="9" style="70"/>
    <col min="3591" max="3591" width="6" style="70" customWidth="1"/>
    <col min="3592" max="3592" width="10.28515625" style="70" customWidth="1"/>
    <col min="3593" max="3593" width="7.7109375" style="70" customWidth="1"/>
    <col min="3594" max="3594" width="8.140625" style="70" customWidth="1"/>
    <col min="3595" max="3595" width="7.7109375" style="70" customWidth="1"/>
    <col min="3596" max="3596" width="6.28515625" style="70" customWidth="1"/>
    <col min="3597" max="3597" width="8.7109375" style="70" customWidth="1"/>
    <col min="3598" max="3598" width="10.7109375" style="70" customWidth="1"/>
    <col min="3599" max="3599" width="6.28515625" style="70" customWidth="1"/>
    <col min="3600" max="3600" width="7" style="70" customWidth="1"/>
    <col min="3601" max="3601" width="6" style="70" customWidth="1"/>
    <col min="3602" max="3602" width="7.28515625" style="70" customWidth="1"/>
    <col min="3603" max="3603" width="9.85546875" style="70" customWidth="1"/>
    <col min="3604" max="3604" width="9.28515625" style="70" customWidth="1"/>
    <col min="3605" max="3605" width="7.5703125" style="70" customWidth="1"/>
    <col min="3606" max="3606" width="6.28515625" style="70" customWidth="1"/>
    <col min="3607" max="3607" width="7.7109375" style="70" customWidth="1"/>
    <col min="3608" max="3840" width="9" style="70"/>
    <col min="3841" max="3841" width="3.7109375" style="70" customWidth="1"/>
    <col min="3842" max="3842" width="27.42578125" style="70" customWidth="1"/>
    <col min="3843" max="3844" width="8.28515625" style="70" customWidth="1"/>
    <col min="3845" max="3845" width="7.7109375" style="70" customWidth="1"/>
    <col min="3846" max="3846" width="9" style="70"/>
    <col min="3847" max="3847" width="6" style="70" customWidth="1"/>
    <col min="3848" max="3848" width="10.28515625" style="70" customWidth="1"/>
    <col min="3849" max="3849" width="7.7109375" style="70" customWidth="1"/>
    <col min="3850" max="3850" width="8.140625" style="70" customWidth="1"/>
    <col min="3851" max="3851" width="7.7109375" style="70" customWidth="1"/>
    <col min="3852" max="3852" width="6.28515625" style="70" customWidth="1"/>
    <col min="3853" max="3853" width="8.7109375" style="70" customWidth="1"/>
    <col min="3854" max="3854" width="10.7109375" style="70" customWidth="1"/>
    <col min="3855" max="3855" width="6.28515625" style="70" customWidth="1"/>
    <col min="3856" max="3856" width="7" style="70" customWidth="1"/>
    <col min="3857" max="3857" width="6" style="70" customWidth="1"/>
    <col min="3858" max="3858" width="7.28515625" style="70" customWidth="1"/>
    <col min="3859" max="3859" width="9.85546875" style="70" customWidth="1"/>
    <col min="3860" max="3860" width="9.28515625" style="70" customWidth="1"/>
    <col min="3861" max="3861" width="7.5703125" style="70" customWidth="1"/>
    <col min="3862" max="3862" width="6.28515625" style="70" customWidth="1"/>
    <col min="3863" max="3863" width="7.7109375" style="70" customWidth="1"/>
    <col min="3864" max="4096" width="9" style="70"/>
    <col min="4097" max="4097" width="3.7109375" style="70" customWidth="1"/>
    <col min="4098" max="4098" width="27.42578125" style="70" customWidth="1"/>
    <col min="4099" max="4100" width="8.28515625" style="70" customWidth="1"/>
    <col min="4101" max="4101" width="7.7109375" style="70" customWidth="1"/>
    <col min="4102" max="4102" width="9" style="70"/>
    <col min="4103" max="4103" width="6" style="70" customWidth="1"/>
    <col min="4104" max="4104" width="10.28515625" style="70" customWidth="1"/>
    <col min="4105" max="4105" width="7.7109375" style="70" customWidth="1"/>
    <col min="4106" max="4106" width="8.140625" style="70" customWidth="1"/>
    <col min="4107" max="4107" width="7.7109375" style="70" customWidth="1"/>
    <col min="4108" max="4108" width="6.28515625" style="70" customWidth="1"/>
    <col min="4109" max="4109" width="8.7109375" style="70" customWidth="1"/>
    <col min="4110" max="4110" width="10.7109375" style="70" customWidth="1"/>
    <col min="4111" max="4111" width="6.28515625" style="70" customWidth="1"/>
    <col min="4112" max="4112" width="7" style="70" customWidth="1"/>
    <col min="4113" max="4113" width="6" style="70" customWidth="1"/>
    <col min="4114" max="4114" width="7.28515625" style="70" customWidth="1"/>
    <col min="4115" max="4115" width="9.85546875" style="70" customWidth="1"/>
    <col min="4116" max="4116" width="9.28515625" style="70" customWidth="1"/>
    <col min="4117" max="4117" width="7.5703125" style="70" customWidth="1"/>
    <col min="4118" max="4118" width="6.28515625" style="70" customWidth="1"/>
    <col min="4119" max="4119" width="7.7109375" style="70" customWidth="1"/>
    <col min="4120" max="4352" width="9" style="70"/>
    <col min="4353" max="4353" width="3.7109375" style="70" customWidth="1"/>
    <col min="4354" max="4354" width="27.42578125" style="70" customWidth="1"/>
    <col min="4355" max="4356" width="8.28515625" style="70" customWidth="1"/>
    <col min="4357" max="4357" width="7.7109375" style="70" customWidth="1"/>
    <col min="4358" max="4358" width="9" style="70"/>
    <col min="4359" max="4359" width="6" style="70" customWidth="1"/>
    <col min="4360" max="4360" width="10.28515625" style="70" customWidth="1"/>
    <col min="4361" max="4361" width="7.7109375" style="70" customWidth="1"/>
    <col min="4362" max="4362" width="8.140625" style="70" customWidth="1"/>
    <col min="4363" max="4363" width="7.7109375" style="70" customWidth="1"/>
    <col min="4364" max="4364" width="6.28515625" style="70" customWidth="1"/>
    <col min="4365" max="4365" width="8.7109375" style="70" customWidth="1"/>
    <col min="4366" max="4366" width="10.7109375" style="70" customWidth="1"/>
    <col min="4367" max="4367" width="6.28515625" style="70" customWidth="1"/>
    <col min="4368" max="4368" width="7" style="70" customWidth="1"/>
    <col min="4369" max="4369" width="6" style="70" customWidth="1"/>
    <col min="4370" max="4370" width="7.28515625" style="70" customWidth="1"/>
    <col min="4371" max="4371" width="9.85546875" style="70" customWidth="1"/>
    <col min="4372" max="4372" width="9.28515625" style="70" customWidth="1"/>
    <col min="4373" max="4373" width="7.5703125" style="70" customWidth="1"/>
    <col min="4374" max="4374" width="6.28515625" style="70" customWidth="1"/>
    <col min="4375" max="4375" width="7.7109375" style="70" customWidth="1"/>
    <col min="4376" max="4608" width="9" style="70"/>
    <col min="4609" max="4609" width="3.7109375" style="70" customWidth="1"/>
    <col min="4610" max="4610" width="27.42578125" style="70" customWidth="1"/>
    <col min="4611" max="4612" width="8.28515625" style="70" customWidth="1"/>
    <col min="4613" max="4613" width="7.7109375" style="70" customWidth="1"/>
    <col min="4614" max="4614" width="9" style="70"/>
    <col min="4615" max="4615" width="6" style="70" customWidth="1"/>
    <col min="4616" max="4616" width="10.28515625" style="70" customWidth="1"/>
    <col min="4617" max="4617" width="7.7109375" style="70" customWidth="1"/>
    <col min="4618" max="4618" width="8.140625" style="70" customWidth="1"/>
    <col min="4619" max="4619" width="7.7109375" style="70" customWidth="1"/>
    <col min="4620" max="4620" width="6.28515625" style="70" customWidth="1"/>
    <col min="4621" max="4621" width="8.7109375" style="70" customWidth="1"/>
    <col min="4622" max="4622" width="10.7109375" style="70" customWidth="1"/>
    <col min="4623" max="4623" width="6.28515625" style="70" customWidth="1"/>
    <col min="4624" max="4624" width="7" style="70" customWidth="1"/>
    <col min="4625" max="4625" width="6" style="70" customWidth="1"/>
    <col min="4626" max="4626" width="7.28515625" style="70" customWidth="1"/>
    <col min="4627" max="4627" width="9.85546875" style="70" customWidth="1"/>
    <col min="4628" max="4628" width="9.28515625" style="70" customWidth="1"/>
    <col min="4629" max="4629" width="7.5703125" style="70" customWidth="1"/>
    <col min="4630" max="4630" width="6.28515625" style="70" customWidth="1"/>
    <col min="4631" max="4631" width="7.7109375" style="70" customWidth="1"/>
    <col min="4632" max="4864" width="9" style="70"/>
    <col min="4865" max="4865" width="3.7109375" style="70" customWidth="1"/>
    <col min="4866" max="4866" width="27.42578125" style="70" customWidth="1"/>
    <col min="4867" max="4868" width="8.28515625" style="70" customWidth="1"/>
    <col min="4869" max="4869" width="7.7109375" style="70" customWidth="1"/>
    <col min="4870" max="4870" width="9" style="70"/>
    <col min="4871" max="4871" width="6" style="70" customWidth="1"/>
    <col min="4872" max="4872" width="10.28515625" style="70" customWidth="1"/>
    <col min="4873" max="4873" width="7.7109375" style="70" customWidth="1"/>
    <col min="4874" max="4874" width="8.140625" style="70" customWidth="1"/>
    <col min="4875" max="4875" width="7.7109375" style="70" customWidth="1"/>
    <col min="4876" max="4876" width="6.28515625" style="70" customWidth="1"/>
    <col min="4877" max="4877" width="8.7109375" style="70" customWidth="1"/>
    <col min="4878" max="4878" width="10.7109375" style="70" customWidth="1"/>
    <col min="4879" max="4879" width="6.28515625" style="70" customWidth="1"/>
    <col min="4880" max="4880" width="7" style="70" customWidth="1"/>
    <col min="4881" max="4881" width="6" style="70" customWidth="1"/>
    <col min="4882" max="4882" width="7.28515625" style="70" customWidth="1"/>
    <col min="4883" max="4883" width="9.85546875" style="70" customWidth="1"/>
    <col min="4884" max="4884" width="9.28515625" style="70" customWidth="1"/>
    <col min="4885" max="4885" width="7.5703125" style="70" customWidth="1"/>
    <col min="4886" max="4886" width="6.28515625" style="70" customWidth="1"/>
    <col min="4887" max="4887" width="7.7109375" style="70" customWidth="1"/>
    <col min="4888" max="5120" width="9" style="70"/>
    <col min="5121" max="5121" width="3.7109375" style="70" customWidth="1"/>
    <col min="5122" max="5122" width="27.42578125" style="70" customWidth="1"/>
    <col min="5123" max="5124" width="8.28515625" style="70" customWidth="1"/>
    <col min="5125" max="5125" width="7.7109375" style="70" customWidth="1"/>
    <col min="5126" max="5126" width="9" style="70"/>
    <col min="5127" max="5127" width="6" style="70" customWidth="1"/>
    <col min="5128" max="5128" width="10.28515625" style="70" customWidth="1"/>
    <col min="5129" max="5129" width="7.7109375" style="70" customWidth="1"/>
    <col min="5130" max="5130" width="8.140625" style="70" customWidth="1"/>
    <col min="5131" max="5131" width="7.7109375" style="70" customWidth="1"/>
    <col min="5132" max="5132" width="6.28515625" style="70" customWidth="1"/>
    <col min="5133" max="5133" width="8.7109375" style="70" customWidth="1"/>
    <col min="5134" max="5134" width="10.7109375" style="70" customWidth="1"/>
    <col min="5135" max="5135" width="6.28515625" style="70" customWidth="1"/>
    <col min="5136" max="5136" width="7" style="70" customWidth="1"/>
    <col min="5137" max="5137" width="6" style="70" customWidth="1"/>
    <col min="5138" max="5138" width="7.28515625" style="70" customWidth="1"/>
    <col min="5139" max="5139" width="9.85546875" style="70" customWidth="1"/>
    <col min="5140" max="5140" width="9.28515625" style="70" customWidth="1"/>
    <col min="5141" max="5141" width="7.5703125" style="70" customWidth="1"/>
    <col min="5142" max="5142" width="6.28515625" style="70" customWidth="1"/>
    <col min="5143" max="5143" width="7.7109375" style="70" customWidth="1"/>
    <col min="5144" max="5376" width="9" style="70"/>
    <col min="5377" max="5377" width="3.7109375" style="70" customWidth="1"/>
    <col min="5378" max="5378" width="27.42578125" style="70" customWidth="1"/>
    <col min="5379" max="5380" width="8.28515625" style="70" customWidth="1"/>
    <col min="5381" max="5381" width="7.7109375" style="70" customWidth="1"/>
    <col min="5382" max="5382" width="9" style="70"/>
    <col min="5383" max="5383" width="6" style="70" customWidth="1"/>
    <col min="5384" max="5384" width="10.28515625" style="70" customWidth="1"/>
    <col min="5385" max="5385" width="7.7109375" style="70" customWidth="1"/>
    <col min="5386" max="5386" width="8.140625" style="70" customWidth="1"/>
    <col min="5387" max="5387" width="7.7109375" style="70" customWidth="1"/>
    <col min="5388" max="5388" width="6.28515625" style="70" customWidth="1"/>
    <col min="5389" max="5389" width="8.7109375" style="70" customWidth="1"/>
    <col min="5390" max="5390" width="10.7109375" style="70" customWidth="1"/>
    <col min="5391" max="5391" width="6.28515625" style="70" customWidth="1"/>
    <col min="5392" max="5392" width="7" style="70" customWidth="1"/>
    <col min="5393" max="5393" width="6" style="70" customWidth="1"/>
    <col min="5394" max="5394" width="7.28515625" style="70" customWidth="1"/>
    <col min="5395" max="5395" width="9.85546875" style="70" customWidth="1"/>
    <col min="5396" max="5396" width="9.28515625" style="70" customWidth="1"/>
    <col min="5397" max="5397" width="7.5703125" style="70" customWidth="1"/>
    <col min="5398" max="5398" width="6.28515625" style="70" customWidth="1"/>
    <col min="5399" max="5399" width="7.7109375" style="70" customWidth="1"/>
    <col min="5400" max="5632" width="9" style="70"/>
    <col min="5633" max="5633" width="3.7109375" style="70" customWidth="1"/>
    <col min="5634" max="5634" width="27.42578125" style="70" customWidth="1"/>
    <col min="5635" max="5636" width="8.28515625" style="70" customWidth="1"/>
    <col min="5637" max="5637" width="7.7109375" style="70" customWidth="1"/>
    <col min="5638" max="5638" width="9" style="70"/>
    <col min="5639" max="5639" width="6" style="70" customWidth="1"/>
    <col min="5640" max="5640" width="10.28515625" style="70" customWidth="1"/>
    <col min="5641" max="5641" width="7.7109375" style="70" customWidth="1"/>
    <col min="5642" max="5642" width="8.140625" style="70" customWidth="1"/>
    <col min="5643" max="5643" width="7.7109375" style="70" customWidth="1"/>
    <col min="5644" max="5644" width="6.28515625" style="70" customWidth="1"/>
    <col min="5645" max="5645" width="8.7109375" style="70" customWidth="1"/>
    <col min="5646" max="5646" width="10.7109375" style="70" customWidth="1"/>
    <col min="5647" max="5647" width="6.28515625" style="70" customWidth="1"/>
    <col min="5648" max="5648" width="7" style="70" customWidth="1"/>
    <col min="5649" max="5649" width="6" style="70" customWidth="1"/>
    <col min="5650" max="5650" width="7.28515625" style="70" customWidth="1"/>
    <col min="5651" max="5651" width="9.85546875" style="70" customWidth="1"/>
    <col min="5652" max="5652" width="9.28515625" style="70" customWidth="1"/>
    <col min="5653" max="5653" width="7.5703125" style="70" customWidth="1"/>
    <col min="5654" max="5654" width="6.28515625" style="70" customWidth="1"/>
    <col min="5655" max="5655" width="7.7109375" style="70" customWidth="1"/>
    <col min="5656" max="5888" width="9" style="70"/>
    <col min="5889" max="5889" width="3.7109375" style="70" customWidth="1"/>
    <col min="5890" max="5890" width="27.42578125" style="70" customWidth="1"/>
    <col min="5891" max="5892" width="8.28515625" style="70" customWidth="1"/>
    <col min="5893" max="5893" width="7.7109375" style="70" customWidth="1"/>
    <col min="5894" max="5894" width="9" style="70"/>
    <col min="5895" max="5895" width="6" style="70" customWidth="1"/>
    <col min="5896" max="5896" width="10.28515625" style="70" customWidth="1"/>
    <col min="5897" max="5897" width="7.7109375" style="70" customWidth="1"/>
    <col min="5898" max="5898" width="8.140625" style="70" customWidth="1"/>
    <col min="5899" max="5899" width="7.7109375" style="70" customWidth="1"/>
    <col min="5900" max="5900" width="6.28515625" style="70" customWidth="1"/>
    <col min="5901" max="5901" width="8.7109375" style="70" customWidth="1"/>
    <col min="5902" max="5902" width="10.7109375" style="70" customWidth="1"/>
    <col min="5903" max="5903" width="6.28515625" style="70" customWidth="1"/>
    <col min="5904" max="5904" width="7" style="70" customWidth="1"/>
    <col min="5905" max="5905" width="6" style="70" customWidth="1"/>
    <col min="5906" max="5906" width="7.28515625" style="70" customWidth="1"/>
    <col min="5907" max="5907" width="9.85546875" style="70" customWidth="1"/>
    <col min="5908" max="5908" width="9.28515625" style="70" customWidth="1"/>
    <col min="5909" max="5909" width="7.5703125" style="70" customWidth="1"/>
    <col min="5910" max="5910" width="6.28515625" style="70" customWidth="1"/>
    <col min="5911" max="5911" width="7.7109375" style="70" customWidth="1"/>
    <col min="5912" max="6144" width="9" style="70"/>
    <col min="6145" max="6145" width="3.7109375" style="70" customWidth="1"/>
    <col min="6146" max="6146" width="27.42578125" style="70" customWidth="1"/>
    <col min="6147" max="6148" width="8.28515625" style="70" customWidth="1"/>
    <col min="6149" max="6149" width="7.7109375" style="70" customWidth="1"/>
    <col min="6150" max="6150" width="9" style="70"/>
    <col min="6151" max="6151" width="6" style="70" customWidth="1"/>
    <col min="6152" max="6152" width="10.28515625" style="70" customWidth="1"/>
    <col min="6153" max="6153" width="7.7109375" style="70" customWidth="1"/>
    <col min="6154" max="6154" width="8.140625" style="70" customWidth="1"/>
    <col min="6155" max="6155" width="7.7109375" style="70" customWidth="1"/>
    <col min="6156" max="6156" width="6.28515625" style="70" customWidth="1"/>
    <col min="6157" max="6157" width="8.7109375" style="70" customWidth="1"/>
    <col min="6158" max="6158" width="10.7109375" style="70" customWidth="1"/>
    <col min="6159" max="6159" width="6.28515625" style="70" customWidth="1"/>
    <col min="6160" max="6160" width="7" style="70" customWidth="1"/>
    <col min="6161" max="6161" width="6" style="70" customWidth="1"/>
    <col min="6162" max="6162" width="7.28515625" style="70" customWidth="1"/>
    <col min="6163" max="6163" width="9.85546875" style="70" customWidth="1"/>
    <col min="6164" max="6164" width="9.28515625" style="70" customWidth="1"/>
    <col min="6165" max="6165" width="7.5703125" style="70" customWidth="1"/>
    <col min="6166" max="6166" width="6.28515625" style="70" customWidth="1"/>
    <col min="6167" max="6167" width="7.7109375" style="70" customWidth="1"/>
    <col min="6168" max="6400" width="9" style="70"/>
    <col min="6401" max="6401" width="3.7109375" style="70" customWidth="1"/>
    <col min="6402" max="6402" width="27.42578125" style="70" customWidth="1"/>
    <col min="6403" max="6404" width="8.28515625" style="70" customWidth="1"/>
    <col min="6405" max="6405" width="7.7109375" style="70" customWidth="1"/>
    <col min="6406" max="6406" width="9" style="70"/>
    <col min="6407" max="6407" width="6" style="70" customWidth="1"/>
    <col min="6408" max="6408" width="10.28515625" style="70" customWidth="1"/>
    <col min="6409" max="6409" width="7.7109375" style="70" customWidth="1"/>
    <col min="6410" max="6410" width="8.140625" style="70" customWidth="1"/>
    <col min="6411" max="6411" width="7.7109375" style="70" customWidth="1"/>
    <col min="6412" max="6412" width="6.28515625" style="70" customWidth="1"/>
    <col min="6413" max="6413" width="8.7109375" style="70" customWidth="1"/>
    <col min="6414" max="6414" width="10.7109375" style="70" customWidth="1"/>
    <col min="6415" max="6415" width="6.28515625" style="70" customWidth="1"/>
    <col min="6416" max="6416" width="7" style="70" customWidth="1"/>
    <col min="6417" max="6417" width="6" style="70" customWidth="1"/>
    <col min="6418" max="6418" width="7.28515625" style="70" customWidth="1"/>
    <col min="6419" max="6419" width="9.85546875" style="70" customWidth="1"/>
    <col min="6420" max="6420" width="9.28515625" style="70" customWidth="1"/>
    <col min="6421" max="6421" width="7.5703125" style="70" customWidth="1"/>
    <col min="6422" max="6422" width="6.28515625" style="70" customWidth="1"/>
    <col min="6423" max="6423" width="7.7109375" style="70" customWidth="1"/>
    <col min="6424" max="6656" width="9" style="70"/>
    <col min="6657" max="6657" width="3.7109375" style="70" customWidth="1"/>
    <col min="6658" max="6658" width="27.42578125" style="70" customWidth="1"/>
    <col min="6659" max="6660" width="8.28515625" style="70" customWidth="1"/>
    <col min="6661" max="6661" width="7.7109375" style="70" customWidth="1"/>
    <col min="6662" max="6662" width="9" style="70"/>
    <col min="6663" max="6663" width="6" style="70" customWidth="1"/>
    <col min="6664" max="6664" width="10.28515625" style="70" customWidth="1"/>
    <col min="6665" max="6665" width="7.7109375" style="70" customWidth="1"/>
    <col min="6666" max="6666" width="8.140625" style="70" customWidth="1"/>
    <col min="6667" max="6667" width="7.7109375" style="70" customWidth="1"/>
    <col min="6668" max="6668" width="6.28515625" style="70" customWidth="1"/>
    <col min="6669" max="6669" width="8.7109375" style="70" customWidth="1"/>
    <col min="6670" max="6670" width="10.7109375" style="70" customWidth="1"/>
    <col min="6671" max="6671" width="6.28515625" style="70" customWidth="1"/>
    <col min="6672" max="6672" width="7" style="70" customWidth="1"/>
    <col min="6673" max="6673" width="6" style="70" customWidth="1"/>
    <col min="6674" max="6674" width="7.28515625" style="70" customWidth="1"/>
    <col min="6675" max="6675" width="9.85546875" style="70" customWidth="1"/>
    <col min="6676" max="6676" width="9.28515625" style="70" customWidth="1"/>
    <col min="6677" max="6677" width="7.5703125" style="70" customWidth="1"/>
    <col min="6678" max="6678" width="6.28515625" style="70" customWidth="1"/>
    <col min="6679" max="6679" width="7.7109375" style="70" customWidth="1"/>
    <col min="6680" max="6912" width="9" style="70"/>
    <col min="6913" max="6913" width="3.7109375" style="70" customWidth="1"/>
    <col min="6914" max="6914" width="27.42578125" style="70" customWidth="1"/>
    <col min="6915" max="6916" width="8.28515625" style="70" customWidth="1"/>
    <col min="6917" max="6917" width="7.7109375" style="70" customWidth="1"/>
    <col min="6918" max="6918" width="9" style="70"/>
    <col min="6919" max="6919" width="6" style="70" customWidth="1"/>
    <col min="6920" max="6920" width="10.28515625" style="70" customWidth="1"/>
    <col min="6921" max="6921" width="7.7109375" style="70" customWidth="1"/>
    <col min="6922" max="6922" width="8.140625" style="70" customWidth="1"/>
    <col min="6923" max="6923" width="7.7109375" style="70" customWidth="1"/>
    <col min="6924" max="6924" width="6.28515625" style="70" customWidth="1"/>
    <col min="6925" max="6925" width="8.7109375" style="70" customWidth="1"/>
    <col min="6926" max="6926" width="10.7109375" style="70" customWidth="1"/>
    <col min="6927" max="6927" width="6.28515625" style="70" customWidth="1"/>
    <col min="6928" max="6928" width="7" style="70" customWidth="1"/>
    <col min="6929" max="6929" width="6" style="70" customWidth="1"/>
    <col min="6930" max="6930" width="7.28515625" style="70" customWidth="1"/>
    <col min="6931" max="6931" width="9.85546875" style="70" customWidth="1"/>
    <col min="6932" max="6932" width="9.28515625" style="70" customWidth="1"/>
    <col min="6933" max="6933" width="7.5703125" style="70" customWidth="1"/>
    <col min="6934" max="6934" width="6.28515625" style="70" customWidth="1"/>
    <col min="6935" max="6935" width="7.7109375" style="70" customWidth="1"/>
    <col min="6936" max="7168" width="9" style="70"/>
    <col min="7169" max="7169" width="3.7109375" style="70" customWidth="1"/>
    <col min="7170" max="7170" width="27.42578125" style="70" customWidth="1"/>
    <col min="7171" max="7172" width="8.28515625" style="70" customWidth="1"/>
    <col min="7173" max="7173" width="7.7109375" style="70" customWidth="1"/>
    <col min="7174" max="7174" width="9" style="70"/>
    <col min="7175" max="7175" width="6" style="70" customWidth="1"/>
    <col min="7176" max="7176" width="10.28515625" style="70" customWidth="1"/>
    <col min="7177" max="7177" width="7.7109375" style="70" customWidth="1"/>
    <col min="7178" max="7178" width="8.140625" style="70" customWidth="1"/>
    <col min="7179" max="7179" width="7.7109375" style="70" customWidth="1"/>
    <col min="7180" max="7180" width="6.28515625" style="70" customWidth="1"/>
    <col min="7181" max="7181" width="8.7109375" style="70" customWidth="1"/>
    <col min="7182" max="7182" width="10.7109375" style="70" customWidth="1"/>
    <col min="7183" max="7183" width="6.28515625" style="70" customWidth="1"/>
    <col min="7184" max="7184" width="7" style="70" customWidth="1"/>
    <col min="7185" max="7185" width="6" style="70" customWidth="1"/>
    <col min="7186" max="7186" width="7.28515625" style="70" customWidth="1"/>
    <col min="7187" max="7187" width="9.85546875" style="70" customWidth="1"/>
    <col min="7188" max="7188" width="9.28515625" style="70" customWidth="1"/>
    <col min="7189" max="7189" width="7.5703125" style="70" customWidth="1"/>
    <col min="7190" max="7190" width="6.28515625" style="70" customWidth="1"/>
    <col min="7191" max="7191" width="7.7109375" style="70" customWidth="1"/>
    <col min="7192" max="7424" width="9" style="70"/>
    <col min="7425" max="7425" width="3.7109375" style="70" customWidth="1"/>
    <col min="7426" max="7426" width="27.42578125" style="70" customWidth="1"/>
    <col min="7427" max="7428" width="8.28515625" style="70" customWidth="1"/>
    <col min="7429" max="7429" width="7.7109375" style="70" customWidth="1"/>
    <col min="7430" max="7430" width="9" style="70"/>
    <col min="7431" max="7431" width="6" style="70" customWidth="1"/>
    <col min="7432" max="7432" width="10.28515625" style="70" customWidth="1"/>
    <col min="7433" max="7433" width="7.7109375" style="70" customWidth="1"/>
    <col min="7434" max="7434" width="8.140625" style="70" customWidth="1"/>
    <col min="7435" max="7435" width="7.7109375" style="70" customWidth="1"/>
    <col min="7436" max="7436" width="6.28515625" style="70" customWidth="1"/>
    <col min="7437" max="7437" width="8.7109375" style="70" customWidth="1"/>
    <col min="7438" max="7438" width="10.7109375" style="70" customWidth="1"/>
    <col min="7439" max="7439" width="6.28515625" style="70" customWidth="1"/>
    <col min="7440" max="7440" width="7" style="70" customWidth="1"/>
    <col min="7441" max="7441" width="6" style="70" customWidth="1"/>
    <col min="7442" max="7442" width="7.28515625" style="70" customWidth="1"/>
    <col min="7443" max="7443" width="9.85546875" style="70" customWidth="1"/>
    <col min="7444" max="7444" width="9.28515625" style="70" customWidth="1"/>
    <col min="7445" max="7445" width="7.5703125" style="70" customWidth="1"/>
    <col min="7446" max="7446" width="6.28515625" style="70" customWidth="1"/>
    <col min="7447" max="7447" width="7.7109375" style="70" customWidth="1"/>
    <col min="7448" max="7680" width="9" style="70"/>
    <col min="7681" max="7681" width="3.7109375" style="70" customWidth="1"/>
    <col min="7682" max="7682" width="27.42578125" style="70" customWidth="1"/>
    <col min="7683" max="7684" width="8.28515625" style="70" customWidth="1"/>
    <col min="7685" max="7685" width="7.7109375" style="70" customWidth="1"/>
    <col min="7686" max="7686" width="9" style="70"/>
    <col min="7687" max="7687" width="6" style="70" customWidth="1"/>
    <col min="7688" max="7688" width="10.28515625" style="70" customWidth="1"/>
    <col min="7689" max="7689" width="7.7109375" style="70" customWidth="1"/>
    <col min="7690" max="7690" width="8.140625" style="70" customWidth="1"/>
    <col min="7691" max="7691" width="7.7109375" style="70" customWidth="1"/>
    <col min="7692" max="7692" width="6.28515625" style="70" customWidth="1"/>
    <col min="7693" max="7693" width="8.7109375" style="70" customWidth="1"/>
    <col min="7694" max="7694" width="10.7109375" style="70" customWidth="1"/>
    <col min="7695" max="7695" width="6.28515625" style="70" customWidth="1"/>
    <col min="7696" max="7696" width="7" style="70" customWidth="1"/>
    <col min="7697" max="7697" width="6" style="70" customWidth="1"/>
    <col min="7698" max="7698" width="7.28515625" style="70" customWidth="1"/>
    <col min="7699" max="7699" width="9.85546875" style="70" customWidth="1"/>
    <col min="7700" max="7700" width="9.28515625" style="70" customWidth="1"/>
    <col min="7701" max="7701" width="7.5703125" style="70" customWidth="1"/>
    <col min="7702" max="7702" width="6.28515625" style="70" customWidth="1"/>
    <col min="7703" max="7703" width="7.7109375" style="70" customWidth="1"/>
    <col min="7704" max="7936" width="9" style="70"/>
    <col min="7937" max="7937" width="3.7109375" style="70" customWidth="1"/>
    <col min="7938" max="7938" width="27.42578125" style="70" customWidth="1"/>
    <col min="7939" max="7940" width="8.28515625" style="70" customWidth="1"/>
    <col min="7941" max="7941" width="7.7109375" style="70" customWidth="1"/>
    <col min="7942" max="7942" width="9" style="70"/>
    <col min="7943" max="7943" width="6" style="70" customWidth="1"/>
    <col min="7944" max="7944" width="10.28515625" style="70" customWidth="1"/>
    <col min="7945" max="7945" width="7.7109375" style="70" customWidth="1"/>
    <col min="7946" max="7946" width="8.140625" style="70" customWidth="1"/>
    <col min="7947" max="7947" width="7.7109375" style="70" customWidth="1"/>
    <col min="7948" max="7948" width="6.28515625" style="70" customWidth="1"/>
    <col min="7949" max="7949" width="8.7109375" style="70" customWidth="1"/>
    <col min="7950" max="7950" width="10.7109375" style="70" customWidth="1"/>
    <col min="7951" max="7951" width="6.28515625" style="70" customWidth="1"/>
    <col min="7952" max="7952" width="7" style="70" customWidth="1"/>
    <col min="7953" max="7953" width="6" style="70" customWidth="1"/>
    <col min="7954" max="7954" width="7.28515625" style="70" customWidth="1"/>
    <col min="7955" max="7955" width="9.85546875" style="70" customWidth="1"/>
    <col min="7956" max="7956" width="9.28515625" style="70" customWidth="1"/>
    <col min="7957" max="7957" width="7.5703125" style="70" customWidth="1"/>
    <col min="7958" max="7958" width="6.28515625" style="70" customWidth="1"/>
    <col min="7959" max="7959" width="7.7109375" style="70" customWidth="1"/>
    <col min="7960" max="8192" width="9" style="70"/>
    <col min="8193" max="8193" width="3.7109375" style="70" customWidth="1"/>
    <col min="8194" max="8194" width="27.42578125" style="70" customWidth="1"/>
    <col min="8195" max="8196" width="8.28515625" style="70" customWidth="1"/>
    <col min="8197" max="8197" width="7.7109375" style="70" customWidth="1"/>
    <col min="8198" max="8198" width="9" style="70"/>
    <col min="8199" max="8199" width="6" style="70" customWidth="1"/>
    <col min="8200" max="8200" width="10.28515625" style="70" customWidth="1"/>
    <col min="8201" max="8201" width="7.7109375" style="70" customWidth="1"/>
    <col min="8202" max="8202" width="8.140625" style="70" customWidth="1"/>
    <col min="8203" max="8203" width="7.7109375" style="70" customWidth="1"/>
    <col min="8204" max="8204" width="6.28515625" style="70" customWidth="1"/>
    <col min="8205" max="8205" width="8.7109375" style="70" customWidth="1"/>
    <col min="8206" max="8206" width="10.7109375" style="70" customWidth="1"/>
    <col min="8207" max="8207" width="6.28515625" style="70" customWidth="1"/>
    <col min="8208" max="8208" width="7" style="70" customWidth="1"/>
    <col min="8209" max="8209" width="6" style="70" customWidth="1"/>
    <col min="8210" max="8210" width="7.28515625" style="70" customWidth="1"/>
    <col min="8211" max="8211" width="9.85546875" style="70" customWidth="1"/>
    <col min="8212" max="8212" width="9.28515625" style="70" customWidth="1"/>
    <col min="8213" max="8213" width="7.5703125" style="70" customWidth="1"/>
    <col min="8214" max="8214" width="6.28515625" style="70" customWidth="1"/>
    <col min="8215" max="8215" width="7.7109375" style="70" customWidth="1"/>
    <col min="8216" max="8448" width="9" style="70"/>
    <col min="8449" max="8449" width="3.7109375" style="70" customWidth="1"/>
    <col min="8450" max="8450" width="27.42578125" style="70" customWidth="1"/>
    <col min="8451" max="8452" width="8.28515625" style="70" customWidth="1"/>
    <col min="8453" max="8453" width="7.7109375" style="70" customWidth="1"/>
    <col min="8454" max="8454" width="9" style="70"/>
    <col min="8455" max="8455" width="6" style="70" customWidth="1"/>
    <col min="8456" max="8456" width="10.28515625" style="70" customWidth="1"/>
    <col min="8457" max="8457" width="7.7109375" style="70" customWidth="1"/>
    <col min="8458" max="8458" width="8.140625" style="70" customWidth="1"/>
    <col min="8459" max="8459" width="7.7109375" style="70" customWidth="1"/>
    <col min="8460" max="8460" width="6.28515625" style="70" customWidth="1"/>
    <col min="8461" max="8461" width="8.7109375" style="70" customWidth="1"/>
    <col min="8462" max="8462" width="10.7109375" style="70" customWidth="1"/>
    <col min="8463" max="8463" width="6.28515625" style="70" customWidth="1"/>
    <col min="8464" max="8464" width="7" style="70" customWidth="1"/>
    <col min="8465" max="8465" width="6" style="70" customWidth="1"/>
    <col min="8466" max="8466" width="7.28515625" style="70" customWidth="1"/>
    <col min="8467" max="8467" width="9.85546875" style="70" customWidth="1"/>
    <col min="8468" max="8468" width="9.28515625" style="70" customWidth="1"/>
    <col min="8469" max="8469" width="7.5703125" style="70" customWidth="1"/>
    <col min="8470" max="8470" width="6.28515625" style="70" customWidth="1"/>
    <col min="8471" max="8471" width="7.7109375" style="70" customWidth="1"/>
    <col min="8472" max="8704" width="9" style="70"/>
    <col min="8705" max="8705" width="3.7109375" style="70" customWidth="1"/>
    <col min="8706" max="8706" width="27.42578125" style="70" customWidth="1"/>
    <col min="8707" max="8708" width="8.28515625" style="70" customWidth="1"/>
    <col min="8709" max="8709" width="7.7109375" style="70" customWidth="1"/>
    <col min="8710" max="8710" width="9" style="70"/>
    <col min="8711" max="8711" width="6" style="70" customWidth="1"/>
    <col min="8712" max="8712" width="10.28515625" style="70" customWidth="1"/>
    <col min="8713" max="8713" width="7.7109375" style="70" customWidth="1"/>
    <col min="8714" max="8714" width="8.140625" style="70" customWidth="1"/>
    <col min="8715" max="8715" width="7.7109375" style="70" customWidth="1"/>
    <col min="8716" max="8716" width="6.28515625" style="70" customWidth="1"/>
    <col min="8717" max="8717" width="8.7109375" style="70" customWidth="1"/>
    <col min="8718" max="8718" width="10.7109375" style="70" customWidth="1"/>
    <col min="8719" max="8719" width="6.28515625" style="70" customWidth="1"/>
    <col min="8720" max="8720" width="7" style="70" customWidth="1"/>
    <col min="8721" max="8721" width="6" style="70" customWidth="1"/>
    <col min="8722" max="8722" width="7.28515625" style="70" customWidth="1"/>
    <col min="8723" max="8723" width="9.85546875" style="70" customWidth="1"/>
    <col min="8724" max="8724" width="9.28515625" style="70" customWidth="1"/>
    <col min="8725" max="8725" width="7.5703125" style="70" customWidth="1"/>
    <col min="8726" max="8726" width="6.28515625" style="70" customWidth="1"/>
    <col min="8727" max="8727" width="7.7109375" style="70" customWidth="1"/>
    <col min="8728" max="8960" width="9" style="70"/>
    <col min="8961" max="8961" width="3.7109375" style="70" customWidth="1"/>
    <col min="8962" max="8962" width="27.42578125" style="70" customWidth="1"/>
    <col min="8963" max="8964" width="8.28515625" style="70" customWidth="1"/>
    <col min="8965" max="8965" width="7.7109375" style="70" customWidth="1"/>
    <col min="8966" max="8966" width="9" style="70"/>
    <col min="8967" max="8967" width="6" style="70" customWidth="1"/>
    <col min="8968" max="8968" width="10.28515625" style="70" customWidth="1"/>
    <col min="8969" max="8969" width="7.7109375" style="70" customWidth="1"/>
    <col min="8970" max="8970" width="8.140625" style="70" customWidth="1"/>
    <col min="8971" max="8971" width="7.7109375" style="70" customWidth="1"/>
    <col min="8972" max="8972" width="6.28515625" style="70" customWidth="1"/>
    <col min="8973" max="8973" width="8.7109375" style="70" customWidth="1"/>
    <col min="8974" max="8974" width="10.7109375" style="70" customWidth="1"/>
    <col min="8975" max="8975" width="6.28515625" style="70" customWidth="1"/>
    <col min="8976" max="8976" width="7" style="70" customWidth="1"/>
    <col min="8977" max="8977" width="6" style="70" customWidth="1"/>
    <col min="8978" max="8978" width="7.28515625" style="70" customWidth="1"/>
    <col min="8979" max="8979" width="9.85546875" style="70" customWidth="1"/>
    <col min="8980" max="8980" width="9.28515625" style="70" customWidth="1"/>
    <col min="8981" max="8981" width="7.5703125" style="70" customWidth="1"/>
    <col min="8982" max="8982" width="6.28515625" style="70" customWidth="1"/>
    <col min="8983" max="8983" width="7.7109375" style="70" customWidth="1"/>
    <col min="8984" max="9216" width="9" style="70"/>
    <col min="9217" max="9217" width="3.7109375" style="70" customWidth="1"/>
    <col min="9218" max="9218" width="27.42578125" style="70" customWidth="1"/>
    <col min="9219" max="9220" width="8.28515625" style="70" customWidth="1"/>
    <col min="9221" max="9221" width="7.7109375" style="70" customWidth="1"/>
    <col min="9222" max="9222" width="9" style="70"/>
    <col min="9223" max="9223" width="6" style="70" customWidth="1"/>
    <col min="9224" max="9224" width="10.28515625" style="70" customWidth="1"/>
    <col min="9225" max="9225" width="7.7109375" style="70" customWidth="1"/>
    <col min="9226" max="9226" width="8.140625" style="70" customWidth="1"/>
    <col min="9227" max="9227" width="7.7109375" style="70" customWidth="1"/>
    <col min="9228" max="9228" width="6.28515625" style="70" customWidth="1"/>
    <col min="9229" max="9229" width="8.7109375" style="70" customWidth="1"/>
    <col min="9230" max="9230" width="10.7109375" style="70" customWidth="1"/>
    <col min="9231" max="9231" width="6.28515625" style="70" customWidth="1"/>
    <col min="9232" max="9232" width="7" style="70" customWidth="1"/>
    <col min="9233" max="9233" width="6" style="70" customWidth="1"/>
    <col min="9234" max="9234" width="7.28515625" style="70" customWidth="1"/>
    <col min="9235" max="9235" width="9.85546875" style="70" customWidth="1"/>
    <col min="9236" max="9236" width="9.28515625" style="70" customWidth="1"/>
    <col min="9237" max="9237" width="7.5703125" style="70" customWidth="1"/>
    <col min="9238" max="9238" width="6.28515625" style="70" customWidth="1"/>
    <col min="9239" max="9239" width="7.7109375" style="70" customWidth="1"/>
    <col min="9240" max="9472" width="9" style="70"/>
    <col min="9473" max="9473" width="3.7109375" style="70" customWidth="1"/>
    <col min="9474" max="9474" width="27.42578125" style="70" customWidth="1"/>
    <col min="9475" max="9476" width="8.28515625" style="70" customWidth="1"/>
    <col min="9477" max="9477" width="7.7109375" style="70" customWidth="1"/>
    <col min="9478" max="9478" width="9" style="70"/>
    <col min="9479" max="9479" width="6" style="70" customWidth="1"/>
    <col min="9480" max="9480" width="10.28515625" style="70" customWidth="1"/>
    <col min="9481" max="9481" width="7.7109375" style="70" customWidth="1"/>
    <col min="9482" max="9482" width="8.140625" style="70" customWidth="1"/>
    <col min="9483" max="9483" width="7.7109375" style="70" customWidth="1"/>
    <col min="9484" max="9484" width="6.28515625" style="70" customWidth="1"/>
    <col min="9485" max="9485" width="8.7109375" style="70" customWidth="1"/>
    <col min="9486" max="9486" width="10.7109375" style="70" customWidth="1"/>
    <col min="9487" max="9487" width="6.28515625" style="70" customWidth="1"/>
    <col min="9488" max="9488" width="7" style="70" customWidth="1"/>
    <col min="9489" max="9489" width="6" style="70" customWidth="1"/>
    <col min="9490" max="9490" width="7.28515625" style="70" customWidth="1"/>
    <col min="9491" max="9491" width="9.85546875" style="70" customWidth="1"/>
    <col min="9492" max="9492" width="9.28515625" style="70" customWidth="1"/>
    <col min="9493" max="9493" width="7.5703125" style="70" customWidth="1"/>
    <col min="9494" max="9494" width="6.28515625" style="70" customWidth="1"/>
    <col min="9495" max="9495" width="7.7109375" style="70" customWidth="1"/>
    <col min="9496" max="9728" width="9" style="70"/>
    <col min="9729" max="9729" width="3.7109375" style="70" customWidth="1"/>
    <col min="9730" max="9730" width="27.42578125" style="70" customWidth="1"/>
    <col min="9731" max="9732" width="8.28515625" style="70" customWidth="1"/>
    <col min="9733" max="9733" width="7.7109375" style="70" customWidth="1"/>
    <col min="9734" max="9734" width="9" style="70"/>
    <col min="9735" max="9735" width="6" style="70" customWidth="1"/>
    <col min="9736" max="9736" width="10.28515625" style="70" customWidth="1"/>
    <col min="9737" max="9737" width="7.7109375" style="70" customWidth="1"/>
    <col min="9738" max="9738" width="8.140625" style="70" customWidth="1"/>
    <col min="9739" max="9739" width="7.7109375" style="70" customWidth="1"/>
    <col min="9740" max="9740" width="6.28515625" style="70" customWidth="1"/>
    <col min="9741" max="9741" width="8.7109375" style="70" customWidth="1"/>
    <col min="9742" max="9742" width="10.7109375" style="70" customWidth="1"/>
    <col min="9743" max="9743" width="6.28515625" style="70" customWidth="1"/>
    <col min="9744" max="9744" width="7" style="70" customWidth="1"/>
    <col min="9745" max="9745" width="6" style="70" customWidth="1"/>
    <col min="9746" max="9746" width="7.28515625" style="70" customWidth="1"/>
    <col min="9747" max="9747" width="9.85546875" style="70" customWidth="1"/>
    <col min="9748" max="9748" width="9.28515625" style="70" customWidth="1"/>
    <col min="9749" max="9749" width="7.5703125" style="70" customWidth="1"/>
    <col min="9750" max="9750" width="6.28515625" style="70" customWidth="1"/>
    <col min="9751" max="9751" width="7.7109375" style="70" customWidth="1"/>
    <col min="9752" max="9984" width="9" style="70"/>
    <col min="9985" max="9985" width="3.7109375" style="70" customWidth="1"/>
    <col min="9986" max="9986" width="27.42578125" style="70" customWidth="1"/>
    <col min="9987" max="9988" width="8.28515625" style="70" customWidth="1"/>
    <col min="9989" max="9989" width="7.7109375" style="70" customWidth="1"/>
    <col min="9990" max="9990" width="9" style="70"/>
    <col min="9991" max="9991" width="6" style="70" customWidth="1"/>
    <col min="9992" max="9992" width="10.28515625" style="70" customWidth="1"/>
    <col min="9993" max="9993" width="7.7109375" style="70" customWidth="1"/>
    <col min="9994" max="9994" width="8.140625" style="70" customWidth="1"/>
    <col min="9995" max="9995" width="7.7109375" style="70" customWidth="1"/>
    <col min="9996" max="9996" width="6.28515625" style="70" customWidth="1"/>
    <col min="9997" max="9997" width="8.7109375" style="70" customWidth="1"/>
    <col min="9998" max="9998" width="10.7109375" style="70" customWidth="1"/>
    <col min="9999" max="9999" width="6.28515625" style="70" customWidth="1"/>
    <col min="10000" max="10000" width="7" style="70" customWidth="1"/>
    <col min="10001" max="10001" width="6" style="70" customWidth="1"/>
    <col min="10002" max="10002" width="7.28515625" style="70" customWidth="1"/>
    <col min="10003" max="10003" width="9.85546875" style="70" customWidth="1"/>
    <col min="10004" max="10004" width="9.28515625" style="70" customWidth="1"/>
    <col min="10005" max="10005" width="7.5703125" style="70" customWidth="1"/>
    <col min="10006" max="10006" width="6.28515625" style="70" customWidth="1"/>
    <col min="10007" max="10007" width="7.7109375" style="70" customWidth="1"/>
    <col min="10008" max="10240" width="9" style="70"/>
    <col min="10241" max="10241" width="3.7109375" style="70" customWidth="1"/>
    <col min="10242" max="10242" width="27.42578125" style="70" customWidth="1"/>
    <col min="10243" max="10244" width="8.28515625" style="70" customWidth="1"/>
    <col min="10245" max="10245" width="7.7109375" style="70" customWidth="1"/>
    <col min="10246" max="10246" width="9" style="70"/>
    <col min="10247" max="10247" width="6" style="70" customWidth="1"/>
    <col min="10248" max="10248" width="10.28515625" style="70" customWidth="1"/>
    <col min="10249" max="10249" width="7.7109375" style="70" customWidth="1"/>
    <col min="10250" max="10250" width="8.140625" style="70" customWidth="1"/>
    <col min="10251" max="10251" width="7.7109375" style="70" customWidth="1"/>
    <col min="10252" max="10252" width="6.28515625" style="70" customWidth="1"/>
    <col min="10253" max="10253" width="8.7109375" style="70" customWidth="1"/>
    <col min="10254" max="10254" width="10.7109375" style="70" customWidth="1"/>
    <col min="10255" max="10255" width="6.28515625" style="70" customWidth="1"/>
    <col min="10256" max="10256" width="7" style="70" customWidth="1"/>
    <col min="10257" max="10257" width="6" style="70" customWidth="1"/>
    <col min="10258" max="10258" width="7.28515625" style="70" customWidth="1"/>
    <col min="10259" max="10259" width="9.85546875" style="70" customWidth="1"/>
    <col min="10260" max="10260" width="9.28515625" style="70" customWidth="1"/>
    <col min="10261" max="10261" width="7.5703125" style="70" customWidth="1"/>
    <col min="10262" max="10262" width="6.28515625" style="70" customWidth="1"/>
    <col min="10263" max="10263" width="7.7109375" style="70" customWidth="1"/>
    <col min="10264" max="10496" width="9" style="70"/>
    <col min="10497" max="10497" width="3.7109375" style="70" customWidth="1"/>
    <col min="10498" max="10498" width="27.42578125" style="70" customWidth="1"/>
    <col min="10499" max="10500" width="8.28515625" style="70" customWidth="1"/>
    <col min="10501" max="10501" width="7.7109375" style="70" customWidth="1"/>
    <col min="10502" max="10502" width="9" style="70"/>
    <col min="10503" max="10503" width="6" style="70" customWidth="1"/>
    <col min="10504" max="10504" width="10.28515625" style="70" customWidth="1"/>
    <col min="10505" max="10505" width="7.7109375" style="70" customWidth="1"/>
    <col min="10506" max="10506" width="8.140625" style="70" customWidth="1"/>
    <col min="10507" max="10507" width="7.7109375" style="70" customWidth="1"/>
    <col min="10508" max="10508" width="6.28515625" style="70" customWidth="1"/>
    <col min="10509" max="10509" width="8.7109375" style="70" customWidth="1"/>
    <col min="10510" max="10510" width="10.7109375" style="70" customWidth="1"/>
    <col min="10511" max="10511" width="6.28515625" style="70" customWidth="1"/>
    <col min="10512" max="10512" width="7" style="70" customWidth="1"/>
    <col min="10513" max="10513" width="6" style="70" customWidth="1"/>
    <col min="10514" max="10514" width="7.28515625" style="70" customWidth="1"/>
    <col min="10515" max="10515" width="9.85546875" style="70" customWidth="1"/>
    <col min="10516" max="10516" width="9.28515625" style="70" customWidth="1"/>
    <col min="10517" max="10517" width="7.5703125" style="70" customWidth="1"/>
    <col min="10518" max="10518" width="6.28515625" style="70" customWidth="1"/>
    <col min="10519" max="10519" width="7.7109375" style="70" customWidth="1"/>
    <col min="10520" max="10752" width="9" style="70"/>
    <col min="10753" max="10753" width="3.7109375" style="70" customWidth="1"/>
    <col min="10754" max="10754" width="27.42578125" style="70" customWidth="1"/>
    <col min="10755" max="10756" width="8.28515625" style="70" customWidth="1"/>
    <col min="10757" max="10757" width="7.7109375" style="70" customWidth="1"/>
    <col min="10758" max="10758" width="9" style="70"/>
    <col min="10759" max="10759" width="6" style="70" customWidth="1"/>
    <col min="10760" max="10760" width="10.28515625" style="70" customWidth="1"/>
    <col min="10761" max="10761" width="7.7109375" style="70" customWidth="1"/>
    <col min="10762" max="10762" width="8.140625" style="70" customWidth="1"/>
    <col min="10763" max="10763" width="7.7109375" style="70" customWidth="1"/>
    <col min="10764" max="10764" width="6.28515625" style="70" customWidth="1"/>
    <col min="10765" max="10765" width="8.7109375" style="70" customWidth="1"/>
    <col min="10766" max="10766" width="10.7109375" style="70" customWidth="1"/>
    <col min="10767" max="10767" width="6.28515625" style="70" customWidth="1"/>
    <col min="10768" max="10768" width="7" style="70" customWidth="1"/>
    <col min="10769" max="10769" width="6" style="70" customWidth="1"/>
    <col min="10770" max="10770" width="7.28515625" style="70" customWidth="1"/>
    <col min="10771" max="10771" width="9.85546875" style="70" customWidth="1"/>
    <col min="10772" max="10772" width="9.28515625" style="70" customWidth="1"/>
    <col min="10773" max="10773" width="7.5703125" style="70" customWidth="1"/>
    <col min="10774" max="10774" width="6.28515625" style="70" customWidth="1"/>
    <col min="10775" max="10775" width="7.7109375" style="70" customWidth="1"/>
    <col min="10776" max="11008" width="9" style="70"/>
    <col min="11009" max="11009" width="3.7109375" style="70" customWidth="1"/>
    <col min="11010" max="11010" width="27.42578125" style="70" customWidth="1"/>
    <col min="11011" max="11012" width="8.28515625" style="70" customWidth="1"/>
    <col min="11013" max="11013" width="7.7109375" style="70" customWidth="1"/>
    <col min="11014" max="11014" width="9" style="70"/>
    <col min="11015" max="11015" width="6" style="70" customWidth="1"/>
    <col min="11016" max="11016" width="10.28515625" style="70" customWidth="1"/>
    <col min="11017" max="11017" width="7.7109375" style="70" customWidth="1"/>
    <col min="11018" max="11018" width="8.140625" style="70" customWidth="1"/>
    <col min="11019" max="11019" width="7.7109375" style="70" customWidth="1"/>
    <col min="11020" max="11020" width="6.28515625" style="70" customWidth="1"/>
    <col min="11021" max="11021" width="8.7109375" style="70" customWidth="1"/>
    <col min="11022" max="11022" width="10.7109375" style="70" customWidth="1"/>
    <col min="11023" max="11023" width="6.28515625" style="70" customWidth="1"/>
    <col min="11024" max="11024" width="7" style="70" customWidth="1"/>
    <col min="11025" max="11025" width="6" style="70" customWidth="1"/>
    <col min="11026" max="11026" width="7.28515625" style="70" customWidth="1"/>
    <col min="11027" max="11027" width="9.85546875" style="70" customWidth="1"/>
    <col min="11028" max="11028" width="9.28515625" style="70" customWidth="1"/>
    <col min="11029" max="11029" width="7.5703125" style="70" customWidth="1"/>
    <col min="11030" max="11030" width="6.28515625" style="70" customWidth="1"/>
    <col min="11031" max="11031" width="7.7109375" style="70" customWidth="1"/>
    <col min="11032" max="11264" width="9" style="70"/>
    <col min="11265" max="11265" width="3.7109375" style="70" customWidth="1"/>
    <col min="11266" max="11266" width="27.42578125" style="70" customWidth="1"/>
    <col min="11267" max="11268" width="8.28515625" style="70" customWidth="1"/>
    <col min="11269" max="11269" width="7.7109375" style="70" customWidth="1"/>
    <col min="11270" max="11270" width="9" style="70"/>
    <col min="11271" max="11271" width="6" style="70" customWidth="1"/>
    <col min="11272" max="11272" width="10.28515625" style="70" customWidth="1"/>
    <col min="11273" max="11273" width="7.7109375" style="70" customWidth="1"/>
    <col min="11274" max="11274" width="8.140625" style="70" customWidth="1"/>
    <col min="11275" max="11275" width="7.7109375" style="70" customWidth="1"/>
    <col min="11276" max="11276" width="6.28515625" style="70" customWidth="1"/>
    <col min="11277" max="11277" width="8.7109375" style="70" customWidth="1"/>
    <col min="11278" max="11278" width="10.7109375" style="70" customWidth="1"/>
    <col min="11279" max="11279" width="6.28515625" style="70" customWidth="1"/>
    <col min="11280" max="11280" width="7" style="70" customWidth="1"/>
    <col min="11281" max="11281" width="6" style="70" customWidth="1"/>
    <col min="11282" max="11282" width="7.28515625" style="70" customWidth="1"/>
    <col min="11283" max="11283" width="9.85546875" style="70" customWidth="1"/>
    <col min="11284" max="11284" width="9.28515625" style="70" customWidth="1"/>
    <col min="11285" max="11285" width="7.5703125" style="70" customWidth="1"/>
    <col min="11286" max="11286" width="6.28515625" style="70" customWidth="1"/>
    <col min="11287" max="11287" width="7.7109375" style="70" customWidth="1"/>
    <col min="11288" max="11520" width="9" style="70"/>
    <col min="11521" max="11521" width="3.7109375" style="70" customWidth="1"/>
    <col min="11522" max="11522" width="27.42578125" style="70" customWidth="1"/>
    <col min="11523" max="11524" width="8.28515625" style="70" customWidth="1"/>
    <col min="11525" max="11525" width="7.7109375" style="70" customWidth="1"/>
    <col min="11526" max="11526" width="9" style="70"/>
    <col min="11527" max="11527" width="6" style="70" customWidth="1"/>
    <col min="11528" max="11528" width="10.28515625" style="70" customWidth="1"/>
    <col min="11529" max="11529" width="7.7109375" style="70" customWidth="1"/>
    <col min="11530" max="11530" width="8.140625" style="70" customWidth="1"/>
    <col min="11531" max="11531" width="7.7109375" style="70" customWidth="1"/>
    <col min="11532" max="11532" width="6.28515625" style="70" customWidth="1"/>
    <col min="11533" max="11533" width="8.7109375" style="70" customWidth="1"/>
    <col min="11534" max="11534" width="10.7109375" style="70" customWidth="1"/>
    <col min="11535" max="11535" width="6.28515625" style="70" customWidth="1"/>
    <col min="11536" max="11536" width="7" style="70" customWidth="1"/>
    <col min="11537" max="11537" width="6" style="70" customWidth="1"/>
    <col min="11538" max="11538" width="7.28515625" style="70" customWidth="1"/>
    <col min="11539" max="11539" width="9.85546875" style="70" customWidth="1"/>
    <col min="11540" max="11540" width="9.28515625" style="70" customWidth="1"/>
    <col min="11541" max="11541" width="7.5703125" style="70" customWidth="1"/>
    <col min="11542" max="11542" width="6.28515625" style="70" customWidth="1"/>
    <col min="11543" max="11543" width="7.7109375" style="70" customWidth="1"/>
    <col min="11544" max="11776" width="9" style="70"/>
    <col min="11777" max="11777" width="3.7109375" style="70" customWidth="1"/>
    <col min="11778" max="11778" width="27.42578125" style="70" customWidth="1"/>
    <col min="11779" max="11780" width="8.28515625" style="70" customWidth="1"/>
    <col min="11781" max="11781" width="7.7109375" style="70" customWidth="1"/>
    <col min="11782" max="11782" width="9" style="70"/>
    <col min="11783" max="11783" width="6" style="70" customWidth="1"/>
    <col min="11784" max="11784" width="10.28515625" style="70" customWidth="1"/>
    <col min="11785" max="11785" width="7.7109375" style="70" customWidth="1"/>
    <col min="11786" max="11786" width="8.140625" style="70" customWidth="1"/>
    <col min="11787" max="11787" width="7.7109375" style="70" customWidth="1"/>
    <col min="11788" max="11788" width="6.28515625" style="70" customWidth="1"/>
    <col min="11789" max="11789" width="8.7109375" style="70" customWidth="1"/>
    <col min="11790" max="11790" width="10.7109375" style="70" customWidth="1"/>
    <col min="11791" max="11791" width="6.28515625" style="70" customWidth="1"/>
    <col min="11792" max="11792" width="7" style="70" customWidth="1"/>
    <col min="11793" max="11793" width="6" style="70" customWidth="1"/>
    <col min="11794" max="11794" width="7.28515625" style="70" customWidth="1"/>
    <col min="11795" max="11795" width="9.85546875" style="70" customWidth="1"/>
    <col min="11796" max="11796" width="9.28515625" style="70" customWidth="1"/>
    <col min="11797" max="11797" width="7.5703125" style="70" customWidth="1"/>
    <col min="11798" max="11798" width="6.28515625" style="70" customWidth="1"/>
    <col min="11799" max="11799" width="7.7109375" style="70" customWidth="1"/>
    <col min="11800" max="12032" width="9" style="70"/>
    <col min="12033" max="12033" width="3.7109375" style="70" customWidth="1"/>
    <col min="12034" max="12034" width="27.42578125" style="70" customWidth="1"/>
    <col min="12035" max="12036" width="8.28515625" style="70" customWidth="1"/>
    <col min="12037" max="12037" width="7.7109375" style="70" customWidth="1"/>
    <col min="12038" max="12038" width="9" style="70"/>
    <col min="12039" max="12039" width="6" style="70" customWidth="1"/>
    <col min="12040" max="12040" width="10.28515625" style="70" customWidth="1"/>
    <col min="12041" max="12041" width="7.7109375" style="70" customWidth="1"/>
    <col min="12042" max="12042" width="8.140625" style="70" customWidth="1"/>
    <col min="12043" max="12043" width="7.7109375" style="70" customWidth="1"/>
    <col min="12044" max="12044" width="6.28515625" style="70" customWidth="1"/>
    <col min="12045" max="12045" width="8.7109375" style="70" customWidth="1"/>
    <col min="12046" max="12046" width="10.7109375" style="70" customWidth="1"/>
    <col min="12047" max="12047" width="6.28515625" style="70" customWidth="1"/>
    <col min="12048" max="12048" width="7" style="70" customWidth="1"/>
    <col min="12049" max="12049" width="6" style="70" customWidth="1"/>
    <col min="12050" max="12050" width="7.28515625" style="70" customWidth="1"/>
    <col min="12051" max="12051" width="9.85546875" style="70" customWidth="1"/>
    <col min="12052" max="12052" width="9.28515625" style="70" customWidth="1"/>
    <col min="12053" max="12053" width="7.5703125" style="70" customWidth="1"/>
    <col min="12054" max="12054" width="6.28515625" style="70" customWidth="1"/>
    <col min="12055" max="12055" width="7.7109375" style="70" customWidth="1"/>
    <col min="12056" max="12288" width="9" style="70"/>
    <col min="12289" max="12289" width="3.7109375" style="70" customWidth="1"/>
    <col min="12290" max="12290" width="27.42578125" style="70" customWidth="1"/>
    <col min="12291" max="12292" width="8.28515625" style="70" customWidth="1"/>
    <col min="12293" max="12293" width="7.7109375" style="70" customWidth="1"/>
    <col min="12294" max="12294" width="9" style="70"/>
    <col min="12295" max="12295" width="6" style="70" customWidth="1"/>
    <col min="12296" max="12296" width="10.28515625" style="70" customWidth="1"/>
    <col min="12297" max="12297" width="7.7109375" style="70" customWidth="1"/>
    <col min="12298" max="12298" width="8.140625" style="70" customWidth="1"/>
    <col min="12299" max="12299" width="7.7109375" style="70" customWidth="1"/>
    <col min="12300" max="12300" width="6.28515625" style="70" customWidth="1"/>
    <col min="12301" max="12301" width="8.7109375" style="70" customWidth="1"/>
    <col min="12302" max="12302" width="10.7109375" style="70" customWidth="1"/>
    <col min="12303" max="12303" width="6.28515625" style="70" customWidth="1"/>
    <col min="12304" max="12304" width="7" style="70" customWidth="1"/>
    <col min="12305" max="12305" width="6" style="70" customWidth="1"/>
    <col min="12306" max="12306" width="7.28515625" style="70" customWidth="1"/>
    <col min="12307" max="12307" width="9.85546875" style="70" customWidth="1"/>
    <col min="12308" max="12308" width="9.28515625" style="70" customWidth="1"/>
    <col min="12309" max="12309" width="7.5703125" style="70" customWidth="1"/>
    <col min="12310" max="12310" width="6.28515625" style="70" customWidth="1"/>
    <col min="12311" max="12311" width="7.7109375" style="70" customWidth="1"/>
    <col min="12312" max="12544" width="9" style="70"/>
    <col min="12545" max="12545" width="3.7109375" style="70" customWidth="1"/>
    <col min="12546" max="12546" width="27.42578125" style="70" customWidth="1"/>
    <col min="12547" max="12548" width="8.28515625" style="70" customWidth="1"/>
    <col min="12549" max="12549" width="7.7109375" style="70" customWidth="1"/>
    <col min="12550" max="12550" width="9" style="70"/>
    <col min="12551" max="12551" width="6" style="70" customWidth="1"/>
    <col min="12552" max="12552" width="10.28515625" style="70" customWidth="1"/>
    <col min="12553" max="12553" width="7.7109375" style="70" customWidth="1"/>
    <col min="12554" max="12554" width="8.140625" style="70" customWidth="1"/>
    <col min="12555" max="12555" width="7.7109375" style="70" customWidth="1"/>
    <col min="12556" max="12556" width="6.28515625" style="70" customWidth="1"/>
    <col min="12557" max="12557" width="8.7109375" style="70" customWidth="1"/>
    <col min="12558" max="12558" width="10.7109375" style="70" customWidth="1"/>
    <col min="12559" max="12559" width="6.28515625" style="70" customWidth="1"/>
    <col min="12560" max="12560" width="7" style="70" customWidth="1"/>
    <col min="12561" max="12561" width="6" style="70" customWidth="1"/>
    <col min="12562" max="12562" width="7.28515625" style="70" customWidth="1"/>
    <col min="12563" max="12563" width="9.85546875" style="70" customWidth="1"/>
    <col min="12564" max="12564" width="9.28515625" style="70" customWidth="1"/>
    <col min="12565" max="12565" width="7.5703125" style="70" customWidth="1"/>
    <col min="12566" max="12566" width="6.28515625" style="70" customWidth="1"/>
    <col min="12567" max="12567" width="7.7109375" style="70" customWidth="1"/>
    <col min="12568" max="12800" width="9" style="70"/>
    <col min="12801" max="12801" width="3.7109375" style="70" customWidth="1"/>
    <col min="12802" max="12802" width="27.42578125" style="70" customWidth="1"/>
    <col min="12803" max="12804" width="8.28515625" style="70" customWidth="1"/>
    <col min="12805" max="12805" width="7.7109375" style="70" customWidth="1"/>
    <col min="12806" max="12806" width="9" style="70"/>
    <col min="12807" max="12807" width="6" style="70" customWidth="1"/>
    <col min="12808" max="12808" width="10.28515625" style="70" customWidth="1"/>
    <col min="12809" max="12809" width="7.7109375" style="70" customWidth="1"/>
    <col min="12810" max="12810" width="8.140625" style="70" customWidth="1"/>
    <col min="12811" max="12811" width="7.7109375" style="70" customWidth="1"/>
    <col min="12812" max="12812" width="6.28515625" style="70" customWidth="1"/>
    <col min="12813" max="12813" width="8.7109375" style="70" customWidth="1"/>
    <col min="12814" max="12814" width="10.7109375" style="70" customWidth="1"/>
    <col min="12815" max="12815" width="6.28515625" style="70" customWidth="1"/>
    <col min="12816" max="12816" width="7" style="70" customWidth="1"/>
    <col min="12817" max="12817" width="6" style="70" customWidth="1"/>
    <col min="12818" max="12818" width="7.28515625" style="70" customWidth="1"/>
    <col min="12819" max="12819" width="9.85546875" style="70" customWidth="1"/>
    <col min="12820" max="12820" width="9.28515625" style="70" customWidth="1"/>
    <col min="12821" max="12821" width="7.5703125" style="70" customWidth="1"/>
    <col min="12822" max="12822" width="6.28515625" style="70" customWidth="1"/>
    <col min="12823" max="12823" width="7.7109375" style="70" customWidth="1"/>
    <col min="12824" max="13056" width="9" style="70"/>
    <col min="13057" max="13057" width="3.7109375" style="70" customWidth="1"/>
    <col min="13058" max="13058" width="27.42578125" style="70" customWidth="1"/>
    <col min="13059" max="13060" width="8.28515625" style="70" customWidth="1"/>
    <col min="13061" max="13061" width="7.7109375" style="70" customWidth="1"/>
    <col min="13062" max="13062" width="9" style="70"/>
    <col min="13063" max="13063" width="6" style="70" customWidth="1"/>
    <col min="13064" max="13064" width="10.28515625" style="70" customWidth="1"/>
    <col min="13065" max="13065" width="7.7109375" style="70" customWidth="1"/>
    <col min="13066" max="13066" width="8.140625" style="70" customWidth="1"/>
    <col min="13067" max="13067" width="7.7109375" style="70" customWidth="1"/>
    <col min="13068" max="13068" width="6.28515625" style="70" customWidth="1"/>
    <col min="13069" max="13069" width="8.7109375" style="70" customWidth="1"/>
    <col min="13070" max="13070" width="10.7109375" style="70" customWidth="1"/>
    <col min="13071" max="13071" width="6.28515625" style="70" customWidth="1"/>
    <col min="13072" max="13072" width="7" style="70" customWidth="1"/>
    <col min="13073" max="13073" width="6" style="70" customWidth="1"/>
    <col min="13074" max="13074" width="7.28515625" style="70" customWidth="1"/>
    <col min="13075" max="13075" width="9.85546875" style="70" customWidth="1"/>
    <col min="13076" max="13076" width="9.28515625" style="70" customWidth="1"/>
    <col min="13077" max="13077" width="7.5703125" style="70" customWidth="1"/>
    <col min="13078" max="13078" width="6.28515625" style="70" customWidth="1"/>
    <col min="13079" max="13079" width="7.7109375" style="70" customWidth="1"/>
    <col min="13080" max="13312" width="9" style="70"/>
    <col min="13313" max="13313" width="3.7109375" style="70" customWidth="1"/>
    <col min="13314" max="13314" width="27.42578125" style="70" customWidth="1"/>
    <col min="13315" max="13316" width="8.28515625" style="70" customWidth="1"/>
    <col min="13317" max="13317" width="7.7109375" style="70" customWidth="1"/>
    <col min="13318" max="13318" width="9" style="70"/>
    <col min="13319" max="13319" width="6" style="70" customWidth="1"/>
    <col min="13320" max="13320" width="10.28515625" style="70" customWidth="1"/>
    <col min="13321" max="13321" width="7.7109375" style="70" customWidth="1"/>
    <col min="13322" max="13322" width="8.140625" style="70" customWidth="1"/>
    <col min="13323" max="13323" width="7.7109375" style="70" customWidth="1"/>
    <col min="13324" max="13324" width="6.28515625" style="70" customWidth="1"/>
    <col min="13325" max="13325" width="8.7109375" style="70" customWidth="1"/>
    <col min="13326" max="13326" width="10.7109375" style="70" customWidth="1"/>
    <col min="13327" max="13327" width="6.28515625" style="70" customWidth="1"/>
    <col min="13328" max="13328" width="7" style="70" customWidth="1"/>
    <col min="13329" max="13329" width="6" style="70" customWidth="1"/>
    <col min="13330" max="13330" width="7.28515625" style="70" customWidth="1"/>
    <col min="13331" max="13331" width="9.85546875" style="70" customWidth="1"/>
    <col min="13332" max="13332" width="9.28515625" style="70" customWidth="1"/>
    <col min="13333" max="13333" width="7.5703125" style="70" customWidth="1"/>
    <col min="13334" max="13334" width="6.28515625" style="70" customWidth="1"/>
    <col min="13335" max="13335" width="7.7109375" style="70" customWidth="1"/>
    <col min="13336" max="13568" width="9" style="70"/>
    <col min="13569" max="13569" width="3.7109375" style="70" customWidth="1"/>
    <col min="13570" max="13570" width="27.42578125" style="70" customWidth="1"/>
    <col min="13571" max="13572" width="8.28515625" style="70" customWidth="1"/>
    <col min="13573" max="13573" width="7.7109375" style="70" customWidth="1"/>
    <col min="13574" max="13574" width="9" style="70"/>
    <col min="13575" max="13575" width="6" style="70" customWidth="1"/>
    <col min="13576" max="13576" width="10.28515625" style="70" customWidth="1"/>
    <col min="13577" max="13577" width="7.7109375" style="70" customWidth="1"/>
    <col min="13578" max="13578" width="8.140625" style="70" customWidth="1"/>
    <col min="13579" max="13579" width="7.7109375" style="70" customWidth="1"/>
    <col min="13580" max="13580" width="6.28515625" style="70" customWidth="1"/>
    <col min="13581" max="13581" width="8.7109375" style="70" customWidth="1"/>
    <col min="13582" max="13582" width="10.7109375" style="70" customWidth="1"/>
    <col min="13583" max="13583" width="6.28515625" style="70" customWidth="1"/>
    <col min="13584" max="13584" width="7" style="70" customWidth="1"/>
    <col min="13585" max="13585" width="6" style="70" customWidth="1"/>
    <col min="13586" max="13586" width="7.28515625" style="70" customWidth="1"/>
    <col min="13587" max="13587" width="9.85546875" style="70" customWidth="1"/>
    <col min="13588" max="13588" width="9.28515625" style="70" customWidth="1"/>
    <col min="13589" max="13589" width="7.5703125" style="70" customWidth="1"/>
    <col min="13590" max="13590" width="6.28515625" style="70" customWidth="1"/>
    <col min="13591" max="13591" width="7.7109375" style="70" customWidth="1"/>
    <col min="13592" max="13824" width="9" style="70"/>
    <col min="13825" max="13825" width="3.7109375" style="70" customWidth="1"/>
    <col min="13826" max="13826" width="27.42578125" style="70" customWidth="1"/>
    <col min="13827" max="13828" width="8.28515625" style="70" customWidth="1"/>
    <col min="13829" max="13829" width="7.7109375" style="70" customWidth="1"/>
    <col min="13830" max="13830" width="9" style="70"/>
    <col min="13831" max="13831" width="6" style="70" customWidth="1"/>
    <col min="13832" max="13832" width="10.28515625" style="70" customWidth="1"/>
    <col min="13833" max="13833" width="7.7109375" style="70" customWidth="1"/>
    <col min="13834" max="13834" width="8.140625" style="70" customWidth="1"/>
    <col min="13835" max="13835" width="7.7109375" style="70" customWidth="1"/>
    <col min="13836" max="13836" width="6.28515625" style="70" customWidth="1"/>
    <col min="13837" max="13837" width="8.7109375" style="70" customWidth="1"/>
    <col min="13838" max="13838" width="10.7109375" style="70" customWidth="1"/>
    <col min="13839" max="13839" width="6.28515625" style="70" customWidth="1"/>
    <col min="13840" max="13840" width="7" style="70" customWidth="1"/>
    <col min="13841" max="13841" width="6" style="70" customWidth="1"/>
    <col min="13842" max="13842" width="7.28515625" style="70" customWidth="1"/>
    <col min="13843" max="13843" width="9.85546875" style="70" customWidth="1"/>
    <col min="13844" max="13844" width="9.28515625" style="70" customWidth="1"/>
    <col min="13845" max="13845" width="7.5703125" style="70" customWidth="1"/>
    <col min="13846" max="13846" width="6.28515625" style="70" customWidth="1"/>
    <col min="13847" max="13847" width="7.7109375" style="70" customWidth="1"/>
    <col min="13848" max="14080" width="9" style="70"/>
    <col min="14081" max="14081" width="3.7109375" style="70" customWidth="1"/>
    <col min="14082" max="14082" width="27.42578125" style="70" customWidth="1"/>
    <col min="14083" max="14084" width="8.28515625" style="70" customWidth="1"/>
    <col min="14085" max="14085" width="7.7109375" style="70" customWidth="1"/>
    <col min="14086" max="14086" width="9" style="70"/>
    <col min="14087" max="14087" width="6" style="70" customWidth="1"/>
    <col min="14088" max="14088" width="10.28515625" style="70" customWidth="1"/>
    <col min="14089" max="14089" width="7.7109375" style="70" customWidth="1"/>
    <col min="14090" max="14090" width="8.140625" style="70" customWidth="1"/>
    <col min="14091" max="14091" width="7.7109375" style="70" customWidth="1"/>
    <col min="14092" max="14092" width="6.28515625" style="70" customWidth="1"/>
    <col min="14093" max="14093" width="8.7109375" style="70" customWidth="1"/>
    <col min="14094" max="14094" width="10.7109375" style="70" customWidth="1"/>
    <col min="14095" max="14095" width="6.28515625" style="70" customWidth="1"/>
    <col min="14096" max="14096" width="7" style="70" customWidth="1"/>
    <col min="14097" max="14097" width="6" style="70" customWidth="1"/>
    <col min="14098" max="14098" width="7.28515625" style="70" customWidth="1"/>
    <col min="14099" max="14099" width="9.85546875" style="70" customWidth="1"/>
    <col min="14100" max="14100" width="9.28515625" style="70" customWidth="1"/>
    <col min="14101" max="14101" width="7.5703125" style="70" customWidth="1"/>
    <col min="14102" max="14102" width="6.28515625" style="70" customWidth="1"/>
    <col min="14103" max="14103" width="7.7109375" style="70" customWidth="1"/>
    <col min="14104" max="14336" width="9" style="70"/>
    <col min="14337" max="14337" width="3.7109375" style="70" customWidth="1"/>
    <col min="14338" max="14338" width="27.42578125" style="70" customWidth="1"/>
    <col min="14339" max="14340" width="8.28515625" style="70" customWidth="1"/>
    <col min="14341" max="14341" width="7.7109375" style="70" customWidth="1"/>
    <col min="14342" max="14342" width="9" style="70"/>
    <col min="14343" max="14343" width="6" style="70" customWidth="1"/>
    <col min="14344" max="14344" width="10.28515625" style="70" customWidth="1"/>
    <col min="14345" max="14345" width="7.7109375" style="70" customWidth="1"/>
    <col min="14346" max="14346" width="8.140625" style="70" customWidth="1"/>
    <col min="14347" max="14347" width="7.7109375" style="70" customWidth="1"/>
    <col min="14348" max="14348" width="6.28515625" style="70" customWidth="1"/>
    <col min="14349" max="14349" width="8.7109375" style="70" customWidth="1"/>
    <col min="14350" max="14350" width="10.7109375" style="70" customWidth="1"/>
    <col min="14351" max="14351" width="6.28515625" style="70" customWidth="1"/>
    <col min="14352" max="14352" width="7" style="70" customWidth="1"/>
    <col min="14353" max="14353" width="6" style="70" customWidth="1"/>
    <col min="14354" max="14354" width="7.28515625" style="70" customWidth="1"/>
    <col min="14355" max="14355" width="9.85546875" style="70" customWidth="1"/>
    <col min="14356" max="14356" width="9.28515625" style="70" customWidth="1"/>
    <col min="14357" max="14357" width="7.5703125" style="70" customWidth="1"/>
    <col min="14358" max="14358" width="6.28515625" style="70" customWidth="1"/>
    <col min="14359" max="14359" width="7.7109375" style="70" customWidth="1"/>
    <col min="14360" max="14592" width="9" style="70"/>
    <col min="14593" max="14593" width="3.7109375" style="70" customWidth="1"/>
    <col min="14594" max="14594" width="27.42578125" style="70" customWidth="1"/>
    <col min="14595" max="14596" width="8.28515625" style="70" customWidth="1"/>
    <col min="14597" max="14597" width="7.7109375" style="70" customWidth="1"/>
    <col min="14598" max="14598" width="9" style="70"/>
    <col min="14599" max="14599" width="6" style="70" customWidth="1"/>
    <col min="14600" max="14600" width="10.28515625" style="70" customWidth="1"/>
    <col min="14601" max="14601" width="7.7109375" style="70" customWidth="1"/>
    <col min="14602" max="14602" width="8.140625" style="70" customWidth="1"/>
    <col min="14603" max="14603" width="7.7109375" style="70" customWidth="1"/>
    <col min="14604" max="14604" width="6.28515625" style="70" customWidth="1"/>
    <col min="14605" max="14605" width="8.7109375" style="70" customWidth="1"/>
    <col min="14606" max="14606" width="10.7109375" style="70" customWidth="1"/>
    <col min="14607" max="14607" width="6.28515625" style="70" customWidth="1"/>
    <col min="14608" max="14608" width="7" style="70" customWidth="1"/>
    <col min="14609" max="14609" width="6" style="70" customWidth="1"/>
    <col min="14610" max="14610" width="7.28515625" style="70" customWidth="1"/>
    <col min="14611" max="14611" width="9.85546875" style="70" customWidth="1"/>
    <col min="14612" max="14612" width="9.28515625" style="70" customWidth="1"/>
    <col min="14613" max="14613" width="7.5703125" style="70" customWidth="1"/>
    <col min="14614" max="14614" width="6.28515625" style="70" customWidth="1"/>
    <col min="14615" max="14615" width="7.7109375" style="70" customWidth="1"/>
    <col min="14616" max="14848" width="9" style="70"/>
    <col min="14849" max="14849" width="3.7109375" style="70" customWidth="1"/>
    <col min="14850" max="14850" width="27.42578125" style="70" customWidth="1"/>
    <col min="14851" max="14852" width="8.28515625" style="70" customWidth="1"/>
    <col min="14853" max="14853" width="7.7109375" style="70" customWidth="1"/>
    <col min="14854" max="14854" width="9" style="70"/>
    <col min="14855" max="14855" width="6" style="70" customWidth="1"/>
    <col min="14856" max="14856" width="10.28515625" style="70" customWidth="1"/>
    <col min="14857" max="14857" width="7.7109375" style="70" customWidth="1"/>
    <col min="14858" max="14858" width="8.140625" style="70" customWidth="1"/>
    <col min="14859" max="14859" width="7.7109375" style="70" customWidth="1"/>
    <col min="14860" max="14860" width="6.28515625" style="70" customWidth="1"/>
    <col min="14861" max="14861" width="8.7109375" style="70" customWidth="1"/>
    <col min="14862" max="14862" width="10.7109375" style="70" customWidth="1"/>
    <col min="14863" max="14863" width="6.28515625" style="70" customWidth="1"/>
    <col min="14864" max="14864" width="7" style="70" customWidth="1"/>
    <col min="14865" max="14865" width="6" style="70" customWidth="1"/>
    <col min="14866" max="14866" width="7.28515625" style="70" customWidth="1"/>
    <col min="14867" max="14867" width="9.85546875" style="70" customWidth="1"/>
    <col min="14868" max="14868" width="9.28515625" style="70" customWidth="1"/>
    <col min="14869" max="14869" width="7.5703125" style="70" customWidth="1"/>
    <col min="14870" max="14870" width="6.28515625" style="70" customWidth="1"/>
    <col min="14871" max="14871" width="7.7109375" style="70" customWidth="1"/>
    <col min="14872" max="15104" width="9" style="70"/>
    <col min="15105" max="15105" width="3.7109375" style="70" customWidth="1"/>
    <col min="15106" max="15106" width="27.42578125" style="70" customWidth="1"/>
    <col min="15107" max="15108" width="8.28515625" style="70" customWidth="1"/>
    <col min="15109" max="15109" width="7.7109375" style="70" customWidth="1"/>
    <col min="15110" max="15110" width="9" style="70"/>
    <col min="15111" max="15111" width="6" style="70" customWidth="1"/>
    <col min="15112" max="15112" width="10.28515625" style="70" customWidth="1"/>
    <col min="15113" max="15113" width="7.7109375" style="70" customWidth="1"/>
    <col min="15114" max="15114" width="8.140625" style="70" customWidth="1"/>
    <col min="15115" max="15115" width="7.7109375" style="70" customWidth="1"/>
    <col min="15116" max="15116" width="6.28515625" style="70" customWidth="1"/>
    <col min="15117" max="15117" width="8.7109375" style="70" customWidth="1"/>
    <col min="15118" max="15118" width="10.7109375" style="70" customWidth="1"/>
    <col min="15119" max="15119" width="6.28515625" style="70" customWidth="1"/>
    <col min="15120" max="15120" width="7" style="70" customWidth="1"/>
    <col min="15121" max="15121" width="6" style="70" customWidth="1"/>
    <col min="15122" max="15122" width="7.28515625" style="70" customWidth="1"/>
    <col min="15123" max="15123" width="9.85546875" style="70" customWidth="1"/>
    <col min="15124" max="15124" width="9.28515625" style="70" customWidth="1"/>
    <col min="15125" max="15125" width="7.5703125" style="70" customWidth="1"/>
    <col min="15126" max="15126" width="6.28515625" style="70" customWidth="1"/>
    <col min="15127" max="15127" width="7.7109375" style="70" customWidth="1"/>
    <col min="15128" max="15360" width="9" style="70"/>
    <col min="15361" max="15361" width="3.7109375" style="70" customWidth="1"/>
    <col min="15362" max="15362" width="27.42578125" style="70" customWidth="1"/>
    <col min="15363" max="15364" width="8.28515625" style="70" customWidth="1"/>
    <col min="15365" max="15365" width="7.7109375" style="70" customWidth="1"/>
    <col min="15366" max="15366" width="9" style="70"/>
    <col min="15367" max="15367" width="6" style="70" customWidth="1"/>
    <col min="15368" max="15368" width="10.28515625" style="70" customWidth="1"/>
    <col min="15369" max="15369" width="7.7109375" style="70" customWidth="1"/>
    <col min="15370" max="15370" width="8.140625" style="70" customWidth="1"/>
    <col min="15371" max="15371" width="7.7109375" style="70" customWidth="1"/>
    <col min="15372" max="15372" width="6.28515625" style="70" customWidth="1"/>
    <col min="15373" max="15373" width="8.7109375" style="70" customWidth="1"/>
    <col min="15374" max="15374" width="10.7109375" style="70" customWidth="1"/>
    <col min="15375" max="15375" width="6.28515625" style="70" customWidth="1"/>
    <col min="15376" max="15376" width="7" style="70" customWidth="1"/>
    <col min="15377" max="15377" width="6" style="70" customWidth="1"/>
    <col min="15378" max="15378" width="7.28515625" style="70" customWidth="1"/>
    <col min="15379" max="15379" width="9.85546875" style="70" customWidth="1"/>
    <col min="15380" max="15380" width="9.28515625" style="70" customWidth="1"/>
    <col min="15381" max="15381" width="7.5703125" style="70" customWidth="1"/>
    <col min="15382" max="15382" width="6.28515625" style="70" customWidth="1"/>
    <col min="15383" max="15383" width="7.7109375" style="70" customWidth="1"/>
    <col min="15384" max="15616" width="9" style="70"/>
    <col min="15617" max="15617" width="3.7109375" style="70" customWidth="1"/>
    <col min="15618" max="15618" width="27.42578125" style="70" customWidth="1"/>
    <col min="15619" max="15620" width="8.28515625" style="70" customWidth="1"/>
    <col min="15621" max="15621" width="7.7109375" style="70" customWidth="1"/>
    <col min="15622" max="15622" width="9" style="70"/>
    <col min="15623" max="15623" width="6" style="70" customWidth="1"/>
    <col min="15624" max="15624" width="10.28515625" style="70" customWidth="1"/>
    <col min="15625" max="15625" width="7.7109375" style="70" customWidth="1"/>
    <col min="15626" max="15626" width="8.140625" style="70" customWidth="1"/>
    <col min="15627" max="15627" width="7.7109375" style="70" customWidth="1"/>
    <col min="15628" max="15628" width="6.28515625" style="70" customWidth="1"/>
    <col min="15629" max="15629" width="8.7109375" style="70" customWidth="1"/>
    <col min="15630" max="15630" width="10.7109375" style="70" customWidth="1"/>
    <col min="15631" max="15631" width="6.28515625" style="70" customWidth="1"/>
    <col min="15632" max="15632" width="7" style="70" customWidth="1"/>
    <col min="15633" max="15633" width="6" style="70" customWidth="1"/>
    <col min="15634" max="15634" width="7.28515625" style="70" customWidth="1"/>
    <col min="15635" max="15635" width="9.85546875" style="70" customWidth="1"/>
    <col min="15636" max="15636" width="9.28515625" style="70" customWidth="1"/>
    <col min="15637" max="15637" width="7.5703125" style="70" customWidth="1"/>
    <col min="15638" max="15638" width="6.28515625" style="70" customWidth="1"/>
    <col min="15639" max="15639" width="7.7109375" style="70" customWidth="1"/>
    <col min="15640" max="15872" width="9" style="70"/>
    <col min="15873" max="15873" width="3.7109375" style="70" customWidth="1"/>
    <col min="15874" max="15874" width="27.42578125" style="70" customWidth="1"/>
    <col min="15875" max="15876" width="8.28515625" style="70" customWidth="1"/>
    <col min="15877" max="15877" width="7.7109375" style="70" customWidth="1"/>
    <col min="15878" max="15878" width="9" style="70"/>
    <col min="15879" max="15879" width="6" style="70" customWidth="1"/>
    <col min="15880" max="15880" width="10.28515625" style="70" customWidth="1"/>
    <col min="15881" max="15881" width="7.7109375" style="70" customWidth="1"/>
    <col min="15882" max="15882" width="8.140625" style="70" customWidth="1"/>
    <col min="15883" max="15883" width="7.7109375" style="70" customWidth="1"/>
    <col min="15884" max="15884" width="6.28515625" style="70" customWidth="1"/>
    <col min="15885" max="15885" width="8.7109375" style="70" customWidth="1"/>
    <col min="15886" max="15886" width="10.7109375" style="70" customWidth="1"/>
    <col min="15887" max="15887" width="6.28515625" style="70" customWidth="1"/>
    <col min="15888" max="15888" width="7" style="70" customWidth="1"/>
    <col min="15889" max="15889" width="6" style="70" customWidth="1"/>
    <col min="15890" max="15890" width="7.28515625" style="70" customWidth="1"/>
    <col min="15891" max="15891" width="9.85546875" style="70" customWidth="1"/>
    <col min="15892" max="15892" width="9.28515625" style="70" customWidth="1"/>
    <col min="15893" max="15893" width="7.5703125" style="70" customWidth="1"/>
    <col min="15894" max="15894" width="6.28515625" style="70" customWidth="1"/>
    <col min="15895" max="15895" width="7.7109375" style="70" customWidth="1"/>
    <col min="15896" max="16128" width="9" style="70"/>
    <col min="16129" max="16129" width="3.7109375" style="70" customWidth="1"/>
    <col min="16130" max="16130" width="27.42578125" style="70" customWidth="1"/>
    <col min="16131" max="16132" width="8.28515625" style="70" customWidth="1"/>
    <col min="16133" max="16133" width="7.7109375" style="70" customWidth="1"/>
    <col min="16134" max="16134" width="9" style="70"/>
    <col min="16135" max="16135" width="6" style="70" customWidth="1"/>
    <col min="16136" max="16136" width="10.28515625" style="70" customWidth="1"/>
    <col min="16137" max="16137" width="7.7109375" style="70" customWidth="1"/>
    <col min="16138" max="16138" width="8.140625" style="70" customWidth="1"/>
    <col min="16139" max="16139" width="7.7109375" style="70" customWidth="1"/>
    <col min="16140" max="16140" width="6.28515625" style="70" customWidth="1"/>
    <col min="16141" max="16141" width="8.7109375" style="70" customWidth="1"/>
    <col min="16142" max="16142" width="10.7109375" style="70" customWidth="1"/>
    <col min="16143" max="16143" width="6.28515625" style="70" customWidth="1"/>
    <col min="16144" max="16144" width="7" style="70" customWidth="1"/>
    <col min="16145" max="16145" width="6" style="70" customWidth="1"/>
    <col min="16146" max="16146" width="7.28515625" style="70" customWidth="1"/>
    <col min="16147" max="16147" width="9.85546875" style="70" customWidth="1"/>
    <col min="16148" max="16148" width="9.28515625" style="70" customWidth="1"/>
    <col min="16149" max="16149" width="7.5703125" style="70" customWidth="1"/>
    <col min="16150" max="16150" width="6.28515625" style="70" customWidth="1"/>
    <col min="16151" max="16151" width="7.7109375" style="70" customWidth="1"/>
    <col min="16152" max="16384" width="9" style="70"/>
  </cols>
  <sheetData>
    <row r="1" spans="1:362">
      <c r="V1" s="444" t="s">
        <v>692</v>
      </c>
      <c r="W1" s="444"/>
      <c r="X1" s="444"/>
    </row>
    <row r="2" spans="1:362" s="248" customFormat="1">
      <c r="B2" s="279"/>
      <c r="C2" s="279" t="s">
        <v>535</v>
      </c>
      <c r="D2" s="279"/>
      <c r="E2" s="279"/>
      <c r="F2" s="279"/>
      <c r="G2" s="279"/>
      <c r="H2" s="279"/>
      <c r="I2" s="279"/>
      <c r="J2" s="279"/>
      <c r="K2" s="279"/>
      <c r="L2" s="279"/>
      <c r="X2" s="280"/>
    </row>
    <row r="3" spans="1:362" ht="24" customHeight="1">
      <c r="B3" s="230" t="s">
        <v>536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70"/>
    </row>
    <row r="4" spans="1:362" s="280" customFormat="1" ht="14.45" customHeight="1" thickBot="1">
      <c r="B4" s="281"/>
      <c r="C4" s="281"/>
      <c r="D4" s="281"/>
      <c r="E4" s="281"/>
      <c r="F4" s="281"/>
      <c r="G4" s="281"/>
      <c r="H4" s="281"/>
      <c r="I4" s="281"/>
      <c r="J4" s="282"/>
      <c r="K4" s="282"/>
      <c r="L4" s="282"/>
      <c r="V4" s="229"/>
      <c r="W4" s="229"/>
      <c r="X4" s="229" t="s">
        <v>47</v>
      </c>
    </row>
    <row r="5" spans="1:362" s="280" customFormat="1" ht="15" customHeight="1">
      <c r="A5" s="283"/>
      <c r="B5" s="284"/>
      <c r="C5" s="285" t="s">
        <v>537</v>
      </c>
      <c r="D5" s="286" t="s">
        <v>538</v>
      </c>
      <c r="E5" s="287" t="s">
        <v>539</v>
      </c>
      <c r="F5" s="288" t="s">
        <v>390</v>
      </c>
      <c r="G5" s="288" t="s">
        <v>540</v>
      </c>
      <c r="H5" s="287" t="s">
        <v>541</v>
      </c>
      <c r="I5" s="287" t="s">
        <v>542</v>
      </c>
      <c r="J5" s="289" t="s">
        <v>543</v>
      </c>
      <c r="K5" s="287" t="s">
        <v>544</v>
      </c>
      <c r="L5" s="287" t="s">
        <v>545</v>
      </c>
      <c r="M5" s="290" t="s">
        <v>546</v>
      </c>
      <c r="N5" s="291" t="s">
        <v>547</v>
      </c>
      <c r="O5" s="292" t="s">
        <v>548</v>
      </c>
      <c r="P5" s="466" t="s">
        <v>549</v>
      </c>
      <c r="Q5" s="467"/>
      <c r="R5" s="467"/>
      <c r="S5" s="468"/>
      <c r="T5" s="288" t="s">
        <v>550</v>
      </c>
      <c r="U5" s="287" t="s">
        <v>551</v>
      </c>
      <c r="V5" s="287" t="s">
        <v>552</v>
      </c>
      <c r="W5" s="469" t="s">
        <v>553</v>
      </c>
      <c r="X5" s="293" t="s">
        <v>554</v>
      </c>
    </row>
    <row r="6" spans="1:362">
      <c r="A6" s="294"/>
      <c r="B6" s="295"/>
      <c r="C6" s="296" t="s">
        <v>555</v>
      </c>
      <c r="D6" s="297" t="s">
        <v>556</v>
      </c>
      <c r="E6" s="296" t="s">
        <v>557</v>
      </c>
      <c r="F6" s="298" t="s">
        <v>558</v>
      </c>
      <c r="G6" s="299"/>
      <c r="H6" s="296" t="s">
        <v>559</v>
      </c>
      <c r="I6" s="155" t="s">
        <v>560</v>
      </c>
      <c r="J6" s="300" t="s">
        <v>561</v>
      </c>
      <c r="K6" s="296" t="s">
        <v>562</v>
      </c>
      <c r="L6" s="296" t="s">
        <v>563</v>
      </c>
      <c r="M6" s="301" t="s">
        <v>564</v>
      </c>
      <c r="N6" s="302" t="s">
        <v>565</v>
      </c>
      <c r="O6" s="303" t="s">
        <v>566</v>
      </c>
      <c r="P6" s="304" t="s">
        <v>567</v>
      </c>
      <c r="Q6" s="305" t="s">
        <v>568</v>
      </c>
      <c r="R6" s="305" t="s">
        <v>569</v>
      </c>
      <c r="S6" s="306" t="s">
        <v>570</v>
      </c>
      <c r="T6" s="298" t="s">
        <v>571</v>
      </c>
      <c r="U6" s="296" t="s">
        <v>572</v>
      </c>
      <c r="V6" s="296"/>
      <c r="W6" s="470"/>
      <c r="X6" s="307"/>
    </row>
    <row r="7" spans="1:362">
      <c r="A7" s="308"/>
      <c r="B7" s="309" t="s">
        <v>573</v>
      </c>
      <c r="C7" s="296" t="s">
        <v>574</v>
      </c>
      <c r="D7" s="46"/>
      <c r="E7" s="302"/>
      <c r="F7" s="310"/>
      <c r="G7" s="310"/>
      <c r="H7" s="301" t="s">
        <v>575</v>
      </c>
      <c r="I7" s="296" t="s">
        <v>576</v>
      </c>
      <c r="J7" s="302" t="s">
        <v>577</v>
      </c>
      <c r="K7" s="302" t="s">
        <v>578</v>
      </c>
      <c r="L7" s="296"/>
      <c r="M7" s="301" t="s">
        <v>579</v>
      </c>
      <c r="N7" s="302" t="s">
        <v>580</v>
      </c>
      <c r="O7" s="303" t="s">
        <v>581</v>
      </c>
      <c r="P7" s="311" t="s">
        <v>582</v>
      </c>
      <c r="Q7" s="302"/>
      <c r="R7" s="296" t="s">
        <v>583</v>
      </c>
      <c r="S7" s="307" t="s">
        <v>584</v>
      </c>
      <c r="T7" s="298" t="s">
        <v>572</v>
      </c>
      <c r="U7" s="296" t="s">
        <v>585</v>
      </c>
      <c r="V7" s="296"/>
      <c r="W7" s="470"/>
      <c r="X7" s="307"/>
    </row>
    <row r="8" spans="1:362" ht="13.5" thickBot="1">
      <c r="A8" s="308"/>
      <c r="B8" s="312"/>
      <c r="C8" s="313"/>
      <c r="D8" s="314"/>
      <c r="E8" s="302"/>
      <c r="F8" s="315"/>
      <c r="G8" s="298"/>
      <c r="H8" s="301" t="s">
        <v>585</v>
      </c>
      <c r="I8" s="296"/>
      <c r="J8" s="300" t="s">
        <v>585</v>
      </c>
      <c r="K8" s="302" t="s">
        <v>586</v>
      </c>
      <c r="L8" s="316"/>
      <c r="M8" s="317" t="s">
        <v>587</v>
      </c>
      <c r="N8" s="313" t="s">
        <v>588</v>
      </c>
      <c r="O8" s="318"/>
      <c r="P8" s="319"/>
      <c r="Q8" s="320"/>
      <c r="R8" s="321"/>
      <c r="S8" s="322" t="s">
        <v>558</v>
      </c>
      <c r="T8" s="323" t="s">
        <v>585</v>
      </c>
      <c r="U8" s="316"/>
      <c r="V8" s="316"/>
      <c r="W8" s="471"/>
      <c r="X8" s="324"/>
    </row>
    <row r="9" spans="1:362">
      <c r="A9" s="325">
        <v>1</v>
      </c>
      <c r="B9" s="326">
        <v>2</v>
      </c>
      <c r="C9" s="327">
        <v>3</v>
      </c>
      <c r="D9" s="327">
        <v>4</v>
      </c>
      <c r="E9" s="326">
        <v>5</v>
      </c>
      <c r="F9" s="327">
        <v>6</v>
      </c>
      <c r="G9" s="327">
        <v>7</v>
      </c>
      <c r="H9" s="326">
        <v>8</v>
      </c>
      <c r="I9" s="327">
        <v>9</v>
      </c>
      <c r="J9" s="327">
        <v>10</v>
      </c>
      <c r="K9" s="326">
        <v>11</v>
      </c>
      <c r="L9" s="327">
        <v>12</v>
      </c>
      <c r="M9" s="327">
        <v>13</v>
      </c>
      <c r="N9" s="326">
        <v>14</v>
      </c>
      <c r="O9" s="327">
        <v>15</v>
      </c>
      <c r="P9" s="327">
        <v>16</v>
      </c>
      <c r="Q9" s="326">
        <v>17</v>
      </c>
      <c r="R9" s="327">
        <v>18</v>
      </c>
      <c r="S9" s="327">
        <v>19</v>
      </c>
      <c r="T9" s="326">
        <v>20</v>
      </c>
      <c r="U9" s="327">
        <v>21</v>
      </c>
      <c r="V9" s="327">
        <v>22</v>
      </c>
      <c r="W9" s="326">
        <v>23</v>
      </c>
      <c r="X9" s="328">
        <v>24</v>
      </c>
    </row>
    <row r="10" spans="1:362" s="248" customFormat="1">
      <c r="A10" s="329">
        <v>1</v>
      </c>
      <c r="B10" s="330" t="s">
        <v>589</v>
      </c>
      <c r="C10" s="331">
        <v>1053.4000000000001</v>
      </c>
      <c r="D10" s="331">
        <v>909.8</v>
      </c>
      <c r="E10" s="331">
        <v>13.100000000000001</v>
      </c>
      <c r="F10" s="331">
        <v>130.50000000000003</v>
      </c>
      <c r="G10" s="331">
        <v>47.7</v>
      </c>
      <c r="H10" s="331">
        <v>0.5</v>
      </c>
      <c r="I10" s="331">
        <v>1.1000000000000001</v>
      </c>
      <c r="J10" s="331">
        <v>0.3</v>
      </c>
      <c r="K10" s="331">
        <v>0.5</v>
      </c>
      <c r="L10" s="331">
        <v>0.1</v>
      </c>
      <c r="M10" s="331">
        <v>0</v>
      </c>
      <c r="N10" s="331">
        <v>5.6000000000000005</v>
      </c>
      <c r="O10" s="331">
        <v>1.8</v>
      </c>
      <c r="P10" s="331">
        <v>20.3</v>
      </c>
      <c r="Q10" s="331">
        <v>5.9</v>
      </c>
      <c r="R10" s="331">
        <v>4.0999999999999996</v>
      </c>
      <c r="S10" s="331">
        <v>3.3</v>
      </c>
      <c r="T10" s="331">
        <v>2.8</v>
      </c>
      <c r="U10" s="331">
        <v>27.900000000000002</v>
      </c>
      <c r="V10" s="331">
        <v>0</v>
      </c>
      <c r="W10" s="331">
        <v>3.6</v>
      </c>
      <c r="X10" s="332">
        <v>5</v>
      </c>
      <c r="Y10" s="333"/>
      <c r="Z10" s="334"/>
      <c r="AA10" s="334"/>
      <c r="AB10" s="334"/>
    </row>
    <row r="11" spans="1:362">
      <c r="A11" s="329">
        <v>2</v>
      </c>
      <c r="B11" s="335" t="s">
        <v>590</v>
      </c>
      <c r="C11" s="336">
        <v>537.79999999999995</v>
      </c>
      <c r="D11" s="336">
        <v>479.3</v>
      </c>
      <c r="E11" s="336">
        <v>6.9</v>
      </c>
      <c r="F11" s="336">
        <v>51.600000000000009</v>
      </c>
      <c r="G11" s="336">
        <v>0</v>
      </c>
      <c r="H11" s="336">
        <v>0.5</v>
      </c>
      <c r="I11" s="336">
        <v>1.1000000000000001</v>
      </c>
      <c r="J11" s="336">
        <v>0.3</v>
      </c>
      <c r="K11" s="336">
        <v>0.5</v>
      </c>
      <c r="L11" s="336">
        <v>0.1</v>
      </c>
      <c r="M11" s="336">
        <v>0</v>
      </c>
      <c r="N11" s="336">
        <v>4.4000000000000004</v>
      </c>
      <c r="O11" s="336">
        <v>0.7</v>
      </c>
      <c r="P11" s="336">
        <v>20.3</v>
      </c>
      <c r="Q11" s="336">
        <v>5.9</v>
      </c>
      <c r="R11" s="336">
        <v>4.0999999999999996</v>
      </c>
      <c r="S11" s="336">
        <v>3.3</v>
      </c>
      <c r="T11" s="336">
        <v>0.7</v>
      </c>
      <c r="U11" s="336">
        <v>6.1</v>
      </c>
      <c r="V11" s="336">
        <v>0</v>
      </c>
      <c r="W11" s="336">
        <v>3.6</v>
      </c>
      <c r="X11" s="336">
        <v>0</v>
      </c>
      <c r="Y11" s="333"/>
      <c r="Z11" s="334"/>
      <c r="AA11" s="334"/>
      <c r="AB11" s="334"/>
    </row>
    <row r="12" spans="1:362" s="340" customFormat="1" ht="25.5">
      <c r="A12" s="329">
        <v>3</v>
      </c>
      <c r="B12" s="337" t="s">
        <v>591</v>
      </c>
      <c r="C12" s="338">
        <v>72.100000000000009</v>
      </c>
      <c r="D12" s="338"/>
      <c r="E12" s="338"/>
      <c r="F12" s="338">
        <v>72.100000000000009</v>
      </c>
      <c r="G12" s="338">
        <v>47.7</v>
      </c>
      <c r="H12" s="338"/>
      <c r="I12" s="338"/>
      <c r="J12" s="338"/>
      <c r="K12" s="338"/>
      <c r="L12" s="338"/>
      <c r="M12" s="338">
        <v>0</v>
      </c>
      <c r="N12" s="338">
        <v>1.2</v>
      </c>
      <c r="O12" s="338"/>
      <c r="P12" s="338"/>
      <c r="Q12" s="338"/>
      <c r="R12" s="338"/>
      <c r="S12" s="338"/>
      <c r="T12" s="338">
        <v>1.2</v>
      </c>
      <c r="U12" s="338">
        <v>17</v>
      </c>
      <c r="V12" s="338">
        <v>0</v>
      </c>
      <c r="W12" s="338"/>
      <c r="X12" s="339">
        <v>5</v>
      </c>
      <c r="Y12" s="333"/>
      <c r="Z12" s="334"/>
      <c r="AA12" s="334"/>
      <c r="AB12" s="334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</row>
    <row r="13" spans="1:362" s="344" customFormat="1">
      <c r="A13" s="329">
        <v>4</v>
      </c>
      <c r="B13" s="341" t="s">
        <v>592</v>
      </c>
      <c r="C13" s="342">
        <v>443.5</v>
      </c>
      <c r="D13" s="342">
        <v>430.5</v>
      </c>
      <c r="E13" s="342">
        <v>6.2</v>
      </c>
      <c r="F13" s="342">
        <v>6.8</v>
      </c>
      <c r="G13" s="342"/>
      <c r="H13" s="342"/>
      <c r="I13" s="342"/>
      <c r="J13" s="342"/>
      <c r="K13" s="342"/>
      <c r="L13" s="342"/>
      <c r="M13" s="342">
        <v>0</v>
      </c>
      <c r="N13" s="342"/>
      <c r="O13" s="342">
        <v>1.1000000000000001</v>
      </c>
      <c r="P13" s="342"/>
      <c r="Q13" s="342"/>
      <c r="R13" s="342"/>
      <c r="S13" s="342"/>
      <c r="T13" s="342">
        <v>0.9</v>
      </c>
      <c r="U13" s="342">
        <v>4.8</v>
      </c>
      <c r="V13" s="342">
        <v>0</v>
      </c>
      <c r="W13" s="342"/>
      <c r="X13" s="343"/>
      <c r="Y13" s="333"/>
      <c r="Z13" s="334"/>
      <c r="AA13" s="334"/>
      <c r="AB13" s="334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</row>
    <row r="14" spans="1:362" s="248" customFormat="1">
      <c r="A14" s="329">
        <v>5</v>
      </c>
      <c r="B14" s="330" t="s">
        <v>593</v>
      </c>
      <c r="C14" s="331">
        <v>1138.5</v>
      </c>
      <c r="D14" s="331">
        <v>982.7</v>
      </c>
      <c r="E14" s="331">
        <v>14.2</v>
      </c>
      <c r="F14" s="331">
        <v>141.60000000000002</v>
      </c>
      <c r="G14" s="331">
        <v>52</v>
      </c>
      <c r="H14" s="331">
        <v>0.6</v>
      </c>
      <c r="I14" s="331">
        <v>1.1000000000000001</v>
      </c>
      <c r="J14" s="331">
        <v>0.3</v>
      </c>
      <c r="K14" s="331">
        <v>2.6</v>
      </c>
      <c r="L14" s="331">
        <v>0.1</v>
      </c>
      <c r="M14" s="331">
        <v>0</v>
      </c>
      <c r="N14" s="331">
        <v>5.6</v>
      </c>
      <c r="O14" s="331">
        <v>1.9</v>
      </c>
      <c r="P14" s="331">
        <v>14.1</v>
      </c>
      <c r="Q14" s="331">
        <v>6.8</v>
      </c>
      <c r="R14" s="331">
        <v>4.4000000000000004</v>
      </c>
      <c r="S14" s="331">
        <v>3.5</v>
      </c>
      <c r="T14" s="331">
        <v>3.6</v>
      </c>
      <c r="U14" s="331">
        <v>39.300000000000004</v>
      </c>
      <c r="V14" s="331">
        <v>0</v>
      </c>
      <c r="W14" s="331">
        <v>2.9</v>
      </c>
      <c r="X14" s="332">
        <v>2.8</v>
      </c>
      <c r="Y14" s="333"/>
      <c r="Z14" s="334"/>
      <c r="AA14" s="334"/>
      <c r="AB14" s="334"/>
    </row>
    <row r="15" spans="1:362">
      <c r="A15" s="329">
        <v>6</v>
      </c>
      <c r="B15" s="335" t="s">
        <v>590</v>
      </c>
      <c r="C15" s="336">
        <v>538.29999999999995</v>
      </c>
      <c r="D15" s="336">
        <v>484.2</v>
      </c>
      <c r="E15" s="336">
        <v>7</v>
      </c>
      <c r="F15" s="336">
        <v>47.100000000000009</v>
      </c>
      <c r="G15" s="336">
        <v>0</v>
      </c>
      <c r="H15" s="336">
        <v>0.6</v>
      </c>
      <c r="I15" s="336">
        <v>1.1000000000000001</v>
      </c>
      <c r="J15" s="336">
        <v>0.3</v>
      </c>
      <c r="K15" s="336">
        <v>0.6</v>
      </c>
      <c r="L15" s="336">
        <v>0.1</v>
      </c>
      <c r="M15" s="336">
        <v>0</v>
      </c>
      <c r="N15" s="336">
        <v>4.0999999999999996</v>
      </c>
      <c r="O15" s="336">
        <v>0.7</v>
      </c>
      <c r="P15" s="336">
        <v>14.1</v>
      </c>
      <c r="Q15" s="336">
        <v>6.8</v>
      </c>
      <c r="R15" s="336">
        <v>4.4000000000000004</v>
      </c>
      <c r="S15" s="336">
        <v>3.5</v>
      </c>
      <c r="T15" s="336">
        <v>0.7</v>
      </c>
      <c r="U15" s="336">
        <v>7.2</v>
      </c>
      <c r="V15" s="336">
        <v>0</v>
      </c>
      <c r="W15" s="336">
        <v>2.9</v>
      </c>
      <c r="X15" s="345">
        <v>0</v>
      </c>
      <c r="Y15" s="333"/>
      <c r="Z15" s="334"/>
      <c r="AA15" s="334"/>
      <c r="AB15" s="334"/>
    </row>
    <row r="16" spans="1:362" s="340" customFormat="1" ht="22.15" customHeight="1">
      <c r="A16" s="329">
        <v>7</v>
      </c>
      <c r="B16" s="337" t="s">
        <v>591</v>
      </c>
      <c r="C16" s="338">
        <v>87.2</v>
      </c>
      <c r="D16" s="338"/>
      <c r="E16" s="338"/>
      <c r="F16" s="338">
        <v>87.2</v>
      </c>
      <c r="G16" s="346">
        <v>52</v>
      </c>
      <c r="H16" s="338"/>
      <c r="I16" s="338"/>
      <c r="J16" s="338"/>
      <c r="K16" s="338">
        <v>2</v>
      </c>
      <c r="L16" s="338"/>
      <c r="M16" s="338"/>
      <c r="N16" s="338">
        <v>1.5</v>
      </c>
      <c r="O16" s="338"/>
      <c r="P16" s="338"/>
      <c r="Q16" s="338"/>
      <c r="R16" s="338"/>
      <c r="S16" s="338"/>
      <c r="T16" s="338">
        <v>2</v>
      </c>
      <c r="U16" s="338">
        <v>26.9</v>
      </c>
      <c r="V16" s="338">
        <v>0</v>
      </c>
      <c r="W16" s="338"/>
      <c r="X16" s="339">
        <v>2.8</v>
      </c>
      <c r="Y16" s="333"/>
      <c r="Z16" s="334"/>
      <c r="AA16" s="334"/>
      <c r="AB16" s="334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</row>
    <row r="17" spans="1:362" s="344" customFormat="1">
      <c r="A17" s="329">
        <v>8</v>
      </c>
      <c r="B17" s="341" t="s">
        <v>592</v>
      </c>
      <c r="C17" s="342">
        <v>513</v>
      </c>
      <c r="D17" s="342">
        <v>498.5</v>
      </c>
      <c r="E17" s="342">
        <v>7.2</v>
      </c>
      <c r="F17" s="342">
        <v>7.3000000000000007</v>
      </c>
      <c r="G17" s="347"/>
      <c r="H17" s="342"/>
      <c r="I17" s="342"/>
      <c r="J17" s="342"/>
      <c r="K17" s="342"/>
      <c r="L17" s="342"/>
      <c r="M17" s="342"/>
      <c r="N17" s="342"/>
      <c r="O17" s="342">
        <v>1.2</v>
      </c>
      <c r="P17" s="342"/>
      <c r="Q17" s="342">
        <v>0</v>
      </c>
      <c r="R17" s="342"/>
      <c r="S17" s="342"/>
      <c r="T17" s="342">
        <v>0.9</v>
      </c>
      <c r="U17" s="342">
        <v>5.2</v>
      </c>
      <c r="V17" s="342">
        <v>0</v>
      </c>
      <c r="W17" s="342"/>
      <c r="X17" s="343"/>
      <c r="Y17" s="333"/>
      <c r="Z17" s="334"/>
      <c r="AA17" s="334"/>
      <c r="AB17" s="334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</row>
    <row r="18" spans="1:362" s="248" customFormat="1">
      <c r="A18" s="329">
        <v>9</v>
      </c>
      <c r="B18" s="330" t="s">
        <v>594</v>
      </c>
      <c r="C18" s="331">
        <v>1130.1000000000001</v>
      </c>
      <c r="D18" s="331">
        <v>950.8</v>
      </c>
      <c r="E18" s="331">
        <v>13.8</v>
      </c>
      <c r="F18" s="331">
        <v>165.5</v>
      </c>
      <c r="G18" s="331">
        <v>50</v>
      </c>
      <c r="H18" s="331">
        <v>0.5</v>
      </c>
      <c r="I18" s="331">
        <v>1.1000000000000001</v>
      </c>
      <c r="J18" s="331">
        <v>0.3</v>
      </c>
      <c r="K18" s="331">
        <v>4.5999999999999996</v>
      </c>
      <c r="L18" s="331">
        <v>0.1</v>
      </c>
      <c r="M18" s="331">
        <v>0</v>
      </c>
      <c r="N18" s="331">
        <v>6.1</v>
      </c>
      <c r="O18" s="331">
        <v>2</v>
      </c>
      <c r="P18" s="331">
        <v>23.3</v>
      </c>
      <c r="Q18" s="331">
        <v>6</v>
      </c>
      <c r="R18" s="331">
        <v>4.7</v>
      </c>
      <c r="S18" s="331">
        <v>3.4</v>
      </c>
      <c r="T18" s="331">
        <v>4.7</v>
      </c>
      <c r="U18" s="331">
        <v>51.9</v>
      </c>
      <c r="V18" s="331">
        <v>0</v>
      </c>
      <c r="W18" s="331">
        <v>4.8</v>
      </c>
      <c r="X18" s="332">
        <v>2</v>
      </c>
      <c r="Y18" s="333"/>
      <c r="Z18" s="334"/>
      <c r="AA18" s="334"/>
      <c r="AB18" s="334"/>
    </row>
    <row r="19" spans="1:362">
      <c r="A19" s="329">
        <v>10</v>
      </c>
      <c r="B19" s="335" t="s">
        <v>590</v>
      </c>
      <c r="C19" s="336">
        <v>549.20000000000005</v>
      </c>
      <c r="D19" s="336">
        <v>484</v>
      </c>
      <c r="E19" s="336">
        <v>7</v>
      </c>
      <c r="F19" s="336">
        <v>58.199999999999996</v>
      </c>
      <c r="G19" s="336">
        <v>0</v>
      </c>
      <c r="H19" s="336">
        <v>0.5</v>
      </c>
      <c r="I19" s="336">
        <v>1.1000000000000001</v>
      </c>
      <c r="J19" s="336">
        <v>0.3</v>
      </c>
      <c r="K19" s="336">
        <v>0.6</v>
      </c>
      <c r="L19" s="336">
        <v>0.1</v>
      </c>
      <c r="M19" s="336">
        <v>0</v>
      </c>
      <c r="N19" s="336">
        <v>4.0999999999999996</v>
      </c>
      <c r="O19" s="336">
        <v>0.7</v>
      </c>
      <c r="P19" s="336">
        <v>23.3</v>
      </c>
      <c r="Q19" s="336">
        <v>6</v>
      </c>
      <c r="R19" s="336">
        <v>4.7</v>
      </c>
      <c r="S19" s="336">
        <v>3.4</v>
      </c>
      <c r="T19" s="336">
        <v>0.8</v>
      </c>
      <c r="U19" s="336">
        <v>5.8</v>
      </c>
      <c r="V19" s="336">
        <v>0</v>
      </c>
      <c r="W19" s="336">
        <v>4.8</v>
      </c>
      <c r="X19" s="345">
        <v>2</v>
      </c>
      <c r="Y19" s="333"/>
      <c r="Z19" s="334"/>
      <c r="AA19" s="334"/>
      <c r="AB19" s="334"/>
    </row>
    <row r="20" spans="1:362" s="340" customFormat="1" ht="22.9" customHeight="1">
      <c r="A20" s="329">
        <v>11</v>
      </c>
      <c r="B20" s="337" t="s">
        <v>591</v>
      </c>
      <c r="C20" s="338">
        <v>99.7</v>
      </c>
      <c r="D20" s="348"/>
      <c r="E20" s="338">
        <v>0</v>
      </c>
      <c r="F20" s="338">
        <v>99.7</v>
      </c>
      <c r="G20" s="346">
        <v>50</v>
      </c>
      <c r="H20" s="346"/>
      <c r="I20" s="346"/>
      <c r="J20" s="346"/>
      <c r="K20" s="346">
        <v>4</v>
      </c>
      <c r="L20" s="346"/>
      <c r="M20" s="346"/>
      <c r="N20" s="346">
        <v>2</v>
      </c>
      <c r="O20" s="346"/>
      <c r="P20" s="346"/>
      <c r="Q20" s="346"/>
      <c r="R20" s="346"/>
      <c r="S20" s="346"/>
      <c r="T20" s="346">
        <v>3</v>
      </c>
      <c r="U20" s="338">
        <v>40.700000000000003</v>
      </c>
      <c r="V20" s="338">
        <v>0</v>
      </c>
      <c r="W20" s="338"/>
      <c r="X20" s="339"/>
      <c r="Y20" s="333"/>
      <c r="Z20" s="334"/>
      <c r="AA20" s="334"/>
      <c r="AB20" s="334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70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70"/>
      <c r="LL20" s="70"/>
      <c r="LM20" s="70"/>
      <c r="LN20" s="70"/>
      <c r="LO20" s="70"/>
      <c r="LP20" s="70"/>
      <c r="LQ20" s="70"/>
      <c r="LR20" s="70"/>
      <c r="LS20" s="70"/>
      <c r="LT20" s="70"/>
      <c r="LU20" s="70"/>
      <c r="LV20" s="70"/>
      <c r="LW20" s="70"/>
      <c r="LX20" s="70"/>
      <c r="LY20" s="70"/>
      <c r="LZ20" s="70"/>
      <c r="MA20" s="70"/>
      <c r="MB20" s="70"/>
      <c r="MC20" s="70"/>
      <c r="MD20" s="70"/>
      <c r="ME20" s="70"/>
      <c r="MF20" s="70"/>
      <c r="MG20" s="70"/>
      <c r="MH20" s="70"/>
      <c r="MI20" s="70"/>
      <c r="MJ20" s="70"/>
      <c r="MK20" s="70"/>
      <c r="ML20" s="70"/>
      <c r="MM20" s="70"/>
      <c r="MN20" s="70"/>
      <c r="MO20" s="70"/>
      <c r="MP20" s="70"/>
      <c r="MQ20" s="70"/>
      <c r="MR20" s="70"/>
      <c r="MS20" s="70"/>
      <c r="MT20" s="70"/>
      <c r="MU20" s="70"/>
      <c r="MV20" s="70"/>
      <c r="MW20" s="70"/>
      <c r="MX20" s="70"/>
    </row>
    <row r="21" spans="1:362" s="344" customFormat="1">
      <c r="A21" s="329">
        <v>12</v>
      </c>
      <c r="B21" s="341" t="s">
        <v>592</v>
      </c>
      <c r="C21" s="342">
        <v>481.20000000000005</v>
      </c>
      <c r="D21" s="349">
        <v>466.8</v>
      </c>
      <c r="E21" s="342">
        <v>6.8</v>
      </c>
      <c r="F21" s="342">
        <v>7.6000000000000005</v>
      </c>
      <c r="G21" s="350"/>
      <c r="H21" s="350"/>
      <c r="I21" s="350"/>
      <c r="J21" s="350"/>
      <c r="K21" s="350"/>
      <c r="L21" s="350"/>
      <c r="M21" s="350"/>
      <c r="N21" s="350"/>
      <c r="O21" s="350">
        <v>1.3</v>
      </c>
      <c r="P21" s="350"/>
      <c r="Q21" s="350"/>
      <c r="R21" s="350"/>
      <c r="S21" s="350"/>
      <c r="T21" s="350">
        <v>0.9</v>
      </c>
      <c r="U21" s="342">
        <v>5.4</v>
      </c>
      <c r="V21" s="342">
        <v>0</v>
      </c>
      <c r="W21" s="342"/>
      <c r="X21" s="343"/>
      <c r="Y21" s="333"/>
      <c r="Z21" s="334"/>
      <c r="AA21" s="334"/>
      <c r="AB21" s="334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0"/>
      <c r="KW21" s="70"/>
      <c r="KX21" s="70"/>
      <c r="KY21" s="70"/>
      <c r="KZ21" s="70"/>
      <c r="LA21" s="70"/>
      <c r="LB21" s="70"/>
      <c r="LC21" s="70"/>
      <c r="LD21" s="70"/>
      <c r="LE21" s="70"/>
      <c r="LF21" s="70"/>
      <c r="LG21" s="70"/>
      <c r="LH21" s="70"/>
      <c r="LI21" s="70"/>
      <c r="LJ21" s="70"/>
      <c r="LK21" s="70"/>
      <c r="LL21" s="70"/>
      <c r="LM21" s="70"/>
      <c r="LN21" s="70"/>
      <c r="LO21" s="70"/>
      <c r="LP21" s="70"/>
      <c r="LQ21" s="70"/>
      <c r="LR21" s="70"/>
      <c r="LS21" s="70"/>
      <c r="LT21" s="70"/>
      <c r="LU21" s="70"/>
      <c r="LV21" s="70"/>
      <c r="LW21" s="70"/>
      <c r="LX21" s="70"/>
      <c r="LY21" s="70"/>
      <c r="LZ21" s="70"/>
      <c r="MA21" s="70"/>
      <c r="MB21" s="70"/>
      <c r="MC21" s="70"/>
      <c r="MD21" s="70"/>
      <c r="ME21" s="70"/>
      <c r="MF21" s="70"/>
      <c r="MG21" s="70"/>
      <c r="MH21" s="70"/>
      <c r="MI21" s="70"/>
      <c r="MJ21" s="70"/>
      <c r="MK21" s="70"/>
      <c r="ML21" s="70"/>
      <c r="MM21" s="70"/>
      <c r="MN21" s="70"/>
      <c r="MO21" s="70"/>
      <c r="MP21" s="70"/>
      <c r="MQ21" s="70"/>
      <c r="MR21" s="70"/>
      <c r="MS21" s="70"/>
      <c r="MT21" s="70"/>
      <c r="MU21" s="70"/>
      <c r="MV21" s="70"/>
      <c r="MW21" s="70"/>
      <c r="MX21" s="70"/>
    </row>
    <row r="22" spans="1:362" s="248" customFormat="1">
      <c r="A22" s="329">
        <v>13</v>
      </c>
      <c r="B22" s="330" t="s">
        <v>595</v>
      </c>
      <c r="C22" s="331">
        <v>1195.9000000000001</v>
      </c>
      <c r="D22" s="331">
        <v>1026.1999999999998</v>
      </c>
      <c r="E22" s="331">
        <v>14.9</v>
      </c>
      <c r="F22" s="331">
        <v>154.80000000000001</v>
      </c>
      <c r="G22" s="331">
        <v>60</v>
      </c>
      <c r="H22" s="331">
        <v>0.5</v>
      </c>
      <c r="I22" s="331">
        <v>1.1000000000000001</v>
      </c>
      <c r="J22" s="331">
        <v>0.3</v>
      </c>
      <c r="K22" s="331">
        <v>2.8</v>
      </c>
      <c r="L22" s="331">
        <v>0.1</v>
      </c>
      <c r="M22" s="331">
        <v>0</v>
      </c>
      <c r="N22" s="331">
        <v>7.2</v>
      </c>
      <c r="O22" s="331">
        <v>2.4000000000000004</v>
      </c>
      <c r="P22" s="331">
        <v>16</v>
      </c>
      <c r="Q22" s="331">
        <v>5.5</v>
      </c>
      <c r="R22" s="331">
        <v>5.9</v>
      </c>
      <c r="S22" s="331">
        <v>4</v>
      </c>
      <c r="T22" s="331">
        <v>4.2</v>
      </c>
      <c r="U22" s="331">
        <v>34</v>
      </c>
      <c r="V22" s="331">
        <v>0</v>
      </c>
      <c r="W22" s="331">
        <v>4.8</v>
      </c>
      <c r="X22" s="332">
        <v>6</v>
      </c>
      <c r="Y22" s="333"/>
      <c r="Z22" s="334"/>
      <c r="AA22" s="334"/>
      <c r="AB22" s="334"/>
    </row>
    <row r="23" spans="1:362">
      <c r="A23" s="329">
        <v>14</v>
      </c>
      <c r="B23" s="335" t="s">
        <v>590</v>
      </c>
      <c r="C23" s="336">
        <v>560.79999999999995</v>
      </c>
      <c r="D23" s="336">
        <v>496.4</v>
      </c>
      <c r="E23" s="336">
        <v>7.2</v>
      </c>
      <c r="F23" s="336">
        <v>57.2</v>
      </c>
      <c r="G23" s="336">
        <v>0</v>
      </c>
      <c r="H23" s="336">
        <v>0.5</v>
      </c>
      <c r="I23" s="336">
        <v>1.1000000000000001</v>
      </c>
      <c r="J23" s="336">
        <v>0.3</v>
      </c>
      <c r="K23" s="336">
        <v>0.8</v>
      </c>
      <c r="L23" s="336">
        <v>0.1</v>
      </c>
      <c r="M23" s="336">
        <v>0</v>
      </c>
      <c r="N23" s="336">
        <v>4.2</v>
      </c>
      <c r="O23" s="336">
        <v>0.8</v>
      </c>
      <c r="P23" s="336">
        <v>16</v>
      </c>
      <c r="Q23" s="336">
        <v>5.5</v>
      </c>
      <c r="R23" s="336">
        <v>5.9</v>
      </c>
      <c r="S23" s="336">
        <v>4</v>
      </c>
      <c r="T23" s="336">
        <v>1</v>
      </c>
      <c r="U23" s="336">
        <v>6.2</v>
      </c>
      <c r="V23" s="336">
        <v>0</v>
      </c>
      <c r="W23" s="336">
        <v>4.8</v>
      </c>
      <c r="X23" s="345">
        <v>6</v>
      </c>
      <c r="Y23" s="333"/>
      <c r="Z23" s="334"/>
      <c r="AA23" s="334"/>
      <c r="AB23" s="334"/>
    </row>
    <row r="24" spans="1:362" s="340" customFormat="1" ht="22.9" customHeight="1">
      <c r="A24" s="329">
        <v>15</v>
      </c>
      <c r="B24" s="337" t="s">
        <v>591</v>
      </c>
      <c r="C24" s="338">
        <v>87.9</v>
      </c>
      <c r="D24" s="348"/>
      <c r="E24" s="338">
        <v>0</v>
      </c>
      <c r="F24" s="338">
        <v>87.9</v>
      </c>
      <c r="G24" s="346">
        <v>60</v>
      </c>
      <c r="H24" s="346"/>
      <c r="I24" s="346"/>
      <c r="J24" s="346"/>
      <c r="K24" s="346">
        <v>2</v>
      </c>
      <c r="L24" s="346"/>
      <c r="M24" s="346"/>
      <c r="N24" s="346">
        <v>3</v>
      </c>
      <c r="O24" s="346"/>
      <c r="P24" s="346"/>
      <c r="Q24" s="346"/>
      <c r="R24" s="346"/>
      <c r="S24" s="346"/>
      <c r="T24" s="346">
        <v>2</v>
      </c>
      <c r="U24" s="338">
        <v>20.9</v>
      </c>
      <c r="V24" s="338">
        <v>0</v>
      </c>
      <c r="W24" s="338"/>
      <c r="X24" s="339"/>
      <c r="Y24" s="333"/>
      <c r="Z24" s="334"/>
      <c r="AA24" s="334"/>
      <c r="AB24" s="334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70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70"/>
      <c r="LL24" s="70"/>
      <c r="LM24" s="70"/>
      <c r="LN24" s="70"/>
      <c r="LO24" s="70"/>
      <c r="LP24" s="70"/>
      <c r="LQ24" s="70"/>
      <c r="LR24" s="70"/>
      <c r="LS24" s="70"/>
      <c r="LT24" s="70"/>
      <c r="LU24" s="70"/>
      <c r="LV24" s="70"/>
      <c r="LW24" s="70"/>
      <c r="LX24" s="70"/>
      <c r="LY24" s="70"/>
      <c r="LZ24" s="70"/>
      <c r="MA24" s="70"/>
      <c r="MB24" s="70"/>
      <c r="MC24" s="70"/>
      <c r="MD24" s="70"/>
      <c r="ME24" s="70"/>
      <c r="MF24" s="70"/>
      <c r="MG24" s="70"/>
      <c r="MH24" s="70"/>
      <c r="MI24" s="70"/>
      <c r="MJ24" s="70"/>
      <c r="MK24" s="70"/>
      <c r="ML24" s="70"/>
      <c r="MM24" s="70"/>
      <c r="MN24" s="70"/>
      <c r="MO24" s="70"/>
      <c r="MP24" s="70"/>
      <c r="MQ24" s="70"/>
      <c r="MR24" s="70"/>
      <c r="MS24" s="70"/>
      <c r="MT24" s="70"/>
      <c r="MU24" s="70"/>
      <c r="MV24" s="70"/>
      <c r="MW24" s="70"/>
      <c r="MX24" s="70"/>
    </row>
    <row r="25" spans="1:362" s="344" customFormat="1">
      <c r="A25" s="329">
        <v>16</v>
      </c>
      <c r="B25" s="341" t="s">
        <v>592</v>
      </c>
      <c r="C25" s="342">
        <v>547.20000000000005</v>
      </c>
      <c r="D25" s="349">
        <v>529.79999999999995</v>
      </c>
      <c r="E25" s="342">
        <v>7.7</v>
      </c>
      <c r="F25" s="342">
        <v>9.6999999999999993</v>
      </c>
      <c r="G25" s="350"/>
      <c r="H25" s="350"/>
      <c r="I25" s="350"/>
      <c r="J25" s="350"/>
      <c r="K25" s="350"/>
      <c r="L25" s="350"/>
      <c r="M25" s="350"/>
      <c r="N25" s="350"/>
      <c r="O25" s="350">
        <v>1.6</v>
      </c>
      <c r="P25" s="350"/>
      <c r="Q25" s="350"/>
      <c r="R25" s="350"/>
      <c r="S25" s="350"/>
      <c r="T25" s="350">
        <v>1.2</v>
      </c>
      <c r="U25" s="342">
        <v>6.9</v>
      </c>
      <c r="V25" s="342">
        <v>0</v>
      </c>
      <c r="W25" s="342"/>
      <c r="X25" s="343"/>
      <c r="Y25" s="333"/>
      <c r="Z25" s="334"/>
      <c r="AA25" s="334"/>
      <c r="AB25" s="334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70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70"/>
      <c r="LL25" s="70"/>
      <c r="LM25" s="70"/>
      <c r="LN25" s="70"/>
      <c r="LO25" s="70"/>
      <c r="LP25" s="70"/>
      <c r="LQ25" s="70"/>
      <c r="LR25" s="70"/>
      <c r="LS25" s="70"/>
      <c r="LT25" s="70"/>
      <c r="LU25" s="70"/>
      <c r="LV25" s="70"/>
      <c r="LW25" s="70"/>
      <c r="LX25" s="70"/>
      <c r="LY25" s="70"/>
      <c r="LZ25" s="70"/>
      <c r="MA25" s="70"/>
      <c r="MB25" s="70"/>
      <c r="MC25" s="70"/>
      <c r="MD25" s="70"/>
      <c r="ME25" s="70"/>
      <c r="MF25" s="70"/>
      <c r="MG25" s="70"/>
      <c r="MH25" s="70"/>
      <c r="MI25" s="70"/>
      <c r="MJ25" s="70"/>
      <c r="MK25" s="70"/>
      <c r="ML25" s="70"/>
      <c r="MM25" s="70"/>
      <c r="MN25" s="70"/>
      <c r="MO25" s="70"/>
      <c r="MP25" s="70"/>
      <c r="MQ25" s="70"/>
      <c r="MR25" s="70"/>
      <c r="MS25" s="70"/>
      <c r="MT25" s="70"/>
      <c r="MU25" s="70"/>
      <c r="MV25" s="70"/>
      <c r="MW25" s="70"/>
      <c r="MX25" s="70"/>
    </row>
    <row r="26" spans="1:362" s="248" customFormat="1">
      <c r="A26" s="329">
        <v>17</v>
      </c>
      <c r="B26" s="330" t="s">
        <v>596</v>
      </c>
      <c r="C26" s="331">
        <v>1249.0999999999999</v>
      </c>
      <c r="D26" s="331">
        <v>1072.4000000000001</v>
      </c>
      <c r="E26" s="331">
        <v>15.5</v>
      </c>
      <c r="F26" s="331">
        <v>161.19999999999999</v>
      </c>
      <c r="G26" s="331">
        <v>62</v>
      </c>
      <c r="H26" s="331">
        <v>0.5</v>
      </c>
      <c r="I26" s="331">
        <v>1.1000000000000001</v>
      </c>
      <c r="J26" s="331">
        <v>0.3</v>
      </c>
      <c r="K26" s="331">
        <v>2.7</v>
      </c>
      <c r="L26" s="331">
        <v>0.1</v>
      </c>
      <c r="M26" s="331">
        <v>0</v>
      </c>
      <c r="N26" s="331">
        <v>9.1</v>
      </c>
      <c r="O26" s="331">
        <v>2.2999999999999998</v>
      </c>
      <c r="P26" s="331">
        <v>20.6</v>
      </c>
      <c r="Q26" s="331">
        <v>8.8000000000000007</v>
      </c>
      <c r="R26" s="331">
        <v>6.6</v>
      </c>
      <c r="S26" s="331">
        <v>3.6</v>
      </c>
      <c r="T26" s="331">
        <v>3.0999999999999996</v>
      </c>
      <c r="U26" s="331">
        <v>31.799999999999997</v>
      </c>
      <c r="V26" s="331">
        <v>0</v>
      </c>
      <c r="W26" s="331">
        <v>3.6</v>
      </c>
      <c r="X26" s="332">
        <v>5</v>
      </c>
      <c r="Y26" s="333"/>
      <c r="Z26" s="334"/>
      <c r="AA26" s="334"/>
      <c r="AB26" s="334"/>
    </row>
    <row r="27" spans="1:362">
      <c r="A27" s="329">
        <v>18</v>
      </c>
      <c r="B27" s="335" t="s">
        <v>590</v>
      </c>
      <c r="C27" s="336">
        <v>579.9</v>
      </c>
      <c r="D27" s="336">
        <v>518.6</v>
      </c>
      <c r="E27" s="336">
        <v>7.5</v>
      </c>
      <c r="F27" s="336">
        <v>53.800000000000004</v>
      </c>
      <c r="G27" s="336">
        <v>0</v>
      </c>
      <c r="H27" s="336">
        <v>0.5</v>
      </c>
      <c r="I27" s="336">
        <v>1.1000000000000001</v>
      </c>
      <c r="J27" s="336">
        <v>0.3</v>
      </c>
      <c r="K27" s="336">
        <v>0.7</v>
      </c>
      <c r="L27" s="336">
        <v>0.1</v>
      </c>
      <c r="M27" s="336">
        <v>0</v>
      </c>
      <c r="N27" s="336">
        <v>4.0999999999999996</v>
      </c>
      <c r="O27" s="336">
        <v>0.8</v>
      </c>
      <c r="P27" s="336">
        <v>16.600000000000001</v>
      </c>
      <c r="Q27" s="336">
        <v>5.8</v>
      </c>
      <c r="R27" s="336">
        <v>5.6</v>
      </c>
      <c r="S27" s="336">
        <v>3.6</v>
      </c>
      <c r="T27" s="336">
        <v>0.9</v>
      </c>
      <c r="U27" s="336">
        <v>7.1</v>
      </c>
      <c r="V27" s="336">
        <v>0</v>
      </c>
      <c r="W27" s="336">
        <v>3.6</v>
      </c>
      <c r="X27" s="345">
        <v>3</v>
      </c>
      <c r="Y27" s="333"/>
      <c r="Z27" s="334"/>
      <c r="AA27" s="334"/>
      <c r="AB27" s="334"/>
    </row>
    <row r="28" spans="1:362" s="340" customFormat="1" ht="22.15" customHeight="1">
      <c r="A28" s="329">
        <v>19</v>
      </c>
      <c r="B28" s="337" t="s">
        <v>591</v>
      </c>
      <c r="C28" s="338">
        <v>98.2</v>
      </c>
      <c r="D28" s="348"/>
      <c r="E28" s="338">
        <v>0</v>
      </c>
      <c r="F28" s="338">
        <v>98.2</v>
      </c>
      <c r="G28" s="346">
        <v>62</v>
      </c>
      <c r="H28" s="346"/>
      <c r="I28" s="346"/>
      <c r="J28" s="346"/>
      <c r="K28" s="346">
        <v>2</v>
      </c>
      <c r="L28" s="346"/>
      <c r="M28" s="346"/>
      <c r="N28" s="346">
        <v>5</v>
      </c>
      <c r="O28" s="346"/>
      <c r="P28" s="346">
        <v>4</v>
      </c>
      <c r="Q28" s="346">
        <v>3</v>
      </c>
      <c r="R28" s="346">
        <v>1</v>
      </c>
      <c r="S28" s="346"/>
      <c r="T28" s="346">
        <v>1</v>
      </c>
      <c r="U28" s="338">
        <v>18.2</v>
      </c>
      <c r="V28" s="338">
        <v>0</v>
      </c>
      <c r="W28" s="338"/>
      <c r="X28" s="339">
        <v>2</v>
      </c>
      <c r="Y28" s="333"/>
      <c r="Z28" s="334"/>
      <c r="AA28" s="334"/>
      <c r="AB28" s="334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70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70"/>
      <c r="LL28" s="70"/>
      <c r="LM28" s="70"/>
      <c r="LN28" s="70"/>
      <c r="LO28" s="70"/>
      <c r="LP28" s="70"/>
      <c r="LQ28" s="70"/>
      <c r="LR28" s="70"/>
      <c r="LS28" s="70"/>
      <c r="LT28" s="70"/>
      <c r="LU28" s="70"/>
      <c r="LV28" s="70"/>
      <c r="LW28" s="70"/>
      <c r="LX28" s="70"/>
      <c r="LY28" s="70"/>
      <c r="LZ28" s="70"/>
      <c r="MA28" s="70"/>
      <c r="MB28" s="70"/>
      <c r="MC28" s="70"/>
      <c r="MD28" s="70"/>
      <c r="ME28" s="70"/>
      <c r="MF28" s="70"/>
      <c r="MG28" s="70"/>
      <c r="MH28" s="70"/>
      <c r="MI28" s="70"/>
      <c r="MJ28" s="70"/>
      <c r="MK28" s="70"/>
      <c r="ML28" s="70"/>
      <c r="MM28" s="70"/>
      <c r="MN28" s="70"/>
      <c r="MO28" s="70"/>
      <c r="MP28" s="70"/>
      <c r="MQ28" s="70"/>
      <c r="MR28" s="70"/>
      <c r="MS28" s="70"/>
      <c r="MT28" s="70"/>
      <c r="MU28" s="70"/>
      <c r="MV28" s="70"/>
      <c r="MW28" s="70"/>
      <c r="MX28" s="70"/>
    </row>
    <row r="29" spans="1:362" s="344" customFormat="1">
      <c r="A29" s="329">
        <v>20</v>
      </c>
      <c r="B29" s="341" t="s">
        <v>592</v>
      </c>
      <c r="C29" s="342">
        <v>571</v>
      </c>
      <c r="D29" s="349">
        <v>553.79999999999995</v>
      </c>
      <c r="E29" s="342">
        <v>8</v>
      </c>
      <c r="F29" s="342">
        <v>9.1999999999999993</v>
      </c>
      <c r="G29" s="350"/>
      <c r="H29" s="350"/>
      <c r="I29" s="350"/>
      <c r="J29" s="350"/>
      <c r="K29" s="350"/>
      <c r="L29" s="350"/>
      <c r="M29" s="350"/>
      <c r="N29" s="350"/>
      <c r="O29" s="350">
        <v>1.5</v>
      </c>
      <c r="P29" s="350"/>
      <c r="Q29" s="350"/>
      <c r="R29" s="350"/>
      <c r="S29" s="350"/>
      <c r="T29" s="350">
        <v>1.2</v>
      </c>
      <c r="U29" s="342">
        <v>6.5</v>
      </c>
      <c r="V29" s="342">
        <v>0</v>
      </c>
      <c r="W29" s="342"/>
      <c r="X29" s="343"/>
      <c r="Y29" s="333"/>
      <c r="Z29" s="334"/>
      <c r="AA29" s="334"/>
      <c r="AB29" s="334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</row>
    <row r="30" spans="1:362" s="248" customFormat="1">
      <c r="A30" s="329">
        <v>21</v>
      </c>
      <c r="B30" s="330" t="s">
        <v>597</v>
      </c>
      <c r="C30" s="331">
        <v>1243.3000000000002</v>
      </c>
      <c r="D30" s="331">
        <v>1098.8000000000002</v>
      </c>
      <c r="E30" s="331">
        <v>16</v>
      </c>
      <c r="F30" s="331">
        <v>128.5</v>
      </c>
      <c r="G30" s="331">
        <v>34</v>
      </c>
      <c r="H30" s="331">
        <v>0.6</v>
      </c>
      <c r="I30" s="331">
        <v>1.1000000000000001</v>
      </c>
      <c r="J30" s="331">
        <v>0.3</v>
      </c>
      <c r="K30" s="331">
        <v>0.6</v>
      </c>
      <c r="L30" s="331">
        <v>0.1</v>
      </c>
      <c r="M30" s="331">
        <v>0</v>
      </c>
      <c r="N30" s="331">
        <v>6.7</v>
      </c>
      <c r="O30" s="331">
        <v>2</v>
      </c>
      <c r="P30" s="331">
        <v>18.899999999999999</v>
      </c>
      <c r="Q30" s="331">
        <v>7.3</v>
      </c>
      <c r="R30" s="331">
        <v>4.3</v>
      </c>
      <c r="S30" s="331">
        <v>3.6</v>
      </c>
      <c r="T30" s="331">
        <v>4.6000000000000005</v>
      </c>
      <c r="U30" s="331">
        <v>34.1</v>
      </c>
      <c r="V30" s="331">
        <v>0</v>
      </c>
      <c r="W30" s="331">
        <v>5.3</v>
      </c>
      <c r="X30" s="332">
        <v>5</v>
      </c>
      <c r="Y30" s="333"/>
      <c r="Z30" s="334"/>
      <c r="AA30" s="334"/>
      <c r="AB30" s="334"/>
    </row>
    <row r="31" spans="1:362">
      <c r="A31" s="329">
        <v>22</v>
      </c>
      <c r="B31" s="335" t="s">
        <v>590</v>
      </c>
      <c r="C31" s="336">
        <v>653.30000000000007</v>
      </c>
      <c r="D31" s="336">
        <v>584.20000000000005</v>
      </c>
      <c r="E31" s="336">
        <v>8.5</v>
      </c>
      <c r="F31" s="336">
        <v>60.6</v>
      </c>
      <c r="G31" s="336">
        <v>0</v>
      </c>
      <c r="H31" s="336">
        <v>0.6</v>
      </c>
      <c r="I31" s="336">
        <v>1.1000000000000001</v>
      </c>
      <c r="J31" s="336">
        <v>0.3</v>
      </c>
      <c r="K31" s="336">
        <v>0.6</v>
      </c>
      <c r="L31" s="336">
        <v>0.1</v>
      </c>
      <c r="M31" s="336">
        <v>0</v>
      </c>
      <c r="N31" s="336">
        <v>4.7</v>
      </c>
      <c r="O31" s="336">
        <v>0.9</v>
      </c>
      <c r="P31" s="336">
        <v>18.899999999999999</v>
      </c>
      <c r="Q31" s="336">
        <v>7.3</v>
      </c>
      <c r="R31" s="336">
        <v>4.3</v>
      </c>
      <c r="S31" s="336">
        <v>3.6</v>
      </c>
      <c r="T31" s="336">
        <v>0.7</v>
      </c>
      <c r="U31" s="336">
        <v>7.2</v>
      </c>
      <c r="V31" s="336">
        <v>0</v>
      </c>
      <c r="W31" s="336">
        <v>5.3</v>
      </c>
      <c r="X31" s="345">
        <v>5</v>
      </c>
      <c r="Y31" s="333"/>
      <c r="Z31" s="334"/>
      <c r="AA31" s="334"/>
      <c r="AB31" s="334"/>
    </row>
    <row r="32" spans="1:362" s="340" customFormat="1" ht="22.9" customHeight="1">
      <c r="A32" s="329">
        <v>23</v>
      </c>
      <c r="B32" s="337" t="s">
        <v>591</v>
      </c>
      <c r="C32" s="338">
        <v>61</v>
      </c>
      <c r="D32" s="348"/>
      <c r="E32" s="338">
        <v>0</v>
      </c>
      <c r="F32" s="338">
        <v>61</v>
      </c>
      <c r="G32" s="346">
        <v>34</v>
      </c>
      <c r="H32" s="346"/>
      <c r="I32" s="346"/>
      <c r="J32" s="346"/>
      <c r="K32" s="346"/>
      <c r="L32" s="346"/>
      <c r="M32" s="346"/>
      <c r="N32" s="346">
        <v>2</v>
      </c>
      <c r="O32" s="346"/>
      <c r="P32" s="346"/>
      <c r="Q32" s="346"/>
      <c r="R32" s="346"/>
      <c r="S32" s="346"/>
      <c r="T32" s="346">
        <v>3</v>
      </c>
      <c r="U32" s="338">
        <v>22</v>
      </c>
      <c r="V32" s="338">
        <v>0</v>
      </c>
      <c r="W32" s="338"/>
      <c r="X32" s="339"/>
      <c r="Y32" s="333"/>
      <c r="Z32" s="334"/>
      <c r="AA32" s="334"/>
      <c r="AB32" s="334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  <c r="LV32" s="70"/>
      <c r="LW32" s="70"/>
      <c r="LX32" s="70"/>
      <c r="LY32" s="70"/>
      <c r="LZ32" s="70"/>
      <c r="MA32" s="70"/>
      <c r="MB32" s="70"/>
      <c r="MC32" s="70"/>
      <c r="MD32" s="70"/>
      <c r="ME32" s="70"/>
      <c r="MF32" s="70"/>
      <c r="MG32" s="70"/>
      <c r="MH32" s="70"/>
      <c r="MI32" s="70"/>
      <c r="MJ32" s="70"/>
      <c r="MK32" s="70"/>
      <c r="ML32" s="70"/>
      <c r="MM32" s="70"/>
      <c r="MN32" s="70"/>
      <c r="MO32" s="70"/>
      <c r="MP32" s="70"/>
      <c r="MQ32" s="70"/>
      <c r="MR32" s="70"/>
      <c r="MS32" s="70"/>
      <c r="MT32" s="70"/>
      <c r="MU32" s="70"/>
      <c r="MV32" s="70"/>
      <c r="MW32" s="70"/>
      <c r="MX32" s="70"/>
    </row>
    <row r="33" spans="1:362" s="344" customFormat="1">
      <c r="A33" s="329">
        <v>24</v>
      </c>
      <c r="B33" s="341" t="s">
        <v>592</v>
      </c>
      <c r="C33" s="342">
        <v>529</v>
      </c>
      <c r="D33" s="349">
        <v>514.6</v>
      </c>
      <c r="E33" s="342">
        <v>7.5</v>
      </c>
      <c r="F33" s="342">
        <v>6.9</v>
      </c>
      <c r="G33" s="350"/>
      <c r="H33" s="350"/>
      <c r="I33" s="350"/>
      <c r="J33" s="350"/>
      <c r="K33" s="350"/>
      <c r="L33" s="350"/>
      <c r="M33" s="350"/>
      <c r="N33" s="350"/>
      <c r="O33" s="350">
        <v>1.1000000000000001</v>
      </c>
      <c r="P33" s="350"/>
      <c r="Q33" s="350"/>
      <c r="R33" s="350"/>
      <c r="S33" s="350"/>
      <c r="T33" s="350">
        <v>0.9</v>
      </c>
      <c r="U33" s="342">
        <v>4.9000000000000004</v>
      </c>
      <c r="V33" s="342">
        <v>0</v>
      </c>
      <c r="W33" s="342"/>
      <c r="X33" s="343"/>
      <c r="Y33" s="333"/>
      <c r="Z33" s="334"/>
      <c r="AA33" s="334"/>
      <c r="AB33" s="334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0"/>
      <c r="LY33" s="70"/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0"/>
      <c r="MN33" s="70"/>
      <c r="MO33" s="70"/>
      <c r="MP33" s="70"/>
      <c r="MQ33" s="70"/>
      <c r="MR33" s="70"/>
      <c r="MS33" s="70"/>
      <c r="MT33" s="70"/>
      <c r="MU33" s="70"/>
      <c r="MV33" s="70"/>
      <c r="MW33" s="70"/>
      <c r="MX33" s="70"/>
    </row>
    <row r="34" spans="1:362">
      <c r="A34" s="329">
        <v>25</v>
      </c>
      <c r="B34" s="330" t="s">
        <v>598</v>
      </c>
      <c r="C34" s="331">
        <v>1232.9000000000001</v>
      </c>
      <c r="D34" s="331">
        <v>1058.5999999999999</v>
      </c>
      <c r="E34" s="331">
        <v>15.3</v>
      </c>
      <c r="F34" s="331">
        <v>159</v>
      </c>
      <c r="G34" s="331">
        <v>60</v>
      </c>
      <c r="H34" s="331">
        <v>0.6</v>
      </c>
      <c r="I34" s="331">
        <v>1.1000000000000001</v>
      </c>
      <c r="J34" s="331">
        <v>0.3</v>
      </c>
      <c r="K34" s="331">
        <v>2.2999999999999998</v>
      </c>
      <c r="L34" s="331">
        <v>0.1</v>
      </c>
      <c r="M34" s="331">
        <v>0</v>
      </c>
      <c r="N34" s="331">
        <v>15</v>
      </c>
      <c r="O34" s="331">
        <v>2.5</v>
      </c>
      <c r="P34" s="331">
        <v>20.100000000000001</v>
      </c>
      <c r="Q34" s="331">
        <v>6.8</v>
      </c>
      <c r="R34" s="331">
        <v>6.2</v>
      </c>
      <c r="S34" s="331">
        <v>7.3</v>
      </c>
      <c r="T34" s="331">
        <v>2.2999999999999998</v>
      </c>
      <c r="U34" s="331">
        <v>29.7</v>
      </c>
      <c r="V34" s="331">
        <v>0</v>
      </c>
      <c r="W34" s="331">
        <v>3.2</v>
      </c>
      <c r="X34" s="331">
        <v>1.5</v>
      </c>
      <c r="Y34" s="333"/>
      <c r="Z34" s="334"/>
      <c r="AA34" s="334"/>
      <c r="AB34" s="334"/>
    </row>
    <row r="35" spans="1:362">
      <c r="A35" s="329">
        <v>26</v>
      </c>
      <c r="B35" s="335" t="s">
        <v>590</v>
      </c>
      <c r="C35" s="336">
        <v>614</v>
      </c>
      <c r="D35" s="336">
        <v>545.4</v>
      </c>
      <c r="E35" s="336">
        <v>7.9</v>
      </c>
      <c r="F35" s="336">
        <v>60.7</v>
      </c>
      <c r="G35" s="336">
        <v>0</v>
      </c>
      <c r="H35" s="336">
        <v>0.6</v>
      </c>
      <c r="I35" s="336">
        <v>1.1000000000000001</v>
      </c>
      <c r="J35" s="336">
        <v>0.3</v>
      </c>
      <c r="K35" s="336">
        <v>0.8</v>
      </c>
      <c r="L35" s="336">
        <v>0.1</v>
      </c>
      <c r="M35" s="336">
        <v>0</v>
      </c>
      <c r="N35" s="336">
        <v>6</v>
      </c>
      <c r="O35" s="336">
        <v>0.8</v>
      </c>
      <c r="P35" s="336">
        <v>20.100000000000001</v>
      </c>
      <c r="Q35" s="336">
        <v>6.8</v>
      </c>
      <c r="R35" s="336">
        <v>6.2</v>
      </c>
      <c r="S35" s="336">
        <v>7.3</v>
      </c>
      <c r="T35" s="336">
        <v>1</v>
      </c>
      <c r="U35" s="336">
        <v>6.4</v>
      </c>
      <c r="V35" s="336">
        <v>0</v>
      </c>
      <c r="W35" s="336">
        <v>3.2</v>
      </c>
      <c r="X35" s="345">
        <v>0</v>
      </c>
      <c r="Y35" s="333"/>
      <c r="Z35" s="334"/>
      <c r="AA35" s="334"/>
      <c r="AB35" s="334"/>
    </row>
    <row r="36" spans="1:362" s="340" customFormat="1" ht="22.9" customHeight="1">
      <c r="A36" s="329">
        <v>27</v>
      </c>
      <c r="B36" s="337" t="s">
        <v>591</v>
      </c>
      <c r="C36" s="338">
        <v>88.1</v>
      </c>
      <c r="D36" s="348"/>
      <c r="E36" s="338">
        <v>0</v>
      </c>
      <c r="F36" s="338">
        <v>88.1</v>
      </c>
      <c r="G36" s="346">
        <v>60</v>
      </c>
      <c r="H36" s="346"/>
      <c r="I36" s="346"/>
      <c r="J36" s="346"/>
      <c r="K36" s="346">
        <v>1.5</v>
      </c>
      <c r="L36" s="346"/>
      <c r="M36" s="346"/>
      <c r="N36" s="346">
        <v>9</v>
      </c>
      <c r="O36" s="346"/>
      <c r="P36" s="346"/>
      <c r="Q36" s="346"/>
      <c r="R36" s="346"/>
      <c r="S36" s="346"/>
      <c r="T36" s="346"/>
      <c r="U36" s="338">
        <v>16.100000000000001</v>
      </c>
      <c r="V36" s="338">
        <v>0</v>
      </c>
      <c r="W36" s="338"/>
      <c r="X36" s="339">
        <v>1.5</v>
      </c>
      <c r="Y36" s="333"/>
      <c r="Z36" s="334"/>
      <c r="AA36" s="334"/>
      <c r="AB36" s="334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70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70"/>
      <c r="LL36" s="70"/>
      <c r="LM36" s="70"/>
      <c r="LN36" s="70"/>
      <c r="LO36" s="70"/>
      <c r="LP36" s="70"/>
      <c r="LQ36" s="70"/>
      <c r="LR36" s="70"/>
      <c r="LS36" s="70"/>
      <c r="LT36" s="70"/>
      <c r="LU36" s="70"/>
      <c r="LV36" s="70"/>
      <c r="LW36" s="70"/>
      <c r="LX36" s="70"/>
      <c r="LY36" s="70"/>
      <c r="LZ36" s="70"/>
      <c r="MA36" s="70"/>
      <c r="MB36" s="70"/>
      <c r="MC36" s="70"/>
      <c r="MD36" s="70"/>
      <c r="ME36" s="70"/>
      <c r="MF36" s="70"/>
      <c r="MG36" s="70"/>
      <c r="MH36" s="70"/>
      <c r="MI36" s="70"/>
      <c r="MJ36" s="70"/>
      <c r="MK36" s="70"/>
      <c r="ML36" s="70"/>
      <c r="MM36" s="70"/>
      <c r="MN36" s="70"/>
      <c r="MO36" s="70"/>
      <c r="MP36" s="70"/>
      <c r="MQ36" s="70"/>
      <c r="MR36" s="70"/>
      <c r="MS36" s="70"/>
      <c r="MT36" s="70"/>
      <c r="MU36" s="70"/>
      <c r="MV36" s="70"/>
      <c r="MW36" s="70"/>
      <c r="MX36" s="70"/>
    </row>
    <row r="37" spans="1:362" s="344" customFormat="1">
      <c r="A37" s="329">
        <v>28</v>
      </c>
      <c r="B37" s="341" t="s">
        <v>592</v>
      </c>
      <c r="C37" s="342">
        <v>530.80000000000007</v>
      </c>
      <c r="D37" s="349">
        <v>513.20000000000005</v>
      </c>
      <c r="E37" s="342">
        <v>7.4</v>
      </c>
      <c r="F37" s="342">
        <v>10.199999999999999</v>
      </c>
      <c r="G37" s="350"/>
      <c r="H37" s="350"/>
      <c r="I37" s="350"/>
      <c r="J37" s="350"/>
      <c r="K37" s="350"/>
      <c r="L37" s="350"/>
      <c r="M37" s="350"/>
      <c r="N37" s="350"/>
      <c r="O37" s="350">
        <v>1.7</v>
      </c>
      <c r="P37" s="350"/>
      <c r="Q37" s="350"/>
      <c r="R37" s="350"/>
      <c r="S37" s="350"/>
      <c r="T37" s="350">
        <v>1.3</v>
      </c>
      <c r="U37" s="342">
        <v>7.2</v>
      </c>
      <c r="V37" s="342">
        <v>0</v>
      </c>
      <c r="W37" s="342"/>
      <c r="X37" s="343"/>
      <c r="Y37" s="333"/>
      <c r="Z37" s="334"/>
      <c r="AA37" s="334"/>
      <c r="AB37" s="334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70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70"/>
      <c r="LK37" s="70"/>
      <c r="LL37" s="70"/>
      <c r="LM37" s="70"/>
      <c r="LN37" s="70"/>
      <c r="LO37" s="70"/>
      <c r="LP37" s="70"/>
      <c r="LQ37" s="70"/>
      <c r="LR37" s="70"/>
      <c r="LS37" s="70"/>
      <c r="LT37" s="70"/>
      <c r="LU37" s="70"/>
      <c r="LV37" s="70"/>
      <c r="LW37" s="70"/>
      <c r="LX37" s="70"/>
      <c r="LY37" s="70"/>
      <c r="LZ37" s="70"/>
      <c r="MA37" s="70"/>
      <c r="MB37" s="70"/>
      <c r="MC37" s="70"/>
      <c r="MD37" s="70"/>
      <c r="ME37" s="70"/>
      <c r="MF37" s="70"/>
      <c r="MG37" s="70"/>
      <c r="MH37" s="70"/>
      <c r="MI37" s="70"/>
      <c r="MJ37" s="70"/>
      <c r="MK37" s="70"/>
      <c r="ML37" s="70"/>
      <c r="MM37" s="70"/>
      <c r="MN37" s="70"/>
      <c r="MO37" s="70"/>
      <c r="MP37" s="70"/>
      <c r="MQ37" s="70"/>
      <c r="MR37" s="70"/>
      <c r="MS37" s="70"/>
      <c r="MT37" s="70"/>
      <c r="MU37" s="70"/>
      <c r="MV37" s="70"/>
      <c r="MW37" s="70"/>
      <c r="MX37" s="70"/>
    </row>
    <row r="38" spans="1:362" s="353" customFormat="1" ht="13.15" customHeight="1">
      <c r="A38" s="329">
        <v>29</v>
      </c>
      <c r="B38" s="330" t="s">
        <v>599</v>
      </c>
      <c r="C38" s="351">
        <v>1319.6</v>
      </c>
      <c r="D38" s="351">
        <v>1146.2</v>
      </c>
      <c r="E38" s="351">
        <v>16.600000000000001</v>
      </c>
      <c r="F38" s="351">
        <v>156.80000000000001</v>
      </c>
      <c r="G38" s="351">
        <v>45.6</v>
      </c>
      <c r="H38" s="351">
        <v>0.89999999999999991</v>
      </c>
      <c r="I38" s="351">
        <v>0.7</v>
      </c>
      <c r="J38" s="351">
        <v>0.3</v>
      </c>
      <c r="K38" s="351">
        <v>4.0999999999999996</v>
      </c>
      <c r="L38" s="351">
        <v>0.1</v>
      </c>
      <c r="M38" s="351">
        <v>0</v>
      </c>
      <c r="N38" s="351">
        <v>7.5</v>
      </c>
      <c r="O38" s="351">
        <v>2.7</v>
      </c>
      <c r="P38" s="351">
        <v>27.6</v>
      </c>
      <c r="Q38" s="351">
        <v>6.5</v>
      </c>
      <c r="R38" s="351">
        <v>5.5</v>
      </c>
      <c r="S38" s="351">
        <v>3.5</v>
      </c>
      <c r="T38" s="351">
        <v>3.0999999999999996</v>
      </c>
      <c r="U38" s="351">
        <v>37.299999999999997</v>
      </c>
      <c r="V38" s="351">
        <v>0</v>
      </c>
      <c r="W38" s="351">
        <v>6.9</v>
      </c>
      <c r="X38" s="352">
        <v>4.5</v>
      </c>
      <c r="Y38" s="333"/>
      <c r="Z38" s="334"/>
      <c r="AA38" s="334"/>
      <c r="AB38" s="334"/>
    </row>
    <row r="39" spans="1:362" s="354" customFormat="1" ht="15" customHeight="1">
      <c r="A39" s="329">
        <v>30</v>
      </c>
      <c r="B39" s="335" t="s">
        <v>590</v>
      </c>
      <c r="C39" s="336">
        <v>551.6</v>
      </c>
      <c r="D39" s="336">
        <v>471.3</v>
      </c>
      <c r="E39" s="336">
        <v>6.8</v>
      </c>
      <c r="F39" s="336">
        <v>73.5</v>
      </c>
      <c r="G39" s="336">
        <v>0</v>
      </c>
      <c r="H39" s="336">
        <v>0.6</v>
      </c>
      <c r="I39" s="336">
        <v>0.6</v>
      </c>
      <c r="J39" s="336">
        <v>0.3</v>
      </c>
      <c r="K39" s="336">
        <v>0.8</v>
      </c>
      <c r="L39" s="336">
        <v>0.1</v>
      </c>
      <c r="M39" s="336">
        <v>0</v>
      </c>
      <c r="N39" s="336">
        <v>4.8</v>
      </c>
      <c r="O39" s="336">
        <v>0.7</v>
      </c>
      <c r="P39" s="336">
        <v>27.6</v>
      </c>
      <c r="Q39" s="336">
        <v>5.0999999999999996</v>
      </c>
      <c r="R39" s="336">
        <v>5</v>
      </c>
      <c r="S39" s="336">
        <v>3.5</v>
      </c>
      <c r="T39" s="336">
        <v>0.9</v>
      </c>
      <c r="U39" s="336">
        <v>12.1</v>
      </c>
      <c r="V39" s="336">
        <v>0</v>
      </c>
      <c r="W39" s="336">
        <v>6.9</v>
      </c>
      <c r="X39" s="336">
        <v>4.5</v>
      </c>
      <c r="Y39" s="333"/>
      <c r="Z39" s="334"/>
      <c r="AA39" s="334"/>
      <c r="AB39" s="334"/>
    </row>
    <row r="40" spans="1:362" s="357" customFormat="1" ht="23.45" customHeight="1">
      <c r="A40" s="329">
        <v>31</v>
      </c>
      <c r="B40" s="337" t="s">
        <v>591</v>
      </c>
      <c r="C40" s="338">
        <v>72.100000000000009</v>
      </c>
      <c r="D40" s="355"/>
      <c r="E40" s="338">
        <v>0</v>
      </c>
      <c r="F40" s="338">
        <v>72.100000000000009</v>
      </c>
      <c r="G40" s="356">
        <v>45.6</v>
      </c>
      <c r="H40" s="356">
        <v>0.3</v>
      </c>
      <c r="I40" s="356">
        <v>0.1</v>
      </c>
      <c r="J40" s="356"/>
      <c r="K40" s="356">
        <v>3.3</v>
      </c>
      <c r="L40" s="356"/>
      <c r="M40" s="356"/>
      <c r="N40" s="356">
        <v>2.7</v>
      </c>
      <c r="O40" s="356">
        <v>0.4</v>
      </c>
      <c r="P40" s="356"/>
      <c r="Q40" s="356">
        <v>1.4</v>
      </c>
      <c r="R40" s="356">
        <v>0.5</v>
      </c>
      <c r="S40" s="356"/>
      <c r="T40" s="356">
        <v>1</v>
      </c>
      <c r="U40" s="338">
        <v>16.8</v>
      </c>
      <c r="V40" s="338">
        <v>0</v>
      </c>
      <c r="W40" s="338"/>
      <c r="X40" s="339"/>
      <c r="Y40" s="333"/>
      <c r="Z40" s="334"/>
      <c r="AA40" s="334"/>
      <c r="AB40" s="334"/>
      <c r="AC40" s="354"/>
      <c r="AD40" s="354"/>
      <c r="AE40" s="354"/>
      <c r="AF40" s="354"/>
      <c r="AG40" s="354"/>
      <c r="AH40" s="354"/>
      <c r="AI40" s="354"/>
      <c r="AJ40" s="354"/>
      <c r="AK40" s="354"/>
      <c r="AL40" s="354"/>
      <c r="AM40" s="354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4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  <c r="BS40" s="354"/>
      <c r="BT40" s="354"/>
      <c r="BU40" s="354"/>
      <c r="BV40" s="354"/>
      <c r="BW40" s="354"/>
      <c r="BX40" s="354"/>
      <c r="BY40" s="354"/>
      <c r="BZ40" s="354"/>
      <c r="CA40" s="354"/>
      <c r="CB40" s="354"/>
      <c r="CC40" s="354"/>
      <c r="CD40" s="354"/>
      <c r="CE40" s="354"/>
      <c r="CF40" s="354"/>
      <c r="CG40" s="354"/>
      <c r="CH40" s="354"/>
      <c r="CI40" s="354"/>
      <c r="CJ40" s="354"/>
      <c r="CK40" s="354"/>
      <c r="CL40" s="354"/>
      <c r="CM40" s="354"/>
      <c r="CN40" s="354"/>
      <c r="CO40" s="354"/>
      <c r="CP40" s="354"/>
      <c r="CQ40" s="354"/>
      <c r="CR40" s="354"/>
      <c r="CS40" s="354"/>
      <c r="CT40" s="354"/>
      <c r="CU40" s="354"/>
      <c r="CV40" s="354"/>
      <c r="CW40" s="354"/>
      <c r="CX40" s="354"/>
      <c r="CY40" s="354"/>
      <c r="CZ40" s="354"/>
      <c r="DA40" s="354"/>
      <c r="DB40" s="354"/>
      <c r="DC40" s="354"/>
      <c r="DD40" s="354"/>
      <c r="DE40" s="354"/>
      <c r="DF40" s="354"/>
      <c r="DG40" s="354"/>
      <c r="DH40" s="354"/>
      <c r="DI40" s="354"/>
      <c r="DJ40" s="354"/>
      <c r="DK40" s="354"/>
      <c r="DL40" s="354"/>
      <c r="DM40" s="354"/>
      <c r="DN40" s="354"/>
      <c r="DO40" s="354"/>
      <c r="DP40" s="354"/>
      <c r="DQ40" s="354"/>
      <c r="DR40" s="354"/>
      <c r="DS40" s="354"/>
      <c r="DT40" s="354"/>
      <c r="DU40" s="354"/>
      <c r="DV40" s="354"/>
      <c r="DW40" s="354"/>
      <c r="DX40" s="354"/>
      <c r="DY40" s="354"/>
      <c r="DZ40" s="354"/>
      <c r="EA40" s="354"/>
      <c r="EB40" s="354"/>
      <c r="EC40" s="354"/>
      <c r="ED40" s="354"/>
      <c r="EE40" s="354"/>
      <c r="EF40" s="354"/>
      <c r="EG40" s="354"/>
      <c r="EH40" s="354"/>
      <c r="EI40" s="354"/>
      <c r="EJ40" s="354"/>
      <c r="EK40" s="354"/>
      <c r="EL40" s="354"/>
      <c r="EM40" s="354"/>
      <c r="EN40" s="354"/>
      <c r="EO40" s="354"/>
      <c r="EP40" s="354"/>
      <c r="EQ40" s="354"/>
      <c r="ER40" s="354"/>
      <c r="ES40" s="354"/>
      <c r="ET40" s="354"/>
      <c r="EU40" s="354"/>
      <c r="EV40" s="354"/>
      <c r="EW40" s="354"/>
      <c r="EX40" s="354"/>
      <c r="EY40" s="354"/>
      <c r="EZ40" s="354"/>
      <c r="FA40" s="354"/>
      <c r="FB40" s="354"/>
      <c r="FC40" s="354"/>
      <c r="FD40" s="354"/>
      <c r="FE40" s="354"/>
      <c r="FF40" s="354"/>
      <c r="FG40" s="354"/>
      <c r="FH40" s="354"/>
      <c r="FI40" s="354"/>
      <c r="FJ40" s="354"/>
      <c r="FK40" s="354"/>
      <c r="FL40" s="354"/>
      <c r="FM40" s="354"/>
      <c r="FN40" s="354"/>
      <c r="FO40" s="354"/>
      <c r="FP40" s="354"/>
      <c r="FQ40" s="354"/>
      <c r="FR40" s="354"/>
      <c r="FS40" s="354"/>
      <c r="FT40" s="354"/>
      <c r="FU40" s="354"/>
      <c r="FV40" s="354"/>
      <c r="FW40" s="354"/>
      <c r="FX40" s="354"/>
      <c r="FY40" s="354"/>
      <c r="FZ40" s="354"/>
      <c r="GA40" s="354"/>
      <c r="GB40" s="354"/>
      <c r="GC40" s="354"/>
      <c r="GD40" s="354"/>
      <c r="GE40" s="354"/>
      <c r="GF40" s="354"/>
      <c r="GG40" s="354"/>
      <c r="GH40" s="354"/>
      <c r="GI40" s="354"/>
      <c r="GJ40" s="354"/>
      <c r="GK40" s="354"/>
      <c r="GL40" s="354"/>
      <c r="GM40" s="354"/>
      <c r="GN40" s="354"/>
      <c r="GO40" s="354"/>
      <c r="GP40" s="354"/>
      <c r="GQ40" s="354"/>
      <c r="GR40" s="354"/>
      <c r="GS40" s="354"/>
      <c r="GT40" s="354"/>
      <c r="GU40" s="354"/>
      <c r="GV40" s="354"/>
      <c r="GW40" s="354"/>
      <c r="GX40" s="354"/>
      <c r="GY40" s="354"/>
      <c r="GZ40" s="354"/>
      <c r="HA40" s="354"/>
      <c r="HB40" s="354"/>
      <c r="HC40" s="354"/>
      <c r="HD40" s="354"/>
      <c r="HE40" s="354"/>
      <c r="HF40" s="354"/>
      <c r="HG40" s="354"/>
      <c r="HH40" s="354"/>
      <c r="HI40" s="354"/>
      <c r="HJ40" s="354"/>
      <c r="HK40" s="354"/>
      <c r="HL40" s="354"/>
      <c r="HM40" s="354"/>
      <c r="HN40" s="354"/>
      <c r="HO40" s="354"/>
      <c r="HP40" s="354"/>
      <c r="HQ40" s="354"/>
      <c r="HR40" s="354"/>
      <c r="HS40" s="354"/>
      <c r="HT40" s="354"/>
      <c r="HU40" s="354"/>
      <c r="HV40" s="354"/>
      <c r="HW40" s="354"/>
      <c r="HX40" s="354"/>
      <c r="HY40" s="354"/>
      <c r="HZ40" s="354"/>
      <c r="IA40" s="354"/>
      <c r="IB40" s="354"/>
      <c r="IC40" s="354"/>
      <c r="ID40" s="354"/>
      <c r="IE40" s="354"/>
      <c r="IF40" s="354"/>
      <c r="IG40" s="354"/>
      <c r="IH40" s="354"/>
      <c r="II40" s="354"/>
      <c r="IJ40" s="354"/>
      <c r="IK40" s="354"/>
      <c r="IL40" s="354"/>
      <c r="IM40" s="354"/>
      <c r="IN40" s="354"/>
      <c r="IO40" s="354"/>
      <c r="IP40" s="354"/>
      <c r="IQ40" s="354"/>
      <c r="IR40" s="354"/>
      <c r="IS40" s="354"/>
      <c r="IT40" s="354"/>
      <c r="IU40" s="354"/>
      <c r="IV40" s="354"/>
      <c r="IW40" s="354"/>
      <c r="IX40" s="354"/>
      <c r="IY40" s="354"/>
      <c r="IZ40" s="354"/>
      <c r="JA40" s="354"/>
      <c r="JB40" s="354"/>
      <c r="JC40" s="354"/>
      <c r="JD40" s="354"/>
      <c r="JE40" s="354"/>
      <c r="JF40" s="354"/>
      <c r="JG40" s="354"/>
      <c r="JH40" s="354"/>
      <c r="JI40" s="354"/>
      <c r="JJ40" s="354"/>
      <c r="JK40" s="354"/>
      <c r="JL40" s="354"/>
      <c r="JM40" s="354"/>
      <c r="JN40" s="354"/>
      <c r="JO40" s="354"/>
      <c r="JP40" s="354"/>
      <c r="JQ40" s="354"/>
      <c r="JR40" s="354"/>
      <c r="JS40" s="354"/>
      <c r="JT40" s="354"/>
      <c r="JU40" s="354"/>
      <c r="JV40" s="354"/>
      <c r="JW40" s="354"/>
      <c r="JX40" s="354"/>
      <c r="JY40" s="354"/>
      <c r="JZ40" s="354"/>
      <c r="KA40" s="354"/>
      <c r="KB40" s="354"/>
      <c r="KC40" s="354"/>
      <c r="KD40" s="354"/>
      <c r="KE40" s="354"/>
      <c r="KF40" s="354"/>
      <c r="KG40" s="354"/>
      <c r="KH40" s="354"/>
      <c r="KI40" s="354"/>
      <c r="KJ40" s="354"/>
      <c r="KK40" s="354"/>
      <c r="KL40" s="354"/>
      <c r="KM40" s="354"/>
      <c r="KN40" s="354"/>
      <c r="KO40" s="354"/>
      <c r="KP40" s="354"/>
      <c r="KQ40" s="354"/>
      <c r="KR40" s="354"/>
      <c r="KS40" s="354"/>
      <c r="KT40" s="354"/>
      <c r="KU40" s="354"/>
      <c r="KV40" s="354"/>
      <c r="KW40" s="354"/>
      <c r="KX40" s="354"/>
      <c r="KY40" s="354"/>
      <c r="KZ40" s="354"/>
      <c r="LA40" s="354"/>
      <c r="LB40" s="354"/>
      <c r="LC40" s="354"/>
      <c r="LD40" s="354"/>
      <c r="LE40" s="354"/>
      <c r="LF40" s="354"/>
      <c r="LG40" s="354"/>
      <c r="LH40" s="354"/>
      <c r="LI40" s="354"/>
      <c r="LJ40" s="354"/>
      <c r="LK40" s="354"/>
      <c r="LL40" s="354"/>
      <c r="LM40" s="354"/>
      <c r="LN40" s="354"/>
      <c r="LO40" s="354"/>
      <c r="LP40" s="354"/>
      <c r="LQ40" s="354"/>
      <c r="LR40" s="354"/>
      <c r="LS40" s="354"/>
      <c r="LT40" s="354"/>
      <c r="LU40" s="354"/>
      <c r="LV40" s="354"/>
      <c r="LW40" s="354"/>
      <c r="LX40" s="354"/>
      <c r="LY40" s="354"/>
      <c r="LZ40" s="354"/>
      <c r="MA40" s="354"/>
      <c r="MB40" s="354"/>
      <c r="MC40" s="354"/>
      <c r="MD40" s="354"/>
      <c r="ME40" s="354"/>
      <c r="MF40" s="354"/>
      <c r="MG40" s="354"/>
      <c r="MH40" s="354"/>
      <c r="MI40" s="354"/>
      <c r="MJ40" s="354"/>
      <c r="MK40" s="354"/>
      <c r="ML40" s="354"/>
      <c r="MM40" s="354"/>
      <c r="MN40" s="354"/>
      <c r="MO40" s="354"/>
      <c r="MP40" s="354"/>
      <c r="MQ40" s="354"/>
      <c r="MR40" s="354"/>
      <c r="MS40" s="354"/>
      <c r="MT40" s="354"/>
      <c r="MU40" s="354"/>
      <c r="MV40" s="354"/>
      <c r="MW40" s="354"/>
      <c r="MX40" s="354"/>
    </row>
    <row r="41" spans="1:362" s="360" customFormat="1" ht="12.6" customHeight="1">
      <c r="A41" s="329">
        <v>32</v>
      </c>
      <c r="B41" s="341" t="s">
        <v>592</v>
      </c>
      <c r="C41" s="342">
        <v>695.9</v>
      </c>
      <c r="D41" s="358">
        <v>674.9</v>
      </c>
      <c r="E41" s="342">
        <v>9.8000000000000007</v>
      </c>
      <c r="F41" s="342">
        <v>11.2</v>
      </c>
      <c r="G41" s="359"/>
      <c r="H41" s="359"/>
      <c r="I41" s="359"/>
      <c r="J41" s="359"/>
      <c r="K41" s="359"/>
      <c r="L41" s="359"/>
      <c r="M41" s="359"/>
      <c r="N41" s="359"/>
      <c r="O41" s="359">
        <v>1.6</v>
      </c>
      <c r="P41" s="359"/>
      <c r="Q41" s="359"/>
      <c r="R41" s="359"/>
      <c r="S41" s="359"/>
      <c r="T41" s="359">
        <v>1.2</v>
      </c>
      <c r="U41" s="342">
        <v>8.4</v>
      </c>
      <c r="V41" s="342">
        <v>0</v>
      </c>
      <c r="W41" s="342"/>
      <c r="X41" s="343"/>
      <c r="Y41" s="333"/>
      <c r="Z41" s="334"/>
      <c r="AA41" s="334"/>
      <c r="AB41" s="33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54"/>
      <c r="BD41" s="354"/>
      <c r="BE41" s="354"/>
      <c r="BF41" s="354"/>
      <c r="BG41" s="354"/>
      <c r="BH41" s="354"/>
      <c r="BI41" s="354"/>
      <c r="BJ41" s="354"/>
      <c r="BK41" s="354"/>
      <c r="BL41" s="354"/>
      <c r="BM41" s="354"/>
      <c r="BN41" s="354"/>
      <c r="BO41" s="354"/>
      <c r="BP41" s="354"/>
      <c r="BQ41" s="354"/>
      <c r="BR41" s="354"/>
      <c r="BS41" s="354"/>
      <c r="BT41" s="354"/>
      <c r="BU41" s="354"/>
      <c r="BV41" s="354"/>
      <c r="BW41" s="354"/>
      <c r="BX41" s="354"/>
      <c r="BY41" s="354"/>
      <c r="BZ41" s="354"/>
      <c r="CA41" s="354"/>
      <c r="CB41" s="354"/>
      <c r="CC41" s="354"/>
      <c r="CD41" s="354"/>
      <c r="CE41" s="354"/>
      <c r="CF41" s="354"/>
      <c r="CG41" s="354"/>
      <c r="CH41" s="354"/>
      <c r="CI41" s="354"/>
      <c r="CJ41" s="354"/>
      <c r="CK41" s="354"/>
      <c r="CL41" s="354"/>
      <c r="CM41" s="354"/>
      <c r="CN41" s="354"/>
      <c r="CO41" s="354"/>
      <c r="CP41" s="354"/>
      <c r="CQ41" s="354"/>
      <c r="CR41" s="354"/>
      <c r="CS41" s="354"/>
      <c r="CT41" s="354"/>
      <c r="CU41" s="354"/>
      <c r="CV41" s="354"/>
      <c r="CW41" s="354"/>
      <c r="CX41" s="354"/>
      <c r="CY41" s="354"/>
      <c r="CZ41" s="354"/>
      <c r="DA41" s="354"/>
      <c r="DB41" s="354"/>
      <c r="DC41" s="354"/>
      <c r="DD41" s="354"/>
      <c r="DE41" s="354"/>
      <c r="DF41" s="354"/>
      <c r="DG41" s="354"/>
      <c r="DH41" s="354"/>
      <c r="DI41" s="354"/>
      <c r="DJ41" s="354"/>
      <c r="DK41" s="354"/>
      <c r="DL41" s="354"/>
      <c r="DM41" s="354"/>
      <c r="DN41" s="354"/>
      <c r="DO41" s="354"/>
      <c r="DP41" s="354"/>
      <c r="DQ41" s="354"/>
      <c r="DR41" s="354"/>
      <c r="DS41" s="354"/>
      <c r="DT41" s="354"/>
      <c r="DU41" s="354"/>
      <c r="DV41" s="354"/>
      <c r="DW41" s="354"/>
      <c r="DX41" s="354"/>
      <c r="DY41" s="354"/>
      <c r="DZ41" s="354"/>
      <c r="EA41" s="354"/>
      <c r="EB41" s="354"/>
      <c r="EC41" s="354"/>
      <c r="ED41" s="354"/>
      <c r="EE41" s="354"/>
      <c r="EF41" s="354"/>
      <c r="EG41" s="354"/>
      <c r="EH41" s="354"/>
      <c r="EI41" s="354"/>
      <c r="EJ41" s="354"/>
      <c r="EK41" s="354"/>
      <c r="EL41" s="354"/>
      <c r="EM41" s="354"/>
      <c r="EN41" s="354"/>
      <c r="EO41" s="354"/>
      <c r="EP41" s="354"/>
      <c r="EQ41" s="354"/>
      <c r="ER41" s="354"/>
      <c r="ES41" s="354"/>
      <c r="ET41" s="354"/>
      <c r="EU41" s="354"/>
      <c r="EV41" s="354"/>
      <c r="EW41" s="354"/>
      <c r="EX41" s="354"/>
      <c r="EY41" s="354"/>
      <c r="EZ41" s="354"/>
      <c r="FA41" s="354"/>
      <c r="FB41" s="354"/>
      <c r="FC41" s="354"/>
      <c r="FD41" s="354"/>
      <c r="FE41" s="354"/>
      <c r="FF41" s="354"/>
      <c r="FG41" s="354"/>
      <c r="FH41" s="354"/>
      <c r="FI41" s="354"/>
      <c r="FJ41" s="354"/>
      <c r="FK41" s="354"/>
      <c r="FL41" s="354"/>
      <c r="FM41" s="354"/>
      <c r="FN41" s="354"/>
      <c r="FO41" s="354"/>
      <c r="FP41" s="354"/>
      <c r="FQ41" s="354"/>
      <c r="FR41" s="354"/>
      <c r="FS41" s="354"/>
      <c r="FT41" s="354"/>
      <c r="FU41" s="354"/>
      <c r="FV41" s="354"/>
      <c r="FW41" s="354"/>
      <c r="FX41" s="354"/>
      <c r="FY41" s="354"/>
      <c r="FZ41" s="354"/>
      <c r="GA41" s="354"/>
      <c r="GB41" s="354"/>
      <c r="GC41" s="354"/>
      <c r="GD41" s="354"/>
      <c r="GE41" s="354"/>
      <c r="GF41" s="354"/>
      <c r="GG41" s="354"/>
      <c r="GH41" s="354"/>
      <c r="GI41" s="354"/>
      <c r="GJ41" s="354"/>
      <c r="GK41" s="354"/>
      <c r="GL41" s="354"/>
      <c r="GM41" s="354"/>
      <c r="GN41" s="354"/>
      <c r="GO41" s="354"/>
      <c r="GP41" s="354"/>
      <c r="GQ41" s="354"/>
      <c r="GR41" s="354"/>
      <c r="GS41" s="354"/>
      <c r="GT41" s="354"/>
      <c r="GU41" s="354"/>
      <c r="GV41" s="354"/>
      <c r="GW41" s="354"/>
      <c r="GX41" s="354"/>
      <c r="GY41" s="354"/>
      <c r="GZ41" s="354"/>
      <c r="HA41" s="354"/>
      <c r="HB41" s="354"/>
      <c r="HC41" s="354"/>
      <c r="HD41" s="354"/>
      <c r="HE41" s="354"/>
      <c r="HF41" s="354"/>
      <c r="HG41" s="354"/>
      <c r="HH41" s="354"/>
      <c r="HI41" s="354"/>
      <c r="HJ41" s="354"/>
      <c r="HK41" s="354"/>
      <c r="HL41" s="354"/>
      <c r="HM41" s="354"/>
      <c r="HN41" s="354"/>
      <c r="HO41" s="354"/>
      <c r="HP41" s="354"/>
      <c r="HQ41" s="354"/>
      <c r="HR41" s="354"/>
      <c r="HS41" s="354"/>
      <c r="HT41" s="354"/>
      <c r="HU41" s="354"/>
      <c r="HV41" s="354"/>
      <c r="HW41" s="354"/>
      <c r="HX41" s="354"/>
      <c r="HY41" s="354"/>
      <c r="HZ41" s="354"/>
      <c r="IA41" s="354"/>
      <c r="IB41" s="354"/>
      <c r="IC41" s="354"/>
      <c r="ID41" s="354"/>
      <c r="IE41" s="354"/>
      <c r="IF41" s="354"/>
      <c r="IG41" s="354"/>
      <c r="IH41" s="354"/>
      <c r="II41" s="354"/>
      <c r="IJ41" s="354"/>
      <c r="IK41" s="354"/>
      <c r="IL41" s="354"/>
      <c r="IM41" s="354"/>
      <c r="IN41" s="354"/>
      <c r="IO41" s="354"/>
      <c r="IP41" s="354"/>
      <c r="IQ41" s="354"/>
      <c r="IR41" s="354"/>
      <c r="IS41" s="354"/>
      <c r="IT41" s="354"/>
      <c r="IU41" s="354"/>
      <c r="IV41" s="354"/>
      <c r="IW41" s="354"/>
      <c r="IX41" s="354"/>
      <c r="IY41" s="354"/>
      <c r="IZ41" s="354"/>
      <c r="JA41" s="354"/>
      <c r="JB41" s="354"/>
      <c r="JC41" s="354"/>
      <c r="JD41" s="354"/>
      <c r="JE41" s="354"/>
      <c r="JF41" s="354"/>
      <c r="JG41" s="354"/>
      <c r="JH41" s="354"/>
      <c r="JI41" s="354"/>
      <c r="JJ41" s="354"/>
      <c r="JK41" s="354"/>
      <c r="JL41" s="354"/>
      <c r="JM41" s="354"/>
      <c r="JN41" s="354"/>
      <c r="JO41" s="354"/>
      <c r="JP41" s="354"/>
      <c r="JQ41" s="354"/>
      <c r="JR41" s="354"/>
      <c r="JS41" s="354"/>
      <c r="JT41" s="354"/>
      <c r="JU41" s="354"/>
      <c r="JV41" s="354"/>
      <c r="JW41" s="354"/>
      <c r="JX41" s="354"/>
      <c r="JY41" s="354"/>
      <c r="JZ41" s="354"/>
      <c r="KA41" s="354"/>
      <c r="KB41" s="354"/>
      <c r="KC41" s="354"/>
      <c r="KD41" s="354"/>
      <c r="KE41" s="354"/>
      <c r="KF41" s="354"/>
      <c r="KG41" s="354"/>
      <c r="KH41" s="354"/>
      <c r="KI41" s="354"/>
      <c r="KJ41" s="354"/>
      <c r="KK41" s="354"/>
      <c r="KL41" s="354"/>
      <c r="KM41" s="354"/>
      <c r="KN41" s="354"/>
      <c r="KO41" s="354"/>
      <c r="KP41" s="354"/>
      <c r="KQ41" s="354"/>
      <c r="KR41" s="354"/>
      <c r="KS41" s="354"/>
      <c r="KT41" s="354"/>
      <c r="KU41" s="354"/>
      <c r="KV41" s="354"/>
      <c r="KW41" s="354"/>
      <c r="KX41" s="354"/>
      <c r="KY41" s="354"/>
      <c r="KZ41" s="354"/>
      <c r="LA41" s="354"/>
      <c r="LB41" s="354"/>
      <c r="LC41" s="354"/>
      <c r="LD41" s="354"/>
      <c r="LE41" s="354"/>
      <c r="LF41" s="354"/>
      <c r="LG41" s="354"/>
      <c r="LH41" s="354"/>
      <c r="LI41" s="354"/>
      <c r="LJ41" s="354"/>
      <c r="LK41" s="354"/>
      <c r="LL41" s="354"/>
      <c r="LM41" s="354"/>
      <c r="LN41" s="354"/>
      <c r="LO41" s="354"/>
      <c r="LP41" s="354"/>
      <c r="LQ41" s="354"/>
      <c r="LR41" s="354"/>
      <c r="LS41" s="354"/>
      <c r="LT41" s="354"/>
      <c r="LU41" s="354"/>
      <c r="LV41" s="354"/>
      <c r="LW41" s="354"/>
      <c r="LX41" s="354"/>
      <c r="LY41" s="354"/>
      <c r="LZ41" s="354"/>
      <c r="MA41" s="354"/>
      <c r="MB41" s="354"/>
      <c r="MC41" s="354"/>
      <c r="MD41" s="354"/>
      <c r="ME41" s="354"/>
      <c r="MF41" s="354"/>
      <c r="MG41" s="354"/>
      <c r="MH41" s="354"/>
      <c r="MI41" s="354"/>
      <c r="MJ41" s="354"/>
      <c r="MK41" s="354"/>
      <c r="ML41" s="354"/>
      <c r="MM41" s="354"/>
      <c r="MN41" s="354"/>
      <c r="MO41" s="354"/>
      <c r="MP41" s="354"/>
      <c r="MQ41" s="354"/>
      <c r="MR41" s="354"/>
      <c r="MS41" s="354"/>
      <c r="MT41" s="354"/>
      <c r="MU41" s="354"/>
      <c r="MV41" s="354"/>
      <c r="MW41" s="354"/>
      <c r="MX41" s="354"/>
    </row>
    <row r="42" spans="1:362" s="248" customFormat="1">
      <c r="A42" s="329">
        <v>33</v>
      </c>
      <c r="B42" s="361" t="s">
        <v>600</v>
      </c>
      <c r="C42" s="259">
        <v>9562.7999999999993</v>
      </c>
      <c r="D42" s="259">
        <v>8245.5</v>
      </c>
      <c r="E42" s="259">
        <v>119.4</v>
      </c>
      <c r="F42" s="259">
        <v>1197.9000000000001</v>
      </c>
      <c r="G42" s="259">
        <v>411.3</v>
      </c>
      <c r="H42" s="259">
        <v>4.7</v>
      </c>
      <c r="I42" s="259">
        <v>8.3999999999999986</v>
      </c>
      <c r="J42" s="259">
        <v>2.4</v>
      </c>
      <c r="K42" s="259">
        <v>20.2</v>
      </c>
      <c r="L42" s="259">
        <v>0.79999999999999993</v>
      </c>
      <c r="M42" s="259">
        <v>0</v>
      </c>
      <c r="N42" s="259">
        <v>62.8</v>
      </c>
      <c r="O42" s="259">
        <v>17.600000000000001</v>
      </c>
      <c r="P42" s="259">
        <v>160.9</v>
      </c>
      <c r="Q42" s="259">
        <v>53.599999999999994</v>
      </c>
      <c r="R42" s="259">
        <v>41.7</v>
      </c>
      <c r="S42" s="259">
        <v>32.199999999999996</v>
      </c>
      <c r="T42" s="259">
        <v>28.4</v>
      </c>
      <c r="U42" s="259">
        <v>286</v>
      </c>
      <c r="V42" s="259">
        <v>0</v>
      </c>
      <c r="W42" s="259">
        <v>35.1</v>
      </c>
      <c r="X42" s="259">
        <v>31.8</v>
      </c>
      <c r="Y42" s="333"/>
      <c r="Z42" s="334"/>
      <c r="AA42" s="334"/>
      <c r="AB42" s="334"/>
    </row>
    <row r="43" spans="1:362" s="248" customFormat="1" ht="25.5">
      <c r="A43" s="329">
        <v>34</v>
      </c>
      <c r="B43" s="255" t="s">
        <v>590</v>
      </c>
      <c r="C43" s="351">
        <v>4584.9000000000005</v>
      </c>
      <c r="D43" s="351">
        <v>4063.4</v>
      </c>
      <c r="E43" s="351">
        <v>58.8</v>
      </c>
      <c r="F43" s="351">
        <v>462.70000000000005</v>
      </c>
      <c r="G43" s="351">
        <v>0</v>
      </c>
      <c r="H43" s="351">
        <v>4.4000000000000004</v>
      </c>
      <c r="I43" s="351">
        <v>8.2999999999999989</v>
      </c>
      <c r="J43" s="351">
        <v>2.4</v>
      </c>
      <c r="K43" s="351">
        <v>5.3999999999999995</v>
      </c>
      <c r="L43" s="351">
        <v>0.79999999999999993</v>
      </c>
      <c r="M43" s="351">
        <v>0</v>
      </c>
      <c r="N43" s="351">
        <v>36.4</v>
      </c>
      <c r="O43" s="351">
        <v>6.1000000000000005</v>
      </c>
      <c r="P43" s="351">
        <v>156.9</v>
      </c>
      <c r="Q43" s="351">
        <v>49.199999999999996</v>
      </c>
      <c r="R43" s="351">
        <v>40.200000000000003</v>
      </c>
      <c r="S43" s="351">
        <v>32.199999999999996</v>
      </c>
      <c r="T43" s="351">
        <v>6.7</v>
      </c>
      <c r="U43" s="351">
        <v>58.1</v>
      </c>
      <c r="V43" s="351">
        <v>0</v>
      </c>
      <c r="W43" s="351">
        <v>35.1</v>
      </c>
      <c r="X43" s="352">
        <v>20.5</v>
      </c>
      <c r="Y43" s="333"/>
      <c r="Z43" s="334"/>
      <c r="AA43" s="334"/>
      <c r="AB43" s="334"/>
    </row>
    <row r="44" spans="1:362" s="248" customFormat="1" ht="25.5">
      <c r="A44" s="329">
        <v>35</v>
      </c>
      <c r="B44" s="255" t="s">
        <v>591</v>
      </c>
      <c r="C44" s="351">
        <v>666.3</v>
      </c>
      <c r="D44" s="351">
        <v>0</v>
      </c>
      <c r="E44" s="351">
        <v>0</v>
      </c>
      <c r="F44" s="351">
        <v>666.3</v>
      </c>
      <c r="G44" s="351">
        <v>411.3</v>
      </c>
      <c r="H44" s="351">
        <v>0.3</v>
      </c>
      <c r="I44" s="351">
        <v>0.1</v>
      </c>
      <c r="J44" s="351">
        <v>0</v>
      </c>
      <c r="K44" s="351">
        <v>14.8</v>
      </c>
      <c r="L44" s="351">
        <v>0</v>
      </c>
      <c r="M44" s="351">
        <v>0</v>
      </c>
      <c r="N44" s="351">
        <v>26.4</v>
      </c>
      <c r="O44" s="351">
        <v>0.4</v>
      </c>
      <c r="P44" s="351">
        <v>4</v>
      </c>
      <c r="Q44" s="351">
        <v>4.4000000000000004</v>
      </c>
      <c r="R44" s="351">
        <v>1.5</v>
      </c>
      <c r="S44" s="351">
        <v>0</v>
      </c>
      <c r="T44" s="351">
        <v>13.2</v>
      </c>
      <c r="U44" s="351">
        <v>178.6</v>
      </c>
      <c r="V44" s="351">
        <v>0</v>
      </c>
      <c r="W44" s="351">
        <v>0</v>
      </c>
      <c r="X44" s="352">
        <v>11.3</v>
      </c>
      <c r="Y44" s="333"/>
      <c r="Z44" s="334"/>
      <c r="AA44" s="334"/>
      <c r="AB44" s="334"/>
    </row>
    <row r="45" spans="1:362" s="248" customFormat="1">
      <c r="A45" s="329">
        <v>36</v>
      </c>
      <c r="B45" s="330" t="s">
        <v>592</v>
      </c>
      <c r="C45" s="351">
        <v>4311.5999999999995</v>
      </c>
      <c r="D45" s="351">
        <v>4182.1000000000004</v>
      </c>
      <c r="E45" s="351">
        <v>60.600000000000009</v>
      </c>
      <c r="F45" s="351">
        <v>68.900000000000006</v>
      </c>
      <c r="G45" s="351">
        <v>0</v>
      </c>
      <c r="H45" s="351">
        <v>0</v>
      </c>
      <c r="I45" s="351">
        <v>0</v>
      </c>
      <c r="J45" s="351">
        <v>0</v>
      </c>
      <c r="K45" s="351">
        <v>0</v>
      </c>
      <c r="L45" s="351">
        <v>0</v>
      </c>
      <c r="M45" s="351">
        <v>0</v>
      </c>
      <c r="N45" s="351">
        <v>0</v>
      </c>
      <c r="O45" s="351">
        <v>11.1</v>
      </c>
      <c r="P45" s="351">
        <v>0</v>
      </c>
      <c r="Q45" s="351">
        <v>0</v>
      </c>
      <c r="R45" s="351">
        <v>0</v>
      </c>
      <c r="S45" s="351">
        <v>0</v>
      </c>
      <c r="T45" s="351">
        <v>8.5</v>
      </c>
      <c r="U45" s="351">
        <v>49.3</v>
      </c>
      <c r="V45" s="351">
        <v>0</v>
      </c>
      <c r="W45" s="351">
        <v>0</v>
      </c>
      <c r="X45" s="352">
        <v>0</v>
      </c>
      <c r="Y45" s="333"/>
      <c r="Z45" s="334"/>
      <c r="AA45" s="334"/>
      <c r="AB45" s="334"/>
    </row>
    <row r="46" spans="1:362" s="248" customFormat="1">
      <c r="A46" s="329">
        <v>37</v>
      </c>
      <c r="B46" s="330" t="s">
        <v>601</v>
      </c>
      <c r="C46" s="331">
        <v>2276.8000000000002</v>
      </c>
      <c r="D46" s="331">
        <v>2058.4</v>
      </c>
      <c r="E46" s="331">
        <v>29.9</v>
      </c>
      <c r="F46" s="331">
        <v>188.5</v>
      </c>
      <c r="G46" s="331">
        <v>0</v>
      </c>
      <c r="H46" s="331">
        <v>0.9</v>
      </c>
      <c r="I46" s="331">
        <v>1.7</v>
      </c>
      <c r="J46" s="331">
        <v>10.8</v>
      </c>
      <c r="K46" s="331">
        <v>0</v>
      </c>
      <c r="L46" s="331">
        <v>0.4</v>
      </c>
      <c r="M46" s="331">
        <v>0</v>
      </c>
      <c r="N46" s="331">
        <v>30.2</v>
      </c>
      <c r="O46" s="331">
        <v>4.3999999999999995</v>
      </c>
      <c r="P46" s="331">
        <v>29.4</v>
      </c>
      <c r="Q46" s="331">
        <v>18.399999999999999</v>
      </c>
      <c r="R46" s="331">
        <v>3.7</v>
      </c>
      <c r="S46" s="331">
        <v>0.7</v>
      </c>
      <c r="T46" s="331">
        <v>2.9000000000000004</v>
      </c>
      <c r="U46" s="331">
        <v>74.099999999999994</v>
      </c>
      <c r="V46" s="331">
        <v>0</v>
      </c>
      <c r="W46" s="331">
        <v>5.9</v>
      </c>
      <c r="X46" s="332">
        <v>5</v>
      </c>
      <c r="Y46" s="333"/>
      <c r="Z46" s="334"/>
      <c r="AA46" s="334"/>
      <c r="AB46" s="334"/>
    </row>
    <row r="47" spans="1:362">
      <c r="A47" s="329">
        <v>38</v>
      </c>
      <c r="B47" s="335" t="s">
        <v>590</v>
      </c>
      <c r="C47" s="336">
        <v>541.20000000000005</v>
      </c>
      <c r="D47" s="336">
        <v>412.3</v>
      </c>
      <c r="E47" s="336">
        <v>6</v>
      </c>
      <c r="F47" s="336">
        <v>122.9</v>
      </c>
      <c r="G47" s="336">
        <v>0</v>
      </c>
      <c r="H47" s="336">
        <v>0.9</v>
      </c>
      <c r="I47" s="336">
        <v>1.7</v>
      </c>
      <c r="J47" s="336">
        <v>3.2</v>
      </c>
      <c r="K47" s="336">
        <v>0</v>
      </c>
      <c r="L47" s="336">
        <v>0.4</v>
      </c>
      <c r="M47" s="336">
        <v>0</v>
      </c>
      <c r="N47" s="336">
        <v>26.2</v>
      </c>
      <c r="O47" s="336">
        <v>0.6</v>
      </c>
      <c r="P47" s="336">
        <v>29.4</v>
      </c>
      <c r="Q47" s="336">
        <v>18.399999999999999</v>
      </c>
      <c r="R47" s="336">
        <v>3.7</v>
      </c>
      <c r="S47" s="336">
        <v>0.7</v>
      </c>
      <c r="T47" s="336">
        <v>1.8</v>
      </c>
      <c r="U47" s="336">
        <v>30</v>
      </c>
      <c r="V47" s="336">
        <v>0</v>
      </c>
      <c r="W47" s="336">
        <v>5.9</v>
      </c>
      <c r="X47" s="345">
        <v>0</v>
      </c>
      <c r="Y47" s="333"/>
      <c r="Z47" s="334"/>
      <c r="AA47" s="334"/>
      <c r="AB47" s="334"/>
    </row>
    <row r="48" spans="1:362" s="340" customFormat="1" ht="25.5">
      <c r="A48" s="329">
        <v>39</v>
      </c>
      <c r="B48" s="337" t="s">
        <v>591</v>
      </c>
      <c r="C48" s="338">
        <v>35.299999999999997</v>
      </c>
      <c r="D48" s="348"/>
      <c r="E48" s="338"/>
      <c r="F48" s="338">
        <v>35.299999999999997</v>
      </c>
      <c r="G48" s="346"/>
      <c r="H48" s="346"/>
      <c r="I48" s="346"/>
      <c r="J48" s="346">
        <v>7.6</v>
      </c>
      <c r="K48" s="346"/>
      <c r="L48" s="346"/>
      <c r="M48" s="346"/>
      <c r="N48" s="346">
        <v>4</v>
      </c>
      <c r="O48" s="346"/>
      <c r="P48" s="346"/>
      <c r="Q48" s="346"/>
      <c r="R48" s="346"/>
      <c r="S48" s="346"/>
      <c r="T48" s="346"/>
      <c r="U48" s="338">
        <v>18.7</v>
      </c>
      <c r="V48" s="338">
        <v>0</v>
      </c>
      <c r="W48" s="338"/>
      <c r="X48" s="339">
        <v>5</v>
      </c>
      <c r="Y48" s="333"/>
      <c r="Z48" s="334"/>
      <c r="AA48" s="334"/>
      <c r="AB48" s="334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  <c r="IW48" s="70"/>
      <c r="IX48" s="70"/>
      <c r="IY48" s="70"/>
      <c r="IZ48" s="70"/>
      <c r="JA48" s="70"/>
      <c r="JB48" s="70"/>
      <c r="JC48" s="70"/>
      <c r="JD48" s="70"/>
      <c r="JE48" s="70"/>
      <c r="JF48" s="70"/>
      <c r="JG48" s="70"/>
      <c r="JH48" s="70"/>
      <c r="JI48" s="70"/>
      <c r="JJ48" s="70"/>
      <c r="JK48" s="70"/>
      <c r="JL48" s="70"/>
      <c r="JM48" s="70"/>
      <c r="JN48" s="70"/>
      <c r="JO48" s="70"/>
      <c r="JP48" s="70"/>
      <c r="JQ48" s="70"/>
      <c r="JR48" s="70"/>
      <c r="JS48" s="70"/>
      <c r="JT48" s="70"/>
      <c r="JU48" s="70"/>
      <c r="JV48" s="70"/>
      <c r="JW48" s="70"/>
      <c r="JX48" s="70"/>
      <c r="JY48" s="70"/>
      <c r="JZ48" s="70"/>
      <c r="KA48" s="70"/>
      <c r="KB48" s="70"/>
      <c r="KC48" s="70"/>
      <c r="KD48" s="70"/>
      <c r="KE48" s="70"/>
      <c r="KF48" s="70"/>
      <c r="KG48" s="70"/>
      <c r="KH48" s="70"/>
      <c r="KI48" s="70"/>
      <c r="KJ48" s="70"/>
      <c r="KK48" s="70"/>
      <c r="KL48" s="70"/>
      <c r="KM48" s="70"/>
      <c r="KN48" s="70"/>
      <c r="KO48" s="70"/>
      <c r="KP48" s="70"/>
      <c r="KQ48" s="70"/>
      <c r="KR48" s="70"/>
      <c r="KS48" s="70"/>
      <c r="KT48" s="70"/>
      <c r="KU48" s="70"/>
      <c r="KV48" s="70"/>
      <c r="KW48" s="70"/>
      <c r="KX48" s="70"/>
      <c r="KY48" s="70"/>
      <c r="KZ48" s="70"/>
      <c r="LA48" s="70"/>
      <c r="LB48" s="70"/>
      <c r="LC48" s="70"/>
      <c r="LD48" s="70"/>
      <c r="LE48" s="70"/>
      <c r="LF48" s="70"/>
      <c r="LG48" s="70"/>
      <c r="LH48" s="70"/>
      <c r="LI48" s="70"/>
      <c r="LJ48" s="70"/>
      <c r="LK48" s="70"/>
      <c r="LL48" s="70"/>
      <c r="LM48" s="70"/>
      <c r="LN48" s="70"/>
      <c r="LO48" s="70"/>
      <c r="LP48" s="70"/>
      <c r="LQ48" s="70"/>
      <c r="LR48" s="70"/>
      <c r="LS48" s="70"/>
      <c r="LT48" s="70"/>
      <c r="LU48" s="70"/>
      <c r="LV48" s="70"/>
      <c r="LW48" s="70"/>
      <c r="LX48" s="70"/>
      <c r="LY48" s="70"/>
      <c r="LZ48" s="70"/>
      <c r="MA48" s="70"/>
      <c r="MB48" s="70"/>
      <c r="MC48" s="70"/>
      <c r="MD48" s="70"/>
      <c r="ME48" s="70"/>
      <c r="MF48" s="70"/>
      <c r="MG48" s="70"/>
      <c r="MH48" s="70"/>
      <c r="MI48" s="70"/>
      <c r="MJ48" s="70"/>
      <c r="MK48" s="70"/>
      <c r="ML48" s="70"/>
      <c r="MM48" s="70"/>
      <c r="MN48" s="70"/>
      <c r="MO48" s="70"/>
      <c r="MP48" s="70"/>
      <c r="MQ48" s="70"/>
      <c r="MR48" s="70"/>
      <c r="MS48" s="70"/>
      <c r="MT48" s="70"/>
      <c r="MU48" s="70"/>
      <c r="MV48" s="70"/>
      <c r="MW48" s="70"/>
      <c r="MX48" s="70"/>
    </row>
    <row r="49" spans="1:362" s="344" customFormat="1">
      <c r="A49" s="329">
        <v>40</v>
      </c>
      <c r="B49" s="341" t="s">
        <v>592</v>
      </c>
      <c r="C49" s="342">
        <v>1700.3</v>
      </c>
      <c r="D49" s="349">
        <v>1646.1</v>
      </c>
      <c r="E49" s="342">
        <v>23.9</v>
      </c>
      <c r="F49" s="342">
        <v>30.299999999999997</v>
      </c>
      <c r="G49" s="350"/>
      <c r="H49" s="350"/>
      <c r="I49" s="350"/>
      <c r="J49" s="350"/>
      <c r="K49" s="350"/>
      <c r="L49" s="350"/>
      <c r="M49" s="350"/>
      <c r="N49" s="350"/>
      <c r="O49" s="350">
        <v>3.8</v>
      </c>
      <c r="P49" s="350"/>
      <c r="Q49" s="350"/>
      <c r="R49" s="350"/>
      <c r="S49" s="350"/>
      <c r="T49" s="350">
        <v>1.1000000000000001</v>
      </c>
      <c r="U49" s="342">
        <v>25.4</v>
      </c>
      <c r="V49" s="342">
        <v>0</v>
      </c>
      <c r="W49" s="342"/>
      <c r="X49" s="343"/>
      <c r="Y49" s="333"/>
      <c r="Z49" s="334"/>
      <c r="AA49" s="334"/>
      <c r="AB49" s="334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</row>
    <row r="50" spans="1:362" s="248" customFormat="1">
      <c r="A50" s="329">
        <v>41</v>
      </c>
      <c r="B50" s="330" t="s">
        <v>2</v>
      </c>
      <c r="C50" s="331">
        <v>2363.6</v>
      </c>
      <c r="D50" s="331">
        <v>2097</v>
      </c>
      <c r="E50" s="331">
        <v>30.5</v>
      </c>
      <c r="F50" s="331">
        <v>236.10000000000002</v>
      </c>
      <c r="G50" s="331">
        <v>0</v>
      </c>
      <c r="H50" s="331">
        <v>0.9</v>
      </c>
      <c r="I50" s="331">
        <v>1.7</v>
      </c>
      <c r="J50" s="331">
        <v>1</v>
      </c>
      <c r="K50" s="331">
        <v>0</v>
      </c>
      <c r="L50" s="331">
        <v>0.4</v>
      </c>
      <c r="M50" s="331">
        <v>0</v>
      </c>
      <c r="N50" s="331">
        <v>7.8</v>
      </c>
      <c r="O50" s="331">
        <v>4.8999999999999995</v>
      </c>
      <c r="P50" s="331">
        <v>24.6</v>
      </c>
      <c r="Q50" s="331">
        <v>33.4</v>
      </c>
      <c r="R50" s="331">
        <v>5.1000000000000005</v>
      </c>
      <c r="S50" s="331">
        <v>6</v>
      </c>
      <c r="T50" s="331">
        <v>5.4</v>
      </c>
      <c r="U50" s="331">
        <v>139.4</v>
      </c>
      <c r="V50" s="331">
        <v>0</v>
      </c>
      <c r="W50" s="331">
        <v>5.5</v>
      </c>
      <c r="X50" s="332">
        <v>0</v>
      </c>
      <c r="Y50" s="333"/>
      <c r="Z50" s="334"/>
      <c r="AA50" s="334"/>
      <c r="AB50" s="334"/>
    </row>
    <row r="51" spans="1:362">
      <c r="A51" s="329">
        <v>42</v>
      </c>
      <c r="B51" s="335" t="s">
        <v>590</v>
      </c>
      <c r="C51" s="336">
        <v>581.70000000000005</v>
      </c>
      <c r="D51" s="336">
        <v>397.7</v>
      </c>
      <c r="E51" s="336">
        <v>5.9</v>
      </c>
      <c r="F51" s="336">
        <v>178.10000000000002</v>
      </c>
      <c r="G51" s="336">
        <v>0</v>
      </c>
      <c r="H51" s="336">
        <v>0.9</v>
      </c>
      <c r="I51" s="336">
        <v>1.7</v>
      </c>
      <c r="J51" s="336">
        <v>1</v>
      </c>
      <c r="K51" s="336">
        <v>0</v>
      </c>
      <c r="L51" s="336">
        <v>0.4</v>
      </c>
      <c r="M51" s="336">
        <v>0</v>
      </c>
      <c r="N51" s="336">
        <v>7.8</v>
      </c>
      <c r="O51" s="336">
        <v>0.6</v>
      </c>
      <c r="P51" s="336">
        <v>24.6</v>
      </c>
      <c r="Q51" s="336">
        <v>33.4</v>
      </c>
      <c r="R51" s="336">
        <v>4.9000000000000004</v>
      </c>
      <c r="S51" s="336">
        <v>6</v>
      </c>
      <c r="T51" s="336">
        <v>2.1</v>
      </c>
      <c r="U51" s="336">
        <v>89.2</v>
      </c>
      <c r="V51" s="336">
        <v>0</v>
      </c>
      <c r="W51" s="336">
        <v>5.5</v>
      </c>
      <c r="X51" s="345">
        <v>0</v>
      </c>
      <c r="Y51" s="333"/>
      <c r="Z51" s="334"/>
      <c r="AA51" s="334"/>
      <c r="AB51" s="334"/>
    </row>
    <row r="52" spans="1:362" s="340" customFormat="1" ht="25.5">
      <c r="A52" s="329">
        <v>43</v>
      </c>
      <c r="B52" s="337" t="s">
        <v>591</v>
      </c>
      <c r="C52" s="338">
        <v>22</v>
      </c>
      <c r="D52" s="348"/>
      <c r="E52" s="338"/>
      <c r="F52" s="338">
        <v>22</v>
      </c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>
        <v>0.2</v>
      </c>
      <c r="S52" s="346"/>
      <c r="T52" s="346"/>
      <c r="U52" s="338">
        <v>21.8</v>
      </c>
      <c r="V52" s="338">
        <v>0</v>
      </c>
      <c r="W52" s="338"/>
      <c r="X52" s="339"/>
      <c r="Y52" s="333"/>
      <c r="Z52" s="334"/>
      <c r="AA52" s="334"/>
      <c r="AB52" s="334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</row>
    <row r="53" spans="1:362" s="344" customFormat="1">
      <c r="A53" s="329">
        <v>44</v>
      </c>
      <c r="B53" s="341" t="s">
        <v>592</v>
      </c>
      <c r="C53" s="342">
        <v>1759.8999999999999</v>
      </c>
      <c r="D53" s="349">
        <v>1699.3</v>
      </c>
      <c r="E53" s="342">
        <v>24.6</v>
      </c>
      <c r="F53" s="342">
        <v>36</v>
      </c>
      <c r="G53" s="350"/>
      <c r="H53" s="350"/>
      <c r="I53" s="350"/>
      <c r="J53" s="350"/>
      <c r="K53" s="350"/>
      <c r="L53" s="350"/>
      <c r="M53" s="350"/>
      <c r="N53" s="350"/>
      <c r="O53" s="350">
        <v>4.3</v>
      </c>
      <c r="P53" s="350"/>
      <c r="Q53" s="350"/>
      <c r="R53" s="350"/>
      <c r="S53" s="350"/>
      <c r="T53" s="350">
        <v>3.3</v>
      </c>
      <c r="U53" s="342">
        <v>28.4</v>
      </c>
      <c r="V53" s="342">
        <v>0</v>
      </c>
      <c r="W53" s="342"/>
      <c r="X53" s="343"/>
      <c r="Y53" s="333"/>
      <c r="Z53" s="334"/>
      <c r="AA53" s="334"/>
      <c r="AB53" s="334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</row>
    <row r="54" spans="1:362" s="248" customFormat="1">
      <c r="A54" s="329">
        <v>45</v>
      </c>
      <c r="B54" s="330" t="s">
        <v>602</v>
      </c>
      <c r="C54" s="331">
        <v>3275.6</v>
      </c>
      <c r="D54" s="331">
        <v>2895.2</v>
      </c>
      <c r="E54" s="331">
        <v>42.7</v>
      </c>
      <c r="F54" s="331">
        <v>337.70000000000005</v>
      </c>
      <c r="G54" s="331">
        <v>18.5</v>
      </c>
      <c r="H54" s="331">
        <v>1.2</v>
      </c>
      <c r="I54" s="331">
        <v>2</v>
      </c>
      <c r="J54" s="331">
        <v>46.7</v>
      </c>
      <c r="K54" s="331">
        <v>0.8</v>
      </c>
      <c r="L54" s="331">
        <v>0.6</v>
      </c>
      <c r="M54" s="331">
        <v>0</v>
      </c>
      <c r="N54" s="331">
        <v>15.1</v>
      </c>
      <c r="O54" s="331">
        <v>5.3000000000000007</v>
      </c>
      <c r="P54" s="331">
        <v>60</v>
      </c>
      <c r="Q54" s="331">
        <v>28.4</v>
      </c>
      <c r="R54" s="331">
        <v>6.4</v>
      </c>
      <c r="S54" s="331">
        <v>10</v>
      </c>
      <c r="T54" s="331">
        <v>5.3</v>
      </c>
      <c r="U54" s="331">
        <v>50.5</v>
      </c>
      <c r="V54" s="331">
        <v>0</v>
      </c>
      <c r="W54" s="331">
        <v>19.899999999999999</v>
      </c>
      <c r="X54" s="332">
        <v>67</v>
      </c>
      <c r="Y54" s="333"/>
      <c r="Z54" s="334"/>
      <c r="AA54" s="334"/>
      <c r="AB54" s="334"/>
    </row>
    <row r="55" spans="1:362">
      <c r="A55" s="329">
        <v>46</v>
      </c>
      <c r="B55" s="335" t="s">
        <v>590</v>
      </c>
      <c r="C55" s="336">
        <v>1335.4</v>
      </c>
      <c r="D55" s="336">
        <v>1046</v>
      </c>
      <c r="E55" s="336">
        <v>15.8</v>
      </c>
      <c r="F55" s="336">
        <v>273.60000000000002</v>
      </c>
      <c r="G55" s="336">
        <v>0</v>
      </c>
      <c r="H55" s="336">
        <v>1.2</v>
      </c>
      <c r="I55" s="336">
        <v>2</v>
      </c>
      <c r="J55" s="336">
        <v>46.1</v>
      </c>
      <c r="K55" s="336">
        <v>0.3</v>
      </c>
      <c r="L55" s="336">
        <v>0.6</v>
      </c>
      <c r="M55" s="336">
        <v>0</v>
      </c>
      <c r="N55" s="336">
        <v>14.1</v>
      </c>
      <c r="O55" s="336">
        <v>1.6</v>
      </c>
      <c r="P55" s="336">
        <v>60</v>
      </c>
      <c r="Q55" s="336">
        <v>28.4</v>
      </c>
      <c r="R55" s="336">
        <v>6.4</v>
      </c>
      <c r="S55" s="336">
        <v>10</v>
      </c>
      <c r="T55" s="336">
        <v>2</v>
      </c>
      <c r="U55" s="336">
        <v>14</v>
      </c>
      <c r="V55" s="336">
        <v>0</v>
      </c>
      <c r="W55" s="336">
        <v>19.899999999999999</v>
      </c>
      <c r="X55" s="345">
        <v>67</v>
      </c>
      <c r="Y55" s="333"/>
      <c r="Z55" s="334"/>
      <c r="AA55" s="334"/>
      <c r="AB55" s="334"/>
    </row>
    <row r="56" spans="1:362" s="340" customFormat="1" ht="25.5">
      <c r="A56" s="329">
        <v>47</v>
      </c>
      <c r="B56" s="337" t="s">
        <v>591</v>
      </c>
      <c r="C56" s="338">
        <v>35.6</v>
      </c>
      <c r="D56" s="348">
        <v>0.9</v>
      </c>
      <c r="E56" s="338">
        <v>0.1</v>
      </c>
      <c r="F56" s="338">
        <v>34.6</v>
      </c>
      <c r="G56" s="348">
        <v>18.5</v>
      </c>
      <c r="H56" s="348"/>
      <c r="I56" s="348"/>
      <c r="J56" s="348">
        <v>0.6</v>
      </c>
      <c r="K56" s="348">
        <v>0.5</v>
      </c>
      <c r="L56" s="348"/>
      <c r="M56" s="348"/>
      <c r="N56" s="348">
        <v>1</v>
      </c>
      <c r="O56" s="348"/>
      <c r="P56" s="348"/>
      <c r="Q56" s="348"/>
      <c r="R56" s="348"/>
      <c r="S56" s="348"/>
      <c r="T56" s="348">
        <v>0.5</v>
      </c>
      <c r="U56" s="338">
        <v>13.5</v>
      </c>
      <c r="V56" s="338">
        <v>0</v>
      </c>
      <c r="W56" s="338"/>
      <c r="X56" s="339"/>
      <c r="Y56" s="333"/>
      <c r="Z56" s="334"/>
      <c r="AA56" s="334"/>
      <c r="AB56" s="334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0"/>
      <c r="IZ56" s="70"/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0"/>
      <c r="JO56" s="70"/>
      <c r="JP56" s="70"/>
      <c r="JQ56" s="70"/>
      <c r="JR56" s="70"/>
      <c r="JS56" s="70"/>
      <c r="JT56" s="70"/>
      <c r="JU56" s="70"/>
      <c r="JV56" s="70"/>
      <c r="JW56" s="70"/>
      <c r="JX56" s="70"/>
      <c r="JY56" s="70"/>
      <c r="JZ56" s="70"/>
      <c r="KA56" s="70"/>
      <c r="KB56" s="70"/>
      <c r="KC56" s="70"/>
      <c r="KD56" s="70"/>
      <c r="KE56" s="70"/>
      <c r="KF56" s="70"/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0"/>
      <c r="KU56" s="70"/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0"/>
      <c r="LJ56" s="70"/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0"/>
      <c r="LY56" s="70"/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0"/>
      <c r="MN56" s="70"/>
      <c r="MO56" s="70"/>
      <c r="MP56" s="70"/>
      <c r="MQ56" s="70"/>
      <c r="MR56" s="70"/>
      <c r="MS56" s="70"/>
      <c r="MT56" s="70"/>
      <c r="MU56" s="70"/>
      <c r="MV56" s="70"/>
      <c r="MW56" s="70"/>
      <c r="MX56" s="70"/>
    </row>
    <row r="57" spans="1:362" s="344" customFormat="1">
      <c r="A57" s="329">
        <v>48</v>
      </c>
      <c r="B57" s="341" t="s">
        <v>592</v>
      </c>
      <c r="C57" s="342">
        <v>1904.6</v>
      </c>
      <c r="D57" s="349">
        <v>1848.3</v>
      </c>
      <c r="E57" s="342">
        <v>26.8</v>
      </c>
      <c r="F57" s="342">
        <v>29.5</v>
      </c>
      <c r="G57" s="261"/>
      <c r="H57" s="349"/>
      <c r="I57" s="349"/>
      <c r="J57" s="349"/>
      <c r="K57" s="349"/>
      <c r="L57" s="349"/>
      <c r="M57" s="349"/>
      <c r="N57" s="349"/>
      <c r="O57" s="349">
        <v>3.7</v>
      </c>
      <c r="P57" s="349"/>
      <c r="Q57" s="349"/>
      <c r="R57" s="349"/>
      <c r="S57" s="349"/>
      <c r="T57" s="349">
        <v>2.8</v>
      </c>
      <c r="U57" s="342">
        <v>23</v>
      </c>
      <c r="V57" s="342">
        <v>0</v>
      </c>
      <c r="W57" s="342"/>
      <c r="X57" s="343"/>
      <c r="Y57" s="333"/>
      <c r="Z57" s="334"/>
      <c r="AA57" s="334"/>
      <c r="AB57" s="334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  <c r="IW57" s="70"/>
      <c r="IX57" s="70"/>
      <c r="IY57" s="70"/>
      <c r="IZ57" s="70"/>
      <c r="JA57" s="70"/>
      <c r="JB57" s="70"/>
      <c r="JC57" s="70"/>
      <c r="JD57" s="70"/>
      <c r="JE57" s="70"/>
      <c r="JF57" s="70"/>
      <c r="JG57" s="70"/>
      <c r="JH57" s="70"/>
      <c r="JI57" s="70"/>
      <c r="JJ57" s="70"/>
      <c r="JK57" s="70"/>
      <c r="JL57" s="70"/>
      <c r="JM57" s="70"/>
      <c r="JN57" s="70"/>
      <c r="JO57" s="70"/>
      <c r="JP57" s="70"/>
      <c r="JQ57" s="70"/>
      <c r="JR57" s="70"/>
      <c r="JS57" s="70"/>
      <c r="JT57" s="70"/>
      <c r="JU57" s="70"/>
      <c r="JV57" s="70"/>
      <c r="JW57" s="70"/>
      <c r="JX57" s="70"/>
      <c r="JY57" s="70"/>
      <c r="JZ57" s="70"/>
      <c r="KA57" s="70"/>
      <c r="KB57" s="70"/>
      <c r="KC57" s="70"/>
      <c r="KD57" s="70"/>
      <c r="KE57" s="70"/>
      <c r="KF57" s="70"/>
      <c r="KG57" s="70"/>
      <c r="KH57" s="70"/>
      <c r="KI57" s="70"/>
      <c r="KJ57" s="70"/>
      <c r="KK57" s="70"/>
      <c r="KL57" s="70"/>
      <c r="KM57" s="70"/>
      <c r="KN57" s="70"/>
      <c r="KO57" s="70"/>
      <c r="KP57" s="70"/>
      <c r="KQ57" s="70"/>
      <c r="KR57" s="70"/>
      <c r="KS57" s="70"/>
      <c r="KT57" s="70"/>
      <c r="KU57" s="70"/>
      <c r="KV57" s="70"/>
      <c r="KW57" s="70"/>
      <c r="KX57" s="70"/>
      <c r="KY57" s="70"/>
      <c r="KZ57" s="70"/>
      <c r="LA57" s="70"/>
      <c r="LB57" s="70"/>
      <c r="LC57" s="70"/>
      <c r="LD57" s="70"/>
      <c r="LE57" s="70"/>
      <c r="LF57" s="70"/>
      <c r="LG57" s="70"/>
      <c r="LH57" s="70"/>
      <c r="LI57" s="70"/>
      <c r="LJ57" s="70"/>
      <c r="LK57" s="70"/>
      <c r="LL57" s="70"/>
      <c r="LM57" s="70"/>
      <c r="LN57" s="70"/>
      <c r="LO57" s="70"/>
      <c r="LP57" s="70"/>
      <c r="LQ57" s="70"/>
      <c r="LR57" s="70"/>
      <c r="LS57" s="70"/>
      <c r="LT57" s="70"/>
      <c r="LU57" s="70"/>
      <c r="LV57" s="70"/>
      <c r="LW57" s="70"/>
      <c r="LX57" s="70"/>
      <c r="LY57" s="70"/>
      <c r="LZ57" s="70"/>
      <c r="MA57" s="70"/>
      <c r="MB57" s="70"/>
      <c r="MC57" s="70"/>
      <c r="MD57" s="70"/>
      <c r="ME57" s="70"/>
      <c r="MF57" s="70"/>
      <c r="MG57" s="70"/>
      <c r="MH57" s="70"/>
      <c r="MI57" s="70"/>
      <c r="MJ57" s="70"/>
      <c r="MK57" s="70"/>
      <c r="ML57" s="70"/>
      <c r="MM57" s="70"/>
      <c r="MN57" s="70"/>
      <c r="MO57" s="70"/>
      <c r="MP57" s="70"/>
      <c r="MQ57" s="70"/>
      <c r="MR57" s="70"/>
      <c r="MS57" s="70"/>
      <c r="MT57" s="70"/>
      <c r="MU57" s="70"/>
      <c r="MV57" s="70"/>
      <c r="MW57" s="70"/>
      <c r="MX57" s="70"/>
    </row>
    <row r="58" spans="1:362">
      <c r="A58" s="329">
        <v>49</v>
      </c>
      <c r="B58" s="330" t="s">
        <v>603</v>
      </c>
      <c r="C58" s="331">
        <v>1630.3000000000002</v>
      </c>
      <c r="D58" s="331">
        <v>1471.6000000000001</v>
      </c>
      <c r="E58" s="331">
        <v>21.3</v>
      </c>
      <c r="F58" s="331">
        <v>137.40000000000003</v>
      </c>
      <c r="G58" s="331">
        <v>0</v>
      </c>
      <c r="H58" s="331">
        <v>0.7</v>
      </c>
      <c r="I58" s="331">
        <v>1.8</v>
      </c>
      <c r="J58" s="331">
        <v>28.9</v>
      </c>
      <c r="K58" s="331">
        <v>0</v>
      </c>
      <c r="L58" s="331">
        <v>0.5</v>
      </c>
      <c r="M58" s="331">
        <v>0</v>
      </c>
      <c r="N58" s="331">
        <v>6.1</v>
      </c>
      <c r="O58" s="331">
        <v>3</v>
      </c>
      <c r="P58" s="331">
        <v>18.8</v>
      </c>
      <c r="Q58" s="331">
        <v>13.2</v>
      </c>
      <c r="R58" s="331">
        <v>2.4</v>
      </c>
      <c r="S58" s="331">
        <v>6.2</v>
      </c>
      <c r="T58" s="331">
        <v>3</v>
      </c>
      <c r="U58" s="331">
        <v>36.300000000000004</v>
      </c>
      <c r="V58" s="331">
        <v>0</v>
      </c>
      <c r="W58" s="331">
        <v>12.5</v>
      </c>
      <c r="X58" s="332">
        <v>4</v>
      </c>
      <c r="Y58" s="333"/>
      <c r="Z58" s="334"/>
      <c r="AA58" s="334"/>
      <c r="AB58" s="334"/>
    </row>
    <row r="59" spans="1:362">
      <c r="A59" s="329">
        <v>50</v>
      </c>
      <c r="B59" s="335" t="s">
        <v>590</v>
      </c>
      <c r="C59" s="336">
        <v>482.9</v>
      </c>
      <c r="D59" s="336">
        <v>373.2</v>
      </c>
      <c r="E59" s="336">
        <v>5.4</v>
      </c>
      <c r="F59" s="336">
        <v>104.30000000000003</v>
      </c>
      <c r="G59" s="336">
        <v>0</v>
      </c>
      <c r="H59" s="336">
        <v>0.7</v>
      </c>
      <c r="I59" s="336">
        <v>1.8</v>
      </c>
      <c r="J59" s="336">
        <v>25.4</v>
      </c>
      <c r="K59" s="336">
        <v>0</v>
      </c>
      <c r="L59" s="336">
        <v>0.5</v>
      </c>
      <c r="M59" s="336">
        <v>0</v>
      </c>
      <c r="N59" s="336">
        <v>6.1</v>
      </c>
      <c r="O59" s="336">
        <v>0.6</v>
      </c>
      <c r="P59" s="336">
        <v>18.8</v>
      </c>
      <c r="Q59" s="336">
        <v>13.2</v>
      </c>
      <c r="R59" s="336">
        <v>2.4</v>
      </c>
      <c r="S59" s="336">
        <v>6.2</v>
      </c>
      <c r="T59" s="336">
        <v>1.2</v>
      </c>
      <c r="U59" s="336">
        <v>10.9</v>
      </c>
      <c r="V59" s="336">
        <v>0</v>
      </c>
      <c r="W59" s="336">
        <v>12.5</v>
      </c>
      <c r="X59" s="345">
        <v>4</v>
      </c>
      <c r="Y59" s="333"/>
      <c r="Z59" s="334"/>
      <c r="AA59" s="334"/>
      <c r="AB59" s="334"/>
    </row>
    <row r="60" spans="1:362" s="340" customFormat="1" ht="25.5">
      <c r="A60" s="329">
        <v>51</v>
      </c>
      <c r="B60" s="337" t="s">
        <v>591</v>
      </c>
      <c r="C60" s="338">
        <v>12.8</v>
      </c>
      <c r="D60" s="348"/>
      <c r="E60" s="338">
        <v>0</v>
      </c>
      <c r="F60" s="338">
        <v>12.8</v>
      </c>
      <c r="G60" s="346"/>
      <c r="H60" s="346"/>
      <c r="I60" s="346"/>
      <c r="J60" s="346">
        <v>3.5</v>
      </c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38">
        <v>9.3000000000000007</v>
      </c>
      <c r="V60" s="338">
        <v>0</v>
      </c>
      <c r="W60" s="338"/>
      <c r="X60" s="339"/>
      <c r="Y60" s="333"/>
      <c r="Z60" s="334"/>
      <c r="AA60" s="334"/>
      <c r="AB60" s="334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70"/>
      <c r="MX60" s="70"/>
    </row>
    <row r="61" spans="1:362" s="344" customFormat="1">
      <c r="A61" s="329">
        <v>52</v>
      </c>
      <c r="B61" s="341" t="s">
        <v>592</v>
      </c>
      <c r="C61" s="342">
        <v>1134.6000000000001</v>
      </c>
      <c r="D61" s="349">
        <v>1098.4000000000001</v>
      </c>
      <c r="E61" s="342">
        <v>15.9</v>
      </c>
      <c r="F61" s="342">
        <v>20.3</v>
      </c>
      <c r="G61" s="350"/>
      <c r="H61" s="350"/>
      <c r="I61" s="350"/>
      <c r="J61" s="350"/>
      <c r="K61" s="350"/>
      <c r="L61" s="350"/>
      <c r="M61" s="350"/>
      <c r="N61" s="350"/>
      <c r="O61" s="350">
        <v>2.4</v>
      </c>
      <c r="P61" s="350"/>
      <c r="Q61" s="350"/>
      <c r="R61" s="350"/>
      <c r="S61" s="350"/>
      <c r="T61" s="350">
        <v>1.8</v>
      </c>
      <c r="U61" s="342">
        <v>16.100000000000001</v>
      </c>
      <c r="V61" s="342">
        <v>0</v>
      </c>
      <c r="W61" s="342"/>
      <c r="X61" s="343"/>
      <c r="Y61" s="333"/>
      <c r="Z61" s="334"/>
      <c r="AA61" s="334"/>
      <c r="AB61" s="334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</row>
    <row r="62" spans="1:362" ht="25.5">
      <c r="A62" s="329">
        <v>53</v>
      </c>
      <c r="B62" s="255" t="s">
        <v>604</v>
      </c>
      <c r="C62" s="331">
        <v>2264.6999999999998</v>
      </c>
      <c r="D62" s="331">
        <v>2012.1999999999998</v>
      </c>
      <c r="E62" s="331">
        <v>29.9</v>
      </c>
      <c r="F62" s="331">
        <v>222.6</v>
      </c>
      <c r="G62" s="331">
        <v>8</v>
      </c>
      <c r="H62" s="331">
        <v>0.9</v>
      </c>
      <c r="I62" s="331">
        <v>2</v>
      </c>
      <c r="J62" s="331">
        <v>50.699999999999996</v>
      </c>
      <c r="K62" s="331">
        <v>0.1</v>
      </c>
      <c r="L62" s="331">
        <v>0.6</v>
      </c>
      <c r="M62" s="331">
        <v>0</v>
      </c>
      <c r="N62" s="331">
        <v>9.1999999999999993</v>
      </c>
      <c r="O62" s="331">
        <v>3.8</v>
      </c>
      <c r="P62" s="331">
        <v>40.799999999999997</v>
      </c>
      <c r="Q62" s="331">
        <v>18.100000000000001</v>
      </c>
      <c r="R62" s="331">
        <v>3.7</v>
      </c>
      <c r="S62" s="331">
        <v>6.4</v>
      </c>
      <c r="T62" s="331">
        <v>3.0999999999999996</v>
      </c>
      <c r="U62" s="331">
        <v>59.2</v>
      </c>
      <c r="V62" s="331">
        <v>0</v>
      </c>
      <c r="W62" s="331">
        <v>16</v>
      </c>
      <c r="X62" s="332">
        <v>0</v>
      </c>
      <c r="Y62" s="333"/>
      <c r="Z62" s="334"/>
      <c r="AA62" s="334"/>
      <c r="AB62" s="334"/>
    </row>
    <row r="63" spans="1:362">
      <c r="A63" s="329">
        <v>54</v>
      </c>
      <c r="B63" s="335" t="s">
        <v>590</v>
      </c>
      <c r="C63" s="336">
        <v>1050.3</v>
      </c>
      <c r="D63" s="336">
        <v>874.6</v>
      </c>
      <c r="E63" s="336">
        <v>13.4</v>
      </c>
      <c r="F63" s="336">
        <v>162.29999999999998</v>
      </c>
      <c r="G63" s="336">
        <v>0</v>
      </c>
      <c r="H63" s="336">
        <v>0.9</v>
      </c>
      <c r="I63" s="336">
        <v>2</v>
      </c>
      <c r="J63" s="336">
        <v>48.4</v>
      </c>
      <c r="K63" s="336">
        <v>0.1</v>
      </c>
      <c r="L63" s="336">
        <v>0.6</v>
      </c>
      <c r="M63" s="336">
        <v>0</v>
      </c>
      <c r="N63" s="336">
        <v>9.1999999999999993</v>
      </c>
      <c r="O63" s="336">
        <v>1.3</v>
      </c>
      <c r="P63" s="336">
        <v>40.799999999999997</v>
      </c>
      <c r="Q63" s="336">
        <v>18.100000000000001</v>
      </c>
      <c r="R63" s="336">
        <v>3.7</v>
      </c>
      <c r="S63" s="336">
        <v>6.4</v>
      </c>
      <c r="T63" s="336">
        <v>1.2</v>
      </c>
      <c r="U63" s="336">
        <v>13.6</v>
      </c>
      <c r="V63" s="336">
        <v>0</v>
      </c>
      <c r="W63" s="336">
        <v>16</v>
      </c>
      <c r="X63" s="345">
        <v>0</v>
      </c>
      <c r="Y63" s="333"/>
      <c r="Z63" s="334"/>
      <c r="AA63" s="334"/>
      <c r="AB63" s="334"/>
    </row>
    <row r="64" spans="1:362" s="340" customFormat="1" ht="25.5">
      <c r="A64" s="329">
        <v>55</v>
      </c>
      <c r="B64" s="337" t="s">
        <v>591</v>
      </c>
      <c r="C64" s="338">
        <v>25.3</v>
      </c>
      <c r="D64" s="348"/>
      <c r="E64" s="338">
        <v>0</v>
      </c>
      <c r="F64" s="338">
        <v>25.3</v>
      </c>
      <c r="G64" s="346">
        <v>8</v>
      </c>
      <c r="H64" s="346"/>
      <c r="I64" s="346"/>
      <c r="J64" s="346">
        <v>2.2999999999999998</v>
      </c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38">
        <v>15</v>
      </c>
      <c r="V64" s="338">
        <v>0</v>
      </c>
      <c r="W64" s="338"/>
      <c r="X64" s="339"/>
      <c r="Y64" s="333"/>
      <c r="Z64" s="334"/>
      <c r="AA64" s="334"/>
      <c r="AB64" s="334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  <c r="IW64" s="70"/>
      <c r="IX64" s="70"/>
      <c r="IY64" s="70"/>
      <c r="IZ64" s="70"/>
      <c r="JA64" s="70"/>
      <c r="JB64" s="70"/>
      <c r="JC64" s="70"/>
      <c r="JD64" s="70"/>
      <c r="JE64" s="70"/>
      <c r="JF64" s="70"/>
      <c r="JG64" s="70"/>
      <c r="JH64" s="70"/>
      <c r="JI64" s="70"/>
      <c r="JJ64" s="70"/>
      <c r="JK64" s="70"/>
      <c r="JL64" s="70"/>
      <c r="JM64" s="70"/>
      <c r="JN64" s="70"/>
      <c r="JO64" s="70"/>
      <c r="JP64" s="70"/>
      <c r="JQ64" s="70"/>
      <c r="JR64" s="70"/>
      <c r="JS64" s="70"/>
      <c r="JT64" s="70"/>
      <c r="JU64" s="70"/>
      <c r="JV64" s="70"/>
      <c r="JW64" s="70"/>
      <c r="JX64" s="70"/>
      <c r="JY64" s="70"/>
      <c r="JZ64" s="70"/>
      <c r="KA64" s="70"/>
      <c r="KB64" s="70"/>
      <c r="KC64" s="70"/>
      <c r="KD64" s="70"/>
      <c r="KE64" s="70"/>
      <c r="KF64" s="70"/>
      <c r="KG64" s="70"/>
      <c r="KH64" s="70"/>
      <c r="KI64" s="70"/>
      <c r="KJ64" s="70"/>
      <c r="KK64" s="70"/>
      <c r="KL64" s="70"/>
      <c r="KM64" s="70"/>
      <c r="KN64" s="70"/>
      <c r="KO64" s="70"/>
      <c r="KP64" s="70"/>
      <c r="KQ64" s="70"/>
      <c r="KR64" s="70"/>
      <c r="KS64" s="70"/>
      <c r="KT64" s="70"/>
      <c r="KU64" s="70"/>
      <c r="KV64" s="70"/>
      <c r="KW64" s="70"/>
      <c r="KX64" s="70"/>
      <c r="KY64" s="70"/>
      <c r="KZ64" s="70"/>
      <c r="LA64" s="70"/>
      <c r="LB64" s="70"/>
      <c r="LC64" s="70"/>
      <c r="LD64" s="70"/>
      <c r="LE64" s="70"/>
      <c r="LF64" s="70"/>
      <c r="LG64" s="70"/>
      <c r="LH64" s="70"/>
      <c r="LI64" s="70"/>
      <c r="LJ64" s="70"/>
      <c r="LK64" s="70"/>
      <c r="LL64" s="70"/>
      <c r="LM64" s="70"/>
      <c r="LN64" s="70"/>
      <c r="LO64" s="70"/>
      <c r="LP64" s="70"/>
      <c r="LQ64" s="70"/>
      <c r="LR64" s="70"/>
      <c r="LS64" s="70"/>
      <c r="LT64" s="70"/>
      <c r="LU64" s="70"/>
      <c r="LV64" s="70"/>
      <c r="LW64" s="70"/>
      <c r="LX64" s="70"/>
      <c r="LY64" s="70"/>
      <c r="LZ64" s="70"/>
      <c r="MA64" s="70"/>
      <c r="MB64" s="70"/>
      <c r="MC64" s="70"/>
      <c r="MD64" s="70"/>
      <c r="ME64" s="70"/>
      <c r="MF64" s="70"/>
      <c r="MG64" s="70"/>
      <c r="MH64" s="70"/>
      <c r="MI64" s="70"/>
      <c r="MJ64" s="70"/>
      <c r="MK64" s="70"/>
      <c r="ML64" s="70"/>
      <c r="MM64" s="70"/>
      <c r="MN64" s="70"/>
      <c r="MO64" s="70"/>
      <c r="MP64" s="70"/>
      <c r="MQ64" s="70"/>
      <c r="MR64" s="70"/>
      <c r="MS64" s="70"/>
      <c r="MT64" s="70"/>
      <c r="MU64" s="70"/>
      <c r="MV64" s="70"/>
      <c r="MW64" s="70"/>
      <c r="MX64" s="70"/>
    </row>
    <row r="65" spans="1:362" s="344" customFormat="1">
      <c r="A65" s="329">
        <v>56</v>
      </c>
      <c r="B65" s="341" t="s">
        <v>592</v>
      </c>
      <c r="C65" s="342">
        <v>1189.0999999999999</v>
      </c>
      <c r="D65" s="349">
        <v>1137.5999999999999</v>
      </c>
      <c r="E65" s="342">
        <v>16.5</v>
      </c>
      <c r="F65" s="342">
        <v>35</v>
      </c>
      <c r="G65" s="350"/>
      <c r="H65" s="350"/>
      <c r="I65" s="350"/>
      <c r="J65" s="350"/>
      <c r="K65" s="350"/>
      <c r="L65" s="350"/>
      <c r="M65" s="350"/>
      <c r="N65" s="350"/>
      <c r="O65" s="350">
        <v>2.5</v>
      </c>
      <c r="P65" s="350"/>
      <c r="Q65" s="350"/>
      <c r="R65" s="350"/>
      <c r="S65" s="350"/>
      <c r="T65" s="350">
        <v>1.9</v>
      </c>
      <c r="U65" s="342">
        <v>30.6</v>
      </c>
      <c r="V65" s="342">
        <v>0</v>
      </c>
      <c r="W65" s="342"/>
      <c r="X65" s="343"/>
      <c r="Y65" s="333"/>
      <c r="Z65" s="334"/>
      <c r="AA65" s="334"/>
      <c r="AB65" s="334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70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70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70"/>
      <c r="LL65" s="70"/>
      <c r="LM65" s="70"/>
      <c r="LN65" s="70"/>
      <c r="LO65" s="70"/>
      <c r="LP65" s="70"/>
      <c r="LQ65" s="70"/>
      <c r="LR65" s="70"/>
      <c r="LS65" s="70"/>
      <c r="LT65" s="70"/>
      <c r="LU65" s="70"/>
      <c r="LV65" s="70"/>
      <c r="LW65" s="70"/>
      <c r="LX65" s="70"/>
      <c r="LY65" s="70"/>
      <c r="LZ65" s="70"/>
      <c r="MA65" s="70"/>
      <c r="MB65" s="70"/>
      <c r="MC65" s="70"/>
      <c r="MD65" s="70"/>
      <c r="ME65" s="70"/>
      <c r="MF65" s="70"/>
      <c r="MG65" s="70"/>
      <c r="MH65" s="70"/>
      <c r="MI65" s="70"/>
      <c r="MJ65" s="70"/>
      <c r="MK65" s="70"/>
      <c r="ML65" s="70"/>
      <c r="MM65" s="70"/>
      <c r="MN65" s="70"/>
      <c r="MO65" s="70"/>
      <c r="MP65" s="70"/>
      <c r="MQ65" s="70"/>
      <c r="MR65" s="70"/>
      <c r="MS65" s="70"/>
      <c r="MT65" s="70"/>
      <c r="MU65" s="70"/>
      <c r="MV65" s="70"/>
      <c r="MW65" s="70"/>
      <c r="MX65" s="70"/>
    </row>
    <row r="66" spans="1:362">
      <c r="A66" s="329">
        <v>57</v>
      </c>
      <c r="B66" s="330" t="s">
        <v>605</v>
      </c>
      <c r="C66" s="331">
        <v>2007.5</v>
      </c>
      <c r="D66" s="331">
        <v>1738.3</v>
      </c>
      <c r="E66" s="331">
        <v>25.3</v>
      </c>
      <c r="F66" s="331">
        <v>243.90000000000003</v>
      </c>
      <c r="G66" s="331">
        <v>27</v>
      </c>
      <c r="H66" s="331">
        <v>0.8</v>
      </c>
      <c r="I66" s="331">
        <v>1.9</v>
      </c>
      <c r="J66" s="331">
        <v>76.099999999999994</v>
      </c>
      <c r="K66" s="331">
        <v>0</v>
      </c>
      <c r="L66" s="331">
        <v>0.5</v>
      </c>
      <c r="M66" s="331">
        <v>0</v>
      </c>
      <c r="N66" s="331">
        <v>12.6</v>
      </c>
      <c r="O66" s="331">
        <v>3.5999999999999996</v>
      </c>
      <c r="P66" s="331">
        <v>39.700000000000003</v>
      </c>
      <c r="Q66" s="331">
        <v>12.5</v>
      </c>
      <c r="R66" s="331">
        <v>3</v>
      </c>
      <c r="S66" s="331">
        <v>6.3</v>
      </c>
      <c r="T66" s="331">
        <v>4</v>
      </c>
      <c r="U66" s="331">
        <v>37.299999999999997</v>
      </c>
      <c r="V66" s="331">
        <v>0</v>
      </c>
      <c r="W66" s="331">
        <v>18.600000000000001</v>
      </c>
      <c r="X66" s="332">
        <v>0</v>
      </c>
      <c r="Y66" s="333"/>
      <c r="Z66" s="334"/>
      <c r="AA66" s="334"/>
      <c r="AB66" s="334"/>
    </row>
    <row r="67" spans="1:362">
      <c r="A67" s="329">
        <v>58</v>
      </c>
      <c r="B67" s="335" t="s">
        <v>590</v>
      </c>
      <c r="C67" s="336">
        <v>840.9</v>
      </c>
      <c r="D67" s="336">
        <v>649</v>
      </c>
      <c r="E67" s="336">
        <v>9.5</v>
      </c>
      <c r="F67" s="336">
        <v>182.4</v>
      </c>
      <c r="G67" s="336">
        <v>0</v>
      </c>
      <c r="H67" s="336">
        <v>0.8</v>
      </c>
      <c r="I67" s="336">
        <v>1.9</v>
      </c>
      <c r="J67" s="336">
        <v>74.8</v>
      </c>
      <c r="K67" s="336">
        <v>0</v>
      </c>
      <c r="L67" s="336">
        <v>0.5</v>
      </c>
      <c r="M67" s="336">
        <v>0</v>
      </c>
      <c r="N67" s="336">
        <v>12.6</v>
      </c>
      <c r="O67" s="336">
        <v>1</v>
      </c>
      <c r="P67" s="336">
        <v>39.700000000000003</v>
      </c>
      <c r="Q67" s="336">
        <v>12.5</v>
      </c>
      <c r="R67" s="336">
        <v>3</v>
      </c>
      <c r="S67" s="336">
        <v>6.3</v>
      </c>
      <c r="T67" s="336">
        <v>1.2</v>
      </c>
      <c r="U67" s="336">
        <v>9.5</v>
      </c>
      <c r="V67" s="336">
        <v>0</v>
      </c>
      <c r="W67" s="336">
        <v>18.600000000000001</v>
      </c>
      <c r="X67" s="345">
        <v>0</v>
      </c>
      <c r="Y67" s="333"/>
      <c r="Z67" s="334"/>
      <c r="AA67" s="334"/>
      <c r="AB67" s="334"/>
    </row>
    <row r="68" spans="1:362" s="340" customFormat="1" ht="25.5">
      <c r="A68" s="329">
        <v>59</v>
      </c>
      <c r="B68" s="337" t="s">
        <v>591</v>
      </c>
      <c r="C68" s="338">
        <v>41.2</v>
      </c>
      <c r="D68" s="348"/>
      <c r="E68" s="338">
        <v>0</v>
      </c>
      <c r="F68" s="338">
        <v>41.2</v>
      </c>
      <c r="G68" s="346">
        <v>27</v>
      </c>
      <c r="H68" s="346"/>
      <c r="I68" s="346"/>
      <c r="J68" s="346">
        <v>1.3</v>
      </c>
      <c r="K68" s="346"/>
      <c r="L68" s="346"/>
      <c r="M68" s="346"/>
      <c r="N68" s="346"/>
      <c r="O68" s="346">
        <v>0.2</v>
      </c>
      <c r="P68" s="346"/>
      <c r="Q68" s="346"/>
      <c r="R68" s="346"/>
      <c r="S68" s="346"/>
      <c r="T68" s="346">
        <v>0.9</v>
      </c>
      <c r="U68" s="338">
        <v>11.8</v>
      </c>
      <c r="V68" s="338">
        <v>0</v>
      </c>
      <c r="W68" s="338"/>
      <c r="X68" s="339"/>
      <c r="Y68" s="333"/>
      <c r="Z68" s="334"/>
      <c r="AA68" s="334"/>
      <c r="AB68" s="334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  <c r="IW68" s="70"/>
      <c r="IX68" s="70"/>
      <c r="IY68" s="70"/>
      <c r="IZ68" s="70"/>
      <c r="JA68" s="70"/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0"/>
      <c r="JO68" s="70"/>
      <c r="JP68" s="70"/>
      <c r="JQ68" s="70"/>
      <c r="JR68" s="70"/>
      <c r="JS68" s="70"/>
      <c r="JT68" s="70"/>
      <c r="JU68" s="70"/>
      <c r="JV68" s="70"/>
      <c r="JW68" s="70"/>
      <c r="JX68" s="70"/>
      <c r="JY68" s="70"/>
      <c r="JZ68" s="70"/>
      <c r="KA68" s="70"/>
      <c r="KB68" s="70"/>
      <c r="KC68" s="70"/>
      <c r="KD68" s="70"/>
      <c r="KE68" s="70"/>
      <c r="KF68" s="70"/>
      <c r="KG68" s="70"/>
      <c r="KH68" s="70"/>
      <c r="KI68" s="70"/>
      <c r="KJ68" s="70"/>
      <c r="KK68" s="70"/>
      <c r="KL68" s="70"/>
      <c r="KM68" s="70"/>
      <c r="KN68" s="70"/>
      <c r="KO68" s="70"/>
      <c r="KP68" s="70"/>
      <c r="KQ68" s="70"/>
      <c r="KR68" s="70"/>
      <c r="KS68" s="70"/>
      <c r="KT68" s="70"/>
      <c r="KU68" s="70"/>
      <c r="KV68" s="70"/>
      <c r="KW68" s="70"/>
      <c r="KX68" s="70"/>
      <c r="KY68" s="70"/>
      <c r="KZ68" s="70"/>
      <c r="LA68" s="70"/>
      <c r="LB68" s="70"/>
      <c r="LC68" s="70"/>
      <c r="LD68" s="70"/>
      <c r="LE68" s="70"/>
      <c r="LF68" s="70"/>
      <c r="LG68" s="70"/>
      <c r="LH68" s="70"/>
      <c r="LI68" s="70"/>
      <c r="LJ68" s="70"/>
      <c r="LK68" s="70"/>
      <c r="LL68" s="70"/>
      <c r="LM68" s="70"/>
      <c r="LN68" s="70"/>
      <c r="LO68" s="70"/>
      <c r="LP68" s="70"/>
      <c r="LQ68" s="70"/>
      <c r="LR68" s="70"/>
      <c r="LS68" s="70"/>
      <c r="LT68" s="70"/>
      <c r="LU68" s="70"/>
      <c r="LV68" s="70"/>
      <c r="LW68" s="70"/>
      <c r="LX68" s="70"/>
      <c r="LY68" s="70"/>
      <c r="LZ68" s="70"/>
      <c r="MA68" s="70"/>
      <c r="MB68" s="70"/>
      <c r="MC68" s="70"/>
      <c r="MD68" s="70"/>
      <c r="ME68" s="70"/>
      <c r="MF68" s="70"/>
      <c r="MG68" s="70"/>
      <c r="MH68" s="70"/>
      <c r="MI68" s="70"/>
      <c r="MJ68" s="70"/>
      <c r="MK68" s="70"/>
      <c r="ML68" s="70"/>
      <c r="MM68" s="70"/>
      <c r="MN68" s="70"/>
      <c r="MO68" s="70"/>
      <c r="MP68" s="70"/>
      <c r="MQ68" s="70"/>
      <c r="MR68" s="70"/>
      <c r="MS68" s="70"/>
      <c r="MT68" s="70"/>
      <c r="MU68" s="70"/>
      <c r="MV68" s="70"/>
      <c r="MW68" s="70"/>
      <c r="MX68" s="70"/>
    </row>
    <row r="69" spans="1:362" s="344" customFormat="1">
      <c r="A69" s="329">
        <v>60</v>
      </c>
      <c r="B69" s="341" t="s">
        <v>592</v>
      </c>
      <c r="C69" s="342">
        <v>1125.3999999999999</v>
      </c>
      <c r="D69" s="349">
        <v>1089.3</v>
      </c>
      <c r="E69" s="342">
        <v>15.8</v>
      </c>
      <c r="F69" s="342">
        <v>20.3</v>
      </c>
      <c r="G69" s="350"/>
      <c r="H69" s="350"/>
      <c r="I69" s="350"/>
      <c r="J69" s="350"/>
      <c r="K69" s="350"/>
      <c r="L69" s="350"/>
      <c r="M69" s="350"/>
      <c r="N69" s="350"/>
      <c r="O69" s="350">
        <v>2.4</v>
      </c>
      <c r="P69" s="350"/>
      <c r="Q69" s="350"/>
      <c r="R69" s="350"/>
      <c r="S69" s="350"/>
      <c r="T69" s="350">
        <v>1.9</v>
      </c>
      <c r="U69" s="342">
        <v>16</v>
      </c>
      <c r="V69" s="342">
        <v>0</v>
      </c>
      <c r="W69" s="342"/>
      <c r="X69" s="343"/>
      <c r="Y69" s="333"/>
      <c r="Z69" s="334"/>
      <c r="AA69" s="334"/>
      <c r="AB69" s="334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70"/>
      <c r="HC69" s="70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70"/>
      <c r="HR69" s="70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70"/>
      <c r="IG69" s="70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70"/>
      <c r="IV69" s="70"/>
      <c r="IW69" s="70"/>
      <c r="IX69" s="70"/>
      <c r="IY69" s="70"/>
      <c r="IZ69" s="70"/>
      <c r="JA69" s="70"/>
      <c r="JB69" s="70"/>
      <c r="JC69" s="70"/>
      <c r="JD69" s="70"/>
      <c r="JE69" s="70"/>
      <c r="JF69" s="70"/>
      <c r="JG69" s="70"/>
      <c r="JH69" s="70"/>
      <c r="JI69" s="70"/>
      <c r="JJ69" s="70"/>
      <c r="JK69" s="70"/>
      <c r="JL69" s="70"/>
      <c r="JM69" s="70"/>
      <c r="JN69" s="70"/>
      <c r="JO69" s="70"/>
      <c r="JP69" s="70"/>
      <c r="JQ69" s="70"/>
      <c r="JR69" s="70"/>
      <c r="JS69" s="70"/>
      <c r="JT69" s="70"/>
      <c r="JU69" s="70"/>
      <c r="JV69" s="70"/>
      <c r="JW69" s="70"/>
      <c r="JX69" s="70"/>
      <c r="JY69" s="70"/>
      <c r="JZ69" s="70"/>
      <c r="KA69" s="70"/>
      <c r="KB69" s="70"/>
      <c r="KC69" s="70"/>
      <c r="KD69" s="70"/>
      <c r="KE69" s="70"/>
      <c r="KF69" s="70"/>
      <c r="KG69" s="70"/>
      <c r="KH69" s="70"/>
      <c r="KI69" s="70"/>
      <c r="KJ69" s="70"/>
      <c r="KK69" s="70"/>
      <c r="KL69" s="70"/>
      <c r="KM69" s="70"/>
      <c r="KN69" s="70"/>
      <c r="KO69" s="70"/>
      <c r="KP69" s="70"/>
      <c r="KQ69" s="70"/>
      <c r="KR69" s="70"/>
      <c r="KS69" s="70"/>
      <c r="KT69" s="70"/>
      <c r="KU69" s="70"/>
      <c r="KV69" s="70"/>
      <c r="KW69" s="70"/>
      <c r="KX69" s="70"/>
      <c r="KY69" s="70"/>
      <c r="KZ69" s="70"/>
      <c r="LA69" s="70"/>
      <c r="LB69" s="70"/>
      <c r="LC69" s="70"/>
      <c r="LD69" s="70"/>
      <c r="LE69" s="70"/>
      <c r="LF69" s="70"/>
      <c r="LG69" s="70"/>
      <c r="LH69" s="70"/>
      <c r="LI69" s="70"/>
      <c r="LJ69" s="70"/>
      <c r="LK69" s="70"/>
      <c r="LL69" s="70"/>
      <c r="LM69" s="70"/>
      <c r="LN69" s="70"/>
      <c r="LO69" s="70"/>
      <c r="LP69" s="70"/>
      <c r="LQ69" s="70"/>
      <c r="LR69" s="70"/>
      <c r="LS69" s="70"/>
      <c r="LT69" s="70"/>
      <c r="LU69" s="70"/>
      <c r="LV69" s="70"/>
      <c r="LW69" s="70"/>
      <c r="LX69" s="70"/>
      <c r="LY69" s="70"/>
      <c r="LZ69" s="70"/>
      <c r="MA69" s="70"/>
      <c r="MB69" s="70"/>
      <c r="MC69" s="70"/>
      <c r="MD69" s="70"/>
      <c r="ME69" s="70"/>
      <c r="MF69" s="70"/>
      <c r="MG69" s="70"/>
      <c r="MH69" s="70"/>
      <c r="MI69" s="70"/>
      <c r="MJ69" s="70"/>
      <c r="MK69" s="70"/>
      <c r="ML69" s="70"/>
      <c r="MM69" s="70"/>
      <c r="MN69" s="70"/>
      <c r="MO69" s="70"/>
      <c r="MP69" s="70"/>
      <c r="MQ69" s="70"/>
      <c r="MR69" s="70"/>
      <c r="MS69" s="70"/>
      <c r="MT69" s="70"/>
      <c r="MU69" s="70"/>
      <c r="MV69" s="70"/>
      <c r="MW69" s="70"/>
      <c r="MX69" s="70"/>
    </row>
    <row r="70" spans="1:362" ht="25.5">
      <c r="A70" s="329">
        <v>61</v>
      </c>
      <c r="B70" s="362" t="s">
        <v>368</v>
      </c>
      <c r="C70" s="331">
        <v>3375.8</v>
      </c>
      <c r="D70" s="331">
        <v>3035.9</v>
      </c>
      <c r="E70" s="331">
        <v>44</v>
      </c>
      <c r="F70" s="331">
        <v>295.90000000000003</v>
      </c>
      <c r="G70" s="331">
        <v>0</v>
      </c>
      <c r="H70" s="331">
        <v>1.5</v>
      </c>
      <c r="I70" s="331">
        <v>2.1</v>
      </c>
      <c r="J70" s="331">
        <v>8.4</v>
      </c>
      <c r="K70" s="331">
        <v>0</v>
      </c>
      <c r="L70" s="331">
        <v>0.5</v>
      </c>
      <c r="M70" s="331">
        <v>0</v>
      </c>
      <c r="N70" s="331">
        <v>24.9</v>
      </c>
      <c r="O70" s="331">
        <v>7.8999999999999995</v>
      </c>
      <c r="P70" s="331">
        <v>60.9</v>
      </c>
      <c r="Q70" s="331">
        <v>11</v>
      </c>
      <c r="R70" s="331">
        <v>17.5</v>
      </c>
      <c r="S70" s="331">
        <v>9</v>
      </c>
      <c r="T70" s="331">
        <v>14.5</v>
      </c>
      <c r="U70" s="331">
        <v>131.80000000000001</v>
      </c>
      <c r="V70" s="331">
        <v>0</v>
      </c>
      <c r="W70" s="331">
        <v>5.9</v>
      </c>
      <c r="X70" s="332">
        <v>0</v>
      </c>
      <c r="Y70" s="333"/>
      <c r="Z70" s="334"/>
      <c r="AA70" s="334"/>
      <c r="AB70" s="334"/>
    </row>
    <row r="71" spans="1:362">
      <c r="A71" s="329">
        <v>62</v>
      </c>
      <c r="B71" s="335" t="s">
        <v>590</v>
      </c>
      <c r="C71" s="336">
        <v>723.1</v>
      </c>
      <c r="D71" s="336">
        <v>550.9</v>
      </c>
      <c r="E71" s="336">
        <v>8</v>
      </c>
      <c r="F71" s="336">
        <v>164.20000000000002</v>
      </c>
      <c r="G71" s="336">
        <v>0</v>
      </c>
      <c r="H71" s="336">
        <v>1.5</v>
      </c>
      <c r="I71" s="336">
        <v>2</v>
      </c>
      <c r="J71" s="336">
        <v>7.8</v>
      </c>
      <c r="K71" s="336">
        <v>0</v>
      </c>
      <c r="L71" s="336">
        <v>0.5</v>
      </c>
      <c r="M71" s="336">
        <v>0</v>
      </c>
      <c r="N71" s="336">
        <v>12.9</v>
      </c>
      <c r="O71" s="336">
        <v>0.8</v>
      </c>
      <c r="P71" s="336">
        <v>54.9</v>
      </c>
      <c r="Q71" s="336">
        <v>7</v>
      </c>
      <c r="R71" s="336">
        <v>15.5</v>
      </c>
      <c r="S71" s="336">
        <v>9</v>
      </c>
      <c r="T71" s="336">
        <v>3.5</v>
      </c>
      <c r="U71" s="336">
        <v>42.9</v>
      </c>
      <c r="V71" s="336">
        <v>0</v>
      </c>
      <c r="W71" s="336">
        <v>5.9</v>
      </c>
      <c r="X71" s="345">
        <v>0</v>
      </c>
      <c r="Y71" s="333"/>
      <c r="Z71" s="334"/>
      <c r="AA71" s="334"/>
      <c r="AB71" s="334"/>
    </row>
    <row r="72" spans="1:362" s="340" customFormat="1" ht="21.6" customHeight="1">
      <c r="A72" s="329">
        <v>63</v>
      </c>
      <c r="B72" s="337" t="s">
        <v>591</v>
      </c>
      <c r="C72" s="338">
        <v>71.400000000000006</v>
      </c>
      <c r="D72" s="348"/>
      <c r="E72" s="338">
        <v>0</v>
      </c>
      <c r="F72" s="338">
        <v>71.400000000000006</v>
      </c>
      <c r="G72" s="346"/>
      <c r="H72" s="346"/>
      <c r="I72" s="346">
        <v>0.1</v>
      </c>
      <c r="J72" s="346">
        <v>0.6</v>
      </c>
      <c r="K72" s="346"/>
      <c r="L72" s="346"/>
      <c r="M72" s="346"/>
      <c r="N72" s="346">
        <v>12</v>
      </c>
      <c r="O72" s="346"/>
      <c r="P72" s="346">
        <v>6</v>
      </c>
      <c r="Q72" s="346">
        <v>4</v>
      </c>
      <c r="R72" s="346">
        <v>2</v>
      </c>
      <c r="S72" s="346"/>
      <c r="T72" s="346">
        <v>5.6</v>
      </c>
      <c r="U72" s="338">
        <v>41.1</v>
      </c>
      <c r="V72" s="338">
        <v>0</v>
      </c>
      <c r="W72" s="338"/>
      <c r="X72" s="339"/>
      <c r="Y72" s="333"/>
      <c r="Z72" s="334"/>
      <c r="AA72" s="334"/>
      <c r="AB72" s="334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70"/>
      <c r="GN72" s="70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70"/>
      <c r="HC72" s="70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70"/>
      <c r="HR72" s="70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70"/>
      <c r="IG72" s="70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70"/>
      <c r="IV72" s="70"/>
      <c r="IW72" s="70"/>
      <c r="IX72" s="70"/>
      <c r="IY72" s="70"/>
      <c r="IZ72" s="70"/>
      <c r="JA72" s="70"/>
      <c r="JB72" s="70"/>
      <c r="JC72" s="70"/>
      <c r="JD72" s="70"/>
      <c r="JE72" s="70"/>
      <c r="JF72" s="70"/>
      <c r="JG72" s="70"/>
      <c r="JH72" s="70"/>
      <c r="JI72" s="70"/>
      <c r="JJ72" s="70"/>
      <c r="JK72" s="70"/>
      <c r="JL72" s="70"/>
      <c r="JM72" s="70"/>
      <c r="JN72" s="70"/>
      <c r="JO72" s="70"/>
      <c r="JP72" s="70"/>
      <c r="JQ72" s="70"/>
      <c r="JR72" s="70"/>
      <c r="JS72" s="70"/>
      <c r="JT72" s="70"/>
      <c r="JU72" s="70"/>
      <c r="JV72" s="70"/>
      <c r="JW72" s="70"/>
      <c r="JX72" s="70"/>
      <c r="JY72" s="70"/>
      <c r="JZ72" s="70"/>
      <c r="KA72" s="70"/>
      <c r="KB72" s="70"/>
      <c r="KC72" s="70"/>
      <c r="KD72" s="70"/>
      <c r="KE72" s="70"/>
      <c r="KF72" s="70"/>
      <c r="KG72" s="70"/>
      <c r="KH72" s="70"/>
      <c r="KI72" s="70"/>
      <c r="KJ72" s="70"/>
      <c r="KK72" s="70"/>
      <c r="KL72" s="70"/>
      <c r="KM72" s="70"/>
      <c r="KN72" s="70"/>
      <c r="KO72" s="70"/>
      <c r="KP72" s="70"/>
      <c r="KQ72" s="70"/>
      <c r="KR72" s="70"/>
      <c r="KS72" s="70"/>
      <c r="KT72" s="70"/>
      <c r="KU72" s="70"/>
      <c r="KV72" s="70"/>
      <c r="KW72" s="70"/>
      <c r="KX72" s="70"/>
      <c r="KY72" s="70"/>
      <c r="KZ72" s="70"/>
      <c r="LA72" s="70"/>
      <c r="LB72" s="70"/>
      <c r="LC72" s="70"/>
      <c r="LD72" s="70"/>
      <c r="LE72" s="70"/>
      <c r="LF72" s="70"/>
      <c r="LG72" s="70"/>
      <c r="LH72" s="70"/>
      <c r="LI72" s="70"/>
      <c r="LJ72" s="70"/>
      <c r="LK72" s="70"/>
      <c r="LL72" s="70"/>
      <c r="LM72" s="70"/>
      <c r="LN72" s="70"/>
      <c r="LO72" s="70"/>
      <c r="LP72" s="70"/>
      <c r="LQ72" s="70"/>
      <c r="LR72" s="70"/>
      <c r="LS72" s="70"/>
      <c r="LT72" s="70"/>
      <c r="LU72" s="70"/>
      <c r="LV72" s="70"/>
      <c r="LW72" s="70"/>
      <c r="LX72" s="70"/>
      <c r="LY72" s="70"/>
      <c r="LZ72" s="70"/>
      <c r="MA72" s="70"/>
      <c r="MB72" s="70"/>
      <c r="MC72" s="70"/>
      <c r="MD72" s="70"/>
      <c r="ME72" s="70"/>
      <c r="MF72" s="70"/>
      <c r="MG72" s="70"/>
      <c r="MH72" s="70"/>
      <c r="MI72" s="70"/>
      <c r="MJ72" s="70"/>
      <c r="MK72" s="70"/>
      <c r="ML72" s="70"/>
      <c r="MM72" s="70"/>
      <c r="MN72" s="70"/>
      <c r="MO72" s="70"/>
      <c r="MP72" s="70"/>
      <c r="MQ72" s="70"/>
      <c r="MR72" s="70"/>
      <c r="MS72" s="70"/>
      <c r="MT72" s="70"/>
      <c r="MU72" s="70"/>
      <c r="MV72" s="70"/>
      <c r="MW72" s="70"/>
      <c r="MX72" s="70"/>
    </row>
    <row r="73" spans="1:362" s="344" customFormat="1">
      <c r="A73" s="329">
        <v>64</v>
      </c>
      <c r="B73" s="341" t="s">
        <v>592</v>
      </c>
      <c r="C73" s="342">
        <v>2581.3000000000002</v>
      </c>
      <c r="D73" s="349">
        <v>2485</v>
      </c>
      <c r="E73" s="342">
        <v>36</v>
      </c>
      <c r="F73" s="342">
        <v>60.3</v>
      </c>
      <c r="G73" s="350"/>
      <c r="H73" s="350"/>
      <c r="I73" s="350"/>
      <c r="J73" s="350"/>
      <c r="K73" s="350"/>
      <c r="L73" s="350"/>
      <c r="M73" s="350"/>
      <c r="N73" s="350"/>
      <c r="O73" s="350">
        <v>7.1</v>
      </c>
      <c r="P73" s="350"/>
      <c r="Q73" s="350"/>
      <c r="R73" s="350"/>
      <c r="S73" s="350"/>
      <c r="T73" s="350">
        <v>5.4</v>
      </c>
      <c r="U73" s="342">
        <v>47.8</v>
      </c>
      <c r="V73" s="342"/>
      <c r="W73" s="342"/>
      <c r="X73" s="343"/>
      <c r="Y73" s="333"/>
      <c r="Z73" s="334"/>
      <c r="AA73" s="334"/>
      <c r="AB73" s="334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  <c r="IX73" s="70"/>
      <c r="IY73" s="70"/>
      <c r="IZ73" s="70"/>
      <c r="JA73" s="70"/>
      <c r="JB73" s="70"/>
      <c r="JC73" s="70"/>
      <c r="JD73" s="70"/>
      <c r="JE73" s="70"/>
      <c r="JF73" s="70"/>
      <c r="JG73" s="70"/>
      <c r="JH73" s="70"/>
      <c r="JI73" s="70"/>
      <c r="JJ73" s="70"/>
      <c r="JK73" s="70"/>
      <c r="JL73" s="70"/>
      <c r="JM73" s="70"/>
      <c r="JN73" s="70"/>
      <c r="JO73" s="70"/>
      <c r="JP73" s="70"/>
      <c r="JQ73" s="70"/>
      <c r="JR73" s="70"/>
      <c r="JS73" s="70"/>
      <c r="JT73" s="70"/>
      <c r="JU73" s="70"/>
      <c r="JV73" s="70"/>
      <c r="JW73" s="70"/>
      <c r="JX73" s="70"/>
      <c r="JY73" s="70"/>
      <c r="JZ73" s="70"/>
      <c r="KA73" s="70"/>
      <c r="KB73" s="70"/>
      <c r="KC73" s="70"/>
      <c r="KD73" s="70"/>
      <c r="KE73" s="70"/>
      <c r="KF73" s="70"/>
      <c r="KG73" s="70"/>
      <c r="KH73" s="70"/>
      <c r="KI73" s="70"/>
      <c r="KJ73" s="70"/>
      <c r="KK73" s="70"/>
      <c r="KL73" s="70"/>
      <c r="KM73" s="70"/>
      <c r="KN73" s="70"/>
      <c r="KO73" s="70"/>
      <c r="KP73" s="70"/>
      <c r="KQ73" s="70"/>
      <c r="KR73" s="70"/>
      <c r="KS73" s="70"/>
      <c r="KT73" s="70"/>
      <c r="KU73" s="70"/>
      <c r="KV73" s="70"/>
      <c r="KW73" s="70"/>
      <c r="KX73" s="70"/>
      <c r="KY73" s="70"/>
      <c r="KZ73" s="70"/>
      <c r="LA73" s="70"/>
      <c r="LB73" s="70"/>
      <c r="LC73" s="70"/>
      <c r="LD73" s="70"/>
      <c r="LE73" s="70"/>
      <c r="LF73" s="70"/>
      <c r="LG73" s="70"/>
      <c r="LH73" s="70"/>
      <c r="LI73" s="70"/>
      <c r="LJ73" s="70"/>
      <c r="LK73" s="70"/>
      <c r="LL73" s="70"/>
      <c r="LM73" s="70"/>
      <c r="LN73" s="70"/>
      <c r="LO73" s="70"/>
      <c r="LP73" s="70"/>
      <c r="LQ73" s="70"/>
      <c r="LR73" s="70"/>
      <c r="LS73" s="70"/>
      <c r="LT73" s="70"/>
      <c r="LU73" s="70"/>
      <c r="LV73" s="70"/>
      <c r="LW73" s="70"/>
      <c r="LX73" s="70"/>
      <c r="LY73" s="70"/>
      <c r="LZ73" s="70"/>
      <c r="MA73" s="70"/>
      <c r="MB73" s="70"/>
      <c r="MC73" s="70"/>
      <c r="MD73" s="70"/>
      <c r="ME73" s="70"/>
      <c r="MF73" s="70"/>
      <c r="MG73" s="70"/>
      <c r="MH73" s="70"/>
      <c r="MI73" s="70"/>
      <c r="MJ73" s="70"/>
      <c r="MK73" s="70"/>
      <c r="ML73" s="70"/>
      <c r="MM73" s="70"/>
      <c r="MN73" s="70"/>
      <c r="MO73" s="70"/>
      <c r="MP73" s="70"/>
      <c r="MQ73" s="70"/>
      <c r="MR73" s="70"/>
      <c r="MS73" s="70"/>
      <c r="MT73" s="70"/>
      <c r="MU73" s="70"/>
      <c r="MV73" s="70"/>
      <c r="MW73" s="70"/>
      <c r="MX73" s="70"/>
    </row>
    <row r="74" spans="1:362">
      <c r="A74" s="329">
        <v>65</v>
      </c>
      <c r="B74" s="330" t="s">
        <v>606</v>
      </c>
      <c r="C74" s="331">
        <v>3017.5999999999995</v>
      </c>
      <c r="D74" s="331">
        <v>2794.1</v>
      </c>
      <c r="E74" s="331">
        <v>40.5</v>
      </c>
      <c r="F74" s="331">
        <v>183</v>
      </c>
      <c r="G74" s="331">
        <v>0</v>
      </c>
      <c r="H74" s="331">
        <v>1.3</v>
      </c>
      <c r="I74" s="331">
        <v>2</v>
      </c>
      <c r="J74" s="331">
        <v>1</v>
      </c>
      <c r="K74" s="331">
        <v>0</v>
      </c>
      <c r="L74" s="331">
        <v>0.4</v>
      </c>
      <c r="M74" s="331">
        <v>0</v>
      </c>
      <c r="N74" s="331">
        <v>10.3</v>
      </c>
      <c r="O74" s="331">
        <v>7.8999999999999995</v>
      </c>
      <c r="P74" s="331">
        <v>24.8</v>
      </c>
      <c r="Q74" s="331">
        <v>21.4</v>
      </c>
      <c r="R74" s="331">
        <v>7</v>
      </c>
      <c r="S74" s="331">
        <v>8.8000000000000007</v>
      </c>
      <c r="T74" s="331">
        <v>11.1</v>
      </c>
      <c r="U74" s="331">
        <v>82.4</v>
      </c>
      <c r="V74" s="331">
        <v>0</v>
      </c>
      <c r="W74" s="331">
        <v>4.5999999999999996</v>
      </c>
      <c r="X74" s="332">
        <v>0</v>
      </c>
      <c r="Y74" s="333"/>
      <c r="Z74" s="334"/>
      <c r="AA74" s="334"/>
      <c r="AB74" s="334"/>
    </row>
    <row r="75" spans="1:362">
      <c r="A75" s="329">
        <v>66</v>
      </c>
      <c r="B75" s="335" t="s">
        <v>590</v>
      </c>
      <c r="C75" s="336">
        <v>530.79999999999995</v>
      </c>
      <c r="D75" s="336">
        <v>412.9</v>
      </c>
      <c r="E75" s="336">
        <v>6</v>
      </c>
      <c r="F75" s="336">
        <v>111.89999999999998</v>
      </c>
      <c r="G75" s="336">
        <v>0</v>
      </c>
      <c r="H75" s="336">
        <v>1.3</v>
      </c>
      <c r="I75" s="336">
        <v>2</v>
      </c>
      <c r="J75" s="336">
        <v>1</v>
      </c>
      <c r="K75" s="336">
        <v>0</v>
      </c>
      <c r="L75" s="336">
        <v>0.4</v>
      </c>
      <c r="M75" s="336">
        <v>0</v>
      </c>
      <c r="N75" s="336">
        <v>10.3</v>
      </c>
      <c r="O75" s="336">
        <v>0.6</v>
      </c>
      <c r="P75" s="336">
        <v>23.8</v>
      </c>
      <c r="Q75" s="336">
        <v>21.4</v>
      </c>
      <c r="R75" s="336">
        <v>7</v>
      </c>
      <c r="S75" s="336">
        <v>8.8000000000000007</v>
      </c>
      <c r="T75" s="336">
        <v>3.6</v>
      </c>
      <c r="U75" s="336">
        <v>27.1</v>
      </c>
      <c r="V75" s="336">
        <v>0</v>
      </c>
      <c r="W75" s="336">
        <v>4.5999999999999996</v>
      </c>
      <c r="X75" s="345">
        <v>0</v>
      </c>
      <c r="Y75" s="333"/>
      <c r="Z75" s="334"/>
      <c r="AA75" s="334"/>
      <c r="AB75" s="334"/>
    </row>
    <row r="76" spans="1:362" s="340" customFormat="1" ht="22.15" customHeight="1">
      <c r="A76" s="329">
        <v>67</v>
      </c>
      <c r="B76" s="337" t="s">
        <v>591</v>
      </c>
      <c r="C76" s="338">
        <v>9.4</v>
      </c>
      <c r="D76" s="348"/>
      <c r="E76" s="338">
        <v>0</v>
      </c>
      <c r="F76" s="338">
        <v>9.4</v>
      </c>
      <c r="G76" s="346"/>
      <c r="H76" s="346"/>
      <c r="I76" s="346"/>
      <c r="J76" s="346"/>
      <c r="K76" s="346"/>
      <c r="L76" s="346"/>
      <c r="M76" s="346"/>
      <c r="N76" s="346"/>
      <c r="O76" s="346"/>
      <c r="P76" s="346">
        <v>1</v>
      </c>
      <c r="Q76" s="346"/>
      <c r="R76" s="346"/>
      <c r="S76" s="346"/>
      <c r="T76" s="346">
        <v>2</v>
      </c>
      <c r="U76" s="338">
        <v>6.4</v>
      </c>
      <c r="V76" s="338">
        <v>0</v>
      </c>
      <c r="W76" s="338"/>
      <c r="X76" s="339"/>
      <c r="Y76" s="333"/>
      <c r="Z76" s="334"/>
      <c r="AA76" s="334"/>
      <c r="AB76" s="334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  <c r="IW76" s="70"/>
      <c r="IX76" s="70"/>
      <c r="IY76" s="70"/>
      <c r="IZ76" s="70"/>
      <c r="JA76" s="70"/>
      <c r="JB76" s="70"/>
      <c r="JC76" s="70"/>
      <c r="JD76" s="70"/>
      <c r="JE76" s="70"/>
      <c r="JF76" s="70"/>
      <c r="JG76" s="70"/>
      <c r="JH76" s="70"/>
      <c r="JI76" s="70"/>
      <c r="JJ76" s="70"/>
      <c r="JK76" s="70"/>
      <c r="JL76" s="70"/>
      <c r="JM76" s="70"/>
      <c r="JN76" s="70"/>
      <c r="JO76" s="70"/>
      <c r="JP76" s="70"/>
      <c r="JQ76" s="70"/>
      <c r="JR76" s="70"/>
      <c r="JS76" s="70"/>
      <c r="JT76" s="70"/>
      <c r="JU76" s="70"/>
      <c r="JV76" s="70"/>
      <c r="JW76" s="70"/>
      <c r="JX76" s="70"/>
      <c r="JY76" s="70"/>
      <c r="JZ76" s="70"/>
      <c r="KA76" s="70"/>
      <c r="KB76" s="70"/>
      <c r="KC76" s="70"/>
      <c r="KD76" s="70"/>
      <c r="KE76" s="70"/>
      <c r="KF76" s="70"/>
      <c r="KG76" s="70"/>
      <c r="KH76" s="70"/>
      <c r="KI76" s="70"/>
      <c r="KJ76" s="70"/>
      <c r="KK76" s="70"/>
      <c r="KL76" s="70"/>
      <c r="KM76" s="70"/>
      <c r="KN76" s="70"/>
      <c r="KO76" s="70"/>
      <c r="KP76" s="70"/>
      <c r="KQ76" s="70"/>
      <c r="KR76" s="70"/>
      <c r="KS76" s="70"/>
      <c r="KT76" s="70"/>
      <c r="KU76" s="70"/>
      <c r="KV76" s="70"/>
      <c r="KW76" s="70"/>
      <c r="KX76" s="70"/>
      <c r="KY76" s="70"/>
      <c r="KZ76" s="70"/>
      <c r="LA76" s="70"/>
      <c r="LB76" s="70"/>
      <c r="LC76" s="70"/>
      <c r="LD76" s="70"/>
      <c r="LE76" s="70"/>
      <c r="LF76" s="70"/>
      <c r="LG76" s="70"/>
      <c r="LH76" s="70"/>
      <c r="LI76" s="70"/>
      <c r="LJ76" s="70"/>
      <c r="LK76" s="70"/>
      <c r="LL76" s="70"/>
      <c r="LM76" s="70"/>
      <c r="LN76" s="70"/>
      <c r="LO76" s="70"/>
      <c r="LP76" s="70"/>
      <c r="LQ76" s="70"/>
      <c r="LR76" s="70"/>
      <c r="LS76" s="70"/>
      <c r="LT76" s="70"/>
      <c r="LU76" s="70"/>
      <c r="LV76" s="70"/>
      <c r="LW76" s="70"/>
      <c r="LX76" s="70"/>
      <c r="LY76" s="70"/>
      <c r="LZ76" s="70"/>
      <c r="MA76" s="70"/>
      <c r="MB76" s="70"/>
      <c r="MC76" s="70"/>
      <c r="MD76" s="70"/>
      <c r="ME76" s="70"/>
      <c r="MF76" s="70"/>
      <c r="MG76" s="70"/>
      <c r="MH76" s="70"/>
      <c r="MI76" s="70"/>
      <c r="MJ76" s="70"/>
      <c r="MK76" s="70"/>
      <c r="ML76" s="70"/>
      <c r="MM76" s="70"/>
      <c r="MN76" s="70"/>
      <c r="MO76" s="70"/>
      <c r="MP76" s="70"/>
      <c r="MQ76" s="70"/>
      <c r="MR76" s="70"/>
      <c r="MS76" s="70"/>
      <c r="MT76" s="70"/>
      <c r="MU76" s="70"/>
      <c r="MV76" s="70"/>
      <c r="MW76" s="70"/>
      <c r="MX76" s="70"/>
    </row>
    <row r="77" spans="1:362" s="344" customFormat="1">
      <c r="A77" s="329">
        <v>68</v>
      </c>
      <c r="B77" s="341" t="s">
        <v>592</v>
      </c>
      <c r="C77" s="342">
        <v>2477.3999999999996</v>
      </c>
      <c r="D77" s="349">
        <v>2381.1999999999998</v>
      </c>
      <c r="E77" s="342">
        <v>34.5</v>
      </c>
      <c r="F77" s="342">
        <v>61.7</v>
      </c>
      <c r="G77" s="350"/>
      <c r="H77" s="350"/>
      <c r="I77" s="350"/>
      <c r="J77" s="350"/>
      <c r="K77" s="350"/>
      <c r="L77" s="350"/>
      <c r="M77" s="350"/>
      <c r="N77" s="350"/>
      <c r="O77" s="350">
        <v>7.3</v>
      </c>
      <c r="P77" s="350"/>
      <c r="Q77" s="350"/>
      <c r="R77" s="350"/>
      <c r="S77" s="350"/>
      <c r="T77" s="350">
        <v>5.5</v>
      </c>
      <c r="U77" s="342">
        <v>48.9</v>
      </c>
      <c r="V77" s="342">
        <v>0</v>
      </c>
      <c r="W77" s="342"/>
      <c r="X77" s="343"/>
      <c r="Y77" s="333"/>
      <c r="Z77" s="334"/>
      <c r="AA77" s="334"/>
      <c r="AB77" s="334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  <c r="IW77" s="70"/>
      <c r="IX77" s="70"/>
      <c r="IY77" s="70"/>
      <c r="IZ77" s="70"/>
      <c r="JA77" s="70"/>
      <c r="JB77" s="70"/>
      <c r="JC77" s="70"/>
      <c r="JD77" s="70"/>
      <c r="JE77" s="70"/>
      <c r="JF77" s="70"/>
      <c r="JG77" s="70"/>
      <c r="JH77" s="70"/>
      <c r="JI77" s="70"/>
      <c r="JJ77" s="70"/>
      <c r="JK77" s="70"/>
      <c r="JL77" s="70"/>
      <c r="JM77" s="70"/>
      <c r="JN77" s="70"/>
      <c r="JO77" s="70"/>
      <c r="JP77" s="70"/>
      <c r="JQ77" s="70"/>
      <c r="JR77" s="70"/>
      <c r="JS77" s="70"/>
      <c r="JT77" s="70"/>
      <c r="JU77" s="70"/>
      <c r="JV77" s="70"/>
      <c r="JW77" s="70"/>
      <c r="JX77" s="70"/>
      <c r="JY77" s="70"/>
      <c r="JZ77" s="70"/>
      <c r="KA77" s="70"/>
      <c r="KB77" s="70"/>
      <c r="KC77" s="70"/>
      <c r="KD77" s="70"/>
      <c r="KE77" s="70"/>
      <c r="KF77" s="70"/>
      <c r="KG77" s="70"/>
      <c r="KH77" s="70"/>
      <c r="KI77" s="70"/>
      <c r="KJ77" s="70"/>
      <c r="KK77" s="70"/>
      <c r="KL77" s="70"/>
      <c r="KM77" s="70"/>
      <c r="KN77" s="70"/>
      <c r="KO77" s="70"/>
      <c r="KP77" s="70"/>
      <c r="KQ77" s="70"/>
      <c r="KR77" s="70"/>
      <c r="KS77" s="70"/>
      <c r="KT77" s="70"/>
      <c r="KU77" s="70"/>
      <c r="KV77" s="70"/>
      <c r="KW77" s="70"/>
      <c r="KX77" s="70"/>
      <c r="KY77" s="70"/>
      <c r="KZ77" s="70"/>
      <c r="LA77" s="70"/>
      <c r="LB77" s="70"/>
      <c r="LC77" s="70"/>
      <c r="LD77" s="70"/>
      <c r="LE77" s="70"/>
      <c r="LF77" s="70"/>
      <c r="LG77" s="70"/>
      <c r="LH77" s="70"/>
      <c r="LI77" s="70"/>
      <c r="LJ77" s="70"/>
      <c r="LK77" s="70"/>
      <c r="LL77" s="70"/>
      <c r="LM77" s="70"/>
      <c r="LN77" s="70"/>
      <c r="LO77" s="70"/>
      <c r="LP77" s="70"/>
      <c r="LQ77" s="70"/>
      <c r="LR77" s="70"/>
      <c r="LS77" s="70"/>
      <c r="LT77" s="70"/>
      <c r="LU77" s="70"/>
      <c r="LV77" s="70"/>
      <c r="LW77" s="70"/>
      <c r="LX77" s="70"/>
      <c r="LY77" s="70"/>
      <c r="LZ77" s="70"/>
      <c r="MA77" s="70"/>
      <c r="MB77" s="70"/>
      <c r="MC77" s="70"/>
      <c r="MD77" s="70"/>
      <c r="ME77" s="70"/>
      <c r="MF77" s="70"/>
      <c r="MG77" s="70"/>
      <c r="MH77" s="70"/>
      <c r="MI77" s="70"/>
      <c r="MJ77" s="70"/>
      <c r="MK77" s="70"/>
      <c r="ML77" s="70"/>
      <c r="MM77" s="70"/>
      <c r="MN77" s="70"/>
      <c r="MO77" s="70"/>
      <c r="MP77" s="70"/>
      <c r="MQ77" s="70"/>
      <c r="MR77" s="70"/>
      <c r="MS77" s="70"/>
      <c r="MT77" s="70"/>
      <c r="MU77" s="70"/>
      <c r="MV77" s="70"/>
      <c r="MW77" s="70"/>
      <c r="MX77" s="70"/>
    </row>
    <row r="78" spans="1:362">
      <c r="A78" s="329">
        <v>69</v>
      </c>
      <c r="B78" s="363" t="s">
        <v>607</v>
      </c>
      <c r="C78" s="331">
        <v>2404</v>
      </c>
      <c r="D78" s="331">
        <v>2200.1999999999998</v>
      </c>
      <c r="E78" s="331">
        <v>31.9</v>
      </c>
      <c r="F78" s="331">
        <v>171.9</v>
      </c>
      <c r="G78" s="331">
        <v>5.3</v>
      </c>
      <c r="H78" s="331">
        <v>1</v>
      </c>
      <c r="I78" s="331">
        <v>1.8</v>
      </c>
      <c r="J78" s="331">
        <v>17.100000000000001</v>
      </c>
      <c r="K78" s="331">
        <v>1</v>
      </c>
      <c r="L78" s="331">
        <v>1</v>
      </c>
      <c r="M78" s="331">
        <v>0</v>
      </c>
      <c r="N78" s="331">
        <v>11</v>
      </c>
      <c r="O78" s="331">
        <v>5.3999999999999995</v>
      </c>
      <c r="P78" s="331">
        <v>35.299999999999997</v>
      </c>
      <c r="Q78" s="331">
        <v>17</v>
      </c>
      <c r="R78" s="331">
        <v>4.5999999999999996</v>
      </c>
      <c r="S78" s="331">
        <v>6</v>
      </c>
      <c r="T78" s="331">
        <v>6.8000000000000007</v>
      </c>
      <c r="U78" s="331">
        <v>53.4</v>
      </c>
      <c r="V78" s="331">
        <v>0</v>
      </c>
      <c r="W78" s="331">
        <v>5.2</v>
      </c>
      <c r="X78" s="332">
        <v>0</v>
      </c>
      <c r="Y78" s="333"/>
      <c r="Z78" s="334"/>
      <c r="AA78" s="334"/>
      <c r="AB78" s="334"/>
    </row>
    <row r="79" spans="1:362">
      <c r="A79" s="329">
        <v>70</v>
      </c>
      <c r="B79" s="335" t="s">
        <v>590</v>
      </c>
      <c r="C79" s="336">
        <v>536.1</v>
      </c>
      <c r="D79" s="336">
        <v>411.2</v>
      </c>
      <c r="E79" s="336">
        <v>6</v>
      </c>
      <c r="F79" s="336">
        <v>118.89999999999999</v>
      </c>
      <c r="G79" s="336">
        <v>0</v>
      </c>
      <c r="H79" s="336">
        <v>1</v>
      </c>
      <c r="I79" s="336">
        <v>1.8</v>
      </c>
      <c r="J79" s="336">
        <v>17.100000000000001</v>
      </c>
      <c r="K79" s="336">
        <v>0</v>
      </c>
      <c r="L79" s="336">
        <v>0.5</v>
      </c>
      <c r="M79" s="336">
        <v>0</v>
      </c>
      <c r="N79" s="336">
        <v>9.5</v>
      </c>
      <c r="O79" s="336">
        <v>0.6</v>
      </c>
      <c r="P79" s="336">
        <v>35.299999999999997</v>
      </c>
      <c r="Q79" s="336">
        <v>17</v>
      </c>
      <c r="R79" s="336">
        <v>4.5999999999999996</v>
      </c>
      <c r="S79" s="336">
        <v>6</v>
      </c>
      <c r="T79" s="336">
        <v>2.4</v>
      </c>
      <c r="U79" s="336">
        <v>17.899999999999999</v>
      </c>
      <c r="V79" s="336">
        <v>0</v>
      </c>
      <c r="W79" s="336">
        <v>5.2</v>
      </c>
      <c r="X79" s="345">
        <v>0</v>
      </c>
      <c r="Y79" s="333"/>
      <c r="Z79" s="334"/>
      <c r="AA79" s="334"/>
      <c r="AB79" s="334"/>
    </row>
    <row r="80" spans="1:362" s="340" customFormat="1" ht="21.6" customHeight="1">
      <c r="A80" s="329">
        <v>71</v>
      </c>
      <c r="B80" s="337" t="s">
        <v>591</v>
      </c>
      <c r="C80" s="338">
        <v>13.000000000000002</v>
      </c>
      <c r="D80" s="348"/>
      <c r="E80" s="338">
        <v>0</v>
      </c>
      <c r="F80" s="338">
        <v>13.000000000000002</v>
      </c>
      <c r="G80" s="346">
        <v>5.3</v>
      </c>
      <c r="H80" s="346"/>
      <c r="I80" s="346"/>
      <c r="J80" s="346"/>
      <c r="K80" s="346">
        <v>1</v>
      </c>
      <c r="L80" s="346">
        <v>0.5</v>
      </c>
      <c r="M80" s="346"/>
      <c r="N80" s="346">
        <v>1.5</v>
      </c>
      <c r="O80" s="346"/>
      <c r="P80" s="346"/>
      <c r="Q80" s="346"/>
      <c r="R80" s="346"/>
      <c r="S80" s="346"/>
      <c r="T80" s="346">
        <v>0.8</v>
      </c>
      <c r="U80" s="338">
        <v>3.9</v>
      </c>
      <c r="V80" s="338">
        <v>0</v>
      </c>
      <c r="W80" s="338"/>
      <c r="X80" s="339"/>
      <c r="Y80" s="333"/>
      <c r="Z80" s="334"/>
      <c r="AA80" s="334"/>
      <c r="AB80" s="334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0"/>
      <c r="JB80" s="70"/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0"/>
      <c r="JQ80" s="70"/>
      <c r="JR80" s="70"/>
      <c r="JS80" s="70"/>
      <c r="JT80" s="70"/>
      <c r="JU80" s="70"/>
      <c r="JV80" s="70"/>
      <c r="JW80" s="70"/>
      <c r="JX80" s="70"/>
      <c r="JY80" s="70"/>
      <c r="JZ80" s="70"/>
      <c r="KA80" s="70"/>
      <c r="KB80" s="70"/>
      <c r="KC80" s="70"/>
      <c r="KD80" s="70"/>
      <c r="KE80" s="70"/>
      <c r="KF80" s="70"/>
      <c r="KG80" s="70"/>
      <c r="KH80" s="70"/>
      <c r="KI80" s="70"/>
      <c r="KJ80" s="70"/>
      <c r="KK80" s="70"/>
      <c r="KL80" s="70"/>
      <c r="KM80" s="70"/>
      <c r="KN80" s="70"/>
      <c r="KO80" s="70"/>
      <c r="KP80" s="70"/>
      <c r="KQ80" s="70"/>
      <c r="KR80" s="70"/>
      <c r="KS80" s="70"/>
      <c r="KT80" s="70"/>
      <c r="KU80" s="70"/>
      <c r="KV80" s="70"/>
      <c r="KW80" s="70"/>
      <c r="KX80" s="70"/>
      <c r="KY80" s="70"/>
      <c r="KZ80" s="70"/>
      <c r="LA80" s="70"/>
      <c r="LB80" s="70"/>
      <c r="LC80" s="70"/>
      <c r="LD80" s="70"/>
      <c r="LE80" s="70"/>
      <c r="LF80" s="70"/>
      <c r="LG80" s="70"/>
      <c r="LH80" s="70"/>
      <c r="LI80" s="70"/>
      <c r="LJ80" s="70"/>
      <c r="LK80" s="70"/>
      <c r="LL80" s="70"/>
      <c r="LM80" s="70"/>
      <c r="LN80" s="70"/>
      <c r="LO80" s="70"/>
      <c r="LP80" s="70"/>
      <c r="LQ80" s="70"/>
      <c r="LR80" s="70"/>
      <c r="LS80" s="70"/>
      <c r="LT80" s="70"/>
      <c r="LU80" s="70"/>
      <c r="LV80" s="70"/>
      <c r="LW80" s="70"/>
      <c r="LX80" s="70"/>
      <c r="LY80" s="70"/>
      <c r="LZ80" s="70"/>
      <c r="MA80" s="70"/>
      <c r="MB80" s="70"/>
      <c r="MC80" s="70"/>
      <c r="MD80" s="70"/>
      <c r="ME80" s="70"/>
      <c r="MF80" s="70"/>
      <c r="MG80" s="70"/>
      <c r="MH80" s="70"/>
      <c r="MI80" s="70"/>
      <c r="MJ80" s="70"/>
      <c r="MK80" s="70"/>
      <c r="ML80" s="70"/>
      <c r="MM80" s="70"/>
      <c r="MN80" s="70"/>
      <c r="MO80" s="70"/>
      <c r="MP80" s="70"/>
      <c r="MQ80" s="70"/>
      <c r="MR80" s="70"/>
      <c r="MS80" s="70"/>
      <c r="MT80" s="70"/>
      <c r="MU80" s="70"/>
      <c r="MV80" s="70"/>
      <c r="MW80" s="70"/>
      <c r="MX80" s="70"/>
    </row>
    <row r="81" spans="1:362" s="344" customFormat="1">
      <c r="A81" s="329">
        <v>72</v>
      </c>
      <c r="B81" s="341" t="s">
        <v>608</v>
      </c>
      <c r="C81" s="342">
        <v>1854.9</v>
      </c>
      <c r="D81" s="349">
        <v>1789</v>
      </c>
      <c r="E81" s="342">
        <v>25.9</v>
      </c>
      <c r="F81" s="342">
        <v>40</v>
      </c>
      <c r="G81" s="350"/>
      <c r="H81" s="350"/>
      <c r="I81" s="350"/>
      <c r="J81" s="350"/>
      <c r="K81" s="350"/>
      <c r="L81" s="350"/>
      <c r="M81" s="350"/>
      <c r="N81" s="350"/>
      <c r="O81" s="350">
        <v>4.8</v>
      </c>
      <c r="P81" s="350"/>
      <c r="Q81" s="350"/>
      <c r="R81" s="350"/>
      <c r="S81" s="350"/>
      <c r="T81" s="350">
        <v>3.6</v>
      </c>
      <c r="U81" s="342">
        <v>31.6</v>
      </c>
      <c r="V81" s="342">
        <v>0</v>
      </c>
      <c r="W81" s="342"/>
      <c r="X81" s="343"/>
      <c r="Y81" s="333"/>
      <c r="Z81" s="334"/>
      <c r="AA81" s="334"/>
      <c r="AB81" s="334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  <c r="IW81" s="70"/>
      <c r="IX81" s="70"/>
      <c r="IY81" s="70"/>
      <c r="IZ81" s="70"/>
      <c r="JA81" s="70"/>
      <c r="JB81" s="70"/>
      <c r="JC81" s="70"/>
      <c r="JD81" s="70"/>
      <c r="JE81" s="70"/>
      <c r="JF81" s="70"/>
      <c r="JG81" s="70"/>
      <c r="JH81" s="70"/>
      <c r="JI81" s="70"/>
      <c r="JJ81" s="70"/>
      <c r="JK81" s="70"/>
      <c r="JL81" s="70"/>
      <c r="JM81" s="70"/>
      <c r="JN81" s="70"/>
      <c r="JO81" s="70"/>
      <c r="JP81" s="70"/>
      <c r="JQ81" s="70"/>
      <c r="JR81" s="70"/>
      <c r="JS81" s="70"/>
      <c r="JT81" s="70"/>
      <c r="JU81" s="70"/>
      <c r="JV81" s="70"/>
      <c r="JW81" s="70"/>
      <c r="JX81" s="70"/>
      <c r="JY81" s="70"/>
      <c r="JZ81" s="70"/>
      <c r="KA81" s="70"/>
      <c r="KB81" s="70"/>
      <c r="KC81" s="70"/>
      <c r="KD81" s="70"/>
      <c r="KE81" s="70"/>
      <c r="KF81" s="70"/>
      <c r="KG81" s="70"/>
      <c r="KH81" s="70"/>
      <c r="KI81" s="70"/>
      <c r="KJ81" s="70"/>
      <c r="KK81" s="70"/>
      <c r="KL81" s="70"/>
      <c r="KM81" s="70"/>
      <c r="KN81" s="70"/>
      <c r="KO81" s="70"/>
      <c r="KP81" s="70"/>
      <c r="KQ81" s="70"/>
      <c r="KR81" s="70"/>
      <c r="KS81" s="70"/>
      <c r="KT81" s="70"/>
      <c r="KU81" s="70"/>
      <c r="KV81" s="70"/>
      <c r="KW81" s="70"/>
      <c r="KX81" s="70"/>
      <c r="KY81" s="70"/>
      <c r="KZ81" s="70"/>
      <c r="LA81" s="70"/>
      <c r="LB81" s="70"/>
      <c r="LC81" s="70"/>
      <c r="LD81" s="70"/>
      <c r="LE81" s="70"/>
      <c r="LF81" s="70"/>
      <c r="LG81" s="70"/>
      <c r="LH81" s="70"/>
      <c r="LI81" s="70"/>
      <c r="LJ81" s="70"/>
      <c r="LK81" s="70"/>
      <c r="LL81" s="70"/>
      <c r="LM81" s="70"/>
      <c r="LN81" s="70"/>
      <c r="LO81" s="70"/>
      <c r="LP81" s="70"/>
      <c r="LQ81" s="70"/>
      <c r="LR81" s="70"/>
      <c r="LS81" s="70"/>
      <c r="LT81" s="70"/>
      <c r="LU81" s="70"/>
      <c r="LV81" s="70"/>
      <c r="LW81" s="70"/>
      <c r="LX81" s="70"/>
      <c r="LY81" s="70"/>
      <c r="LZ81" s="70"/>
      <c r="MA81" s="70"/>
      <c r="MB81" s="70"/>
      <c r="MC81" s="70"/>
      <c r="MD81" s="70"/>
      <c r="ME81" s="70"/>
      <c r="MF81" s="70"/>
      <c r="MG81" s="70"/>
      <c r="MH81" s="70"/>
      <c r="MI81" s="70"/>
      <c r="MJ81" s="70"/>
      <c r="MK81" s="70"/>
      <c r="ML81" s="70"/>
      <c r="MM81" s="70"/>
      <c r="MN81" s="70"/>
      <c r="MO81" s="70"/>
      <c r="MP81" s="70"/>
      <c r="MQ81" s="70"/>
      <c r="MR81" s="70"/>
      <c r="MS81" s="70"/>
      <c r="MT81" s="70"/>
      <c r="MU81" s="70"/>
      <c r="MV81" s="70"/>
      <c r="MW81" s="70"/>
      <c r="MX81" s="70"/>
    </row>
    <row r="82" spans="1:362">
      <c r="A82" s="329">
        <v>73</v>
      </c>
      <c r="B82" s="330" t="s">
        <v>21</v>
      </c>
      <c r="C82" s="331">
        <v>957.7</v>
      </c>
      <c r="D82" s="331">
        <v>879.9</v>
      </c>
      <c r="E82" s="331">
        <v>13.2</v>
      </c>
      <c r="F82" s="331">
        <v>64.599999999999994</v>
      </c>
      <c r="G82" s="331">
        <v>0.1</v>
      </c>
      <c r="H82" s="331">
        <v>0.3</v>
      </c>
      <c r="I82" s="331">
        <v>0.8</v>
      </c>
      <c r="J82" s="331">
        <v>11.4</v>
      </c>
      <c r="K82" s="331">
        <v>0</v>
      </c>
      <c r="L82" s="331">
        <v>0.1</v>
      </c>
      <c r="M82" s="331">
        <v>0</v>
      </c>
      <c r="N82" s="331">
        <v>5.0999999999999996</v>
      </c>
      <c r="O82" s="331">
        <v>1.2000000000000002</v>
      </c>
      <c r="P82" s="331">
        <v>19.399999999999999</v>
      </c>
      <c r="Q82" s="331">
        <v>5.4</v>
      </c>
      <c r="R82" s="331">
        <v>1.2</v>
      </c>
      <c r="S82" s="331">
        <v>3.5</v>
      </c>
      <c r="T82" s="331">
        <v>1.1000000000000001</v>
      </c>
      <c r="U82" s="331">
        <v>9.3000000000000007</v>
      </c>
      <c r="V82" s="331">
        <v>0</v>
      </c>
      <c r="W82" s="331">
        <v>5.7</v>
      </c>
      <c r="X82" s="332"/>
      <c r="Y82" s="333"/>
      <c r="Z82" s="334"/>
      <c r="AA82" s="334"/>
      <c r="AB82" s="334"/>
    </row>
    <row r="83" spans="1:362">
      <c r="A83" s="329">
        <v>74</v>
      </c>
      <c r="B83" s="335" t="s">
        <v>590</v>
      </c>
      <c r="C83" s="336">
        <v>342.1</v>
      </c>
      <c r="D83" s="336">
        <v>281</v>
      </c>
      <c r="E83" s="336">
        <v>4.5</v>
      </c>
      <c r="F83" s="336">
        <v>56.6</v>
      </c>
      <c r="G83" s="336">
        <v>0</v>
      </c>
      <c r="H83" s="336">
        <v>0.3</v>
      </c>
      <c r="I83" s="336">
        <v>0.8</v>
      </c>
      <c r="J83" s="336">
        <v>11.4</v>
      </c>
      <c r="K83" s="336">
        <v>0</v>
      </c>
      <c r="L83" s="336">
        <v>0.1</v>
      </c>
      <c r="M83" s="336">
        <v>0</v>
      </c>
      <c r="N83" s="336">
        <v>5.0999999999999996</v>
      </c>
      <c r="O83" s="336">
        <v>0.4</v>
      </c>
      <c r="P83" s="336">
        <v>19.399999999999999</v>
      </c>
      <c r="Q83" s="336">
        <v>5.4</v>
      </c>
      <c r="R83" s="336">
        <v>1.2</v>
      </c>
      <c r="S83" s="336">
        <v>3.5</v>
      </c>
      <c r="T83" s="336">
        <v>0.4</v>
      </c>
      <c r="U83" s="336">
        <v>2.9</v>
      </c>
      <c r="V83" s="336">
        <v>0</v>
      </c>
      <c r="W83" s="336">
        <v>5.7</v>
      </c>
      <c r="X83" s="345">
        <v>0</v>
      </c>
      <c r="Y83" s="333"/>
      <c r="Z83" s="334"/>
      <c r="AA83" s="334"/>
      <c r="AB83" s="334"/>
    </row>
    <row r="84" spans="1:362" s="340" customFormat="1" ht="22.15" customHeight="1">
      <c r="A84" s="329">
        <v>75</v>
      </c>
      <c r="B84" s="337" t="s">
        <v>591</v>
      </c>
      <c r="C84" s="338">
        <v>1.4</v>
      </c>
      <c r="D84" s="348"/>
      <c r="E84" s="338">
        <v>0</v>
      </c>
      <c r="F84" s="338">
        <v>1.4</v>
      </c>
      <c r="G84" s="346">
        <v>0.1</v>
      </c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346"/>
      <c r="T84" s="346">
        <v>0.1</v>
      </c>
      <c r="U84" s="338">
        <v>1.2</v>
      </c>
      <c r="V84" s="338">
        <v>0</v>
      </c>
      <c r="W84" s="338"/>
      <c r="X84" s="339"/>
      <c r="Y84" s="333"/>
      <c r="Z84" s="334"/>
      <c r="AA84" s="334"/>
      <c r="AB84" s="334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  <c r="KQ84" s="70"/>
      <c r="KR84" s="70"/>
      <c r="KS84" s="70"/>
      <c r="KT84" s="70"/>
      <c r="KU84" s="70"/>
      <c r="KV84" s="70"/>
      <c r="KW84" s="70"/>
      <c r="KX84" s="70"/>
      <c r="KY84" s="70"/>
      <c r="KZ84" s="70"/>
      <c r="LA84" s="70"/>
      <c r="LB84" s="70"/>
      <c r="LC84" s="70"/>
      <c r="LD84" s="70"/>
      <c r="LE84" s="70"/>
      <c r="LF84" s="70"/>
      <c r="LG84" s="70"/>
      <c r="LH84" s="70"/>
      <c r="LI84" s="70"/>
      <c r="LJ84" s="70"/>
      <c r="LK84" s="70"/>
      <c r="LL84" s="70"/>
      <c r="LM84" s="70"/>
      <c r="LN84" s="70"/>
      <c r="LO84" s="70"/>
      <c r="LP84" s="70"/>
      <c r="LQ84" s="70"/>
      <c r="LR84" s="70"/>
      <c r="LS84" s="70"/>
      <c r="LT84" s="70"/>
      <c r="LU84" s="70"/>
      <c r="LV84" s="70"/>
      <c r="LW84" s="70"/>
      <c r="LX84" s="70"/>
      <c r="LY84" s="70"/>
      <c r="LZ84" s="70"/>
      <c r="MA84" s="70"/>
      <c r="MB84" s="70"/>
      <c r="MC84" s="70"/>
      <c r="MD84" s="70"/>
      <c r="ME84" s="70"/>
      <c r="MF84" s="70"/>
      <c r="MG84" s="70"/>
      <c r="MH84" s="70"/>
      <c r="MI84" s="70"/>
      <c r="MJ84" s="70"/>
      <c r="MK84" s="70"/>
      <c r="ML84" s="70"/>
      <c r="MM84" s="70"/>
      <c r="MN84" s="70"/>
      <c r="MO84" s="70"/>
      <c r="MP84" s="70"/>
      <c r="MQ84" s="70"/>
      <c r="MR84" s="70"/>
      <c r="MS84" s="70"/>
      <c r="MT84" s="70"/>
      <c r="MU84" s="70"/>
      <c r="MV84" s="70"/>
      <c r="MW84" s="70"/>
      <c r="MX84" s="70"/>
    </row>
    <row r="85" spans="1:362" s="344" customFormat="1">
      <c r="A85" s="329">
        <v>76</v>
      </c>
      <c r="B85" s="341" t="s">
        <v>592</v>
      </c>
      <c r="C85" s="342">
        <v>614.20000000000005</v>
      </c>
      <c r="D85" s="349">
        <v>598.9</v>
      </c>
      <c r="E85" s="342">
        <v>8.6999999999999993</v>
      </c>
      <c r="F85" s="342">
        <v>6.6</v>
      </c>
      <c r="G85" s="350"/>
      <c r="H85" s="350"/>
      <c r="I85" s="350"/>
      <c r="J85" s="350"/>
      <c r="K85" s="350"/>
      <c r="L85" s="350"/>
      <c r="M85" s="350"/>
      <c r="N85" s="350"/>
      <c r="O85" s="350">
        <v>0.8</v>
      </c>
      <c r="P85" s="350"/>
      <c r="Q85" s="350"/>
      <c r="R85" s="350"/>
      <c r="S85" s="350"/>
      <c r="T85" s="350">
        <v>0.6</v>
      </c>
      <c r="U85" s="342">
        <v>5.2</v>
      </c>
      <c r="V85" s="342"/>
      <c r="W85" s="342"/>
      <c r="X85" s="343"/>
      <c r="Y85" s="333"/>
      <c r="Z85" s="334"/>
      <c r="AA85" s="334"/>
      <c r="AB85" s="334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  <c r="MJ85" s="70"/>
      <c r="MK85" s="70"/>
      <c r="ML85" s="70"/>
      <c r="MM85" s="70"/>
      <c r="MN85" s="70"/>
      <c r="MO85" s="70"/>
      <c r="MP85" s="70"/>
      <c r="MQ85" s="70"/>
      <c r="MR85" s="70"/>
      <c r="MS85" s="70"/>
      <c r="MT85" s="70"/>
      <c r="MU85" s="70"/>
      <c r="MV85" s="70"/>
      <c r="MW85" s="70"/>
      <c r="MX85" s="70"/>
    </row>
    <row r="86" spans="1:362" s="248" customFormat="1">
      <c r="A86" s="329">
        <v>77</v>
      </c>
      <c r="B86" s="330" t="s">
        <v>22</v>
      </c>
      <c r="C86" s="331">
        <v>2205.8999999999996</v>
      </c>
      <c r="D86" s="331">
        <v>1938.1</v>
      </c>
      <c r="E86" s="331">
        <v>28.200000000000003</v>
      </c>
      <c r="F86" s="331">
        <v>239.60000000000002</v>
      </c>
      <c r="G86" s="331">
        <v>39</v>
      </c>
      <c r="H86" s="331">
        <v>1</v>
      </c>
      <c r="I86" s="331">
        <v>1</v>
      </c>
      <c r="J86" s="331">
        <v>27.900000000000002</v>
      </c>
      <c r="K86" s="331">
        <v>0.7</v>
      </c>
      <c r="L86" s="331">
        <v>0.3</v>
      </c>
      <c r="M86" s="331">
        <v>0</v>
      </c>
      <c r="N86" s="331">
        <v>12.4</v>
      </c>
      <c r="O86" s="331">
        <v>3.3000000000000003</v>
      </c>
      <c r="P86" s="331">
        <v>70.3</v>
      </c>
      <c r="Q86" s="331">
        <v>23.599999999999998</v>
      </c>
      <c r="R86" s="331">
        <v>7</v>
      </c>
      <c r="S86" s="331">
        <v>2</v>
      </c>
      <c r="T86" s="331">
        <v>5.5</v>
      </c>
      <c r="U86" s="331">
        <v>33.299999999999997</v>
      </c>
      <c r="V86" s="331"/>
      <c r="W86" s="331">
        <v>12.3</v>
      </c>
      <c r="X86" s="364"/>
      <c r="Y86" s="333"/>
      <c r="Z86" s="334"/>
      <c r="AA86" s="334"/>
      <c r="AB86" s="334"/>
    </row>
    <row r="87" spans="1:362">
      <c r="A87" s="329">
        <v>78</v>
      </c>
      <c r="B87" s="335" t="s">
        <v>590</v>
      </c>
      <c r="C87" s="336">
        <v>929.5</v>
      </c>
      <c r="D87" s="336">
        <v>757.1</v>
      </c>
      <c r="E87" s="336">
        <v>11.1</v>
      </c>
      <c r="F87" s="336">
        <v>161.30000000000001</v>
      </c>
      <c r="G87" s="336">
        <v>0</v>
      </c>
      <c r="H87" s="336">
        <v>1</v>
      </c>
      <c r="I87" s="336">
        <v>1</v>
      </c>
      <c r="J87" s="336">
        <v>25.8</v>
      </c>
      <c r="K87" s="336">
        <v>0.7</v>
      </c>
      <c r="L87" s="336">
        <v>0.3</v>
      </c>
      <c r="M87" s="336">
        <v>0</v>
      </c>
      <c r="N87" s="336">
        <v>8.5</v>
      </c>
      <c r="O87" s="336">
        <v>1.1000000000000001</v>
      </c>
      <c r="P87" s="336">
        <v>70.3</v>
      </c>
      <c r="Q87" s="336">
        <v>22.4</v>
      </c>
      <c r="R87" s="336">
        <v>7</v>
      </c>
      <c r="S87" s="336">
        <v>2</v>
      </c>
      <c r="T87" s="336">
        <v>1.3</v>
      </c>
      <c r="U87" s="336">
        <v>7.6</v>
      </c>
      <c r="V87" s="336">
        <v>0</v>
      </c>
      <c r="W87" s="336">
        <v>12.3</v>
      </c>
      <c r="X87" s="345">
        <v>0</v>
      </c>
      <c r="Y87" s="333"/>
      <c r="Z87" s="334"/>
      <c r="AA87" s="334"/>
      <c r="AB87" s="334"/>
    </row>
    <row r="88" spans="1:362" s="340" customFormat="1" ht="22.9" customHeight="1">
      <c r="A88" s="329">
        <v>79</v>
      </c>
      <c r="B88" s="337" t="s">
        <v>591</v>
      </c>
      <c r="C88" s="338">
        <v>62</v>
      </c>
      <c r="D88" s="348"/>
      <c r="E88" s="338"/>
      <c r="F88" s="338">
        <v>62</v>
      </c>
      <c r="G88" s="346">
        <v>39</v>
      </c>
      <c r="H88" s="346"/>
      <c r="I88" s="346"/>
      <c r="J88" s="346">
        <v>2.1</v>
      </c>
      <c r="K88" s="346"/>
      <c r="L88" s="346"/>
      <c r="M88" s="346"/>
      <c r="N88" s="346">
        <v>3.9</v>
      </c>
      <c r="O88" s="346"/>
      <c r="P88" s="346"/>
      <c r="Q88" s="346">
        <v>1.2</v>
      </c>
      <c r="R88" s="346"/>
      <c r="S88" s="346"/>
      <c r="T88" s="346">
        <v>2.5</v>
      </c>
      <c r="U88" s="338">
        <v>13.3</v>
      </c>
      <c r="V88" s="338"/>
      <c r="W88" s="338"/>
      <c r="X88" s="339"/>
      <c r="Y88" s="333"/>
      <c r="Z88" s="334"/>
      <c r="AA88" s="334"/>
      <c r="AB88" s="334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  <c r="IX88" s="70"/>
      <c r="IY88" s="70"/>
      <c r="IZ88" s="70"/>
      <c r="JA88" s="70"/>
      <c r="JB88" s="70"/>
      <c r="JC88" s="70"/>
      <c r="JD88" s="70"/>
      <c r="JE88" s="70"/>
      <c r="JF88" s="70"/>
      <c r="JG88" s="70"/>
      <c r="JH88" s="70"/>
      <c r="JI88" s="70"/>
      <c r="JJ88" s="70"/>
      <c r="JK88" s="70"/>
      <c r="JL88" s="70"/>
      <c r="JM88" s="70"/>
      <c r="JN88" s="70"/>
      <c r="JO88" s="70"/>
      <c r="JP88" s="70"/>
      <c r="JQ88" s="70"/>
      <c r="JR88" s="70"/>
      <c r="JS88" s="70"/>
      <c r="JT88" s="70"/>
      <c r="JU88" s="70"/>
      <c r="JV88" s="70"/>
      <c r="JW88" s="70"/>
      <c r="JX88" s="70"/>
      <c r="JY88" s="70"/>
      <c r="JZ88" s="70"/>
      <c r="KA88" s="70"/>
      <c r="KB88" s="70"/>
      <c r="KC88" s="70"/>
      <c r="KD88" s="70"/>
      <c r="KE88" s="70"/>
      <c r="KF88" s="70"/>
      <c r="KG88" s="70"/>
      <c r="KH88" s="70"/>
      <c r="KI88" s="70"/>
      <c r="KJ88" s="70"/>
      <c r="KK88" s="70"/>
      <c r="KL88" s="70"/>
      <c r="KM88" s="70"/>
      <c r="KN88" s="70"/>
      <c r="KO88" s="70"/>
      <c r="KP88" s="70"/>
      <c r="KQ88" s="70"/>
      <c r="KR88" s="70"/>
      <c r="KS88" s="70"/>
      <c r="KT88" s="70"/>
      <c r="KU88" s="70"/>
      <c r="KV88" s="70"/>
      <c r="KW88" s="70"/>
      <c r="KX88" s="70"/>
      <c r="KY88" s="70"/>
      <c r="KZ88" s="70"/>
      <c r="LA88" s="70"/>
      <c r="LB88" s="70"/>
      <c r="LC88" s="70"/>
      <c r="LD88" s="70"/>
      <c r="LE88" s="70"/>
      <c r="LF88" s="70"/>
      <c r="LG88" s="70"/>
      <c r="LH88" s="70"/>
      <c r="LI88" s="70"/>
      <c r="LJ88" s="70"/>
      <c r="LK88" s="70"/>
      <c r="LL88" s="70"/>
      <c r="LM88" s="70"/>
      <c r="LN88" s="70"/>
      <c r="LO88" s="70"/>
      <c r="LP88" s="70"/>
      <c r="LQ88" s="70"/>
      <c r="LR88" s="70"/>
      <c r="LS88" s="70"/>
      <c r="LT88" s="70"/>
      <c r="LU88" s="70"/>
      <c r="LV88" s="70"/>
      <c r="LW88" s="70"/>
      <c r="LX88" s="70"/>
      <c r="LY88" s="70"/>
      <c r="LZ88" s="70"/>
      <c r="MA88" s="70"/>
      <c r="MB88" s="70"/>
      <c r="MC88" s="70"/>
      <c r="MD88" s="70"/>
      <c r="ME88" s="70"/>
      <c r="MF88" s="70"/>
      <c r="MG88" s="70"/>
      <c r="MH88" s="70"/>
      <c r="MI88" s="70"/>
      <c r="MJ88" s="70"/>
      <c r="MK88" s="70"/>
      <c r="ML88" s="70"/>
      <c r="MM88" s="70"/>
      <c r="MN88" s="70"/>
      <c r="MO88" s="70"/>
      <c r="MP88" s="70"/>
      <c r="MQ88" s="70"/>
      <c r="MR88" s="70"/>
      <c r="MS88" s="70"/>
      <c r="MT88" s="70"/>
      <c r="MU88" s="70"/>
      <c r="MV88" s="70"/>
      <c r="MW88" s="70"/>
      <c r="MX88" s="70"/>
    </row>
    <row r="89" spans="1:362" s="344" customFormat="1">
      <c r="A89" s="329">
        <v>80</v>
      </c>
      <c r="B89" s="341" t="s">
        <v>592</v>
      </c>
      <c r="C89" s="342">
        <v>1214.3999999999999</v>
      </c>
      <c r="D89" s="349">
        <v>1181</v>
      </c>
      <c r="E89" s="342">
        <v>17.100000000000001</v>
      </c>
      <c r="F89" s="342">
        <v>16.3</v>
      </c>
      <c r="G89" s="350"/>
      <c r="H89" s="350"/>
      <c r="I89" s="350"/>
      <c r="J89" s="350"/>
      <c r="K89" s="350"/>
      <c r="L89" s="350"/>
      <c r="M89" s="350"/>
      <c r="N89" s="350"/>
      <c r="O89" s="350">
        <v>2.2000000000000002</v>
      </c>
      <c r="P89" s="350"/>
      <c r="Q89" s="350"/>
      <c r="R89" s="350"/>
      <c r="S89" s="350"/>
      <c r="T89" s="350">
        <v>1.7</v>
      </c>
      <c r="U89" s="342">
        <v>12.4</v>
      </c>
      <c r="V89" s="342">
        <v>0</v>
      </c>
      <c r="W89" s="342"/>
      <c r="X89" s="343"/>
      <c r="Y89" s="333"/>
      <c r="Z89" s="334"/>
      <c r="AA89" s="334"/>
      <c r="AB89" s="334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  <c r="IV89" s="70"/>
      <c r="IW89" s="70"/>
      <c r="IX89" s="70"/>
      <c r="IY89" s="70"/>
      <c r="IZ89" s="70"/>
      <c r="JA89" s="70"/>
      <c r="JB89" s="70"/>
      <c r="JC89" s="70"/>
      <c r="JD89" s="70"/>
      <c r="JE89" s="70"/>
      <c r="JF89" s="70"/>
      <c r="JG89" s="70"/>
      <c r="JH89" s="70"/>
      <c r="JI89" s="70"/>
      <c r="JJ89" s="70"/>
      <c r="JK89" s="70"/>
      <c r="JL89" s="70"/>
      <c r="JM89" s="70"/>
      <c r="JN89" s="70"/>
      <c r="JO89" s="70"/>
      <c r="JP89" s="70"/>
      <c r="JQ89" s="70"/>
      <c r="JR89" s="70"/>
      <c r="JS89" s="70"/>
      <c r="JT89" s="70"/>
      <c r="JU89" s="70"/>
      <c r="JV89" s="70"/>
      <c r="JW89" s="70"/>
      <c r="JX89" s="70"/>
      <c r="JY89" s="70"/>
      <c r="JZ89" s="70"/>
      <c r="KA89" s="70"/>
      <c r="KB89" s="70"/>
      <c r="KC89" s="70"/>
      <c r="KD89" s="70"/>
      <c r="KE89" s="70"/>
      <c r="KF89" s="70"/>
      <c r="KG89" s="70"/>
      <c r="KH89" s="70"/>
      <c r="KI89" s="70"/>
      <c r="KJ89" s="70"/>
      <c r="KK89" s="70"/>
      <c r="KL89" s="70"/>
      <c r="KM89" s="70"/>
      <c r="KN89" s="70"/>
      <c r="KO89" s="70"/>
      <c r="KP89" s="70"/>
      <c r="KQ89" s="70"/>
      <c r="KR89" s="70"/>
      <c r="KS89" s="70"/>
      <c r="KT89" s="70"/>
      <c r="KU89" s="70"/>
      <c r="KV89" s="70"/>
      <c r="KW89" s="70"/>
      <c r="KX89" s="70"/>
      <c r="KY89" s="70"/>
      <c r="KZ89" s="70"/>
      <c r="LA89" s="70"/>
      <c r="LB89" s="70"/>
      <c r="LC89" s="70"/>
      <c r="LD89" s="70"/>
      <c r="LE89" s="70"/>
      <c r="LF89" s="70"/>
      <c r="LG89" s="70"/>
      <c r="LH89" s="70"/>
      <c r="LI89" s="70"/>
      <c r="LJ89" s="70"/>
      <c r="LK89" s="70"/>
      <c r="LL89" s="70"/>
      <c r="LM89" s="70"/>
      <c r="LN89" s="70"/>
      <c r="LO89" s="70"/>
      <c r="LP89" s="70"/>
      <c r="LQ89" s="70"/>
      <c r="LR89" s="70"/>
      <c r="LS89" s="70"/>
      <c r="LT89" s="70"/>
      <c r="LU89" s="70"/>
      <c r="LV89" s="70"/>
      <c r="LW89" s="70"/>
      <c r="LX89" s="70"/>
      <c r="LY89" s="70"/>
      <c r="LZ89" s="70"/>
      <c r="MA89" s="70"/>
      <c r="MB89" s="70"/>
      <c r="MC89" s="70"/>
      <c r="MD89" s="70"/>
      <c r="ME89" s="70"/>
      <c r="MF89" s="70"/>
      <c r="MG89" s="70"/>
      <c r="MH89" s="70"/>
      <c r="MI89" s="70"/>
      <c r="MJ89" s="70"/>
      <c r="MK89" s="70"/>
      <c r="ML89" s="70"/>
      <c r="MM89" s="70"/>
      <c r="MN89" s="70"/>
      <c r="MO89" s="70"/>
      <c r="MP89" s="70"/>
      <c r="MQ89" s="70"/>
      <c r="MR89" s="70"/>
      <c r="MS89" s="70"/>
      <c r="MT89" s="70"/>
      <c r="MU89" s="70"/>
      <c r="MV89" s="70"/>
      <c r="MW89" s="70"/>
      <c r="MX89" s="70"/>
    </row>
    <row r="90" spans="1:362" s="248" customFormat="1" ht="25.5">
      <c r="A90" s="329">
        <v>81</v>
      </c>
      <c r="B90" s="255" t="s">
        <v>31</v>
      </c>
      <c r="C90" s="331">
        <v>802.89999999999986</v>
      </c>
      <c r="D90" s="331">
        <v>736.2</v>
      </c>
      <c r="E90" s="331">
        <v>10.7</v>
      </c>
      <c r="F90" s="331">
        <v>55.999999999999993</v>
      </c>
      <c r="G90" s="331">
        <v>2</v>
      </c>
      <c r="H90" s="331">
        <v>0.4</v>
      </c>
      <c r="I90" s="331">
        <v>0.7</v>
      </c>
      <c r="J90" s="331">
        <v>7.1999999999999993</v>
      </c>
      <c r="K90" s="331">
        <v>0</v>
      </c>
      <c r="L90" s="331">
        <v>0.1</v>
      </c>
      <c r="M90" s="331">
        <v>0</v>
      </c>
      <c r="N90" s="331">
        <v>4.3</v>
      </c>
      <c r="O90" s="331">
        <v>1.1000000000000001</v>
      </c>
      <c r="P90" s="331">
        <v>18.399999999999999</v>
      </c>
      <c r="Q90" s="331">
        <v>4.8</v>
      </c>
      <c r="R90" s="331">
        <v>1</v>
      </c>
      <c r="S90" s="331">
        <v>0.7</v>
      </c>
      <c r="T90" s="331">
        <v>0.9</v>
      </c>
      <c r="U90" s="331">
        <v>10.399999999999999</v>
      </c>
      <c r="V90" s="331">
        <v>0</v>
      </c>
      <c r="W90" s="331">
        <v>4</v>
      </c>
      <c r="X90" s="332">
        <v>0</v>
      </c>
      <c r="Y90" s="333"/>
      <c r="Z90" s="334"/>
      <c r="AA90" s="334"/>
      <c r="AB90" s="334"/>
    </row>
    <row r="91" spans="1:362">
      <c r="A91" s="329">
        <v>82</v>
      </c>
      <c r="B91" s="335" t="s">
        <v>590</v>
      </c>
      <c r="C91" s="336">
        <v>341.29999999999995</v>
      </c>
      <c r="D91" s="336">
        <v>291.89999999999998</v>
      </c>
      <c r="E91" s="336">
        <v>4.3</v>
      </c>
      <c r="F91" s="336">
        <v>45.099999999999994</v>
      </c>
      <c r="G91" s="336">
        <v>0</v>
      </c>
      <c r="H91" s="336">
        <v>0.4</v>
      </c>
      <c r="I91" s="336">
        <v>0.7</v>
      </c>
      <c r="J91" s="336">
        <v>7.1</v>
      </c>
      <c r="K91" s="336">
        <v>0</v>
      </c>
      <c r="L91" s="336">
        <v>0.1</v>
      </c>
      <c r="M91" s="336">
        <v>0</v>
      </c>
      <c r="N91" s="336">
        <v>4.3</v>
      </c>
      <c r="O91" s="336">
        <v>0.4</v>
      </c>
      <c r="P91" s="336">
        <v>18.399999999999999</v>
      </c>
      <c r="Q91" s="336">
        <v>4.8</v>
      </c>
      <c r="R91" s="336">
        <v>1</v>
      </c>
      <c r="S91" s="336">
        <v>0.7</v>
      </c>
      <c r="T91" s="336">
        <v>0.4</v>
      </c>
      <c r="U91" s="336">
        <v>2.8</v>
      </c>
      <c r="V91" s="336">
        <v>0</v>
      </c>
      <c r="W91" s="336">
        <v>4</v>
      </c>
      <c r="X91" s="345">
        <v>0</v>
      </c>
      <c r="Y91" s="333"/>
      <c r="Z91" s="334"/>
      <c r="AA91" s="334"/>
      <c r="AB91" s="334"/>
    </row>
    <row r="92" spans="1:362" s="340" customFormat="1" ht="22.15" customHeight="1">
      <c r="A92" s="329">
        <v>83</v>
      </c>
      <c r="B92" s="337" t="s">
        <v>591</v>
      </c>
      <c r="C92" s="338">
        <v>5.4</v>
      </c>
      <c r="D92" s="348"/>
      <c r="E92" s="338">
        <v>0</v>
      </c>
      <c r="F92" s="338">
        <v>5.4</v>
      </c>
      <c r="G92" s="346">
        <v>2</v>
      </c>
      <c r="H92" s="346"/>
      <c r="I92" s="346"/>
      <c r="J92" s="346">
        <v>0.1</v>
      </c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38">
        <v>3.3</v>
      </c>
      <c r="V92" s="338"/>
      <c r="W92" s="338"/>
      <c r="X92" s="339"/>
      <c r="Y92" s="333"/>
      <c r="Z92" s="334"/>
      <c r="AA92" s="334"/>
      <c r="AB92" s="334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  <c r="IV92" s="70"/>
      <c r="IW92" s="70"/>
      <c r="IX92" s="70"/>
      <c r="IY92" s="70"/>
      <c r="IZ92" s="70"/>
      <c r="JA92" s="70"/>
      <c r="JB92" s="70"/>
      <c r="JC92" s="70"/>
      <c r="JD92" s="70"/>
      <c r="JE92" s="70"/>
      <c r="JF92" s="70"/>
      <c r="JG92" s="70"/>
      <c r="JH92" s="70"/>
      <c r="JI92" s="70"/>
      <c r="JJ92" s="70"/>
      <c r="JK92" s="70"/>
      <c r="JL92" s="70"/>
      <c r="JM92" s="70"/>
      <c r="JN92" s="70"/>
      <c r="JO92" s="70"/>
      <c r="JP92" s="70"/>
      <c r="JQ92" s="70"/>
      <c r="JR92" s="70"/>
      <c r="JS92" s="70"/>
      <c r="JT92" s="70"/>
      <c r="JU92" s="70"/>
      <c r="JV92" s="70"/>
      <c r="JW92" s="70"/>
      <c r="JX92" s="70"/>
      <c r="JY92" s="70"/>
      <c r="JZ92" s="70"/>
      <c r="KA92" s="70"/>
      <c r="KB92" s="70"/>
      <c r="KC92" s="70"/>
      <c r="KD92" s="70"/>
      <c r="KE92" s="70"/>
      <c r="KF92" s="70"/>
      <c r="KG92" s="70"/>
      <c r="KH92" s="70"/>
      <c r="KI92" s="70"/>
      <c r="KJ92" s="70"/>
      <c r="KK92" s="70"/>
      <c r="KL92" s="70"/>
      <c r="KM92" s="70"/>
      <c r="KN92" s="70"/>
      <c r="KO92" s="70"/>
      <c r="KP92" s="70"/>
      <c r="KQ92" s="70"/>
      <c r="KR92" s="70"/>
      <c r="KS92" s="70"/>
      <c r="KT92" s="70"/>
      <c r="KU92" s="70"/>
      <c r="KV92" s="70"/>
      <c r="KW92" s="70"/>
      <c r="KX92" s="70"/>
      <c r="KY92" s="70"/>
      <c r="KZ92" s="70"/>
      <c r="LA92" s="70"/>
      <c r="LB92" s="70"/>
      <c r="LC92" s="70"/>
      <c r="LD92" s="70"/>
      <c r="LE92" s="70"/>
      <c r="LF92" s="70"/>
      <c r="LG92" s="70"/>
      <c r="LH92" s="70"/>
      <c r="LI92" s="70"/>
      <c r="LJ92" s="70"/>
      <c r="LK92" s="70"/>
      <c r="LL92" s="70"/>
      <c r="LM92" s="70"/>
      <c r="LN92" s="70"/>
      <c r="LO92" s="70"/>
      <c r="LP92" s="70"/>
      <c r="LQ92" s="70"/>
      <c r="LR92" s="70"/>
      <c r="LS92" s="70"/>
      <c r="LT92" s="70"/>
      <c r="LU92" s="70"/>
      <c r="LV92" s="70"/>
      <c r="LW92" s="70"/>
      <c r="LX92" s="70"/>
      <c r="LY92" s="70"/>
      <c r="LZ92" s="70"/>
      <c r="MA92" s="70"/>
      <c r="MB92" s="70"/>
      <c r="MC92" s="70"/>
      <c r="MD92" s="70"/>
      <c r="ME92" s="70"/>
      <c r="MF92" s="70"/>
      <c r="MG92" s="70"/>
      <c r="MH92" s="70"/>
      <c r="MI92" s="70"/>
      <c r="MJ92" s="70"/>
      <c r="MK92" s="70"/>
      <c r="ML92" s="70"/>
      <c r="MM92" s="70"/>
      <c r="MN92" s="70"/>
      <c r="MO92" s="70"/>
      <c r="MP92" s="70"/>
      <c r="MQ92" s="70"/>
      <c r="MR92" s="70"/>
      <c r="MS92" s="70"/>
      <c r="MT92" s="70"/>
      <c r="MU92" s="70"/>
      <c r="MV92" s="70"/>
      <c r="MW92" s="70"/>
      <c r="MX92" s="70"/>
    </row>
    <row r="93" spans="1:362" s="344" customFormat="1">
      <c r="A93" s="329">
        <v>84</v>
      </c>
      <c r="B93" s="341" t="s">
        <v>592</v>
      </c>
      <c r="C93" s="342">
        <v>456.2</v>
      </c>
      <c r="D93" s="349">
        <v>444.3</v>
      </c>
      <c r="E93" s="342">
        <v>6.4</v>
      </c>
      <c r="F93" s="342">
        <v>5.5</v>
      </c>
      <c r="G93" s="350"/>
      <c r="H93" s="350"/>
      <c r="I93" s="350"/>
      <c r="J93" s="350"/>
      <c r="K93" s="350"/>
      <c r="L93" s="350"/>
      <c r="M93" s="350"/>
      <c r="N93" s="350"/>
      <c r="O93" s="350">
        <v>0.7</v>
      </c>
      <c r="P93" s="350"/>
      <c r="Q93" s="350"/>
      <c r="R93" s="350"/>
      <c r="S93" s="350"/>
      <c r="T93" s="350">
        <v>0.5</v>
      </c>
      <c r="U93" s="342">
        <v>4.3</v>
      </c>
      <c r="V93" s="342">
        <v>0</v>
      </c>
      <c r="W93" s="342"/>
      <c r="X93" s="343"/>
      <c r="Y93" s="333"/>
      <c r="Z93" s="334"/>
      <c r="AA93" s="334"/>
      <c r="AB93" s="334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  <c r="IV93" s="70"/>
      <c r="IW93" s="70"/>
      <c r="IX93" s="70"/>
      <c r="IY93" s="70"/>
      <c r="IZ93" s="70"/>
      <c r="JA93" s="70"/>
      <c r="JB93" s="70"/>
      <c r="JC93" s="70"/>
      <c r="JD93" s="70"/>
      <c r="JE93" s="70"/>
      <c r="JF93" s="70"/>
      <c r="JG93" s="70"/>
      <c r="JH93" s="70"/>
      <c r="JI93" s="70"/>
      <c r="JJ93" s="70"/>
      <c r="JK93" s="70"/>
      <c r="JL93" s="70"/>
      <c r="JM93" s="70"/>
      <c r="JN93" s="70"/>
      <c r="JO93" s="70"/>
      <c r="JP93" s="70"/>
      <c r="JQ93" s="70"/>
      <c r="JR93" s="70"/>
      <c r="JS93" s="70"/>
      <c r="JT93" s="70"/>
      <c r="JU93" s="70"/>
      <c r="JV93" s="70"/>
      <c r="JW93" s="70"/>
      <c r="JX93" s="70"/>
      <c r="JY93" s="70"/>
      <c r="JZ93" s="70"/>
      <c r="KA93" s="70"/>
      <c r="KB93" s="70"/>
      <c r="KC93" s="70"/>
      <c r="KD93" s="70"/>
      <c r="KE93" s="70"/>
      <c r="KF93" s="70"/>
      <c r="KG93" s="70"/>
      <c r="KH93" s="70"/>
      <c r="KI93" s="70"/>
      <c r="KJ93" s="70"/>
      <c r="KK93" s="70"/>
      <c r="KL93" s="70"/>
      <c r="KM93" s="70"/>
      <c r="KN93" s="70"/>
      <c r="KO93" s="70"/>
      <c r="KP93" s="70"/>
      <c r="KQ93" s="70"/>
      <c r="KR93" s="70"/>
      <c r="KS93" s="70"/>
      <c r="KT93" s="70"/>
      <c r="KU93" s="70"/>
      <c r="KV93" s="70"/>
      <c r="KW93" s="70"/>
      <c r="KX93" s="70"/>
      <c r="KY93" s="70"/>
      <c r="KZ93" s="70"/>
      <c r="LA93" s="70"/>
      <c r="LB93" s="70"/>
      <c r="LC93" s="70"/>
      <c r="LD93" s="70"/>
      <c r="LE93" s="70"/>
      <c r="LF93" s="70"/>
      <c r="LG93" s="70"/>
      <c r="LH93" s="70"/>
      <c r="LI93" s="70"/>
      <c r="LJ93" s="70"/>
      <c r="LK93" s="70"/>
      <c r="LL93" s="70"/>
      <c r="LM93" s="70"/>
      <c r="LN93" s="70"/>
      <c r="LO93" s="70"/>
      <c r="LP93" s="70"/>
      <c r="LQ93" s="70"/>
      <c r="LR93" s="70"/>
      <c r="LS93" s="70"/>
      <c r="LT93" s="70"/>
      <c r="LU93" s="70"/>
      <c r="LV93" s="70"/>
      <c r="LW93" s="70"/>
      <c r="LX93" s="70"/>
      <c r="LY93" s="70"/>
      <c r="LZ93" s="70"/>
      <c r="MA93" s="70"/>
      <c r="MB93" s="70"/>
      <c r="MC93" s="70"/>
      <c r="MD93" s="70"/>
      <c r="ME93" s="70"/>
      <c r="MF93" s="70"/>
      <c r="MG93" s="70"/>
      <c r="MH93" s="70"/>
      <c r="MI93" s="70"/>
      <c r="MJ93" s="70"/>
      <c r="MK93" s="70"/>
      <c r="ML93" s="70"/>
      <c r="MM93" s="70"/>
      <c r="MN93" s="70"/>
      <c r="MO93" s="70"/>
      <c r="MP93" s="70"/>
      <c r="MQ93" s="70"/>
      <c r="MR93" s="70"/>
      <c r="MS93" s="70"/>
      <c r="MT93" s="70"/>
      <c r="MU93" s="70"/>
      <c r="MV93" s="70"/>
      <c r="MW93" s="70"/>
      <c r="MX93" s="70"/>
    </row>
    <row r="94" spans="1:362" s="354" customFormat="1" ht="25.5">
      <c r="A94" s="329">
        <v>85</v>
      </c>
      <c r="B94" s="255" t="s">
        <v>32</v>
      </c>
      <c r="C94" s="351">
        <v>1001.2</v>
      </c>
      <c r="D94" s="351">
        <v>789.4</v>
      </c>
      <c r="E94" s="351">
        <v>12.600000000000001</v>
      </c>
      <c r="F94" s="351">
        <v>199.19999999999996</v>
      </c>
      <c r="G94" s="351">
        <v>0</v>
      </c>
      <c r="H94" s="351">
        <v>0.6</v>
      </c>
      <c r="I94" s="351">
        <v>0.7</v>
      </c>
      <c r="J94" s="351">
        <v>19.399999999999999</v>
      </c>
      <c r="K94" s="351">
        <v>0</v>
      </c>
      <c r="L94" s="351">
        <v>1</v>
      </c>
      <c r="M94" s="351">
        <v>0</v>
      </c>
      <c r="N94" s="351">
        <v>21.6</v>
      </c>
      <c r="O94" s="351">
        <v>3.4</v>
      </c>
      <c r="P94" s="351">
        <v>69.599999999999994</v>
      </c>
      <c r="Q94" s="351">
        <v>6.1</v>
      </c>
      <c r="R94" s="351">
        <v>1.3</v>
      </c>
      <c r="S94" s="351">
        <v>4.4000000000000004</v>
      </c>
      <c r="T94" s="351">
        <v>8.5</v>
      </c>
      <c r="U94" s="351">
        <v>59.8</v>
      </c>
      <c r="V94" s="351">
        <v>0</v>
      </c>
      <c r="W94" s="351">
        <v>2.8</v>
      </c>
      <c r="X94" s="352">
        <v>0</v>
      </c>
      <c r="Y94" s="333"/>
      <c r="Z94" s="334"/>
      <c r="AA94" s="334"/>
      <c r="AB94" s="334"/>
    </row>
    <row r="95" spans="1:362" s="354" customFormat="1">
      <c r="A95" s="329">
        <v>86</v>
      </c>
      <c r="B95" s="335" t="s">
        <v>590</v>
      </c>
      <c r="C95" s="336">
        <v>594.70000000000005</v>
      </c>
      <c r="D95" s="336">
        <v>465</v>
      </c>
      <c r="E95" s="336">
        <v>6.8</v>
      </c>
      <c r="F95" s="336">
        <v>122.89999999999999</v>
      </c>
      <c r="G95" s="336">
        <v>0</v>
      </c>
      <c r="H95" s="336">
        <v>0.6</v>
      </c>
      <c r="I95" s="336">
        <v>0.7</v>
      </c>
      <c r="J95" s="336">
        <v>9</v>
      </c>
      <c r="K95" s="336">
        <v>0</v>
      </c>
      <c r="L95" s="336">
        <v>0.4</v>
      </c>
      <c r="M95" s="336">
        <v>0</v>
      </c>
      <c r="N95" s="336">
        <v>9.5</v>
      </c>
      <c r="O95" s="336">
        <v>0.7</v>
      </c>
      <c r="P95" s="336">
        <v>69.599999999999994</v>
      </c>
      <c r="Q95" s="336">
        <v>6.1</v>
      </c>
      <c r="R95" s="336">
        <v>1.3</v>
      </c>
      <c r="S95" s="336">
        <v>4.4000000000000004</v>
      </c>
      <c r="T95" s="336">
        <v>0.5</v>
      </c>
      <c r="U95" s="336">
        <v>17.3</v>
      </c>
      <c r="V95" s="336">
        <v>0</v>
      </c>
      <c r="W95" s="336">
        <v>2.8</v>
      </c>
      <c r="X95" s="345">
        <v>0</v>
      </c>
      <c r="Y95" s="333"/>
      <c r="Z95" s="334"/>
      <c r="AA95" s="334"/>
      <c r="AB95" s="334"/>
    </row>
    <row r="96" spans="1:362" s="357" customFormat="1" ht="25.5">
      <c r="A96" s="329">
        <v>87</v>
      </c>
      <c r="B96" s="337" t="s">
        <v>591</v>
      </c>
      <c r="C96" s="365">
        <v>135.19999999999999</v>
      </c>
      <c r="D96" s="355">
        <v>65.5</v>
      </c>
      <c r="E96" s="338">
        <v>2</v>
      </c>
      <c r="F96" s="338">
        <v>67.699999999999989</v>
      </c>
      <c r="G96" s="356"/>
      <c r="H96" s="356"/>
      <c r="I96" s="356"/>
      <c r="J96" s="356">
        <v>10.4</v>
      </c>
      <c r="K96" s="356"/>
      <c r="L96" s="356">
        <v>0.6</v>
      </c>
      <c r="M96" s="356"/>
      <c r="N96" s="356">
        <v>12.100000000000001</v>
      </c>
      <c r="O96" s="356">
        <v>1.7</v>
      </c>
      <c r="P96" s="356"/>
      <c r="Q96" s="356"/>
      <c r="R96" s="356"/>
      <c r="S96" s="356"/>
      <c r="T96" s="356">
        <v>7.2</v>
      </c>
      <c r="U96" s="338">
        <v>35.699999999999996</v>
      </c>
      <c r="V96" s="338">
        <v>0</v>
      </c>
      <c r="W96" s="338"/>
      <c r="X96" s="339"/>
      <c r="Y96" s="333"/>
      <c r="Z96" s="334"/>
      <c r="AA96" s="334"/>
      <c r="AB96" s="334"/>
      <c r="AC96" s="354"/>
      <c r="AD96" s="354"/>
      <c r="AE96" s="354"/>
      <c r="AF96" s="354"/>
      <c r="AG96" s="354"/>
      <c r="AH96" s="354"/>
      <c r="AI96" s="354"/>
      <c r="AJ96" s="354"/>
      <c r="AK96" s="354"/>
      <c r="AL96" s="354"/>
      <c r="AM96" s="354"/>
      <c r="AN96" s="354"/>
      <c r="AO96" s="354"/>
      <c r="AP96" s="354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54"/>
      <c r="BC96" s="354"/>
      <c r="BD96" s="354"/>
      <c r="BE96" s="354"/>
      <c r="BF96" s="354"/>
      <c r="BG96" s="354"/>
      <c r="BH96" s="354"/>
      <c r="BI96" s="354"/>
      <c r="BJ96" s="354"/>
      <c r="BK96" s="354"/>
      <c r="BL96" s="354"/>
      <c r="BM96" s="354"/>
      <c r="BN96" s="354"/>
      <c r="BO96" s="354"/>
      <c r="BP96" s="354"/>
      <c r="BQ96" s="354"/>
      <c r="BR96" s="354"/>
      <c r="BS96" s="354"/>
      <c r="BT96" s="354"/>
      <c r="BU96" s="354"/>
      <c r="BV96" s="354"/>
      <c r="BW96" s="354"/>
      <c r="BX96" s="354"/>
      <c r="BY96" s="354"/>
      <c r="BZ96" s="354"/>
      <c r="CA96" s="354"/>
      <c r="CB96" s="354"/>
      <c r="CC96" s="354"/>
      <c r="CD96" s="354"/>
      <c r="CE96" s="354"/>
      <c r="CF96" s="354"/>
      <c r="CG96" s="354"/>
      <c r="CH96" s="354"/>
      <c r="CI96" s="354"/>
      <c r="CJ96" s="354"/>
      <c r="CK96" s="354"/>
      <c r="CL96" s="354"/>
      <c r="CM96" s="354"/>
      <c r="CN96" s="354"/>
      <c r="CO96" s="354"/>
      <c r="CP96" s="354"/>
      <c r="CQ96" s="354"/>
      <c r="CR96" s="354"/>
      <c r="CS96" s="354"/>
      <c r="CT96" s="354"/>
      <c r="CU96" s="354"/>
      <c r="CV96" s="354"/>
      <c r="CW96" s="354"/>
      <c r="CX96" s="354"/>
      <c r="CY96" s="354"/>
      <c r="CZ96" s="354"/>
      <c r="DA96" s="354"/>
      <c r="DB96" s="354"/>
      <c r="DC96" s="354"/>
      <c r="DD96" s="354"/>
      <c r="DE96" s="354"/>
      <c r="DF96" s="354"/>
      <c r="DG96" s="354"/>
      <c r="DH96" s="354"/>
      <c r="DI96" s="354"/>
      <c r="DJ96" s="354"/>
      <c r="DK96" s="354"/>
      <c r="DL96" s="354"/>
      <c r="DM96" s="354"/>
      <c r="DN96" s="354"/>
      <c r="DO96" s="354"/>
      <c r="DP96" s="354"/>
      <c r="DQ96" s="354"/>
      <c r="DR96" s="354"/>
      <c r="DS96" s="354"/>
      <c r="DT96" s="354"/>
      <c r="DU96" s="354"/>
      <c r="DV96" s="354"/>
      <c r="DW96" s="354"/>
      <c r="DX96" s="354"/>
      <c r="DY96" s="354"/>
      <c r="DZ96" s="354"/>
      <c r="EA96" s="354"/>
      <c r="EB96" s="354"/>
      <c r="EC96" s="354"/>
      <c r="ED96" s="354"/>
      <c r="EE96" s="354"/>
      <c r="EF96" s="354"/>
      <c r="EG96" s="354"/>
      <c r="EH96" s="354"/>
      <c r="EI96" s="354"/>
      <c r="EJ96" s="354"/>
      <c r="EK96" s="354"/>
      <c r="EL96" s="354"/>
      <c r="EM96" s="354"/>
      <c r="EN96" s="354"/>
      <c r="EO96" s="354"/>
      <c r="EP96" s="354"/>
      <c r="EQ96" s="354"/>
      <c r="ER96" s="354"/>
      <c r="ES96" s="354"/>
      <c r="ET96" s="354"/>
      <c r="EU96" s="354"/>
      <c r="EV96" s="354"/>
      <c r="EW96" s="354"/>
      <c r="EX96" s="354"/>
      <c r="EY96" s="354"/>
      <c r="EZ96" s="354"/>
      <c r="FA96" s="354"/>
      <c r="FB96" s="354"/>
      <c r="FC96" s="354"/>
      <c r="FD96" s="354"/>
      <c r="FE96" s="354"/>
      <c r="FF96" s="354"/>
      <c r="FG96" s="354"/>
      <c r="FH96" s="354"/>
      <c r="FI96" s="354"/>
      <c r="FJ96" s="354"/>
      <c r="FK96" s="354"/>
      <c r="FL96" s="354"/>
      <c r="FM96" s="354"/>
      <c r="FN96" s="354"/>
      <c r="FO96" s="354"/>
      <c r="FP96" s="354"/>
      <c r="FQ96" s="354"/>
      <c r="FR96" s="354"/>
      <c r="FS96" s="354"/>
      <c r="FT96" s="354"/>
      <c r="FU96" s="354"/>
      <c r="FV96" s="354"/>
      <c r="FW96" s="354"/>
      <c r="FX96" s="354"/>
      <c r="FY96" s="354"/>
      <c r="FZ96" s="354"/>
      <c r="GA96" s="354"/>
      <c r="GB96" s="354"/>
      <c r="GC96" s="354"/>
      <c r="GD96" s="354"/>
      <c r="GE96" s="354"/>
      <c r="GF96" s="354"/>
      <c r="GG96" s="354"/>
      <c r="GH96" s="354"/>
      <c r="GI96" s="354"/>
      <c r="GJ96" s="354"/>
      <c r="GK96" s="354"/>
      <c r="GL96" s="354"/>
      <c r="GM96" s="354"/>
      <c r="GN96" s="354"/>
      <c r="GO96" s="354"/>
      <c r="GP96" s="354"/>
      <c r="GQ96" s="354"/>
      <c r="GR96" s="354"/>
      <c r="GS96" s="354"/>
      <c r="GT96" s="354"/>
      <c r="GU96" s="354"/>
      <c r="GV96" s="354"/>
      <c r="GW96" s="354"/>
      <c r="GX96" s="354"/>
      <c r="GY96" s="354"/>
      <c r="GZ96" s="354"/>
      <c r="HA96" s="354"/>
      <c r="HB96" s="354"/>
      <c r="HC96" s="354"/>
      <c r="HD96" s="354"/>
      <c r="HE96" s="354"/>
      <c r="HF96" s="354"/>
      <c r="HG96" s="354"/>
      <c r="HH96" s="354"/>
      <c r="HI96" s="354"/>
      <c r="HJ96" s="354"/>
      <c r="HK96" s="354"/>
      <c r="HL96" s="354"/>
      <c r="HM96" s="354"/>
      <c r="HN96" s="354"/>
      <c r="HO96" s="354"/>
      <c r="HP96" s="354"/>
      <c r="HQ96" s="354"/>
      <c r="HR96" s="354"/>
      <c r="HS96" s="354"/>
      <c r="HT96" s="354"/>
      <c r="HU96" s="354"/>
      <c r="HV96" s="354"/>
      <c r="HW96" s="354"/>
      <c r="HX96" s="354"/>
      <c r="HY96" s="354"/>
      <c r="HZ96" s="354"/>
      <c r="IA96" s="354"/>
      <c r="IB96" s="354"/>
      <c r="IC96" s="354"/>
      <c r="ID96" s="354"/>
      <c r="IE96" s="354"/>
      <c r="IF96" s="354"/>
      <c r="IG96" s="354"/>
      <c r="IH96" s="354"/>
      <c r="II96" s="354"/>
      <c r="IJ96" s="354"/>
      <c r="IK96" s="354"/>
      <c r="IL96" s="354"/>
      <c r="IM96" s="354"/>
      <c r="IN96" s="354"/>
      <c r="IO96" s="354"/>
      <c r="IP96" s="354"/>
      <c r="IQ96" s="354"/>
      <c r="IR96" s="354"/>
      <c r="IS96" s="354"/>
      <c r="IT96" s="354"/>
      <c r="IU96" s="354"/>
      <c r="IV96" s="354"/>
      <c r="IW96" s="354"/>
      <c r="IX96" s="354"/>
      <c r="IY96" s="354"/>
      <c r="IZ96" s="354"/>
      <c r="JA96" s="354"/>
      <c r="JB96" s="354"/>
      <c r="JC96" s="354"/>
      <c r="JD96" s="354"/>
      <c r="JE96" s="354"/>
      <c r="JF96" s="354"/>
      <c r="JG96" s="354"/>
      <c r="JH96" s="354"/>
      <c r="JI96" s="354"/>
      <c r="JJ96" s="354"/>
      <c r="JK96" s="354"/>
      <c r="JL96" s="354"/>
      <c r="JM96" s="354"/>
      <c r="JN96" s="354"/>
      <c r="JO96" s="354"/>
      <c r="JP96" s="354"/>
      <c r="JQ96" s="354"/>
      <c r="JR96" s="354"/>
      <c r="JS96" s="354"/>
      <c r="JT96" s="354"/>
      <c r="JU96" s="354"/>
      <c r="JV96" s="354"/>
      <c r="JW96" s="354"/>
      <c r="JX96" s="354"/>
      <c r="JY96" s="354"/>
      <c r="JZ96" s="354"/>
      <c r="KA96" s="354"/>
      <c r="KB96" s="354"/>
      <c r="KC96" s="354"/>
      <c r="KD96" s="354"/>
      <c r="KE96" s="354"/>
      <c r="KF96" s="354"/>
      <c r="KG96" s="354"/>
      <c r="KH96" s="354"/>
      <c r="KI96" s="354"/>
      <c r="KJ96" s="354"/>
      <c r="KK96" s="354"/>
      <c r="KL96" s="354"/>
      <c r="KM96" s="354"/>
      <c r="KN96" s="354"/>
      <c r="KO96" s="354"/>
      <c r="KP96" s="354"/>
      <c r="KQ96" s="354"/>
      <c r="KR96" s="354"/>
      <c r="KS96" s="354"/>
      <c r="KT96" s="354"/>
      <c r="KU96" s="354"/>
      <c r="KV96" s="354"/>
      <c r="KW96" s="354"/>
      <c r="KX96" s="354"/>
      <c r="KY96" s="354"/>
      <c r="KZ96" s="354"/>
      <c r="LA96" s="354"/>
      <c r="LB96" s="354"/>
      <c r="LC96" s="354"/>
      <c r="LD96" s="354"/>
      <c r="LE96" s="354"/>
      <c r="LF96" s="354"/>
      <c r="LG96" s="354"/>
      <c r="LH96" s="354"/>
      <c r="LI96" s="354"/>
      <c r="LJ96" s="354"/>
      <c r="LK96" s="354"/>
      <c r="LL96" s="354"/>
      <c r="LM96" s="354"/>
      <c r="LN96" s="354"/>
      <c r="LO96" s="354"/>
      <c r="LP96" s="354"/>
      <c r="LQ96" s="354"/>
      <c r="LR96" s="354"/>
      <c r="LS96" s="354"/>
      <c r="LT96" s="354"/>
      <c r="LU96" s="354"/>
      <c r="LV96" s="354"/>
      <c r="LW96" s="354"/>
      <c r="LX96" s="354"/>
      <c r="LY96" s="354"/>
      <c r="LZ96" s="354"/>
      <c r="MA96" s="354"/>
      <c r="MB96" s="354"/>
      <c r="MC96" s="354"/>
      <c r="MD96" s="354"/>
      <c r="ME96" s="354"/>
      <c r="MF96" s="354"/>
      <c r="MG96" s="354"/>
      <c r="MH96" s="354"/>
      <c r="MI96" s="354"/>
      <c r="MJ96" s="354"/>
      <c r="MK96" s="354"/>
      <c r="ML96" s="354"/>
      <c r="MM96" s="354"/>
      <c r="MN96" s="354"/>
      <c r="MO96" s="354"/>
      <c r="MP96" s="354"/>
      <c r="MQ96" s="354"/>
      <c r="MR96" s="354"/>
      <c r="MS96" s="354"/>
      <c r="MT96" s="354"/>
      <c r="MU96" s="354"/>
      <c r="MV96" s="354"/>
      <c r="MW96" s="354"/>
      <c r="MX96" s="354"/>
    </row>
    <row r="97" spans="1:362" s="360" customFormat="1">
      <c r="A97" s="329">
        <v>88</v>
      </c>
      <c r="B97" s="341" t="s">
        <v>608</v>
      </c>
      <c r="C97" s="366">
        <v>271.3</v>
      </c>
      <c r="D97" s="358">
        <v>258.89999999999998</v>
      </c>
      <c r="E97" s="342">
        <v>3.8</v>
      </c>
      <c r="F97" s="342">
        <v>8.6</v>
      </c>
      <c r="G97" s="359"/>
      <c r="H97" s="359"/>
      <c r="I97" s="359"/>
      <c r="J97" s="359"/>
      <c r="K97" s="359"/>
      <c r="L97" s="359"/>
      <c r="M97" s="359"/>
      <c r="N97" s="359"/>
      <c r="O97" s="359">
        <v>1</v>
      </c>
      <c r="P97" s="359"/>
      <c r="Q97" s="359"/>
      <c r="R97" s="359"/>
      <c r="S97" s="359"/>
      <c r="T97" s="359">
        <v>0.8</v>
      </c>
      <c r="U97" s="342">
        <v>6.8</v>
      </c>
      <c r="V97" s="342">
        <v>0</v>
      </c>
      <c r="W97" s="342"/>
      <c r="X97" s="343"/>
      <c r="Y97" s="333"/>
      <c r="Z97" s="334"/>
      <c r="AA97" s="334"/>
      <c r="AB97" s="33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54"/>
      <c r="BC97" s="354"/>
      <c r="BD97" s="354"/>
      <c r="BE97" s="354"/>
      <c r="BF97" s="354"/>
      <c r="BG97" s="354"/>
      <c r="BH97" s="354"/>
      <c r="BI97" s="354"/>
      <c r="BJ97" s="354"/>
      <c r="BK97" s="354"/>
      <c r="BL97" s="354"/>
      <c r="BM97" s="354"/>
      <c r="BN97" s="354"/>
      <c r="BO97" s="354"/>
      <c r="BP97" s="354"/>
      <c r="BQ97" s="354"/>
      <c r="BR97" s="354"/>
      <c r="BS97" s="354"/>
      <c r="BT97" s="354"/>
      <c r="BU97" s="354"/>
      <c r="BV97" s="354"/>
      <c r="BW97" s="354"/>
      <c r="BX97" s="354"/>
      <c r="BY97" s="354"/>
      <c r="BZ97" s="354"/>
      <c r="CA97" s="354"/>
      <c r="CB97" s="354"/>
      <c r="CC97" s="354"/>
      <c r="CD97" s="354"/>
      <c r="CE97" s="354"/>
      <c r="CF97" s="354"/>
      <c r="CG97" s="354"/>
      <c r="CH97" s="354"/>
      <c r="CI97" s="354"/>
      <c r="CJ97" s="354"/>
      <c r="CK97" s="354"/>
      <c r="CL97" s="354"/>
      <c r="CM97" s="354"/>
      <c r="CN97" s="354"/>
      <c r="CO97" s="354"/>
      <c r="CP97" s="354"/>
      <c r="CQ97" s="354"/>
      <c r="CR97" s="354"/>
      <c r="CS97" s="354"/>
      <c r="CT97" s="354"/>
      <c r="CU97" s="354"/>
      <c r="CV97" s="354"/>
      <c r="CW97" s="354"/>
      <c r="CX97" s="354"/>
      <c r="CY97" s="354"/>
      <c r="CZ97" s="354"/>
      <c r="DA97" s="354"/>
      <c r="DB97" s="354"/>
      <c r="DC97" s="354"/>
      <c r="DD97" s="354"/>
      <c r="DE97" s="354"/>
      <c r="DF97" s="354"/>
      <c r="DG97" s="354"/>
      <c r="DH97" s="354"/>
      <c r="DI97" s="354"/>
      <c r="DJ97" s="354"/>
      <c r="DK97" s="354"/>
      <c r="DL97" s="354"/>
      <c r="DM97" s="354"/>
      <c r="DN97" s="354"/>
      <c r="DO97" s="354"/>
      <c r="DP97" s="354"/>
      <c r="DQ97" s="354"/>
      <c r="DR97" s="354"/>
      <c r="DS97" s="354"/>
      <c r="DT97" s="354"/>
      <c r="DU97" s="354"/>
      <c r="DV97" s="354"/>
      <c r="DW97" s="354"/>
      <c r="DX97" s="354"/>
      <c r="DY97" s="354"/>
      <c r="DZ97" s="354"/>
      <c r="EA97" s="354"/>
      <c r="EB97" s="354"/>
      <c r="EC97" s="354"/>
      <c r="ED97" s="354"/>
      <c r="EE97" s="354"/>
      <c r="EF97" s="354"/>
      <c r="EG97" s="354"/>
      <c r="EH97" s="354"/>
      <c r="EI97" s="354"/>
      <c r="EJ97" s="354"/>
      <c r="EK97" s="354"/>
      <c r="EL97" s="354"/>
      <c r="EM97" s="354"/>
      <c r="EN97" s="354"/>
      <c r="EO97" s="354"/>
      <c r="EP97" s="354"/>
      <c r="EQ97" s="354"/>
      <c r="ER97" s="354"/>
      <c r="ES97" s="354"/>
      <c r="ET97" s="354"/>
      <c r="EU97" s="354"/>
      <c r="EV97" s="354"/>
      <c r="EW97" s="354"/>
      <c r="EX97" s="354"/>
      <c r="EY97" s="354"/>
      <c r="EZ97" s="354"/>
      <c r="FA97" s="354"/>
      <c r="FB97" s="354"/>
      <c r="FC97" s="354"/>
      <c r="FD97" s="354"/>
      <c r="FE97" s="354"/>
      <c r="FF97" s="354"/>
      <c r="FG97" s="354"/>
      <c r="FH97" s="354"/>
      <c r="FI97" s="354"/>
      <c r="FJ97" s="354"/>
      <c r="FK97" s="354"/>
      <c r="FL97" s="354"/>
      <c r="FM97" s="354"/>
      <c r="FN97" s="354"/>
      <c r="FO97" s="354"/>
      <c r="FP97" s="354"/>
      <c r="FQ97" s="354"/>
      <c r="FR97" s="354"/>
      <c r="FS97" s="354"/>
      <c r="FT97" s="354"/>
      <c r="FU97" s="354"/>
      <c r="FV97" s="354"/>
      <c r="FW97" s="354"/>
      <c r="FX97" s="354"/>
      <c r="FY97" s="354"/>
      <c r="FZ97" s="354"/>
      <c r="GA97" s="354"/>
      <c r="GB97" s="354"/>
      <c r="GC97" s="354"/>
      <c r="GD97" s="354"/>
      <c r="GE97" s="354"/>
      <c r="GF97" s="354"/>
      <c r="GG97" s="354"/>
      <c r="GH97" s="354"/>
      <c r="GI97" s="354"/>
      <c r="GJ97" s="354"/>
      <c r="GK97" s="354"/>
      <c r="GL97" s="354"/>
      <c r="GM97" s="354"/>
      <c r="GN97" s="354"/>
      <c r="GO97" s="354"/>
      <c r="GP97" s="354"/>
      <c r="GQ97" s="354"/>
      <c r="GR97" s="354"/>
      <c r="GS97" s="354"/>
      <c r="GT97" s="354"/>
      <c r="GU97" s="354"/>
      <c r="GV97" s="354"/>
      <c r="GW97" s="354"/>
      <c r="GX97" s="354"/>
      <c r="GY97" s="354"/>
      <c r="GZ97" s="354"/>
      <c r="HA97" s="354"/>
      <c r="HB97" s="354"/>
      <c r="HC97" s="354"/>
      <c r="HD97" s="354"/>
      <c r="HE97" s="354"/>
      <c r="HF97" s="354"/>
      <c r="HG97" s="354"/>
      <c r="HH97" s="354"/>
      <c r="HI97" s="354"/>
      <c r="HJ97" s="354"/>
      <c r="HK97" s="354"/>
      <c r="HL97" s="354"/>
      <c r="HM97" s="354"/>
      <c r="HN97" s="354"/>
      <c r="HO97" s="354"/>
      <c r="HP97" s="354"/>
      <c r="HQ97" s="354"/>
      <c r="HR97" s="354"/>
      <c r="HS97" s="354"/>
      <c r="HT97" s="354"/>
      <c r="HU97" s="354"/>
      <c r="HV97" s="354"/>
      <c r="HW97" s="354"/>
      <c r="HX97" s="354"/>
      <c r="HY97" s="354"/>
      <c r="HZ97" s="354"/>
      <c r="IA97" s="354"/>
      <c r="IB97" s="354"/>
      <c r="IC97" s="354"/>
      <c r="ID97" s="354"/>
      <c r="IE97" s="354"/>
      <c r="IF97" s="354"/>
      <c r="IG97" s="354"/>
      <c r="IH97" s="354"/>
      <c r="II97" s="354"/>
      <c r="IJ97" s="354"/>
      <c r="IK97" s="354"/>
      <c r="IL97" s="354"/>
      <c r="IM97" s="354"/>
      <c r="IN97" s="354"/>
      <c r="IO97" s="354"/>
      <c r="IP97" s="354"/>
      <c r="IQ97" s="354"/>
      <c r="IR97" s="354"/>
      <c r="IS97" s="354"/>
      <c r="IT97" s="354"/>
      <c r="IU97" s="354"/>
      <c r="IV97" s="354"/>
      <c r="IW97" s="354"/>
      <c r="IX97" s="354"/>
      <c r="IY97" s="354"/>
      <c r="IZ97" s="354"/>
      <c r="JA97" s="354"/>
      <c r="JB97" s="354"/>
      <c r="JC97" s="354"/>
      <c r="JD97" s="354"/>
      <c r="JE97" s="354"/>
      <c r="JF97" s="354"/>
      <c r="JG97" s="354"/>
      <c r="JH97" s="354"/>
      <c r="JI97" s="354"/>
      <c r="JJ97" s="354"/>
      <c r="JK97" s="354"/>
      <c r="JL97" s="354"/>
      <c r="JM97" s="354"/>
      <c r="JN97" s="354"/>
      <c r="JO97" s="354"/>
      <c r="JP97" s="354"/>
      <c r="JQ97" s="354"/>
      <c r="JR97" s="354"/>
      <c r="JS97" s="354"/>
      <c r="JT97" s="354"/>
      <c r="JU97" s="354"/>
      <c r="JV97" s="354"/>
      <c r="JW97" s="354"/>
      <c r="JX97" s="354"/>
      <c r="JY97" s="354"/>
      <c r="JZ97" s="354"/>
      <c r="KA97" s="354"/>
      <c r="KB97" s="354"/>
      <c r="KC97" s="354"/>
      <c r="KD97" s="354"/>
      <c r="KE97" s="354"/>
      <c r="KF97" s="354"/>
      <c r="KG97" s="354"/>
      <c r="KH97" s="354"/>
      <c r="KI97" s="354"/>
      <c r="KJ97" s="354"/>
      <c r="KK97" s="354"/>
      <c r="KL97" s="354"/>
      <c r="KM97" s="354"/>
      <c r="KN97" s="354"/>
      <c r="KO97" s="354"/>
      <c r="KP97" s="354"/>
      <c r="KQ97" s="354"/>
      <c r="KR97" s="354"/>
      <c r="KS97" s="354"/>
      <c r="KT97" s="354"/>
      <c r="KU97" s="354"/>
      <c r="KV97" s="354"/>
      <c r="KW97" s="354"/>
      <c r="KX97" s="354"/>
      <c r="KY97" s="354"/>
      <c r="KZ97" s="354"/>
      <c r="LA97" s="354"/>
      <c r="LB97" s="354"/>
      <c r="LC97" s="354"/>
      <c r="LD97" s="354"/>
      <c r="LE97" s="354"/>
      <c r="LF97" s="354"/>
      <c r="LG97" s="354"/>
      <c r="LH97" s="354"/>
      <c r="LI97" s="354"/>
      <c r="LJ97" s="354"/>
      <c r="LK97" s="354"/>
      <c r="LL97" s="354"/>
      <c r="LM97" s="354"/>
      <c r="LN97" s="354"/>
      <c r="LO97" s="354"/>
      <c r="LP97" s="354"/>
      <c r="LQ97" s="354"/>
      <c r="LR97" s="354"/>
      <c r="LS97" s="354"/>
      <c r="LT97" s="354"/>
      <c r="LU97" s="354"/>
      <c r="LV97" s="354"/>
      <c r="LW97" s="354"/>
      <c r="LX97" s="354"/>
      <c r="LY97" s="354"/>
      <c r="LZ97" s="354"/>
      <c r="MA97" s="354"/>
      <c r="MB97" s="354"/>
      <c r="MC97" s="354"/>
      <c r="MD97" s="354"/>
      <c r="ME97" s="354"/>
      <c r="MF97" s="354"/>
      <c r="MG97" s="354"/>
      <c r="MH97" s="354"/>
      <c r="MI97" s="354"/>
      <c r="MJ97" s="354"/>
      <c r="MK97" s="354"/>
      <c r="ML97" s="354"/>
      <c r="MM97" s="354"/>
      <c r="MN97" s="354"/>
      <c r="MO97" s="354"/>
      <c r="MP97" s="354"/>
      <c r="MQ97" s="354"/>
      <c r="MR97" s="354"/>
      <c r="MS97" s="354"/>
      <c r="MT97" s="354"/>
      <c r="MU97" s="354"/>
      <c r="MV97" s="354"/>
      <c r="MW97" s="354"/>
      <c r="MX97" s="354"/>
    </row>
    <row r="98" spans="1:362" s="353" customFormat="1">
      <c r="A98" s="329">
        <v>89</v>
      </c>
      <c r="B98" s="330" t="s">
        <v>609</v>
      </c>
      <c r="C98" s="351">
        <v>1830.1999999999998</v>
      </c>
      <c r="D98" s="351">
        <v>1623</v>
      </c>
      <c r="E98" s="351">
        <v>23.5</v>
      </c>
      <c r="F98" s="351">
        <v>183.7</v>
      </c>
      <c r="G98" s="351">
        <v>20.8</v>
      </c>
      <c r="H98" s="351">
        <v>1</v>
      </c>
      <c r="I98" s="351">
        <v>1.4</v>
      </c>
      <c r="J98" s="351">
        <v>21</v>
      </c>
      <c r="K98" s="351">
        <v>0</v>
      </c>
      <c r="L98" s="351">
        <v>0</v>
      </c>
      <c r="M98" s="351">
        <v>0</v>
      </c>
      <c r="N98" s="351">
        <v>3.5</v>
      </c>
      <c r="O98" s="351">
        <v>1.8</v>
      </c>
      <c r="P98" s="351">
        <v>80</v>
      </c>
      <c r="Q98" s="351">
        <v>26.9</v>
      </c>
      <c r="R98" s="351">
        <v>9</v>
      </c>
      <c r="S98" s="351">
        <v>1.3</v>
      </c>
      <c r="T98" s="351">
        <v>1.2999999999999998</v>
      </c>
      <c r="U98" s="351">
        <v>12.7</v>
      </c>
      <c r="V98" s="351">
        <v>0</v>
      </c>
      <c r="W98" s="351">
        <v>2.1</v>
      </c>
      <c r="X98" s="352">
        <v>0</v>
      </c>
      <c r="Y98" s="333"/>
      <c r="Z98" s="334"/>
      <c r="AA98" s="334"/>
      <c r="AB98" s="334"/>
    </row>
    <row r="99" spans="1:362" s="369" customFormat="1">
      <c r="A99" s="329">
        <v>90</v>
      </c>
      <c r="B99" s="117" t="s">
        <v>590</v>
      </c>
      <c r="C99" s="367">
        <v>3</v>
      </c>
      <c r="D99" s="367">
        <v>0</v>
      </c>
      <c r="E99" s="367">
        <v>0</v>
      </c>
      <c r="F99" s="367">
        <v>3</v>
      </c>
      <c r="G99" s="367">
        <v>0</v>
      </c>
      <c r="H99" s="367">
        <v>0</v>
      </c>
      <c r="I99" s="367">
        <v>0</v>
      </c>
      <c r="J99" s="367">
        <v>0</v>
      </c>
      <c r="K99" s="367">
        <v>0</v>
      </c>
      <c r="L99" s="367">
        <v>0</v>
      </c>
      <c r="M99" s="367">
        <v>0</v>
      </c>
      <c r="N99" s="367">
        <v>0.7</v>
      </c>
      <c r="O99" s="367">
        <v>0</v>
      </c>
      <c r="P99" s="367">
        <v>0</v>
      </c>
      <c r="Q99" s="367">
        <v>0</v>
      </c>
      <c r="R99" s="367">
        <v>0</v>
      </c>
      <c r="S99" s="367">
        <v>0</v>
      </c>
      <c r="T99" s="367">
        <v>0</v>
      </c>
      <c r="U99" s="367">
        <v>0.2</v>
      </c>
      <c r="V99" s="367">
        <v>0</v>
      </c>
      <c r="W99" s="367">
        <v>2.1</v>
      </c>
      <c r="X99" s="368">
        <v>0</v>
      </c>
      <c r="Y99" s="333"/>
      <c r="Z99" s="334"/>
      <c r="AA99" s="334"/>
      <c r="AB99" s="334"/>
    </row>
    <row r="100" spans="1:362" s="357" customFormat="1" ht="23.45" customHeight="1">
      <c r="A100" s="329">
        <v>91</v>
      </c>
      <c r="B100" s="337" t="s">
        <v>591</v>
      </c>
      <c r="C100" s="338">
        <v>17</v>
      </c>
      <c r="D100" s="355"/>
      <c r="E100" s="338">
        <v>0</v>
      </c>
      <c r="F100" s="338">
        <v>17</v>
      </c>
      <c r="G100" s="356">
        <v>9.8000000000000007</v>
      </c>
      <c r="H100" s="356"/>
      <c r="I100" s="356"/>
      <c r="J100" s="356"/>
      <c r="K100" s="356"/>
      <c r="L100" s="356"/>
      <c r="M100" s="356"/>
      <c r="N100" s="356">
        <v>1</v>
      </c>
      <c r="O100" s="356"/>
      <c r="P100" s="356"/>
      <c r="Q100" s="356">
        <v>1.2</v>
      </c>
      <c r="R100" s="356"/>
      <c r="S100" s="356"/>
      <c r="T100" s="356"/>
      <c r="U100" s="370">
        <v>5</v>
      </c>
      <c r="V100" s="371">
        <v>0</v>
      </c>
      <c r="W100" s="370"/>
      <c r="X100" s="372"/>
      <c r="Y100" s="333"/>
      <c r="Z100" s="334"/>
      <c r="AA100" s="334"/>
      <c r="AB100" s="33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4"/>
      <c r="AM100" s="354"/>
      <c r="AN100" s="354"/>
      <c r="AO100" s="354"/>
      <c r="AP100" s="354"/>
      <c r="AQ100" s="354"/>
      <c r="AR100" s="354"/>
      <c r="AS100" s="354"/>
      <c r="AT100" s="354"/>
      <c r="AU100" s="354"/>
      <c r="AV100" s="354"/>
      <c r="AW100" s="354"/>
      <c r="AX100" s="354"/>
      <c r="AY100" s="354"/>
      <c r="AZ100" s="354"/>
      <c r="BA100" s="354"/>
      <c r="BB100" s="354"/>
      <c r="BC100" s="354"/>
      <c r="BD100" s="354"/>
      <c r="BE100" s="354"/>
      <c r="BF100" s="354"/>
      <c r="BG100" s="354"/>
      <c r="BH100" s="354"/>
      <c r="BI100" s="354"/>
      <c r="BJ100" s="354"/>
      <c r="BK100" s="354"/>
      <c r="BL100" s="354"/>
      <c r="BM100" s="354"/>
      <c r="BN100" s="354"/>
      <c r="BO100" s="354"/>
      <c r="BP100" s="354"/>
      <c r="BQ100" s="354"/>
      <c r="BR100" s="354"/>
      <c r="BS100" s="354"/>
      <c r="BT100" s="354"/>
      <c r="BU100" s="354"/>
      <c r="BV100" s="354"/>
      <c r="BW100" s="354"/>
      <c r="BX100" s="354"/>
      <c r="BY100" s="354"/>
      <c r="BZ100" s="354"/>
      <c r="CA100" s="354"/>
      <c r="CB100" s="354"/>
      <c r="CC100" s="354"/>
      <c r="CD100" s="354"/>
      <c r="CE100" s="354"/>
      <c r="CF100" s="354"/>
      <c r="CG100" s="354"/>
      <c r="CH100" s="354"/>
      <c r="CI100" s="354"/>
      <c r="CJ100" s="354"/>
      <c r="CK100" s="354"/>
      <c r="CL100" s="354"/>
      <c r="CM100" s="354"/>
      <c r="CN100" s="354"/>
      <c r="CO100" s="354"/>
      <c r="CP100" s="354"/>
      <c r="CQ100" s="354"/>
      <c r="CR100" s="354"/>
      <c r="CS100" s="354"/>
      <c r="CT100" s="354"/>
      <c r="CU100" s="354"/>
      <c r="CV100" s="354"/>
      <c r="CW100" s="354"/>
      <c r="CX100" s="354"/>
      <c r="CY100" s="354"/>
      <c r="CZ100" s="354"/>
      <c r="DA100" s="354"/>
      <c r="DB100" s="354"/>
      <c r="DC100" s="354"/>
      <c r="DD100" s="354"/>
      <c r="DE100" s="354"/>
      <c r="DF100" s="354"/>
      <c r="DG100" s="354"/>
      <c r="DH100" s="354"/>
      <c r="DI100" s="354"/>
      <c r="DJ100" s="354"/>
      <c r="DK100" s="354"/>
      <c r="DL100" s="354"/>
      <c r="DM100" s="354"/>
      <c r="DN100" s="354"/>
      <c r="DO100" s="354"/>
      <c r="DP100" s="354"/>
      <c r="DQ100" s="354"/>
      <c r="DR100" s="354"/>
      <c r="DS100" s="354"/>
      <c r="DT100" s="354"/>
      <c r="DU100" s="354"/>
      <c r="DV100" s="354"/>
      <c r="DW100" s="354"/>
      <c r="DX100" s="354"/>
      <c r="DY100" s="354"/>
      <c r="DZ100" s="354"/>
      <c r="EA100" s="354"/>
      <c r="EB100" s="354"/>
      <c r="EC100" s="354"/>
      <c r="ED100" s="354"/>
      <c r="EE100" s="354"/>
      <c r="EF100" s="354"/>
      <c r="EG100" s="354"/>
      <c r="EH100" s="354"/>
      <c r="EI100" s="354"/>
      <c r="EJ100" s="354"/>
      <c r="EK100" s="354"/>
      <c r="EL100" s="354"/>
      <c r="EM100" s="354"/>
      <c r="EN100" s="354"/>
      <c r="EO100" s="354"/>
      <c r="EP100" s="354"/>
      <c r="EQ100" s="354"/>
      <c r="ER100" s="354"/>
      <c r="ES100" s="354"/>
      <c r="ET100" s="354"/>
      <c r="EU100" s="354"/>
      <c r="EV100" s="354"/>
      <c r="EW100" s="354"/>
      <c r="EX100" s="354"/>
      <c r="EY100" s="354"/>
      <c r="EZ100" s="354"/>
      <c r="FA100" s="354"/>
      <c r="FB100" s="354"/>
      <c r="FC100" s="354"/>
      <c r="FD100" s="354"/>
      <c r="FE100" s="354"/>
      <c r="FF100" s="354"/>
      <c r="FG100" s="354"/>
      <c r="FH100" s="354"/>
      <c r="FI100" s="354"/>
      <c r="FJ100" s="354"/>
      <c r="FK100" s="354"/>
      <c r="FL100" s="354"/>
      <c r="FM100" s="354"/>
      <c r="FN100" s="354"/>
      <c r="FO100" s="354"/>
      <c r="FP100" s="354"/>
      <c r="FQ100" s="354"/>
      <c r="FR100" s="354"/>
      <c r="FS100" s="354"/>
      <c r="FT100" s="354"/>
      <c r="FU100" s="354"/>
      <c r="FV100" s="354"/>
      <c r="FW100" s="354"/>
      <c r="FX100" s="354"/>
      <c r="FY100" s="354"/>
      <c r="FZ100" s="354"/>
      <c r="GA100" s="354"/>
      <c r="GB100" s="354"/>
      <c r="GC100" s="354"/>
      <c r="GD100" s="354"/>
      <c r="GE100" s="354"/>
      <c r="GF100" s="354"/>
      <c r="GG100" s="354"/>
      <c r="GH100" s="354"/>
      <c r="GI100" s="354"/>
      <c r="GJ100" s="354"/>
      <c r="GK100" s="354"/>
      <c r="GL100" s="354"/>
      <c r="GM100" s="354"/>
      <c r="GN100" s="354"/>
      <c r="GO100" s="354"/>
      <c r="GP100" s="354"/>
      <c r="GQ100" s="354"/>
      <c r="GR100" s="354"/>
      <c r="GS100" s="354"/>
      <c r="GT100" s="354"/>
      <c r="GU100" s="354"/>
      <c r="GV100" s="354"/>
      <c r="GW100" s="354"/>
      <c r="GX100" s="354"/>
      <c r="GY100" s="354"/>
      <c r="GZ100" s="354"/>
      <c r="HA100" s="354"/>
      <c r="HB100" s="354"/>
      <c r="HC100" s="354"/>
      <c r="HD100" s="354"/>
      <c r="HE100" s="354"/>
      <c r="HF100" s="354"/>
      <c r="HG100" s="354"/>
      <c r="HH100" s="354"/>
      <c r="HI100" s="354"/>
      <c r="HJ100" s="354"/>
      <c r="HK100" s="354"/>
      <c r="HL100" s="354"/>
      <c r="HM100" s="354"/>
      <c r="HN100" s="354"/>
      <c r="HO100" s="354"/>
      <c r="HP100" s="354"/>
      <c r="HQ100" s="354"/>
      <c r="HR100" s="354"/>
      <c r="HS100" s="354"/>
      <c r="HT100" s="354"/>
      <c r="HU100" s="354"/>
      <c r="HV100" s="354"/>
      <c r="HW100" s="354"/>
      <c r="HX100" s="354"/>
      <c r="HY100" s="354"/>
      <c r="HZ100" s="354"/>
      <c r="IA100" s="354"/>
      <c r="IB100" s="354"/>
      <c r="IC100" s="354"/>
      <c r="ID100" s="354"/>
      <c r="IE100" s="354"/>
      <c r="IF100" s="354"/>
      <c r="IG100" s="354"/>
      <c r="IH100" s="354"/>
      <c r="II100" s="354"/>
      <c r="IJ100" s="354"/>
      <c r="IK100" s="354"/>
      <c r="IL100" s="354"/>
      <c r="IM100" s="354"/>
      <c r="IN100" s="354"/>
      <c r="IO100" s="354"/>
      <c r="IP100" s="354"/>
      <c r="IQ100" s="354"/>
      <c r="IR100" s="354"/>
      <c r="IS100" s="354"/>
      <c r="IT100" s="354"/>
      <c r="IU100" s="354"/>
      <c r="IV100" s="354"/>
      <c r="IW100" s="354"/>
      <c r="IX100" s="354"/>
      <c r="IY100" s="354"/>
      <c r="IZ100" s="354"/>
      <c r="JA100" s="354"/>
      <c r="JB100" s="354"/>
      <c r="JC100" s="354"/>
      <c r="JD100" s="354"/>
      <c r="JE100" s="354"/>
      <c r="JF100" s="354"/>
      <c r="JG100" s="354"/>
      <c r="JH100" s="354"/>
      <c r="JI100" s="354"/>
      <c r="JJ100" s="354"/>
      <c r="JK100" s="354"/>
      <c r="JL100" s="354"/>
      <c r="JM100" s="354"/>
      <c r="JN100" s="354"/>
      <c r="JO100" s="354"/>
      <c r="JP100" s="354"/>
      <c r="JQ100" s="354"/>
      <c r="JR100" s="354"/>
      <c r="JS100" s="354"/>
      <c r="JT100" s="354"/>
      <c r="JU100" s="354"/>
      <c r="JV100" s="354"/>
      <c r="JW100" s="354"/>
      <c r="JX100" s="354"/>
      <c r="JY100" s="354"/>
      <c r="JZ100" s="354"/>
      <c r="KA100" s="354"/>
      <c r="KB100" s="354"/>
      <c r="KC100" s="354"/>
      <c r="KD100" s="354"/>
      <c r="KE100" s="354"/>
      <c r="KF100" s="354"/>
      <c r="KG100" s="354"/>
      <c r="KH100" s="354"/>
      <c r="KI100" s="354"/>
      <c r="KJ100" s="354"/>
      <c r="KK100" s="354"/>
      <c r="KL100" s="354"/>
      <c r="KM100" s="354"/>
      <c r="KN100" s="354"/>
      <c r="KO100" s="354"/>
      <c r="KP100" s="354"/>
      <c r="KQ100" s="354"/>
      <c r="KR100" s="354"/>
      <c r="KS100" s="354"/>
      <c r="KT100" s="354"/>
      <c r="KU100" s="354"/>
      <c r="KV100" s="354"/>
      <c r="KW100" s="354"/>
      <c r="KX100" s="354"/>
      <c r="KY100" s="354"/>
      <c r="KZ100" s="354"/>
      <c r="LA100" s="354"/>
      <c r="LB100" s="354"/>
      <c r="LC100" s="354"/>
      <c r="LD100" s="354"/>
      <c r="LE100" s="354"/>
      <c r="LF100" s="354"/>
      <c r="LG100" s="354"/>
      <c r="LH100" s="354"/>
      <c r="LI100" s="354"/>
      <c r="LJ100" s="354"/>
      <c r="LK100" s="354"/>
      <c r="LL100" s="354"/>
      <c r="LM100" s="354"/>
      <c r="LN100" s="354"/>
      <c r="LO100" s="354"/>
      <c r="LP100" s="354"/>
      <c r="LQ100" s="354"/>
      <c r="LR100" s="354"/>
      <c r="LS100" s="354"/>
      <c r="LT100" s="354"/>
      <c r="LU100" s="354"/>
      <c r="LV100" s="354"/>
      <c r="LW100" s="354"/>
      <c r="LX100" s="354"/>
      <c r="LY100" s="354"/>
      <c r="LZ100" s="354"/>
      <c r="MA100" s="354"/>
      <c r="MB100" s="354"/>
      <c r="MC100" s="354"/>
      <c r="MD100" s="354"/>
      <c r="ME100" s="354"/>
      <c r="MF100" s="354"/>
      <c r="MG100" s="354"/>
      <c r="MH100" s="354"/>
      <c r="MI100" s="354"/>
      <c r="MJ100" s="354"/>
      <c r="MK100" s="354"/>
      <c r="ML100" s="354"/>
      <c r="MM100" s="354"/>
      <c r="MN100" s="354"/>
      <c r="MO100" s="354"/>
      <c r="MP100" s="354"/>
      <c r="MQ100" s="354"/>
      <c r="MR100" s="354"/>
      <c r="MS100" s="354"/>
      <c r="MT100" s="354"/>
      <c r="MU100" s="354"/>
      <c r="MV100" s="354"/>
      <c r="MW100" s="354"/>
      <c r="MX100" s="354"/>
    </row>
    <row r="101" spans="1:362" s="360" customFormat="1">
      <c r="A101" s="329">
        <v>92</v>
      </c>
      <c r="B101" s="341" t="s">
        <v>592</v>
      </c>
      <c r="C101" s="366">
        <v>1024.0999999999999</v>
      </c>
      <c r="D101" s="358">
        <v>1003</v>
      </c>
      <c r="E101" s="342">
        <v>14.5</v>
      </c>
      <c r="F101" s="342">
        <v>6.6</v>
      </c>
      <c r="G101" s="359"/>
      <c r="H101" s="359"/>
      <c r="I101" s="359"/>
      <c r="J101" s="359"/>
      <c r="K101" s="359"/>
      <c r="L101" s="359"/>
      <c r="M101" s="359"/>
      <c r="N101" s="359"/>
      <c r="O101" s="359">
        <v>0.8</v>
      </c>
      <c r="P101" s="359"/>
      <c r="Q101" s="359"/>
      <c r="R101" s="359"/>
      <c r="S101" s="359"/>
      <c r="T101" s="359">
        <v>0.6</v>
      </c>
      <c r="U101" s="373">
        <v>5.2</v>
      </c>
      <c r="V101" s="374">
        <v>0</v>
      </c>
      <c r="W101" s="373"/>
      <c r="X101" s="375"/>
      <c r="Y101" s="333"/>
      <c r="Z101" s="334"/>
      <c r="AA101" s="334"/>
      <c r="AB101" s="33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354"/>
      <c r="AO101" s="354"/>
      <c r="AP101" s="354"/>
      <c r="AQ101" s="354"/>
      <c r="AR101" s="354"/>
      <c r="AS101" s="354"/>
      <c r="AT101" s="354"/>
      <c r="AU101" s="354"/>
      <c r="AV101" s="354"/>
      <c r="AW101" s="354"/>
      <c r="AX101" s="354"/>
      <c r="AY101" s="354"/>
      <c r="AZ101" s="354"/>
      <c r="BA101" s="354"/>
      <c r="BB101" s="354"/>
      <c r="BC101" s="354"/>
      <c r="BD101" s="354"/>
      <c r="BE101" s="354"/>
      <c r="BF101" s="354"/>
      <c r="BG101" s="354"/>
      <c r="BH101" s="354"/>
      <c r="BI101" s="354"/>
      <c r="BJ101" s="354"/>
      <c r="BK101" s="354"/>
      <c r="BL101" s="354"/>
      <c r="BM101" s="354"/>
      <c r="BN101" s="354"/>
      <c r="BO101" s="354"/>
      <c r="BP101" s="354"/>
      <c r="BQ101" s="354"/>
      <c r="BR101" s="354"/>
      <c r="BS101" s="354"/>
      <c r="BT101" s="354"/>
      <c r="BU101" s="354"/>
      <c r="BV101" s="354"/>
      <c r="BW101" s="354"/>
      <c r="BX101" s="354"/>
      <c r="BY101" s="354"/>
      <c r="BZ101" s="354"/>
      <c r="CA101" s="354"/>
      <c r="CB101" s="354"/>
      <c r="CC101" s="354"/>
      <c r="CD101" s="354"/>
      <c r="CE101" s="354"/>
      <c r="CF101" s="354"/>
      <c r="CG101" s="354"/>
      <c r="CH101" s="354"/>
      <c r="CI101" s="354"/>
      <c r="CJ101" s="354"/>
      <c r="CK101" s="354"/>
      <c r="CL101" s="354"/>
      <c r="CM101" s="354"/>
      <c r="CN101" s="354"/>
      <c r="CO101" s="354"/>
      <c r="CP101" s="354"/>
      <c r="CQ101" s="354"/>
      <c r="CR101" s="354"/>
      <c r="CS101" s="354"/>
      <c r="CT101" s="354"/>
      <c r="CU101" s="354"/>
      <c r="CV101" s="354"/>
      <c r="CW101" s="354"/>
      <c r="CX101" s="354"/>
      <c r="CY101" s="354"/>
      <c r="CZ101" s="354"/>
      <c r="DA101" s="354"/>
      <c r="DB101" s="354"/>
      <c r="DC101" s="354"/>
      <c r="DD101" s="354"/>
      <c r="DE101" s="354"/>
      <c r="DF101" s="354"/>
      <c r="DG101" s="354"/>
      <c r="DH101" s="354"/>
      <c r="DI101" s="354"/>
      <c r="DJ101" s="354"/>
      <c r="DK101" s="354"/>
      <c r="DL101" s="354"/>
      <c r="DM101" s="354"/>
      <c r="DN101" s="354"/>
      <c r="DO101" s="354"/>
      <c r="DP101" s="354"/>
      <c r="DQ101" s="354"/>
      <c r="DR101" s="354"/>
      <c r="DS101" s="354"/>
      <c r="DT101" s="354"/>
      <c r="DU101" s="354"/>
      <c r="DV101" s="354"/>
      <c r="DW101" s="354"/>
      <c r="DX101" s="354"/>
      <c r="DY101" s="354"/>
      <c r="DZ101" s="354"/>
      <c r="EA101" s="354"/>
      <c r="EB101" s="354"/>
      <c r="EC101" s="354"/>
      <c r="ED101" s="354"/>
      <c r="EE101" s="354"/>
      <c r="EF101" s="354"/>
      <c r="EG101" s="354"/>
      <c r="EH101" s="354"/>
      <c r="EI101" s="354"/>
      <c r="EJ101" s="354"/>
      <c r="EK101" s="354"/>
      <c r="EL101" s="354"/>
      <c r="EM101" s="354"/>
      <c r="EN101" s="354"/>
      <c r="EO101" s="354"/>
      <c r="EP101" s="354"/>
      <c r="EQ101" s="354"/>
      <c r="ER101" s="354"/>
      <c r="ES101" s="354"/>
      <c r="ET101" s="354"/>
      <c r="EU101" s="354"/>
      <c r="EV101" s="354"/>
      <c r="EW101" s="354"/>
      <c r="EX101" s="354"/>
      <c r="EY101" s="354"/>
      <c r="EZ101" s="354"/>
      <c r="FA101" s="354"/>
      <c r="FB101" s="354"/>
      <c r="FC101" s="354"/>
      <c r="FD101" s="354"/>
      <c r="FE101" s="354"/>
      <c r="FF101" s="354"/>
      <c r="FG101" s="354"/>
      <c r="FH101" s="354"/>
      <c r="FI101" s="354"/>
      <c r="FJ101" s="354"/>
      <c r="FK101" s="354"/>
      <c r="FL101" s="354"/>
      <c r="FM101" s="354"/>
      <c r="FN101" s="354"/>
      <c r="FO101" s="354"/>
      <c r="FP101" s="354"/>
      <c r="FQ101" s="354"/>
      <c r="FR101" s="354"/>
      <c r="FS101" s="354"/>
      <c r="FT101" s="354"/>
      <c r="FU101" s="354"/>
      <c r="FV101" s="354"/>
      <c r="FW101" s="354"/>
      <c r="FX101" s="354"/>
      <c r="FY101" s="354"/>
      <c r="FZ101" s="354"/>
      <c r="GA101" s="354"/>
      <c r="GB101" s="354"/>
      <c r="GC101" s="354"/>
      <c r="GD101" s="354"/>
      <c r="GE101" s="354"/>
      <c r="GF101" s="354"/>
      <c r="GG101" s="354"/>
      <c r="GH101" s="354"/>
      <c r="GI101" s="354"/>
      <c r="GJ101" s="354"/>
      <c r="GK101" s="354"/>
      <c r="GL101" s="354"/>
      <c r="GM101" s="354"/>
      <c r="GN101" s="354"/>
      <c r="GO101" s="354"/>
      <c r="GP101" s="354"/>
      <c r="GQ101" s="354"/>
      <c r="GR101" s="354"/>
      <c r="GS101" s="354"/>
      <c r="GT101" s="354"/>
      <c r="GU101" s="354"/>
      <c r="GV101" s="354"/>
      <c r="GW101" s="354"/>
      <c r="GX101" s="354"/>
      <c r="GY101" s="354"/>
      <c r="GZ101" s="354"/>
      <c r="HA101" s="354"/>
      <c r="HB101" s="354"/>
      <c r="HC101" s="354"/>
      <c r="HD101" s="354"/>
      <c r="HE101" s="354"/>
      <c r="HF101" s="354"/>
      <c r="HG101" s="354"/>
      <c r="HH101" s="354"/>
      <c r="HI101" s="354"/>
      <c r="HJ101" s="354"/>
      <c r="HK101" s="354"/>
      <c r="HL101" s="354"/>
      <c r="HM101" s="354"/>
      <c r="HN101" s="354"/>
      <c r="HO101" s="354"/>
      <c r="HP101" s="354"/>
      <c r="HQ101" s="354"/>
      <c r="HR101" s="354"/>
      <c r="HS101" s="354"/>
      <c r="HT101" s="354"/>
      <c r="HU101" s="354"/>
      <c r="HV101" s="354"/>
      <c r="HW101" s="354"/>
      <c r="HX101" s="354"/>
      <c r="HY101" s="354"/>
      <c r="HZ101" s="354"/>
      <c r="IA101" s="354"/>
      <c r="IB101" s="354"/>
      <c r="IC101" s="354"/>
      <c r="ID101" s="354"/>
      <c r="IE101" s="354"/>
      <c r="IF101" s="354"/>
      <c r="IG101" s="354"/>
      <c r="IH101" s="354"/>
      <c r="II101" s="354"/>
      <c r="IJ101" s="354"/>
      <c r="IK101" s="354"/>
      <c r="IL101" s="354"/>
      <c r="IM101" s="354"/>
      <c r="IN101" s="354"/>
      <c r="IO101" s="354"/>
      <c r="IP101" s="354"/>
      <c r="IQ101" s="354"/>
      <c r="IR101" s="354"/>
      <c r="IS101" s="354"/>
      <c r="IT101" s="354"/>
      <c r="IU101" s="354"/>
      <c r="IV101" s="354"/>
      <c r="IW101" s="354"/>
      <c r="IX101" s="354"/>
      <c r="IY101" s="354"/>
      <c r="IZ101" s="354"/>
      <c r="JA101" s="354"/>
      <c r="JB101" s="354"/>
      <c r="JC101" s="354"/>
      <c r="JD101" s="354"/>
      <c r="JE101" s="354"/>
      <c r="JF101" s="354"/>
      <c r="JG101" s="354"/>
      <c r="JH101" s="354"/>
      <c r="JI101" s="354"/>
      <c r="JJ101" s="354"/>
      <c r="JK101" s="354"/>
      <c r="JL101" s="354"/>
      <c r="JM101" s="354"/>
      <c r="JN101" s="354"/>
      <c r="JO101" s="354"/>
      <c r="JP101" s="354"/>
      <c r="JQ101" s="354"/>
      <c r="JR101" s="354"/>
      <c r="JS101" s="354"/>
      <c r="JT101" s="354"/>
      <c r="JU101" s="354"/>
      <c r="JV101" s="354"/>
      <c r="JW101" s="354"/>
      <c r="JX101" s="354"/>
      <c r="JY101" s="354"/>
      <c r="JZ101" s="354"/>
      <c r="KA101" s="354"/>
      <c r="KB101" s="354"/>
      <c r="KC101" s="354"/>
      <c r="KD101" s="354"/>
      <c r="KE101" s="354"/>
      <c r="KF101" s="354"/>
      <c r="KG101" s="354"/>
      <c r="KH101" s="354"/>
      <c r="KI101" s="354"/>
      <c r="KJ101" s="354"/>
      <c r="KK101" s="354"/>
      <c r="KL101" s="354"/>
      <c r="KM101" s="354"/>
      <c r="KN101" s="354"/>
      <c r="KO101" s="354"/>
      <c r="KP101" s="354"/>
      <c r="KQ101" s="354"/>
      <c r="KR101" s="354"/>
      <c r="KS101" s="354"/>
      <c r="KT101" s="354"/>
      <c r="KU101" s="354"/>
      <c r="KV101" s="354"/>
      <c r="KW101" s="354"/>
      <c r="KX101" s="354"/>
      <c r="KY101" s="354"/>
      <c r="KZ101" s="354"/>
      <c r="LA101" s="354"/>
      <c r="LB101" s="354"/>
      <c r="LC101" s="354"/>
      <c r="LD101" s="354"/>
      <c r="LE101" s="354"/>
      <c r="LF101" s="354"/>
      <c r="LG101" s="354"/>
      <c r="LH101" s="354"/>
      <c r="LI101" s="354"/>
      <c r="LJ101" s="354"/>
      <c r="LK101" s="354"/>
      <c r="LL101" s="354"/>
      <c r="LM101" s="354"/>
      <c r="LN101" s="354"/>
      <c r="LO101" s="354"/>
      <c r="LP101" s="354"/>
      <c r="LQ101" s="354"/>
      <c r="LR101" s="354"/>
      <c r="LS101" s="354"/>
      <c r="LT101" s="354"/>
      <c r="LU101" s="354"/>
      <c r="LV101" s="354"/>
      <c r="LW101" s="354"/>
      <c r="LX101" s="354"/>
      <c r="LY101" s="354"/>
      <c r="LZ101" s="354"/>
      <c r="MA101" s="354"/>
      <c r="MB101" s="354"/>
      <c r="MC101" s="354"/>
      <c r="MD101" s="354"/>
      <c r="ME101" s="354"/>
      <c r="MF101" s="354"/>
      <c r="MG101" s="354"/>
      <c r="MH101" s="354"/>
      <c r="MI101" s="354"/>
      <c r="MJ101" s="354"/>
      <c r="MK101" s="354"/>
      <c r="ML101" s="354"/>
      <c r="MM101" s="354"/>
      <c r="MN101" s="354"/>
      <c r="MO101" s="354"/>
      <c r="MP101" s="354"/>
      <c r="MQ101" s="354"/>
      <c r="MR101" s="354"/>
      <c r="MS101" s="354"/>
      <c r="MT101" s="354"/>
      <c r="MU101" s="354"/>
      <c r="MV101" s="354"/>
      <c r="MW101" s="354"/>
      <c r="MX101" s="354"/>
    </row>
    <row r="102" spans="1:362" s="354" customFormat="1">
      <c r="A102" s="329">
        <v>93</v>
      </c>
      <c r="B102" s="335" t="s">
        <v>610</v>
      </c>
      <c r="C102" s="376">
        <v>786.1</v>
      </c>
      <c r="D102" s="377">
        <v>620</v>
      </c>
      <c r="E102" s="336">
        <v>9</v>
      </c>
      <c r="F102" s="336">
        <v>157.1</v>
      </c>
      <c r="G102" s="378">
        <v>11</v>
      </c>
      <c r="H102" s="378">
        <v>1</v>
      </c>
      <c r="I102" s="378">
        <v>1.4</v>
      </c>
      <c r="J102" s="378">
        <v>21</v>
      </c>
      <c r="K102" s="378"/>
      <c r="L102" s="378"/>
      <c r="M102" s="378"/>
      <c r="N102" s="378">
        <v>2.5</v>
      </c>
      <c r="O102" s="378">
        <v>1</v>
      </c>
      <c r="P102" s="378">
        <v>80</v>
      </c>
      <c r="Q102" s="378">
        <v>25.7</v>
      </c>
      <c r="R102" s="378">
        <v>9</v>
      </c>
      <c r="S102" s="378">
        <v>1.3</v>
      </c>
      <c r="T102" s="378">
        <v>0.7</v>
      </c>
      <c r="U102" s="367">
        <v>2.5</v>
      </c>
      <c r="V102" s="379">
        <v>0</v>
      </c>
      <c r="W102" s="367"/>
      <c r="X102" s="368"/>
      <c r="Y102" s="333"/>
      <c r="Z102" s="334"/>
      <c r="AA102" s="334"/>
      <c r="AB102" s="334"/>
    </row>
    <row r="103" spans="1:362">
      <c r="A103" s="329">
        <v>94</v>
      </c>
      <c r="B103" s="330" t="s">
        <v>20</v>
      </c>
      <c r="C103" s="331">
        <v>652.70000000000005</v>
      </c>
      <c r="D103" s="331">
        <v>489.5</v>
      </c>
      <c r="E103" s="331">
        <v>7.2</v>
      </c>
      <c r="F103" s="331">
        <v>156</v>
      </c>
      <c r="G103" s="331">
        <v>0.8</v>
      </c>
      <c r="H103" s="331">
        <v>0.4</v>
      </c>
      <c r="I103" s="331">
        <v>1.7</v>
      </c>
      <c r="J103" s="331">
        <v>3.9</v>
      </c>
      <c r="K103" s="331">
        <v>0</v>
      </c>
      <c r="L103" s="331">
        <v>0.6</v>
      </c>
      <c r="M103" s="331">
        <v>0</v>
      </c>
      <c r="N103" s="331">
        <v>15.4</v>
      </c>
      <c r="O103" s="331">
        <v>2</v>
      </c>
      <c r="P103" s="331">
        <v>13.6</v>
      </c>
      <c r="Q103" s="331">
        <v>9.5</v>
      </c>
      <c r="R103" s="331">
        <v>1.8</v>
      </c>
      <c r="S103" s="331">
        <v>1.2</v>
      </c>
      <c r="T103" s="331">
        <v>4.2</v>
      </c>
      <c r="U103" s="331">
        <v>77.7</v>
      </c>
      <c r="V103" s="331">
        <v>0</v>
      </c>
      <c r="W103" s="331">
        <v>6.2</v>
      </c>
      <c r="X103" s="332">
        <v>17</v>
      </c>
      <c r="Y103" s="333"/>
      <c r="Z103" s="334"/>
      <c r="AA103" s="334"/>
      <c r="AB103" s="334"/>
    </row>
    <row r="104" spans="1:362">
      <c r="A104" s="329">
        <v>95</v>
      </c>
      <c r="B104" s="335" t="s">
        <v>590</v>
      </c>
      <c r="C104" s="336">
        <v>484.20000000000005</v>
      </c>
      <c r="D104" s="336">
        <v>462.8</v>
      </c>
      <c r="E104" s="336">
        <v>6.8</v>
      </c>
      <c r="F104" s="336">
        <v>14.600000000000001</v>
      </c>
      <c r="G104" s="336">
        <v>0</v>
      </c>
      <c r="H104" s="336">
        <v>0</v>
      </c>
      <c r="I104" s="336">
        <v>0</v>
      </c>
      <c r="J104" s="336">
        <v>0</v>
      </c>
      <c r="K104" s="336">
        <v>0</v>
      </c>
      <c r="L104" s="336">
        <v>0</v>
      </c>
      <c r="M104" s="336">
        <v>0</v>
      </c>
      <c r="N104" s="336">
        <v>0.5</v>
      </c>
      <c r="O104" s="336">
        <v>0</v>
      </c>
      <c r="P104" s="336">
        <v>5.6</v>
      </c>
      <c r="Q104" s="336">
        <v>3.5</v>
      </c>
      <c r="R104" s="336">
        <v>0.3</v>
      </c>
      <c r="S104" s="336">
        <v>0</v>
      </c>
      <c r="T104" s="336">
        <v>0</v>
      </c>
      <c r="U104" s="336">
        <v>1</v>
      </c>
      <c r="V104" s="336">
        <v>0</v>
      </c>
      <c r="W104" s="336">
        <v>3.7</v>
      </c>
      <c r="X104" s="345">
        <v>0</v>
      </c>
      <c r="Y104" s="333"/>
      <c r="Z104" s="334"/>
      <c r="AA104" s="334"/>
      <c r="AB104" s="334"/>
    </row>
    <row r="105" spans="1:362" s="340" customFormat="1" ht="22.15" customHeight="1">
      <c r="A105" s="329">
        <v>96</v>
      </c>
      <c r="B105" s="337" t="s">
        <v>591</v>
      </c>
      <c r="C105" s="338">
        <v>141.4</v>
      </c>
      <c r="D105" s="348"/>
      <c r="E105" s="338"/>
      <c r="F105" s="338">
        <v>141.4</v>
      </c>
      <c r="G105" s="346">
        <v>0.8</v>
      </c>
      <c r="H105" s="346">
        <v>0.4</v>
      </c>
      <c r="I105" s="346">
        <v>1.7</v>
      </c>
      <c r="J105" s="346">
        <v>3.9</v>
      </c>
      <c r="K105" s="346"/>
      <c r="L105" s="346">
        <v>0.6</v>
      </c>
      <c r="M105" s="346"/>
      <c r="N105" s="346">
        <v>14.9</v>
      </c>
      <c r="O105" s="346">
        <v>2</v>
      </c>
      <c r="P105" s="346">
        <v>8</v>
      </c>
      <c r="Q105" s="346">
        <v>6</v>
      </c>
      <c r="R105" s="346">
        <v>1.5</v>
      </c>
      <c r="S105" s="346">
        <v>1.2</v>
      </c>
      <c r="T105" s="346">
        <v>4.2</v>
      </c>
      <c r="U105" s="338">
        <v>76.7</v>
      </c>
      <c r="V105" s="338">
        <v>0</v>
      </c>
      <c r="W105" s="338">
        <v>2.5</v>
      </c>
      <c r="X105" s="339">
        <v>17</v>
      </c>
      <c r="Y105" s="333"/>
      <c r="Z105" s="334"/>
      <c r="AA105" s="334"/>
      <c r="AB105" s="334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70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70"/>
      <c r="HC105" s="70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70"/>
      <c r="HR105" s="70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70"/>
      <c r="IG105" s="70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70"/>
      <c r="IV105" s="70"/>
      <c r="IW105" s="70"/>
      <c r="IX105" s="70"/>
      <c r="IY105" s="70"/>
      <c r="IZ105" s="70"/>
      <c r="JA105" s="70"/>
      <c r="JB105" s="70"/>
      <c r="JC105" s="70"/>
      <c r="JD105" s="70"/>
      <c r="JE105" s="70"/>
      <c r="JF105" s="70"/>
      <c r="JG105" s="70"/>
      <c r="JH105" s="70"/>
      <c r="JI105" s="70"/>
      <c r="JJ105" s="70"/>
      <c r="JK105" s="70"/>
      <c r="JL105" s="70"/>
      <c r="JM105" s="70"/>
      <c r="JN105" s="70"/>
      <c r="JO105" s="70"/>
      <c r="JP105" s="70"/>
      <c r="JQ105" s="70"/>
      <c r="JR105" s="70"/>
      <c r="JS105" s="70"/>
      <c r="JT105" s="70"/>
      <c r="JU105" s="70"/>
      <c r="JV105" s="70"/>
      <c r="JW105" s="70"/>
      <c r="JX105" s="70"/>
      <c r="JY105" s="70"/>
      <c r="JZ105" s="70"/>
      <c r="KA105" s="70"/>
      <c r="KB105" s="70"/>
      <c r="KC105" s="70"/>
      <c r="KD105" s="70"/>
      <c r="KE105" s="70"/>
      <c r="KF105" s="70"/>
      <c r="KG105" s="70"/>
      <c r="KH105" s="70"/>
      <c r="KI105" s="70"/>
      <c r="KJ105" s="70"/>
      <c r="KK105" s="70"/>
      <c r="KL105" s="70"/>
      <c r="KM105" s="70"/>
      <c r="KN105" s="70"/>
      <c r="KO105" s="70"/>
      <c r="KP105" s="70"/>
      <c r="KQ105" s="70"/>
      <c r="KR105" s="70"/>
      <c r="KS105" s="70"/>
      <c r="KT105" s="70"/>
      <c r="KU105" s="70"/>
      <c r="KV105" s="70"/>
      <c r="KW105" s="70"/>
      <c r="KX105" s="70"/>
      <c r="KY105" s="70"/>
      <c r="KZ105" s="70"/>
      <c r="LA105" s="70"/>
      <c r="LB105" s="70"/>
      <c r="LC105" s="70"/>
      <c r="LD105" s="70"/>
      <c r="LE105" s="70"/>
      <c r="LF105" s="70"/>
      <c r="LG105" s="70"/>
      <c r="LH105" s="70"/>
      <c r="LI105" s="70"/>
      <c r="LJ105" s="70"/>
      <c r="LK105" s="70"/>
      <c r="LL105" s="70"/>
      <c r="LM105" s="70"/>
      <c r="LN105" s="70"/>
      <c r="LO105" s="70"/>
      <c r="LP105" s="70"/>
      <c r="LQ105" s="70"/>
      <c r="LR105" s="70"/>
      <c r="LS105" s="70"/>
      <c r="LT105" s="70"/>
      <c r="LU105" s="70"/>
      <c r="LV105" s="70"/>
      <c r="LW105" s="70"/>
      <c r="LX105" s="70"/>
      <c r="LY105" s="70"/>
      <c r="LZ105" s="70"/>
      <c r="MA105" s="70"/>
      <c r="MB105" s="70"/>
      <c r="MC105" s="70"/>
      <c r="MD105" s="70"/>
      <c r="ME105" s="70"/>
      <c r="MF105" s="70"/>
      <c r="MG105" s="70"/>
      <c r="MH105" s="70"/>
      <c r="MI105" s="70"/>
      <c r="MJ105" s="70"/>
      <c r="MK105" s="70"/>
      <c r="ML105" s="70"/>
      <c r="MM105" s="70"/>
      <c r="MN105" s="70"/>
      <c r="MO105" s="70"/>
      <c r="MP105" s="70"/>
      <c r="MQ105" s="70"/>
      <c r="MR105" s="70"/>
      <c r="MS105" s="70"/>
      <c r="MT105" s="70"/>
      <c r="MU105" s="70"/>
      <c r="MV105" s="70"/>
      <c r="MW105" s="70"/>
      <c r="MX105" s="70"/>
    </row>
    <row r="106" spans="1:362" s="344" customFormat="1">
      <c r="A106" s="329">
        <v>97</v>
      </c>
      <c r="B106" s="341" t="s">
        <v>592</v>
      </c>
      <c r="C106" s="342">
        <v>27.099999999999998</v>
      </c>
      <c r="D106" s="349">
        <v>26.7</v>
      </c>
      <c r="E106" s="342">
        <v>0.4</v>
      </c>
      <c r="F106" s="342">
        <v>0</v>
      </c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42">
        <v>0</v>
      </c>
      <c r="V106" s="342">
        <v>0</v>
      </c>
      <c r="W106" s="342"/>
      <c r="X106" s="343"/>
      <c r="Y106" s="333"/>
      <c r="Z106" s="334"/>
      <c r="AA106" s="334"/>
      <c r="AB106" s="334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  <c r="DH106" s="70"/>
      <c r="DI106" s="70"/>
      <c r="DJ106" s="70"/>
      <c r="DK106" s="70"/>
      <c r="DL106" s="70"/>
      <c r="DM106" s="70"/>
      <c r="DN106" s="70"/>
      <c r="DO106" s="70"/>
      <c r="DP106" s="70"/>
      <c r="DQ106" s="70"/>
      <c r="DR106" s="70"/>
      <c r="DS106" s="70"/>
      <c r="DT106" s="70"/>
      <c r="DU106" s="70"/>
      <c r="DV106" s="70"/>
      <c r="DW106" s="70"/>
      <c r="DX106" s="70"/>
      <c r="DY106" s="70"/>
      <c r="DZ106" s="70"/>
      <c r="EA106" s="70"/>
      <c r="EB106" s="70"/>
      <c r="EC106" s="70"/>
      <c r="ED106" s="70"/>
      <c r="EE106" s="70"/>
      <c r="EF106" s="70"/>
      <c r="EG106" s="70"/>
      <c r="EH106" s="70"/>
      <c r="EI106" s="70"/>
      <c r="EJ106" s="70"/>
      <c r="EK106" s="70"/>
      <c r="EL106" s="70"/>
      <c r="EM106" s="70"/>
      <c r="EN106" s="70"/>
      <c r="EO106" s="70"/>
      <c r="EP106" s="70"/>
      <c r="EQ106" s="70"/>
      <c r="ER106" s="70"/>
      <c r="ES106" s="70"/>
      <c r="ET106" s="70"/>
      <c r="EU106" s="70"/>
      <c r="EV106" s="70"/>
      <c r="EW106" s="70"/>
      <c r="EX106" s="70"/>
      <c r="EY106" s="70"/>
      <c r="EZ106" s="70"/>
      <c r="FA106" s="70"/>
      <c r="FB106" s="70"/>
      <c r="FC106" s="70"/>
      <c r="FD106" s="70"/>
      <c r="FE106" s="70"/>
      <c r="FF106" s="70"/>
      <c r="FG106" s="70"/>
      <c r="FH106" s="70"/>
      <c r="FI106" s="70"/>
      <c r="FJ106" s="70"/>
      <c r="FK106" s="70"/>
      <c r="FL106" s="70"/>
      <c r="FM106" s="70"/>
      <c r="FN106" s="70"/>
      <c r="FO106" s="70"/>
      <c r="FP106" s="70"/>
      <c r="FQ106" s="70"/>
      <c r="FR106" s="70"/>
      <c r="FS106" s="70"/>
      <c r="FT106" s="70"/>
      <c r="FU106" s="70"/>
      <c r="FV106" s="70"/>
      <c r="FW106" s="70"/>
      <c r="FX106" s="70"/>
      <c r="FY106" s="70"/>
      <c r="FZ106" s="70"/>
      <c r="GA106" s="70"/>
      <c r="GB106" s="70"/>
      <c r="GC106" s="70"/>
      <c r="GD106" s="70"/>
      <c r="GE106" s="70"/>
      <c r="GF106" s="70"/>
      <c r="GG106" s="70"/>
      <c r="GH106" s="70"/>
      <c r="GI106" s="70"/>
      <c r="GJ106" s="70"/>
      <c r="GK106" s="70"/>
      <c r="GL106" s="70"/>
      <c r="GM106" s="70"/>
      <c r="GN106" s="70"/>
      <c r="GO106" s="70"/>
      <c r="GP106" s="70"/>
      <c r="GQ106" s="70"/>
      <c r="GR106" s="70"/>
      <c r="GS106" s="70"/>
      <c r="GT106" s="70"/>
      <c r="GU106" s="70"/>
      <c r="GV106" s="70"/>
      <c r="GW106" s="70"/>
      <c r="GX106" s="70"/>
      <c r="GY106" s="70"/>
      <c r="GZ106" s="70"/>
      <c r="HA106" s="70"/>
      <c r="HB106" s="70"/>
      <c r="HC106" s="70"/>
      <c r="HD106" s="70"/>
      <c r="HE106" s="70"/>
      <c r="HF106" s="70"/>
      <c r="HG106" s="70"/>
      <c r="HH106" s="70"/>
      <c r="HI106" s="70"/>
      <c r="HJ106" s="70"/>
      <c r="HK106" s="70"/>
      <c r="HL106" s="70"/>
      <c r="HM106" s="70"/>
      <c r="HN106" s="70"/>
      <c r="HO106" s="70"/>
      <c r="HP106" s="70"/>
      <c r="HQ106" s="70"/>
      <c r="HR106" s="70"/>
      <c r="HS106" s="70"/>
      <c r="HT106" s="70"/>
      <c r="HU106" s="70"/>
      <c r="HV106" s="70"/>
      <c r="HW106" s="70"/>
      <c r="HX106" s="70"/>
      <c r="HY106" s="70"/>
      <c r="HZ106" s="70"/>
      <c r="IA106" s="70"/>
      <c r="IB106" s="70"/>
      <c r="IC106" s="70"/>
      <c r="ID106" s="70"/>
      <c r="IE106" s="70"/>
      <c r="IF106" s="70"/>
      <c r="IG106" s="70"/>
      <c r="IH106" s="70"/>
      <c r="II106" s="70"/>
      <c r="IJ106" s="70"/>
      <c r="IK106" s="70"/>
      <c r="IL106" s="70"/>
      <c r="IM106" s="70"/>
      <c r="IN106" s="70"/>
      <c r="IO106" s="70"/>
      <c r="IP106" s="70"/>
      <c r="IQ106" s="70"/>
      <c r="IR106" s="70"/>
      <c r="IS106" s="70"/>
      <c r="IT106" s="70"/>
      <c r="IU106" s="70"/>
      <c r="IV106" s="70"/>
      <c r="IW106" s="70"/>
      <c r="IX106" s="70"/>
      <c r="IY106" s="70"/>
      <c r="IZ106" s="70"/>
      <c r="JA106" s="70"/>
      <c r="JB106" s="70"/>
      <c r="JC106" s="70"/>
      <c r="JD106" s="70"/>
      <c r="JE106" s="70"/>
      <c r="JF106" s="70"/>
      <c r="JG106" s="70"/>
      <c r="JH106" s="70"/>
      <c r="JI106" s="70"/>
      <c r="JJ106" s="70"/>
      <c r="JK106" s="70"/>
      <c r="JL106" s="70"/>
      <c r="JM106" s="70"/>
      <c r="JN106" s="70"/>
      <c r="JO106" s="70"/>
      <c r="JP106" s="70"/>
      <c r="JQ106" s="70"/>
      <c r="JR106" s="70"/>
      <c r="JS106" s="70"/>
      <c r="JT106" s="70"/>
      <c r="JU106" s="70"/>
      <c r="JV106" s="70"/>
      <c r="JW106" s="70"/>
      <c r="JX106" s="70"/>
      <c r="JY106" s="70"/>
      <c r="JZ106" s="70"/>
      <c r="KA106" s="70"/>
      <c r="KB106" s="70"/>
      <c r="KC106" s="70"/>
      <c r="KD106" s="70"/>
      <c r="KE106" s="70"/>
      <c r="KF106" s="70"/>
      <c r="KG106" s="70"/>
      <c r="KH106" s="70"/>
      <c r="KI106" s="70"/>
      <c r="KJ106" s="70"/>
      <c r="KK106" s="70"/>
      <c r="KL106" s="70"/>
      <c r="KM106" s="70"/>
      <c r="KN106" s="70"/>
      <c r="KO106" s="70"/>
      <c r="KP106" s="70"/>
      <c r="KQ106" s="70"/>
      <c r="KR106" s="70"/>
      <c r="KS106" s="70"/>
      <c r="KT106" s="70"/>
      <c r="KU106" s="70"/>
      <c r="KV106" s="70"/>
      <c r="KW106" s="70"/>
      <c r="KX106" s="70"/>
      <c r="KY106" s="70"/>
      <c r="KZ106" s="70"/>
      <c r="LA106" s="70"/>
      <c r="LB106" s="70"/>
      <c r="LC106" s="70"/>
      <c r="LD106" s="70"/>
      <c r="LE106" s="70"/>
      <c r="LF106" s="70"/>
      <c r="LG106" s="70"/>
      <c r="LH106" s="70"/>
      <c r="LI106" s="70"/>
      <c r="LJ106" s="70"/>
      <c r="LK106" s="70"/>
      <c r="LL106" s="70"/>
      <c r="LM106" s="70"/>
      <c r="LN106" s="70"/>
      <c r="LO106" s="70"/>
      <c r="LP106" s="70"/>
      <c r="LQ106" s="70"/>
      <c r="LR106" s="70"/>
      <c r="LS106" s="70"/>
      <c r="LT106" s="70"/>
      <c r="LU106" s="70"/>
      <c r="LV106" s="70"/>
      <c r="LW106" s="70"/>
      <c r="LX106" s="70"/>
      <c r="LY106" s="70"/>
      <c r="LZ106" s="70"/>
      <c r="MA106" s="70"/>
      <c r="MB106" s="70"/>
      <c r="MC106" s="70"/>
      <c r="MD106" s="70"/>
      <c r="ME106" s="70"/>
      <c r="MF106" s="70"/>
      <c r="MG106" s="70"/>
      <c r="MH106" s="70"/>
      <c r="MI106" s="70"/>
      <c r="MJ106" s="70"/>
      <c r="MK106" s="70"/>
      <c r="ML106" s="70"/>
      <c r="MM106" s="70"/>
      <c r="MN106" s="70"/>
      <c r="MO106" s="70"/>
      <c r="MP106" s="70"/>
      <c r="MQ106" s="70"/>
      <c r="MR106" s="70"/>
      <c r="MS106" s="70"/>
      <c r="MT106" s="70"/>
      <c r="MU106" s="70"/>
      <c r="MV106" s="70"/>
      <c r="MW106" s="70"/>
      <c r="MX106" s="70"/>
    </row>
    <row r="107" spans="1:362">
      <c r="A107" s="329">
        <v>98</v>
      </c>
      <c r="B107" s="330" t="s">
        <v>19</v>
      </c>
      <c r="C107" s="331">
        <v>620.1</v>
      </c>
      <c r="D107" s="331">
        <v>467.8</v>
      </c>
      <c r="E107" s="331">
        <v>6.8</v>
      </c>
      <c r="F107" s="331">
        <v>145.5</v>
      </c>
      <c r="G107" s="331">
        <v>1.5</v>
      </c>
      <c r="H107" s="331">
        <v>0.3</v>
      </c>
      <c r="I107" s="331">
        <v>1.3</v>
      </c>
      <c r="J107" s="331">
        <v>1.8</v>
      </c>
      <c r="K107" s="331">
        <v>0</v>
      </c>
      <c r="L107" s="331">
        <v>0.5</v>
      </c>
      <c r="M107" s="331">
        <v>0</v>
      </c>
      <c r="N107" s="331">
        <v>33.799999999999997</v>
      </c>
      <c r="O107" s="331">
        <v>2</v>
      </c>
      <c r="P107" s="331">
        <v>7.2</v>
      </c>
      <c r="Q107" s="331">
        <v>6.9</v>
      </c>
      <c r="R107" s="331">
        <v>0.4</v>
      </c>
      <c r="S107" s="331">
        <v>2</v>
      </c>
      <c r="T107" s="331">
        <v>2.4</v>
      </c>
      <c r="U107" s="331">
        <v>74.8</v>
      </c>
      <c r="V107" s="331">
        <v>0</v>
      </c>
      <c r="W107" s="331">
        <v>2.6</v>
      </c>
      <c r="X107" s="332">
        <v>8</v>
      </c>
      <c r="Y107" s="333"/>
      <c r="Z107" s="334"/>
      <c r="AA107" s="334"/>
      <c r="AB107" s="334"/>
    </row>
    <row r="108" spans="1:362">
      <c r="A108" s="329">
        <v>99</v>
      </c>
      <c r="B108" s="335" t="s">
        <v>590</v>
      </c>
      <c r="C108" s="336">
        <v>477.20000000000005</v>
      </c>
      <c r="D108" s="336">
        <v>467.8</v>
      </c>
      <c r="E108" s="336">
        <v>6.8</v>
      </c>
      <c r="F108" s="336">
        <v>2.6</v>
      </c>
      <c r="G108" s="336">
        <v>0</v>
      </c>
      <c r="H108" s="336">
        <v>0</v>
      </c>
      <c r="I108" s="336">
        <v>0</v>
      </c>
      <c r="J108" s="336">
        <v>0</v>
      </c>
      <c r="K108" s="336">
        <v>0</v>
      </c>
      <c r="L108" s="336">
        <v>0</v>
      </c>
      <c r="M108" s="336">
        <v>0</v>
      </c>
      <c r="N108" s="336">
        <v>0</v>
      </c>
      <c r="O108" s="336">
        <v>0</v>
      </c>
      <c r="P108" s="336">
        <v>0</v>
      </c>
      <c r="Q108" s="336">
        <v>0</v>
      </c>
      <c r="R108" s="336">
        <v>0</v>
      </c>
      <c r="S108" s="336">
        <v>0</v>
      </c>
      <c r="T108" s="336">
        <v>0</v>
      </c>
      <c r="U108" s="336">
        <v>0</v>
      </c>
      <c r="V108" s="336">
        <v>0</v>
      </c>
      <c r="W108" s="336">
        <v>2.6</v>
      </c>
      <c r="X108" s="345">
        <v>0</v>
      </c>
      <c r="Y108" s="333"/>
      <c r="Z108" s="334"/>
      <c r="AA108" s="334"/>
      <c r="AB108" s="334"/>
    </row>
    <row r="109" spans="1:362" s="340" customFormat="1" ht="22.9" customHeight="1">
      <c r="A109" s="329">
        <v>100</v>
      </c>
      <c r="B109" s="337" t="s">
        <v>591</v>
      </c>
      <c r="C109" s="338">
        <v>142.9</v>
      </c>
      <c r="D109" s="348"/>
      <c r="E109" s="338"/>
      <c r="F109" s="338">
        <v>142.9</v>
      </c>
      <c r="G109" s="346">
        <v>1.5</v>
      </c>
      <c r="H109" s="346">
        <v>0.3</v>
      </c>
      <c r="I109" s="346">
        <v>1.3</v>
      </c>
      <c r="J109" s="346">
        <v>1.8</v>
      </c>
      <c r="K109" s="346"/>
      <c r="L109" s="346">
        <v>0.5</v>
      </c>
      <c r="M109" s="346"/>
      <c r="N109" s="346">
        <v>33.799999999999997</v>
      </c>
      <c r="O109" s="346">
        <v>2</v>
      </c>
      <c r="P109" s="346">
        <v>7.2</v>
      </c>
      <c r="Q109" s="346">
        <v>6.9</v>
      </c>
      <c r="R109" s="346">
        <v>0.4</v>
      </c>
      <c r="S109" s="346">
        <v>2</v>
      </c>
      <c r="T109" s="346">
        <v>2.4</v>
      </c>
      <c r="U109" s="338">
        <v>74.8</v>
      </c>
      <c r="V109" s="338">
        <v>0</v>
      </c>
      <c r="W109" s="338"/>
      <c r="X109" s="339">
        <v>8</v>
      </c>
      <c r="Y109" s="333"/>
      <c r="Z109" s="334"/>
      <c r="AA109" s="334"/>
      <c r="AB109" s="334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  <c r="IW109" s="70"/>
      <c r="IX109" s="70"/>
      <c r="IY109" s="70"/>
      <c r="IZ109" s="70"/>
      <c r="JA109" s="70"/>
      <c r="JB109" s="70"/>
      <c r="JC109" s="70"/>
      <c r="JD109" s="70"/>
      <c r="JE109" s="70"/>
      <c r="JF109" s="70"/>
      <c r="JG109" s="70"/>
      <c r="JH109" s="70"/>
      <c r="JI109" s="70"/>
      <c r="JJ109" s="70"/>
      <c r="JK109" s="70"/>
      <c r="JL109" s="70"/>
      <c r="JM109" s="70"/>
      <c r="JN109" s="70"/>
      <c r="JO109" s="70"/>
      <c r="JP109" s="70"/>
      <c r="JQ109" s="70"/>
      <c r="JR109" s="70"/>
      <c r="JS109" s="70"/>
      <c r="JT109" s="70"/>
      <c r="JU109" s="70"/>
      <c r="JV109" s="70"/>
      <c r="JW109" s="70"/>
      <c r="JX109" s="70"/>
      <c r="JY109" s="70"/>
      <c r="JZ109" s="70"/>
      <c r="KA109" s="70"/>
      <c r="KB109" s="70"/>
      <c r="KC109" s="70"/>
      <c r="KD109" s="70"/>
      <c r="KE109" s="70"/>
      <c r="KF109" s="70"/>
      <c r="KG109" s="70"/>
      <c r="KH109" s="70"/>
      <c r="KI109" s="70"/>
      <c r="KJ109" s="70"/>
      <c r="KK109" s="70"/>
      <c r="KL109" s="70"/>
      <c r="KM109" s="70"/>
      <c r="KN109" s="70"/>
      <c r="KO109" s="70"/>
      <c r="KP109" s="70"/>
      <c r="KQ109" s="70"/>
      <c r="KR109" s="70"/>
      <c r="KS109" s="70"/>
      <c r="KT109" s="70"/>
      <c r="KU109" s="70"/>
      <c r="KV109" s="70"/>
      <c r="KW109" s="70"/>
      <c r="KX109" s="70"/>
      <c r="KY109" s="70"/>
      <c r="KZ109" s="70"/>
      <c r="LA109" s="70"/>
      <c r="LB109" s="70"/>
      <c r="LC109" s="70"/>
      <c r="LD109" s="70"/>
      <c r="LE109" s="70"/>
      <c r="LF109" s="70"/>
      <c r="LG109" s="70"/>
      <c r="LH109" s="70"/>
      <c r="LI109" s="70"/>
      <c r="LJ109" s="70"/>
      <c r="LK109" s="70"/>
      <c r="LL109" s="70"/>
      <c r="LM109" s="70"/>
      <c r="LN109" s="70"/>
      <c r="LO109" s="70"/>
      <c r="LP109" s="70"/>
      <c r="LQ109" s="70"/>
      <c r="LR109" s="70"/>
      <c r="LS109" s="70"/>
      <c r="LT109" s="70"/>
      <c r="LU109" s="70"/>
      <c r="LV109" s="70"/>
      <c r="LW109" s="70"/>
      <c r="LX109" s="70"/>
      <c r="LY109" s="70"/>
      <c r="LZ109" s="70"/>
      <c r="MA109" s="70"/>
      <c r="MB109" s="70"/>
      <c r="MC109" s="70"/>
      <c r="MD109" s="70"/>
      <c r="ME109" s="70"/>
      <c r="MF109" s="70"/>
      <c r="MG109" s="70"/>
      <c r="MH109" s="70"/>
      <c r="MI109" s="70"/>
      <c r="MJ109" s="70"/>
      <c r="MK109" s="70"/>
      <c r="ML109" s="70"/>
      <c r="MM109" s="70"/>
      <c r="MN109" s="70"/>
      <c r="MO109" s="70"/>
      <c r="MP109" s="70"/>
      <c r="MQ109" s="70"/>
      <c r="MR109" s="70"/>
      <c r="MS109" s="70"/>
      <c r="MT109" s="70"/>
      <c r="MU109" s="70"/>
      <c r="MV109" s="70"/>
      <c r="MW109" s="70"/>
      <c r="MX109" s="70"/>
    </row>
    <row r="110" spans="1:362" s="344" customFormat="1">
      <c r="A110" s="329">
        <v>101</v>
      </c>
      <c r="B110" s="341" t="s">
        <v>592</v>
      </c>
      <c r="C110" s="342">
        <v>0</v>
      </c>
      <c r="D110" s="349"/>
      <c r="E110" s="342"/>
      <c r="F110" s="342">
        <v>0</v>
      </c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42"/>
      <c r="V110" s="342">
        <v>0</v>
      </c>
      <c r="W110" s="342"/>
      <c r="X110" s="343"/>
      <c r="Y110" s="333"/>
      <c r="Z110" s="334"/>
      <c r="AA110" s="334"/>
      <c r="AB110" s="334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  <c r="IW110" s="70"/>
      <c r="IX110" s="70"/>
      <c r="IY110" s="70"/>
      <c r="IZ110" s="70"/>
      <c r="JA110" s="70"/>
      <c r="JB110" s="70"/>
      <c r="JC110" s="70"/>
      <c r="JD110" s="70"/>
      <c r="JE110" s="70"/>
      <c r="JF110" s="70"/>
      <c r="JG110" s="70"/>
      <c r="JH110" s="70"/>
      <c r="JI110" s="70"/>
      <c r="JJ110" s="70"/>
      <c r="JK110" s="70"/>
      <c r="JL110" s="70"/>
      <c r="JM110" s="70"/>
      <c r="JN110" s="70"/>
      <c r="JO110" s="70"/>
      <c r="JP110" s="70"/>
      <c r="JQ110" s="70"/>
      <c r="JR110" s="70"/>
      <c r="JS110" s="70"/>
      <c r="JT110" s="70"/>
      <c r="JU110" s="70"/>
      <c r="JV110" s="70"/>
      <c r="JW110" s="70"/>
      <c r="JX110" s="70"/>
      <c r="JY110" s="70"/>
      <c r="JZ110" s="70"/>
      <c r="KA110" s="70"/>
      <c r="KB110" s="70"/>
      <c r="KC110" s="70"/>
      <c r="KD110" s="70"/>
      <c r="KE110" s="70"/>
      <c r="KF110" s="70"/>
      <c r="KG110" s="70"/>
      <c r="KH110" s="70"/>
      <c r="KI110" s="70"/>
      <c r="KJ110" s="70"/>
      <c r="KK110" s="70"/>
      <c r="KL110" s="70"/>
      <c r="KM110" s="70"/>
      <c r="KN110" s="70"/>
      <c r="KO110" s="70"/>
      <c r="KP110" s="70"/>
      <c r="KQ110" s="70"/>
      <c r="KR110" s="70"/>
      <c r="KS110" s="70"/>
      <c r="KT110" s="70"/>
      <c r="KU110" s="70"/>
      <c r="KV110" s="70"/>
      <c r="KW110" s="70"/>
      <c r="KX110" s="70"/>
      <c r="KY110" s="70"/>
      <c r="KZ110" s="70"/>
      <c r="LA110" s="70"/>
      <c r="LB110" s="70"/>
      <c r="LC110" s="70"/>
      <c r="LD110" s="70"/>
      <c r="LE110" s="70"/>
      <c r="LF110" s="70"/>
      <c r="LG110" s="70"/>
      <c r="LH110" s="70"/>
      <c r="LI110" s="70"/>
      <c r="LJ110" s="70"/>
      <c r="LK110" s="70"/>
      <c r="LL110" s="70"/>
      <c r="LM110" s="70"/>
      <c r="LN110" s="70"/>
      <c r="LO110" s="70"/>
      <c r="LP110" s="70"/>
      <c r="LQ110" s="70"/>
      <c r="LR110" s="70"/>
      <c r="LS110" s="70"/>
      <c r="LT110" s="70"/>
      <c r="LU110" s="70"/>
      <c r="LV110" s="70"/>
      <c r="LW110" s="70"/>
      <c r="LX110" s="70"/>
      <c r="LY110" s="70"/>
      <c r="LZ110" s="70"/>
      <c r="MA110" s="70"/>
      <c r="MB110" s="70"/>
      <c r="MC110" s="70"/>
      <c r="MD110" s="70"/>
      <c r="ME110" s="70"/>
      <c r="MF110" s="70"/>
      <c r="MG110" s="70"/>
      <c r="MH110" s="70"/>
      <c r="MI110" s="70"/>
      <c r="MJ110" s="70"/>
      <c r="MK110" s="70"/>
      <c r="ML110" s="70"/>
      <c r="MM110" s="70"/>
      <c r="MN110" s="70"/>
      <c r="MO110" s="70"/>
      <c r="MP110" s="70"/>
      <c r="MQ110" s="70"/>
      <c r="MR110" s="70"/>
      <c r="MS110" s="70"/>
      <c r="MT110" s="70"/>
      <c r="MU110" s="70"/>
      <c r="MV110" s="70"/>
      <c r="MW110" s="70"/>
      <c r="MX110" s="70"/>
    </row>
    <row r="111" spans="1:362">
      <c r="A111" s="329">
        <v>102</v>
      </c>
      <c r="B111" s="330" t="s">
        <v>33</v>
      </c>
      <c r="C111" s="331">
        <v>1412.2</v>
      </c>
      <c r="D111" s="331">
        <v>1257.4000000000001</v>
      </c>
      <c r="E111" s="331">
        <v>18.3</v>
      </c>
      <c r="F111" s="331">
        <v>136.5</v>
      </c>
      <c r="G111" s="331">
        <v>0</v>
      </c>
      <c r="H111" s="331">
        <v>1</v>
      </c>
      <c r="I111" s="331">
        <v>4.0999999999999996</v>
      </c>
      <c r="J111" s="331">
        <v>5.3</v>
      </c>
      <c r="K111" s="331">
        <v>0</v>
      </c>
      <c r="L111" s="331">
        <v>1.5</v>
      </c>
      <c r="M111" s="331">
        <v>0</v>
      </c>
      <c r="N111" s="331">
        <v>13.2</v>
      </c>
      <c r="O111" s="331">
        <v>3</v>
      </c>
      <c r="P111" s="331">
        <v>11.3</v>
      </c>
      <c r="Q111" s="331">
        <v>10.1</v>
      </c>
      <c r="R111" s="331">
        <v>3.6</v>
      </c>
      <c r="S111" s="331">
        <v>4</v>
      </c>
      <c r="T111" s="331">
        <v>6.3</v>
      </c>
      <c r="U111" s="331">
        <v>53.1</v>
      </c>
      <c r="V111" s="331">
        <v>0</v>
      </c>
      <c r="W111" s="331">
        <v>10</v>
      </c>
      <c r="X111" s="332">
        <v>10</v>
      </c>
      <c r="Y111" s="333"/>
      <c r="Z111" s="334"/>
      <c r="AA111" s="334"/>
      <c r="AB111" s="334"/>
    </row>
    <row r="112" spans="1:362">
      <c r="A112" s="329">
        <v>103</v>
      </c>
      <c r="B112" s="335" t="s">
        <v>590</v>
      </c>
      <c r="C112" s="336">
        <v>1251</v>
      </c>
      <c r="D112" s="336">
        <v>1223.2</v>
      </c>
      <c r="E112" s="336">
        <v>17.8</v>
      </c>
      <c r="F112" s="336">
        <v>10</v>
      </c>
      <c r="G112" s="336">
        <v>0</v>
      </c>
      <c r="H112" s="336">
        <v>0</v>
      </c>
      <c r="I112" s="336">
        <v>0</v>
      </c>
      <c r="J112" s="336">
        <v>0</v>
      </c>
      <c r="K112" s="336">
        <v>0</v>
      </c>
      <c r="L112" s="336">
        <v>0</v>
      </c>
      <c r="M112" s="336">
        <v>0</v>
      </c>
      <c r="N112" s="336">
        <v>0</v>
      </c>
      <c r="O112" s="336">
        <v>0</v>
      </c>
      <c r="P112" s="336">
        <v>0</v>
      </c>
      <c r="Q112" s="336">
        <v>0</v>
      </c>
      <c r="R112" s="336">
        <v>0</v>
      </c>
      <c r="S112" s="336">
        <v>0</v>
      </c>
      <c r="T112" s="336">
        <v>0</v>
      </c>
      <c r="U112" s="336">
        <v>0</v>
      </c>
      <c r="V112" s="336">
        <v>0</v>
      </c>
      <c r="W112" s="336">
        <v>10</v>
      </c>
      <c r="X112" s="345">
        <v>0</v>
      </c>
      <c r="Y112" s="333"/>
      <c r="Z112" s="334"/>
      <c r="AA112" s="334"/>
      <c r="AB112" s="334"/>
    </row>
    <row r="113" spans="1:362" s="340" customFormat="1" ht="22.15" customHeight="1">
      <c r="A113" s="329">
        <v>104</v>
      </c>
      <c r="B113" s="337" t="s">
        <v>591</v>
      </c>
      <c r="C113" s="338">
        <v>126.5</v>
      </c>
      <c r="D113" s="348"/>
      <c r="E113" s="338"/>
      <c r="F113" s="338">
        <v>126.5</v>
      </c>
      <c r="G113" s="346"/>
      <c r="H113" s="346">
        <v>1</v>
      </c>
      <c r="I113" s="346">
        <v>4.0999999999999996</v>
      </c>
      <c r="J113" s="346">
        <v>5.3</v>
      </c>
      <c r="K113" s="346"/>
      <c r="L113" s="346">
        <v>1.5</v>
      </c>
      <c r="M113" s="346"/>
      <c r="N113" s="346">
        <v>13.2</v>
      </c>
      <c r="O113" s="346">
        <v>3</v>
      </c>
      <c r="P113" s="346">
        <v>11.3</v>
      </c>
      <c r="Q113" s="346">
        <v>10.1</v>
      </c>
      <c r="R113" s="346">
        <v>3.6</v>
      </c>
      <c r="S113" s="346">
        <v>4</v>
      </c>
      <c r="T113" s="346">
        <v>6.3</v>
      </c>
      <c r="U113" s="338">
        <v>53.1</v>
      </c>
      <c r="V113" s="338">
        <v>0</v>
      </c>
      <c r="W113" s="338"/>
      <c r="X113" s="339">
        <v>10</v>
      </c>
      <c r="Y113" s="333"/>
      <c r="Z113" s="334"/>
      <c r="AA113" s="334"/>
      <c r="AB113" s="334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  <c r="IH113" s="70"/>
      <c r="II113" s="70"/>
      <c r="IJ113" s="70"/>
      <c r="IK113" s="70"/>
      <c r="IL113" s="70"/>
      <c r="IM113" s="70"/>
      <c r="IN113" s="70"/>
      <c r="IO113" s="70"/>
      <c r="IP113" s="70"/>
      <c r="IQ113" s="70"/>
      <c r="IR113" s="70"/>
      <c r="IS113" s="70"/>
      <c r="IT113" s="70"/>
      <c r="IU113" s="70"/>
      <c r="IV113" s="70"/>
      <c r="IW113" s="70"/>
      <c r="IX113" s="70"/>
      <c r="IY113" s="70"/>
      <c r="IZ113" s="70"/>
      <c r="JA113" s="70"/>
      <c r="JB113" s="70"/>
      <c r="JC113" s="70"/>
      <c r="JD113" s="70"/>
      <c r="JE113" s="70"/>
      <c r="JF113" s="70"/>
      <c r="JG113" s="70"/>
      <c r="JH113" s="70"/>
      <c r="JI113" s="70"/>
      <c r="JJ113" s="70"/>
      <c r="JK113" s="70"/>
      <c r="JL113" s="70"/>
      <c r="JM113" s="70"/>
      <c r="JN113" s="70"/>
      <c r="JO113" s="70"/>
      <c r="JP113" s="70"/>
      <c r="JQ113" s="70"/>
      <c r="JR113" s="70"/>
      <c r="JS113" s="70"/>
      <c r="JT113" s="70"/>
      <c r="JU113" s="70"/>
      <c r="JV113" s="70"/>
      <c r="JW113" s="70"/>
      <c r="JX113" s="70"/>
      <c r="JY113" s="70"/>
      <c r="JZ113" s="70"/>
      <c r="KA113" s="70"/>
      <c r="KB113" s="70"/>
      <c r="KC113" s="70"/>
      <c r="KD113" s="70"/>
      <c r="KE113" s="70"/>
      <c r="KF113" s="70"/>
      <c r="KG113" s="70"/>
      <c r="KH113" s="70"/>
      <c r="KI113" s="70"/>
      <c r="KJ113" s="70"/>
      <c r="KK113" s="70"/>
      <c r="KL113" s="70"/>
      <c r="KM113" s="70"/>
      <c r="KN113" s="70"/>
      <c r="KO113" s="70"/>
      <c r="KP113" s="70"/>
      <c r="KQ113" s="70"/>
      <c r="KR113" s="70"/>
      <c r="KS113" s="70"/>
      <c r="KT113" s="70"/>
      <c r="KU113" s="70"/>
      <c r="KV113" s="70"/>
      <c r="KW113" s="70"/>
      <c r="KX113" s="70"/>
      <c r="KY113" s="70"/>
      <c r="KZ113" s="70"/>
      <c r="LA113" s="70"/>
      <c r="LB113" s="70"/>
      <c r="LC113" s="70"/>
      <c r="LD113" s="70"/>
      <c r="LE113" s="70"/>
      <c r="LF113" s="70"/>
      <c r="LG113" s="70"/>
      <c r="LH113" s="70"/>
      <c r="LI113" s="70"/>
      <c r="LJ113" s="70"/>
      <c r="LK113" s="70"/>
      <c r="LL113" s="70"/>
      <c r="LM113" s="70"/>
      <c r="LN113" s="70"/>
      <c r="LO113" s="70"/>
      <c r="LP113" s="70"/>
      <c r="LQ113" s="70"/>
      <c r="LR113" s="70"/>
      <c r="LS113" s="70"/>
      <c r="LT113" s="70"/>
      <c r="LU113" s="70"/>
      <c r="LV113" s="70"/>
      <c r="LW113" s="70"/>
      <c r="LX113" s="70"/>
      <c r="LY113" s="70"/>
      <c r="LZ113" s="70"/>
      <c r="MA113" s="70"/>
      <c r="MB113" s="70"/>
      <c r="MC113" s="70"/>
      <c r="MD113" s="70"/>
      <c r="ME113" s="70"/>
      <c r="MF113" s="70"/>
      <c r="MG113" s="70"/>
      <c r="MH113" s="70"/>
      <c r="MI113" s="70"/>
      <c r="MJ113" s="70"/>
      <c r="MK113" s="70"/>
      <c r="ML113" s="70"/>
      <c r="MM113" s="70"/>
      <c r="MN113" s="70"/>
      <c r="MO113" s="70"/>
      <c r="MP113" s="70"/>
      <c r="MQ113" s="70"/>
      <c r="MR113" s="70"/>
      <c r="MS113" s="70"/>
      <c r="MT113" s="70"/>
      <c r="MU113" s="70"/>
      <c r="MV113" s="70"/>
      <c r="MW113" s="70"/>
      <c r="MX113" s="70"/>
    </row>
    <row r="114" spans="1:362" s="344" customFormat="1">
      <c r="A114" s="329">
        <v>105</v>
      </c>
      <c r="B114" s="341" t="s">
        <v>592</v>
      </c>
      <c r="C114" s="342">
        <v>34.700000000000003</v>
      </c>
      <c r="D114" s="349">
        <v>34.200000000000003</v>
      </c>
      <c r="E114" s="342">
        <v>0.5</v>
      </c>
      <c r="F114" s="342">
        <v>0</v>
      </c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42"/>
      <c r="V114" s="342">
        <v>0</v>
      </c>
      <c r="W114" s="342"/>
      <c r="X114" s="343"/>
      <c r="Y114" s="333"/>
      <c r="Z114" s="334"/>
      <c r="AA114" s="334"/>
      <c r="AB114" s="334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  <c r="IH114" s="70"/>
      <c r="II114" s="70"/>
      <c r="IJ114" s="70"/>
      <c r="IK114" s="70"/>
      <c r="IL114" s="70"/>
      <c r="IM114" s="70"/>
      <c r="IN114" s="70"/>
      <c r="IO114" s="70"/>
      <c r="IP114" s="70"/>
      <c r="IQ114" s="70"/>
      <c r="IR114" s="70"/>
      <c r="IS114" s="70"/>
      <c r="IT114" s="70"/>
      <c r="IU114" s="70"/>
      <c r="IV114" s="70"/>
      <c r="IW114" s="70"/>
      <c r="IX114" s="70"/>
      <c r="IY114" s="70"/>
      <c r="IZ114" s="70"/>
      <c r="JA114" s="70"/>
      <c r="JB114" s="70"/>
      <c r="JC114" s="70"/>
      <c r="JD114" s="70"/>
      <c r="JE114" s="70"/>
      <c r="JF114" s="70"/>
      <c r="JG114" s="70"/>
      <c r="JH114" s="70"/>
      <c r="JI114" s="70"/>
      <c r="JJ114" s="70"/>
      <c r="JK114" s="70"/>
      <c r="JL114" s="70"/>
      <c r="JM114" s="70"/>
      <c r="JN114" s="70"/>
      <c r="JO114" s="70"/>
      <c r="JP114" s="70"/>
      <c r="JQ114" s="70"/>
      <c r="JR114" s="70"/>
      <c r="JS114" s="70"/>
      <c r="JT114" s="70"/>
      <c r="JU114" s="70"/>
      <c r="JV114" s="70"/>
      <c r="JW114" s="70"/>
      <c r="JX114" s="70"/>
      <c r="JY114" s="70"/>
      <c r="JZ114" s="70"/>
      <c r="KA114" s="70"/>
      <c r="KB114" s="70"/>
      <c r="KC114" s="70"/>
      <c r="KD114" s="70"/>
      <c r="KE114" s="70"/>
      <c r="KF114" s="70"/>
      <c r="KG114" s="70"/>
      <c r="KH114" s="70"/>
      <c r="KI114" s="70"/>
      <c r="KJ114" s="70"/>
      <c r="KK114" s="70"/>
      <c r="KL114" s="70"/>
      <c r="KM114" s="70"/>
      <c r="KN114" s="70"/>
      <c r="KO114" s="70"/>
      <c r="KP114" s="70"/>
      <c r="KQ114" s="70"/>
      <c r="KR114" s="70"/>
      <c r="KS114" s="70"/>
      <c r="KT114" s="70"/>
      <c r="KU114" s="70"/>
      <c r="KV114" s="70"/>
      <c r="KW114" s="70"/>
      <c r="KX114" s="70"/>
      <c r="KY114" s="70"/>
      <c r="KZ114" s="70"/>
      <c r="LA114" s="70"/>
      <c r="LB114" s="70"/>
      <c r="LC114" s="70"/>
      <c r="LD114" s="70"/>
      <c r="LE114" s="70"/>
      <c r="LF114" s="70"/>
      <c r="LG114" s="70"/>
      <c r="LH114" s="70"/>
      <c r="LI114" s="70"/>
      <c r="LJ114" s="70"/>
      <c r="LK114" s="70"/>
      <c r="LL114" s="70"/>
      <c r="LM114" s="70"/>
      <c r="LN114" s="70"/>
      <c r="LO114" s="70"/>
      <c r="LP114" s="70"/>
      <c r="LQ114" s="70"/>
      <c r="LR114" s="70"/>
      <c r="LS114" s="70"/>
      <c r="LT114" s="70"/>
      <c r="LU114" s="70"/>
      <c r="LV114" s="70"/>
      <c r="LW114" s="70"/>
      <c r="LX114" s="70"/>
      <c r="LY114" s="70"/>
      <c r="LZ114" s="70"/>
      <c r="MA114" s="70"/>
      <c r="MB114" s="70"/>
      <c r="MC114" s="70"/>
      <c r="MD114" s="70"/>
      <c r="ME114" s="70"/>
      <c r="MF114" s="70"/>
      <c r="MG114" s="70"/>
      <c r="MH114" s="70"/>
      <c r="MI114" s="70"/>
      <c r="MJ114" s="70"/>
      <c r="MK114" s="70"/>
      <c r="ML114" s="70"/>
      <c r="MM114" s="70"/>
      <c r="MN114" s="70"/>
      <c r="MO114" s="70"/>
      <c r="MP114" s="70"/>
      <c r="MQ114" s="70"/>
      <c r="MR114" s="70"/>
      <c r="MS114" s="70"/>
      <c r="MT114" s="70"/>
      <c r="MU114" s="70"/>
      <c r="MV114" s="70"/>
      <c r="MW114" s="70"/>
      <c r="MX114" s="70"/>
    </row>
    <row r="115" spans="1:362">
      <c r="A115" s="329">
        <v>106</v>
      </c>
      <c r="B115" s="330" t="s">
        <v>49</v>
      </c>
      <c r="C115" s="331">
        <v>1525.1</v>
      </c>
      <c r="D115" s="331">
        <v>955.5</v>
      </c>
      <c r="E115" s="331">
        <v>13.899999999999999</v>
      </c>
      <c r="F115" s="331">
        <v>555.69999999999993</v>
      </c>
      <c r="G115" s="331">
        <v>0</v>
      </c>
      <c r="H115" s="331">
        <v>0.9</v>
      </c>
      <c r="I115" s="331">
        <v>2.5</v>
      </c>
      <c r="J115" s="331">
        <v>19</v>
      </c>
      <c r="K115" s="331">
        <v>0</v>
      </c>
      <c r="L115" s="331">
        <v>1.7000000000000002</v>
      </c>
      <c r="M115" s="331">
        <v>0</v>
      </c>
      <c r="N115" s="331">
        <v>72</v>
      </c>
      <c r="O115" s="331">
        <v>2.4000000000000004</v>
      </c>
      <c r="P115" s="331">
        <v>110.8</v>
      </c>
      <c r="Q115" s="331">
        <v>60</v>
      </c>
      <c r="R115" s="331">
        <v>12.9</v>
      </c>
      <c r="S115" s="331">
        <v>3.7</v>
      </c>
      <c r="T115" s="331">
        <v>5.4</v>
      </c>
      <c r="U115" s="331">
        <v>245.7</v>
      </c>
      <c r="V115" s="331">
        <v>0</v>
      </c>
      <c r="W115" s="331">
        <v>4.7</v>
      </c>
      <c r="X115" s="332">
        <v>14</v>
      </c>
      <c r="Y115" s="333"/>
      <c r="Z115" s="334"/>
      <c r="AA115" s="334"/>
      <c r="AB115" s="334"/>
    </row>
    <row r="116" spans="1:362">
      <c r="A116" s="329">
        <v>107</v>
      </c>
      <c r="B116" s="335" t="s">
        <v>590</v>
      </c>
      <c r="C116" s="336">
        <v>1278.8</v>
      </c>
      <c r="D116" s="336">
        <v>870.4</v>
      </c>
      <c r="E116" s="336">
        <v>12.7</v>
      </c>
      <c r="F116" s="336">
        <v>395.69999999999993</v>
      </c>
      <c r="G116" s="336">
        <v>0</v>
      </c>
      <c r="H116" s="336">
        <v>0.9</v>
      </c>
      <c r="I116" s="336">
        <v>2.5</v>
      </c>
      <c r="J116" s="336">
        <v>14</v>
      </c>
      <c r="K116" s="336">
        <v>0</v>
      </c>
      <c r="L116" s="336">
        <v>0.6</v>
      </c>
      <c r="M116" s="336">
        <v>0</v>
      </c>
      <c r="N116" s="336">
        <v>39</v>
      </c>
      <c r="O116" s="336">
        <v>1.3</v>
      </c>
      <c r="P116" s="336">
        <v>110.8</v>
      </c>
      <c r="Q116" s="336">
        <v>60</v>
      </c>
      <c r="R116" s="336">
        <v>12.9</v>
      </c>
      <c r="S116" s="336">
        <v>3.7</v>
      </c>
      <c r="T116" s="336">
        <v>2.4</v>
      </c>
      <c r="U116" s="336">
        <v>129.19999999999999</v>
      </c>
      <c r="V116" s="336">
        <v>0</v>
      </c>
      <c r="W116" s="336">
        <v>4.4000000000000004</v>
      </c>
      <c r="X116" s="345">
        <v>14</v>
      </c>
      <c r="Y116" s="333"/>
      <c r="Z116" s="334"/>
      <c r="AA116" s="334"/>
      <c r="AB116" s="334"/>
    </row>
    <row r="117" spans="1:362" s="340" customFormat="1" ht="22.15" customHeight="1">
      <c r="A117" s="329">
        <v>108</v>
      </c>
      <c r="B117" s="337" t="s">
        <v>591</v>
      </c>
      <c r="C117" s="338">
        <v>175.2</v>
      </c>
      <c r="D117" s="348">
        <v>15</v>
      </c>
      <c r="E117" s="338">
        <v>0.2</v>
      </c>
      <c r="F117" s="338">
        <v>160</v>
      </c>
      <c r="G117" s="346"/>
      <c r="H117" s="346"/>
      <c r="I117" s="346"/>
      <c r="J117" s="346">
        <v>5</v>
      </c>
      <c r="K117" s="346"/>
      <c r="L117" s="346">
        <v>1.1000000000000001</v>
      </c>
      <c r="M117" s="346"/>
      <c r="N117" s="346">
        <v>33</v>
      </c>
      <c r="O117" s="346">
        <v>1.1000000000000001</v>
      </c>
      <c r="P117" s="346"/>
      <c r="Q117" s="346"/>
      <c r="R117" s="346"/>
      <c r="S117" s="346"/>
      <c r="T117" s="346">
        <v>3</v>
      </c>
      <c r="U117" s="338">
        <v>116.5</v>
      </c>
      <c r="V117" s="338">
        <v>0</v>
      </c>
      <c r="W117" s="338">
        <v>0.3</v>
      </c>
      <c r="X117" s="339"/>
      <c r="Y117" s="333"/>
      <c r="Z117" s="334"/>
      <c r="AA117" s="334"/>
      <c r="AB117" s="334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0"/>
      <c r="IN117" s="70"/>
      <c r="IO117" s="70"/>
      <c r="IP117" s="70"/>
      <c r="IQ117" s="70"/>
      <c r="IR117" s="70"/>
      <c r="IS117" s="70"/>
      <c r="IT117" s="70"/>
      <c r="IU117" s="70"/>
      <c r="IV117" s="70"/>
      <c r="IW117" s="70"/>
      <c r="IX117" s="70"/>
      <c r="IY117" s="70"/>
      <c r="IZ117" s="70"/>
      <c r="JA117" s="70"/>
      <c r="JB117" s="70"/>
      <c r="JC117" s="70"/>
      <c r="JD117" s="70"/>
      <c r="JE117" s="70"/>
      <c r="JF117" s="70"/>
      <c r="JG117" s="70"/>
      <c r="JH117" s="70"/>
      <c r="JI117" s="70"/>
      <c r="JJ117" s="70"/>
      <c r="JK117" s="70"/>
      <c r="JL117" s="70"/>
      <c r="JM117" s="70"/>
      <c r="JN117" s="70"/>
      <c r="JO117" s="70"/>
      <c r="JP117" s="70"/>
      <c r="JQ117" s="70"/>
      <c r="JR117" s="70"/>
      <c r="JS117" s="70"/>
      <c r="JT117" s="70"/>
      <c r="JU117" s="70"/>
      <c r="JV117" s="70"/>
      <c r="JW117" s="70"/>
      <c r="JX117" s="70"/>
      <c r="JY117" s="70"/>
      <c r="JZ117" s="70"/>
      <c r="KA117" s="70"/>
      <c r="KB117" s="70"/>
      <c r="KC117" s="70"/>
      <c r="KD117" s="70"/>
      <c r="KE117" s="70"/>
      <c r="KF117" s="70"/>
      <c r="KG117" s="70"/>
      <c r="KH117" s="70"/>
      <c r="KI117" s="70"/>
      <c r="KJ117" s="70"/>
      <c r="KK117" s="70"/>
      <c r="KL117" s="70"/>
      <c r="KM117" s="70"/>
      <c r="KN117" s="70"/>
      <c r="KO117" s="70"/>
      <c r="KP117" s="70"/>
      <c r="KQ117" s="70"/>
      <c r="KR117" s="70"/>
      <c r="KS117" s="70"/>
      <c r="KT117" s="70"/>
      <c r="KU117" s="70"/>
      <c r="KV117" s="70"/>
      <c r="KW117" s="70"/>
      <c r="KX117" s="70"/>
      <c r="KY117" s="70"/>
      <c r="KZ117" s="70"/>
      <c r="LA117" s="70"/>
      <c r="LB117" s="70"/>
      <c r="LC117" s="70"/>
      <c r="LD117" s="70"/>
      <c r="LE117" s="70"/>
      <c r="LF117" s="70"/>
      <c r="LG117" s="70"/>
      <c r="LH117" s="70"/>
      <c r="LI117" s="70"/>
      <c r="LJ117" s="70"/>
      <c r="LK117" s="70"/>
      <c r="LL117" s="70"/>
      <c r="LM117" s="70"/>
      <c r="LN117" s="70"/>
      <c r="LO117" s="70"/>
      <c r="LP117" s="70"/>
      <c r="LQ117" s="70"/>
      <c r="LR117" s="70"/>
      <c r="LS117" s="70"/>
      <c r="LT117" s="70"/>
      <c r="LU117" s="70"/>
      <c r="LV117" s="70"/>
      <c r="LW117" s="70"/>
      <c r="LX117" s="70"/>
      <c r="LY117" s="70"/>
      <c r="LZ117" s="70"/>
      <c r="MA117" s="70"/>
      <c r="MB117" s="70"/>
      <c r="MC117" s="70"/>
      <c r="MD117" s="70"/>
      <c r="ME117" s="70"/>
      <c r="MF117" s="70"/>
      <c r="MG117" s="70"/>
      <c r="MH117" s="70"/>
      <c r="MI117" s="70"/>
      <c r="MJ117" s="70"/>
      <c r="MK117" s="70"/>
      <c r="ML117" s="70"/>
      <c r="MM117" s="70"/>
      <c r="MN117" s="70"/>
      <c r="MO117" s="70"/>
      <c r="MP117" s="70"/>
      <c r="MQ117" s="70"/>
      <c r="MR117" s="70"/>
      <c r="MS117" s="70"/>
      <c r="MT117" s="70"/>
      <c r="MU117" s="70"/>
      <c r="MV117" s="70"/>
      <c r="MW117" s="70"/>
      <c r="MX117" s="70"/>
    </row>
    <row r="118" spans="1:362" s="344" customFormat="1">
      <c r="A118" s="329">
        <v>109</v>
      </c>
      <c r="B118" s="341" t="s">
        <v>592</v>
      </c>
      <c r="C118" s="342">
        <v>71.099999999999994</v>
      </c>
      <c r="D118" s="349">
        <v>70.099999999999994</v>
      </c>
      <c r="E118" s="342">
        <v>1</v>
      </c>
      <c r="F118" s="342">
        <v>0</v>
      </c>
      <c r="G118" s="350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42"/>
      <c r="V118" s="342">
        <v>0</v>
      </c>
      <c r="W118" s="342"/>
      <c r="X118" s="380"/>
      <c r="Y118" s="333"/>
      <c r="Z118" s="334"/>
      <c r="AA118" s="334"/>
      <c r="AB118" s="334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  <c r="IH118" s="70"/>
      <c r="II118" s="70"/>
      <c r="IJ118" s="70"/>
      <c r="IK118" s="70"/>
      <c r="IL118" s="70"/>
      <c r="IM118" s="70"/>
      <c r="IN118" s="70"/>
      <c r="IO118" s="70"/>
      <c r="IP118" s="70"/>
      <c r="IQ118" s="70"/>
      <c r="IR118" s="70"/>
      <c r="IS118" s="70"/>
      <c r="IT118" s="70"/>
      <c r="IU118" s="70"/>
      <c r="IV118" s="70"/>
      <c r="IW118" s="70"/>
      <c r="IX118" s="70"/>
      <c r="IY118" s="70"/>
      <c r="IZ118" s="70"/>
      <c r="JA118" s="70"/>
      <c r="JB118" s="70"/>
      <c r="JC118" s="70"/>
      <c r="JD118" s="70"/>
      <c r="JE118" s="70"/>
      <c r="JF118" s="70"/>
      <c r="JG118" s="70"/>
      <c r="JH118" s="70"/>
      <c r="JI118" s="70"/>
      <c r="JJ118" s="70"/>
      <c r="JK118" s="70"/>
      <c r="JL118" s="70"/>
      <c r="JM118" s="70"/>
      <c r="JN118" s="70"/>
      <c r="JO118" s="70"/>
      <c r="JP118" s="70"/>
      <c r="JQ118" s="70"/>
      <c r="JR118" s="70"/>
      <c r="JS118" s="70"/>
      <c r="JT118" s="70"/>
      <c r="JU118" s="70"/>
      <c r="JV118" s="70"/>
      <c r="JW118" s="70"/>
      <c r="JX118" s="70"/>
      <c r="JY118" s="70"/>
      <c r="JZ118" s="70"/>
      <c r="KA118" s="70"/>
      <c r="KB118" s="70"/>
      <c r="KC118" s="70"/>
      <c r="KD118" s="70"/>
      <c r="KE118" s="70"/>
      <c r="KF118" s="70"/>
      <c r="KG118" s="70"/>
      <c r="KH118" s="70"/>
      <c r="KI118" s="70"/>
      <c r="KJ118" s="70"/>
      <c r="KK118" s="70"/>
      <c r="KL118" s="70"/>
      <c r="KM118" s="70"/>
      <c r="KN118" s="70"/>
      <c r="KO118" s="70"/>
      <c r="KP118" s="70"/>
      <c r="KQ118" s="70"/>
      <c r="KR118" s="70"/>
      <c r="KS118" s="70"/>
      <c r="KT118" s="70"/>
      <c r="KU118" s="70"/>
      <c r="KV118" s="70"/>
      <c r="KW118" s="70"/>
      <c r="KX118" s="70"/>
      <c r="KY118" s="70"/>
      <c r="KZ118" s="70"/>
      <c r="LA118" s="70"/>
      <c r="LB118" s="70"/>
      <c r="LC118" s="70"/>
      <c r="LD118" s="70"/>
      <c r="LE118" s="70"/>
      <c r="LF118" s="70"/>
      <c r="LG118" s="70"/>
      <c r="LH118" s="70"/>
      <c r="LI118" s="70"/>
      <c r="LJ118" s="70"/>
      <c r="LK118" s="70"/>
      <c r="LL118" s="70"/>
      <c r="LM118" s="70"/>
      <c r="LN118" s="70"/>
      <c r="LO118" s="70"/>
      <c r="LP118" s="70"/>
      <c r="LQ118" s="70"/>
      <c r="LR118" s="70"/>
      <c r="LS118" s="70"/>
      <c r="LT118" s="70"/>
      <c r="LU118" s="70"/>
      <c r="LV118" s="70"/>
      <c r="LW118" s="70"/>
      <c r="LX118" s="70"/>
      <c r="LY118" s="70"/>
      <c r="LZ118" s="70"/>
      <c r="MA118" s="70"/>
      <c r="MB118" s="70"/>
      <c r="MC118" s="70"/>
      <c r="MD118" s="70"/>
      <c r="ME118" s="70"/>
      <c r="MF118" s="70"/>
      <c r="MG118" s="70"/>
      <c r="MH118" s="70"/>
      <c r="MI118" s="70"/>
      <c r="MJ118" s="70"/>
      <c r="MK118" s="70"/>
      <c r="ML118" s="70"/>
      <c r="MM118" s="70"/>
      <c r="MN118" s="70"/>
      <c r="MO118" s="70"/>
      <c r="MP118" s="70"/>
      <c r="MQ118" s="70"/>
      <c r="MR118" s="70"/>
      <c r="MS118" s="70"/>
      <c r="MT118" s="70"/>
      <c r="MU118" s="70"/>
      <c r="MV118" s="70"/>
      <c r="MW118" s="70"/>
      <c r="MX118" s="70"/>
    </row>
    <row r="119" spans="1:362">
      <c r="A119" s="329">
        <v>110</v>
      </c>
      <c r="B119" s="330" t="s">
        <v>34</v>
      </c>
      <c r="C119" s="331">
        <v>1180.5</v>
      </c>
      <c r="D119" s="331">
        <v>1083.0999999999999</v>
      </c>
      <c r="E119" s="331">
        <v>15.799999999999999</v>
      </c>
      <c r="F119" s="331">
        <v>81.600000000000009</v>
      </c>
      <c r="G119" s="331">
        <v>0</v>
      </c>
      <c r="H119" s="331">
        <v>0.1</v>
      </c>
      <c r="I119" s="331">
        <v>1.3</v>
      </c>
      <c r="J119" s="331">
        <v>6</v>
      </c>
      <c r="K119" s="331">
        <v>0</v>
      </c>
      <c r="L119" s="331">
        <v>0.60000000000000009</v>
      </c>
      <c r="M119" s="331">
        <v>0</v>
      </c>
      <c r="N119" s="331">
        <v>3.4</v>
      </c>
      <c r="O119" s="331">
        <v>1</v>
      </c>
      <c r="P119" s="331">
        <v>7.2</v>
      </c>
      <c r="Q119" s="331">
        <v>2.7</v>
      </c>
      <c r="R119" s="331">
        <v>0.30000000000000004</v>
      </c>
      <c r="S119" s="331">
        <v>1</v>
      </c>
      <c r="T119" s="331">
        <v>1.7999999999999998</v>
      </c>
      <c r="U119" s="331">
        <v>55.5</v>
      </c>
      <c r="V119" s="331">
        <v>0</v>
      </c>
      <c r="W119" s="331">
        <v>0.7</v>
      </c>
      <c r="X119" s="332">
        <v>0</v>
      </c>
      <c r="Y119" s="333"/>
      <c r="Z119" s="334"/>
      <c r="AA119" s="334"/>
      <c r="AB119" s="334"/>
    </row>
    <row r="120" spans="1:362">
      <c r="A120" s="329">
        <v>111</v>
      </c>
      <c r="B120" s="335" t="s">
        <v>590</v>
      </c>
      <c r="C120" s="336">
        <v>196.5</v>
      </c>
      <c r="D120" s="336">
        <v>141.1</v>
      </c>
      <c r="E120" s="336">
        <v>2.1</v>
      </c>
      <c r="F120" s="336">
        <v>53.300000000000011</v>
      </c>
      <c r="G120" s="336">
        <v>0</v>
      </c>
      <c r="H120" s="336">
        <v>0.1</v>
      </c>
      <c r="I120" s="336">
        <v>1</v>
      </c>
      <c r="J120" s="336">
        <v>6</v>
      </c>
      <c r="K120" s="336">
        <v>0</v>
      </c>
      <c r="L120" s="336">
        <v>0.4</v>
      </c>
      <c r="M120" s="336">
        <v>0</v>
      </c>
      <c r="N120" s="336">
        <v>2.5</v>
      </c>
      <c r="O120" s="336">
        <v>0.2</v>
      </c>
      <c r="P120" s="336">
        <v>5.4</v>
      </c>
      <c r="Q120" s="336">
        <v>1.7</v>
      </c>
      <c r="R120" s="336">
        <v>0.1</v>
      </c>
      <c r="S120" s="336">
        <v>0.9</v>
      </c>
      <c r="T120" s="336">
        <v>0.6</v>
      </c>
      <c r="U120" s="336">
        <v>33.700000000000003</v>
      </c>
      <c r="V120" s="336">
        <v>0</v>
      </c>
      <c r="W120" s="336">
        <v>0.7</v>
      </c>
      <c r="X120" s="345">
        <v>0</v>
      </c>
      <c r="Y120" s="333"/>
      <c r="Z120" s="334"/>
      <c r="AA120" s="334"/>
      <c r="AB120" s="334"/>
    </row>
    <row r="121" spans="1:362" s="340" customFormat="1" ht="22.9" customHeight="1">
      <c r="A121" s="329">
        <v>112</v>
      </c>
      <c r="B121" s="337" t="s">
        <v>591</v>
      </c>
      <c r="C121" s="338">
        <v>25.1</v>
      </c>
      <c r="D121" s="348"/>
      <c r="E121" s="338"/>
      <c r="F121" s="338">
        <v>25.1</v>
      </c>
      <c r="G121" s="346"/>
      <c r="H121" s="346"/>
      <c r="I121" s="346">
        <v>0.3</v>
      </c>
      <c r="J121" s="346"/>
      <c r="K121" s="346"/>
      <c r="L121" s="346">
        <v>0.2</v>
      </c>
      <c r="M121" s="346"/>
      <c r="N121" s="346">
        <v>0.9</v>
      </c>
      <c r="O121" s="346">
        <v>0.3</v>
      </c>
      <c r="P121" s="346">
        <v>1.8</v>
      </c>
      <c r="Q121" s="346">
        <v>1</v>
      </c>
      <c r="R121" s="346">
        <v>0.2</v>
      </c>
      <c r="S121" s="346">
        <v>0.1</v>
      </c>
      <c r="T121" s="346">
        <v>0.8</v>
      </c>
      <c r="U121" s="338">
        <v>19.5</v>
      </c>
      <c r="V121" s="338">
        <v>0</v>
      </c>
      <c r="W121" s="338"/>
      <c r="X121" s="339"/>
      <c r="Y121" s="333"/>
      <c r="Z121" s="334"/>
      <c r="AA121" s="334"/>
      <c r="AB121" s="334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  <c r="IY121" s="70"/>
      <c r="IZ121" s="70"/>
      <c r="JA121" s="70"/>
      <c r="JB121" s="70"/>
      <c r="JC121" s="70"/>
      <c r="JD121" s="70"/>
      <c r="JE121" s="70"/>
      <c r="JF121" s="70"/>
      <c r="JG121" s="70"/>
      <c r="JH121" s="70"/>
      <c r="JI121" s="70"/>
      <c r="JJ121" s="70"/>
      <c r="JK121" s="70"/>
      <c r="JL121" s="70"/>
      <c r="JM121" s="70"/>
      <c r="JN121" s="70"/>
      <c r="JO121" s="70"/>
      <c r="JP121" s="70"/>
      <c r="JQ121" s="70"/>
      <c r="JR121" s="70"/>
      <c r="JS121" s="70"/>
      <c r="JT121" s="70"/>
      <c r="JU121" s="70"/>
      <c r="JV121" s="70"/>
      <c r="JW121" s="70"/>
      <c r="JX121" s="70"/>
      <c r="JY121" s="70"/>
      <c r="JZ121" s="70"/>
      <c r="KA121" s="70"/>
      <c r="KB121" s="70"/>
      <c r="KC121" s="70"/>
      <c r="KD121" s="70"/>
      <c r="KE121" s="70"/>
      <c r="KF121" s="70"/>
      <c r="KG121" s="70"/>
      <c r="KH121" s="70"/>
      <c r="KI121" s="70"/>
      <c r="KJ121" s="70"/>
      <c r="KK121" s="70"/>
      <c r="KL121" s="70"/>
      <c r="KM121" s="70"/>
      <c r="KN121" s="70"/>
      <c r="KO121" s="70"/>
      <c r="KP121" s="70"/>
      <c r="KQ121" s="70"/>
      <c r="KR121" s="70"/>
      <c r="KS121" s="70"/>
      <c r="KT121" s="70"/>
      <c r="KU121" s="70"/>
      <c r="KV121" s="70"/>
      <c r="KW121" s="70"/>
      <c r="KX121" s="70"/>
      <c r="KY121" s="70"/>
      <c r="KZ121" s="70"/>
      <c r="LA121" s="70"/>
      <c r="LB121" s="70"/>
      <c r="LC121" s="70"/>
      <c r="LD121" s="70"/>
      <c r="LE121" s="70"/>
      <c r="LF121" s="70"/>
      <c r="LG121" s="70"/>
      <c r="LH121" s="70"/>
      <c r="LI121" s="70"/>
      <c r="LJ121" s="70"/>
      <c r="LK121" s="70"/>
      <c r="LL121" s="70"/>
      <c r="LM121" s="70"/>
      <c r="LN121" s="70"/>
      <c r="LO121" s="70"/>
      <c r="LP121" s="70"/>
      <c r="LQ121" s="70"/>
      <c r="LR121" s="70"/>
      <c r="LS121" s="70"/>
      <c r="LT121" s="70"/>
      <c r="LU121" s="70"/>
      <c r="LV121" s="70"/>
      <c r="LW121" s="70"/>
      <c r="LX121" s="70"/>
      <c r="LY121" s="70"/>
      <c r="LZ121" s="70"/>
      <c r="MA121" s="70"/>
      <c r="MB121" s="70"/>
      <c r="MC121" s="70"/>
      <c r="MD121" s="70"/>
      <c r="ME121" s="70"/>
      <c r="MF121" s="70"/>
      <c r="MG121" s="70"/>
      <c r="MH121" s="70"/>
      <c r="MI121" s="70"/>
      <c r="MJ121" s="70"/>
      <c r="MK121" s="70"/>
      <c r="ML121" s="70"/>
      <c r="MM121" s="70"/>
      <c r="MN121" s="70"/>
      <c r="MO121" s="70"/>
      <c r="MP121" s="70"/>
      <c r="MQ121" s="70"/>
      <c r="MR121" s="70"/>
      <c r="MS121" s="70"/>
      <c r="MT121" s="70"/>
      <c r="MU121" s="70"/>
      <c r="MV121" s="70"/>
      <c r="MW121" s="70"/>
      <c r="MX121" s="70"/>
    </row>
    <row r="122" spans="1:362" s="344" customFormat="1">
      <c r="A122" s="329">
        <v>113</v>
      </c>
      <c r="B122" s="341" t="s">
        <v>592</v>
      </c>
      <c r="C122" s="342">
        <v>958.90000000000009</v>
      </c>
      <c r="D122" s="349">
        <v>942</v>
      </c>
      <c r="E122" s="342">
        <v>13.7</v>
      </c>
      <c r="F122" s="342">
        <v>3.1999999999999997</v>
      </c>
      <c r="G122" s="350"/>
      <c r="H122" s="350"/>
      <c r="I122" s="350"/>
      <c r="J122" s="350"/>
      <c r="K122" s="350"/>
      <c r="L122" s="350"/>
      <c r="M122" s="350"/>
      <c r="N122" s="350"/>
      <c r="O122" s="350">
        <v>0.5</v>
      </c>
      <c r="P122" s="350"/>
      <c r="Q122" s="350"/>
      <c r="R122" s="350"/>
      <c r="S122" s="350"/>
      <c r="T122" s="350">
        <v>0.4</v>
      </c>
      <c r="U122" s="342">
        <v>2.2999999999999998</v>
      </c>
      <c r="V122" s="342"/>
      <c r="W122" s="342"/>
      <c r="X122" s="343"/>
      <c r="Y122" s="333"/>
      <c r="Z122" s="334"/>
      <c r="AA122" s="334"/>
      <c r="AB122" s="334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  <c r="EO122" s="70"/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70"/>
      <c r="FA122" s="70"/>
      <c r="FB122" s="70"/>
      <c r="FC122" s="70"/>
      <c r="FD122" s="70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70"/>
      <c r="FP122" s="70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0"/>
      <c r="GD122" s="70"/>
      <c r="GE122" s="70"/>
      <c r="GF122" s="70"/>
      <c r="GG122" s="70"/>
      <c r="GH122" s="70"/>
      <c r="GI122" s="70"/>
      <c r="GJ122" s="70"/>
      <c r="GK122" s="70"/>
      <c r="GL122" s="70"/>
      <c r="GM122" s="70"/>
      <c r="GN122" s="70"/>
      <c r="GO122" s="70"/>
      <c r="GP122" s="70"/>
      <c r="GQ122" s="70"/>
      <c r="GR122" s="70"/>
      <c r="GS122" s="70"/>
      <c r="GT122" s="70"/>
      <c r="GU122" s="70"/>
      <c r="GV122" s="70"/>
      <c r="GW122" s="70"/>
      <c r="GX122" s="70"/>
      <c r="GY122" s="70"/>
      <c r="GZ122" s="70"/>
      <c r="HA122" s="70"/>
      <c r="HB122" s="70"/>
      <c r="HC122" s="70"/>
      <c r="HD122" s="70"/>
      <c r="HE122" s="70"/>
      <c r="HF122" s="70"/>
      <c r="HG122" s="70"/>
      <c r="HH122" s="70"/>
      <c r="HI122" s="70"/>
      <c r="HJ122" s="70"/>
      <c r="HK122" s="70"/>
      <c r="HL122" s="70"/>
      <c r="HM122" s="70"/>
      <c r="HN122" s="70"/>
      <c r="HO122" s="70"/>
      <c r="HP122" s="70"/>
      <c r="HQ122" s="70"/>
      <c r="HR122" s="70"/>
      <c r="HS122" s="70"/>
      <c r="HT122" s="70"/>
      <c r="HU122" s="70"/>
      <c r="HV122" s="70"/>
      <c r="HW122" s="70"/>
      <c r="HX122" s="70"/>
      <c r="HY122" s="70"/>
      <c r="HZ122" s="70"/>
      <c r="IA122" s="70"/>
      <c r="IB122" s="70"/>
      <c r="IC122" s="70"/>
      <c r="ID122" s="70"/>
      <c r="IE122" s="70"/>
      <c r="IF122" s="70"/>
      <c r="IG122" s="70"/>
      <c r="IH122" s="70"/>
      <c r="II122" s="70"/>
      <c r="IJ122" s="70"/>
      <c r="IK122" s="70"/>
      <c r="IL122" s="70"/>
      <c r="IM122" s="70"/>
      <c r="IN122" s="70"/>
      <c r="IO122" s="70"/>
      <c r="IP122" s="70"/>
      <c r="IQ122" s="70"/>
      <c r="IR122" s="70"/>
      <c r="IS122" s="70"/>
      <c r="IT122" s="70"/>
      <c r="IU122" s="70"/>
      <c r="IV122" s="70"/>
      <c r="IW122" s="70"/>
      <c r="IX122" s="70"/>
      <c r="IY122" s="70"/>
      <c r="IZ122" s="70"/>
      <c r="JA122" s="70"/>
      <c r="JB122" s="70"/>
      <c r="JC122" s="70"/>
      <c r="JD122" s="70"/>
      <c r="JE122" s="70"/>
      <c r="JF122" s="70"/>
      <c r="JG122" s="70"/>
      <c r="JH122" s="70"/>
      <c r="JI122" s="70"/>
      <c r="JJ122" s="70"/>
      <c r="JK122" s="70"/>
      <c r="JL122" s="70"/>
      <c r="JM122" s="70"/>
      <c r="JN122" s="70"/>
      <c r="JO122" s="70"/>
      <c r="JP122" s="70"/>
      <c r="JQ122" s="70"/>
      <c r="JR122" s="70"/>
      <c r="JS122" s="70"/>
      <c r="JT122" s="70"/>
      <c r="JU122" s="70"/>
      <c r="JV122" s="70"/>
      <c r="JW122" s="70"/>
      <c r="JX122" s="70"/>
      <c r="JY122" s="70"/>
      <c r="JZ122" s="70"/>
      <c r="KA122" s="70"/>
      <c r="KB122" s="70"/>
      <c r="KC122" s="70"/>
      <c r="KD122" s="70"/>
      <c r="KE122" s="70"/>
      <c r="KF122" s="70"/>
      <c r="KG122" s="70"/>
      <c r="KH122" s="70"/>
      <c r="KI122" s="70"/>
      <c r="KJ122" s="70"/>
      <c r="KK122" s="70"/>
      <c r="KL122" s="70"/>
      <c r="KM122" s="70"/>
      <c r="KN122" s="70"/>
      <c r="KO122" s="70"/>
      <c r="KP122" s="70"/>
      <c r="KQ122" s="70"/>
      <c r="KR122" s="70"/>
      <c r="KS122" s="70"/>
      <c r="KT122" s="70"/>
      <c r="KU122" s="70"/>
      <c r="KV122" s="70"/>
      <c r="KW122" s="70"/>
      <c r="KX122" s="70"/>
      <c r="KY122" s="70"/>
      <c r="KZ122" s="70"/>
      <c r="LA122" s="70"/>
      <c r="LB122" s="70"/>
      <c r="LC122" s="70"/>
      <c r="LD122" s="70"/>
      <c r="LE122" s="70"/>
      <c r="LF122" s="70"/>
      <c r="LG122" s="70"/>
      <c r="LH122" s="70"/>
      <c r="LI122" s="70"/>
      <c r="LJ122" s="70"/>
      <c r="LK122" s="70"/>
      <c r="LL122" s="70"/>
      <c r="LM122" s="70"/>
      <c r="LN122" s="70"/>
      <c r="LO122" s="70"/>
      <c r="LP122" s="70"/>
      <c r="LQ122" s="70"/>
      <c r="LR122" s="70"/>
      <c r="LS122" s="70"/>
      <c r="LT122" s="70"/>
      <c r="LU122" s="70"/>
      <c r="LV122" s="70"/>
      <c r="LW122" s="70"/>
      <c r="LX122" s="70"/>
      <c r="LY122" s="70"/>
      <c r="LZ122" s="70"/>
      <c r="MA122" s="70"/>
      <c r="MB122" s="70"/>
      <c r="MC122" s="70"/>
      <c r="MD122" s="70"/>
      <c r="ME122" s="70"/>
      <c r="MF122" s="70"/>
      <c r="MG122" s="70"/>
      <c r="MH122" s="70"/>
      <c r="MI122" s="70"/>
      <c r="MJ122" s="70"/>
      <c r="MK122" s="70"/>
      <c r="ML122" s="70"/>
      <c r="MM122" s="70"/>
      <c r="MN122" s="70"/>
      <c r="MO122" s="70"/>
      <c r="MP122" s="70"/>
      <c r="MQ122" s="70"/>
      <c r="MR122" s="70"/>
      <c r="MS122" s="70"/>
      <c r="MT122" s="70"/>
      <c r="MU122" s="70"/>
      <c r="MV122" s="70"/>
      <c r="MW122" s="70"/>
      <c r="MX122" s="70"/>
    </row>
    <row r="123" spans="1:362" s="248" customFormat="1">
      <c r="A123" s="329">
        <v>114</v>
      </c>
      <c r="B123" s="361" t="s">
        <v>611</v>
      </c>
      <c r="C123" s="259">
        <v>34804.400000000001</v>
      </c>
      <c r="D123" s="259">
        <v>30522.799999999996</v>
      </c>
      <c r="E123" s="259">
        <v>446.20000000000005</v>
      </c>
      <c r="F123" s="259">
        <v>3835.4</v>
      </c>
      <c r="G123" s="259">
        <v>123</v>
      </c>
      <c r="H123" s="259">
        <v>15.2</v>
      </c>
      <c r="I123" s="259">
        <v>32.5</v>
      </c>
      <c r="J123" s="259">
        <v>363.6</v>
      </c>
      <c r="K123" s="259">
        <v>2.5999999999999996</v>
      </c>
      <c r="L123" s="259">
        <v>11.3</v>
      </c>
      <c r="M123" s="259">
        <v>0</v>
      </c>
      <c r="N123" s="259">
        <v>312.60000000000002</v>
      </c>
      <c r="O123" s="259">
        <v>67.399999999999991</v>
      </c>
      <c r="P123" s="259">
        <v>742.09999999999991</v>
      </c>
      <c r="Q123" s="259">
        <v>329.4</v>
      </c>
      <c r="R123" s="259">
        <v>91.90000000000002</v>
      </c>
      <c r="S123" s="259">
        <v>83.2</v>
      </c>
      <c r="T123" s="259">
        <v>93.5</v>
      </c>
      <c r="U123" s="259">
        <v>1296.8999999999999</v>
      </c>
      <c r="V123" s="259">
        <v>0</v>
      </c>
      <c r="W123" s="259">
        <v>145.20000000000002</v>
      </c>
      <c r="X123" s="259">
        <v>125</v>
      </c>
      <c r="Y123" s="333"/>
      <c r="Z123" s="334"/>
      <c r="AA123" s="334"/>
      <c r="AB123" s="334"/>
    </row>
    <row r="124" spans="1:362" s="248" customFormat="1" ht="25.5">
      <c r="A124" s="329">
        <v>115</v>
      </c>
      <c r="B124" s="255" t="s">
        <v>590</v>
      </c>
      <c r="C124" s="259">
        <v>12520.7</v>
      </c>
      <c r="D124" s="259">
        <v>10088.1</v>
      </c>
      <c r="E124" s="259">
        <v>148.9</v>
      </c>
      <c r="F124" s="259">
        <v>2283.7000000000003</v>
      </c>
      <c r="G124" s="259">
        <v>0</v>
      </c>
      <c r="H124" s="259">
        <v>12.499999999999998</v>
      </c>
      <c r="I124" s="259">
        <v>23.599999999999998</v>
      </c>
      <c r="J124" s="259">
        <v>298.10000000000002</v>
      </c>
      <c r="K124" s="259">
        <v>1.0999999999999999</v>
      </c>
      <c r="L124" s="259">
        <v>6.3000000000000007</v>
      </c>
      <c r="M124" s="259">
        <v>0</v>
      </c>
      <c r="N124" s="259">
        <v>178.79999999999998</v>
      </c>
      <c r="O124" s="259">
        <v>11.799999999999999</v>
      </c>
      <c r="P124" s="259">
        <v>626.79999999999995</v>
      </c>
      <c r="Q124" s="259">
        <v>273.3</v>
      </c>
      <c r="R124" s="259">
        <v>75.000000000000014</v>
      </c>
      <c r="S124" s="259">
        <v>74.600000000000009</v>
      </c>
      <c r="T124" s="259">
        <v>24.6</v>
      </c>
      <c r="U124" s="259">
        <v>449.79999999999995</v>
      </c>
      <c r="V124" s="259">
        <v>0</v>
      </c>
      <c r="W124" s="259">
        <v>142.4</v>
      </c>
      <c r="X124" s="259">
        <v>85</v>
      </c>
      <c r="Y124" s="333"/>
      <c r="Z124" s="334"/>
      <c r="AA124" s="334"/>
      <c r="AB124" s="334"/>
    </row>
    <row r="125" spans="1:362" s="248" customFormat="1" ht="25.5">
      <c r="A125" s="329">
        <v>116</v>
      </c>
      <c r="B125" s="255" t="s">
        <v>591</v>
      </c>
      <c r="C125" s="259">
        <v>1098.0999999999997</v>
      </c>
      <c r="D125" s="259">
        <v>81.400000000000006</v>
      </c>
      <c r="E125" s="259">
        <v>2.3000000000000003</v>
      </c>
      <c r="F125" s="259">
        <v>1014.3999999999997</v>
      </c>
      <c r="G125" s="259">
        <v>112</v>
      </c>
      <c r="H125" s="259">
        <v>1.7000000000000002</v>
      </c>
      <c r="I125" s="259">
        <v>7.4999999999999991</v>
      </c>
      <c r="J125" s="259">
        <v>44.500000000000007</v>
      </c>
      <c r="K125" s="259">
        <v>1.5</v>
      </c>
      <c r="L125" s="259">
        <v>5</v>
      </c>
      <c r="M125" s="259">
        <v>0</v>
      </c>
      <c r="N125" s="259">
        <v>131.30000000000001</v>
      </c>
      <c r="O125" s="259">
        <v>10.299999999999999</v>
      </c>
      <c r="P125" s="259">
        <v>35.299999999999997</v>
      </c>
      <c r="Q125" s="259">
        <v>30.4</v>
      </c>
      <c r="R125" s="259">
        <v>7.9</v>
      </c>
      <c r="S125" s="259">
        <v>7.3</v>
      </c>
      <c r="T125" s="259">
        <v>36.299999999999997</v>
      </c>
      <c r="U125" s="259">
        <v>540.6</v>
      </c>
      <c r="V125" s="259">
        <v>0</v>
      </c>
      <c r="W125" s="259">
        <v>2.8</v>
      </c>
      <c r="X125" s="259">
        <v>40</v>
      </c>
      <c r="Y125" s="333"/>
      <c r="Z125" s="334"/>
      <c r="AA125" s="334"/>
      <c r="AB125" s="334"/>
    </row>
    <row r="126" spans="1:362" s="248" customFormat="1">
      <c r="A126" s="329">
        <v>117</v>
      </c>
      <c r="B126" s="330" t="s">
        <v>592</v>
      </c>
      <c r="C126" s="259">
        <v>20399.5</v>
      </c>
      <c r="D126" s="259">
        <v>19733.299999999996</v>
      </c>
      <c r="E126" s="259">
        <v>286</v>
      </c>
      <c r="F126" s="259">
        <v>380.20000000000005</v>
      </c>
      <c r="G126" s="259">
        <v>0</v>
      </c>
      <c r="H126" s="259">
        <v>0</v>
      </c>
      <c r="I126" s="259">
        <v>0</v>
      </c>
      <c r="J126" s="259">
        <v>0</v>
      </c>
      <c r="K126" s="259">
        <v>0</v>
      </c>
      <c r="L126" s="259">
        <v>0</v>
      </c>
      <c r="M126" s="259">
        <v>0</v>
      </c>
      <c r="N126" s="259">
        <v>0</v>
      </c>
      <c r="O126" s="259">
        <v>44.3</v>
      </c>
      <c r="P126" s="259">
        <v>0</v>
      </c>
      <c r="Q126" s="259">
        <v>0</v>
      </c>
      <c r="R126" s="259">
        <v>0</v>
      </c>
      <c r="S126" s="259">
        <v>0</v>
      </c>
      <c r="T126" s="259">
        <v>31.900000000000002</v>
      </c>
      <c r="U126" s="259">
        <v>303.99999999999994</v>
      </c>
      <c r="V126" s="259">
        <v>0</v>
      </c>
      <c r="W126" s="259">
        <v>0</v>
      </c>
      <c r="X126" s="259">
        <v>0</v>
      </c>
      <c r="Y126" s="333"/>
      <c r="Z126" s="334"/>
      <c r="AA126" s="334"/>
      <c r="AB126" s="334"/>
    </row>
    <row r="127" spans="1:362" s="248" customFormat="1" ht="25.5">
      <c r="A127" s="329">
        <v>118</v>
      </c>
      <c r="B127" s="264" t="s">
        <v>612</v>
      </c>
      <c r="C127" s="259">
        <v>786.1</v>
      </c>
      <c r="D127" s="259">
        <v>620</v>
      </c>
      <c r="E127" s="259">
        <v>9</v>
      </c>
      <c r="F127" s="259">
        <v>157.1</v>
      </c>
      <c r="G127" s="259">
        <v>11</v>
      </c>
      <c r="H127" s="259">
        <v>1</v>
      </c>
      <c r="I127" s="259">
        <v>1.4</v>
      </c>
      <c r="J127" s="259">
        <v>21</v>
      </c>
      <c r="K127" s="259">
        <v>0</v>
      </c>
      <c r="L127" s="259">
        <v>0</v>
      </c>
      <c r="M127" s="259">
        <v>0</v>
      </c>
      <c r="N127" s="259">
        <v>2.5</v>
      </c>
      <c r="O127" s="259">
        <v>1</v>
      </c>
      <c r="P127" s="259">
        <v>80</v>
      </c>
      <c r="Q127" s="259">
        <v>25.7</v>
      </c>
      <c r="R127" s="259">
        <v>9</v>
      </c>
      <c r="S127" s="259">
        <v>1.3</v>
      </c>
      <c r="T127" s="259">
        <v>0.7</v>
      </c>
      <c r="U127" s="259">
        <v>2.5</v>
      </c>
      <c r="V127" s="259">
        <v>0</v>
      </c>
      <c r="W127" s="259">
        <v>0</v>
      </c>
      <c r="X127" s="381">
        <v>0</v>
      </c>
      <c r="Y127" s="333"/>
      <c r="Z127" s="334"/>
      <c r="AA127" s="334"/>
      <c r="AB127" s="334"/>
    </row>
    <row r="128" spans="1:362">
      <c r="A128" s="329">
        <v>119</v>
      </c>
      <c r="B128" s="330" t="s">
        <v>158</v>
      </c>
      <c r="C128" s="331">
        <v>1409.8000000000002</v>
      </c>
      <c r="D128" s="331">
        <v>866</v>
      </c>
      <c r="E128" s="331">
        <v>12.6</v>
      </c>
      <c r="F128" s="331">
        <v>531.20000000000005</v>
      </c>
      <c r="G128" s="331">
        <v>0</v>
      </c>
      <c r="H128" s="331">
        <v>0.5</v>
      </c>
      <c r="I128" s="331">
        <v>2.2000000000000002</v>
      </c>
      <c r="J128" s="331">
        <v>10.9</v>
      </c>
      <c r="K128" s="331">
        <v>0</v>
      </c>
      <c r="L128" s="331">
        <v>0.3</v>
      </c>
      <c r="M128" s="331">
        <v>0</v>
      </c>
      <c r="N128" s="331">
        <v>11.4</v>
      </c>
      <c r="O128" s="331">
        <v>1.3</v>
      </c>
      <c r="P128" s="331">
        <v>27.9</v>
      </c>
      <c r="Q128" s="331">
        <v>11.7</v>
      </c>
      <c r="R128" s="331">
        <v>1.6</v>
      </c>
      <c r="S128" s="331">
        <v>2.2000000000000002</v>
      </c>
      <c r="T128" s="331">
        <v>1.2</v>
      </c>
      <c r="U128" s="331">
        <v>450.3</v>
      </c>
      <c r="V128" s="331">
        <v>0</v>
      </c>
      <c r="W128" s="331">
        <v>9.6999999999999993</v>
      </c>
      <c r="X128" s="332">
        <v>0</v>
      </c>
      <c r="Y128" s="333"/>
      <c r="Z128" s="334"/>
      <c r="AA128" s="334"/>
      <c r="AB128" s="334"/>
    </row>
    <row r="129" spans="1:362">
      <c r="A129" s="329">
        <v>120</v>
      </c>
      <c r="B129" s="335" t="s">
        <v>590</v>
      </c>
      <c r="C129" s="336">
        <v>1390.8000000000002</v>
      </c>
      <c r="D129" s="336">
        <v>866</v>
      </c>
      <c r="E129" s="336">
        <v>12.6</v>
      </c>
      <c r="F129" s="336">
        <v>512.20000000000005</v>
      </c>
      <c r="G129" s="336">
        <v>0</v>
      </c>
      <c r="H129" s="336">
        <v>0.5</v>
      </c>
      <c r="I129" s="336">
        <v>2.2000000000000002</v>
      </c>
      <c r="J129" s="336">
        <v>8.9</v>
      </c>
      <c r="K129" s="336">
        <v>0</v>
      </c>
      <c r="L129" s="336">
        <v>0.3</v>
      </c>
      <c r="M129" s="336">
        <v>0</v>
      </c>
      <c r="N129" s="336">
        <v>9.4</v>
      </c>
      <c r="O129" s="336">
        <v>1.3</v>
      </c>
      <c r="P129" s="336">
        <v>27.9</v>
      </c>
      <c r="Q129" s="336">
        <v>11.7</v>
      </c>
      <c r="R129" s="336">
        <v>1.6</v>
      </c>
      <c r="S129" s="336">
        <v>2.2000000000000002</v>
      </c>
      <c r="T129" s="336">
        <v>1.2</v>
      </c>
      <c r="U129" s="336">
        <v>435.3</v>
      </c>
      <c r="V129" s="336">
        <v>0</v>
      </c>
      <c r="W129" s="336">
        <v>9.6999999999999993</v>
      </c>
      <c r="X129" s="345">
        <v>0</v>
      </c>
      <c r="Y129" s="333"/>
      <c r="Z129" s="334"/>
      <c r="AA129" s="334"/>
      <c r="AB129" s="334"/>
    </row>
    <row r="130" spans="1:362" s="340" customFormat="1" ht="22.9" customHeight="1">
      <c r="A130" s="329">
        <v>121</v>
      </c>
      <c r="B130" s="337" t="s">
        <v>591</v>
      </c>
      <c r="C130" s="338">
        <v>19</v>
      </c>
      <c r="D130" s="348"/>
      <c r="E130" s="338"/>
      <c r="F130" s="338">
        <v>19</v>
      </c>
      <c r="G130" s="346"/>
      <c r="H130" s="346"/>
      <c r="I130" s="346"/>
      <c r="J130" s="346">
        <v>2</v>
      </c>
      <c r="K130" s="346"/>
      <c r="L130" s="346"/>
      <c r="M130" s="346"/>
      <c r="N130" s="346">
        <v>2</v>
      </c>
      <c r="O130" s="346"/>
      <c r="P130" s="346"/>
      <c r="Q130" s="346"/>
      <c r="R130" s="346"/>
      <c r="S130" s="346"/>
      <c r="T130" s="346"/>
      <c r="U130" s="338">
        <v>15</v>
      </c>
      <c r="V130" s="338">
        <v>0</v>
      </c>
      <c r="W130" s="338"/>
      <c r="X130" s="339"/>
      <c r="Y130" s="333"/>
      <c r="Z130" s="334"/>
      <c r="AA130" s="334"/>
      <c r="AB130" s="334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70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70"/>
      <c r="FA130" s="70"/>
      <c r="FB130" s="70"/>
      <c r="FC130" s="70"/>
      <c r="FD130" s="70"/>
      <c r="FE130" s="70"/>
      <c r="FF130" s="70"/>
      <c r="FG130" s="70"/>
      <c r="FH130" s="70"/>
      <c r="FI130" s="70"/>
      <c r="FJ130" s="70"/>
      <c r="FK130" s="70"/>
      <c r="FL130" s="70"/>
      <c r="FM130" s="70"/>
      <c r="FN130" s="70"/>
      <c r="FO130" s="70"/>
      <c r="FP130" s="70"/>
      <c r="FQ130" s="70"/>
      <c r="FR130" s="70"/>
      <c r="FS130" s="70"/>
      <c r="FT130" s="70"/>
      <c r="FU130" s="70"/>
      <c r="FV130" s="70"/>
      <c r="FW130" s="70"/>
      <c r="FX130" s="70"/>
      <c r="FY130" s="70"/>
      <c r="FZ130" s="70"/>
      <c r="GA130" s="70"/>
      <c r="GB130" s="70"/>
      <c r="GC130" s="70"/>
      <c r="GD130" s="70"/>
      <c r="GE130" s="70"/>
      <c r="GF130" s="70"/>
      <c r="GG130" s="70"/>
      <c r="GH130" s="70"/>
      <c r="GI130" s="70"/>
      <c r="GJ130" s="70"/>
      <c r="GK130" s="70"/>
      <c r="GL130" s="70"/>
      <c r="GM130" s="70"/>
      <c r="GN130" s="70"/>
      <c r="GO130" s="70"/>
      <c r="GP130" s="70"/>
      <c r="GQ130" s="70"/>
      <c r="GR130" s="70"/>
      <c r="GS130" s="70"/>
      <c r="GT130" s="70"/>
      <c r="GU130" s="70"/>
      <c r="GV130" s="70"/>
      <c r="GW130" s="70"/>
      <c r="GX130" s="70"/>
      <c r="GY130" s="70"/>
      <c r="GZ130" s="70"/>
      <c r="HA130" s="70"/>
      <c r="HB130" s="70"/>
      <c r="HC130" s="70"/>
      <c r="HD130" s="70"/>
      <c r="HE130" s="70"/>
      <c r="HF130" s="70"/>
      <c r="HG130" s="70"/>
      <c r="HH130" s="70"/>
      <c r="HI130" s="70"/>
      <c r="HJ130" s="70"/>
      <c r="HK130" s="70"/>
      <c r="HL130" s="70"/>
      <c r="HM130" s="70"/>
      <c r="HN130" s="70"/>
      <c r="HO130" s="70"/>
      <c r="HP130" s="70"/>
      <c r="HQ130" s="70"/>
      <c r="HR130" s="70"/>
      <c r="HS130" s="70"/>
      <c r="HT130" s="70"/>
      <c r="HU130" s="70"/>
      <c r="HV130" s="70"/>
      <c r="HW130" s="70"/>
      <c r="HX130" s="70"/>
      <c r="HY130" s="70"/>
      <c r="HZ130" s="70"/>
      <c r="IA130" s="70"/>
      <c r="IB130" s="70"/>
      <c r="IC130" s="70"/>
      <c r="ID130" s="70"/>
      <c r="IE130" s="70"/>
      <c r="IF130" s="70"/>
      <c r="IG130" s="70"/>
      <c r="IH130" s="70"/>
      <c r="II130" s="70"/>
      <c r="IJ130" s="70"/>
      <c r="IK130" s="70"/>
      <c r="IL130" s="70"/>
      <c r="IM130" s="70"/>
      <c r="IN130" s="70"/>
      <c r="IO130" s="70"/>
      <c r="IP130" s="70"/>
      <c r="IQ130" s="70"/>
      <c r="IR130" s="70"/>
      <c r="IS130" s="70"/>
      <c r="IT130" s="70"/>
      <c r="IU130" s="70"/>
      <c r="IV130" s="70"/>
      <c r="IW130" s="70"/>
      <c r="IX130" s="70"/>
      <c r="IY130" s="70"/>
      <c r="IZ130" s="70"/>
      <c r="JA130" s="70"/>
      <c r="JB130" s="70"/>
      <c r="JC130" s="70"/>
      <c r="JD130" s="70"/>
      <c r="JE130" s="70"/>
      <c r="JF130" s="70"/>
      <c r="JG130" s="70"/>
      <c r="JH130" s="70"/>
      <c r="JI130" s="70"/>
      <c r="JJ130" s="70"/>
      <c r="JK130" s="70"/>
      <c r="JL130" s="70"/>
      <c r="JM130" s="70"/>
      <c r="JN130" s="70"/>
      <c r="JO130" s="70"/>
      <c r="JP130" s="70"/>
      <c r="JQ130" s="70"/>
      <c r="JR130" s="70"/>
      <c r="JS130" s="70"/>
      <c r="JT130" s="70"/>
      <c r="JU130" s="70"/>
      <c r="JV130" s="70"/>
      <c r="JW130" s="70"/>
      <c r="JX130" s="70"/>
      <c r="JY130" s="70"/>
      <c r="JZ130" s="70"/>
      <c r="KA130" s="70"/>
      <c r="KB130" s="70"/>
      <c r="KC130" s="70"/>
      <c r="KD130" s="70"/>
      <c r="KE130" s="70"/>
      <c r="KF130" s="70"/>
      <c r="KG130" s="70"/>
      <c r="KH130" s="70"/>
      <c r="KI130" s="70"/>
      <c r="KJ130" s="70"/>
      <c r="KK130" s="70"/>
      <c r="KL130" s="70"/>
      <c r="KM130" s="70"/>
      <c r="KN130" s="70"/>
      <c r="KO130" s="70"/>
      <c r="KP130" s="70"/>
      <c r="KQ130" s="70"/>
      <c r="KR130" s="70"/>
      <c r="KS130" s="70"/>
      <c r="KT130" s="70"/>
      <c r="KU130" s="70"/>
      <c r="KV130" s="70"/>
      <c r="KW130" s="70"/>
      <c r="KX130" s="70"/>
      <c r="KY130" s="70"/>
      <c r="KZ130" s="70"/>
      <c r="LA130" s="70"/>
      <c r="LB130" s="70"/>
      <c r="LC130" s="70"/>
      <c r="LD130" s="70"/>
      <c r="LE130" s="70"/>
      <c r="LF130" s="70"/>
      <c r="LG130" s="70"/>
      <c r="LH130" s="70"/>
      <c r="LI130" s="70"/>
      <c r="LJ130" s="70"/>
      <c r="LK130" s="70"/>
      <c r="LL130" s="70"/>
      <c r="LM130" s="70"/>
      <c r="LN130" s="70"/>
      <c r="LO130" s="70"/>
      <c r="LP130" s="70"/>
      <c r="LQ130" s="70"/>
      <c r="LR130" s="70"/>
      <c r="LS130" s="70"/>
      <c r="LT130" s="70"/>
      <c r="LU130" s="70"/>
      <c r="LV130" s="70"/>
      <c r="LW130" s="70"/>
      <c r="LX130" s="70"/>
      <c r="LY130" s="70"/>
      <c r="LZ130" s="70"/>
      <c r="MA130" s="70"/>
      <c r="MB130" s="70"/>
      <c r="MC130" s="70"/>
      <c r="MD130" s="70"/>
      <c r="ME130" s="70"/>
      <c r="MF130" s="70"/>
      <c r="MG130" s="70"/>
      <c r="MH130" s="70"/>
      <c r="MI130" s="70"/>
      <c r="MJ130" s="70"/>
      <c r="MK130" s="70"/>
      <c r="ML130" s="70"/>
      <c r="MM130" s="70"/>
      <c r="MN130" s="70"/>
      <c r="MO130" s="70"/>
      <c r="MP130" s="70"/>
      <c r="MQ130" s="70"/>
      <c r="MR130" s="70"/>
      <c r="MS130" s="70"/>
      <c r="MT130" s="70"/>
      <c r="MU130" s="70"/>
      <c r="MV130" s="70"/>
      <c r="MW130" s="70"/>
      <c r="MX130" s="70"/>
    </row>
    <row r="131" spans="1:362" s="248" customFormat="1">
      <c r="A131" s="329">
        <v>122</v>
      </c>
      <c r="B131" s="330" t="s">
        <v>6</v>
      </c>
      <c r="C131" s="331">
        <v>388.5</v>
      </c>
      <c r="D131" s="331">
        <v>291.89999999999998</v>
      </c>
      <c r="E131" s="331">
        <v>4.3</v>
      </c>
      <c r="F131" s="331">
        <v>92.3</v>
      </c>
      <c r="G131" s="331">
        <v>0</v>
      </c>
      <c r="H131" s="331">
        <v>0.2</v>
      </c>
      <c r="I131" s="331">
        <v>0.5</v>
      </c>
      <c r="J131" s="331">
        <v>2.2000000000000002</v>
      </c>
      <c r="K131" s="331">
        <v>0</v>
      </c>
      <c r="L131" s="331">
        <v>0.1</v>
      </c>
      <c r="M131" s="331">
        <v>0</v>
      </c>
      <c r="N131" s="331">
        <v>4.2</v>
      </c>
      <c r="O131" s="331">
        <v>0.4</v>
      </c>
      <c r="P131" s="331">
        <v>8.1</v>
      </c>
      <c r="Q131" s="331">
        <v>2</v>
      </c>
      <c r="R131" s="331">
        <v>0.4</v>
      </c>
      <c r="S131" s="331">
        <v>0.7</v>
      </c>
      <c r="T131" s="331">
        <v>0.3</v>
      </c>
      <c r="U131" s="331">
        <v>67.7</v>
      </c>
      <c r="V131" s="331">
        <v>0</v>
      </c>
      <c r="W131" s="331">
        <v>5.5</v>
      </c>
      <c r="X131" s="332">
        <v>0</v>
      </c>
      <c r="Y131" s="333"/>
      <c r="Z131" s="334"/>
      <c r="AA131" s="334"/>
      <c r="AB131" s="334"/>
    </row>
    <row r="132" spans="1:362">
      <c r="A132" s="329">
        <v>123</v>
      </c>
      <c r="B132" s="335" t="s">
        <v>590</v>
      </c>
      <c r="C132" s="336">
        <v>381.5</v>
      </c>
      <c r="D132" s="336">
        <v>291.89999999999998</v>
      </c>
      <c r="E132" s="336">
        <v>4.3</v>
      </c>
      <c r="F132" s="336">
        <v>85.3</v>
      </c>
      <c r="G132" s="336">
        <v>0</v>
      </c>
      <c r="H132" s="336">
        <v>0.2</v>
      </c>
      <c r="I132" s="336">
        <v>0.5</v>
      </c>
      <c r="J132" s="336">
        <v>2.2000000000000002</v>
      </c>
      <c r="K132" s="336">
        <v>0</v>
      </c>
      <c r="L132" s="336">
        <v>0.1</v>
      </c>
      <c r="M132" s="336">
        <v>0</v>
      </c>
      <c r="N132" s="336">
        <v>4</v>
      </c>
      <c r="O132" s="336">
        <v>0.4</v>
      </c>
      <c r="P132" s="336">
        <v>8.1</v>
      </c>
      <c r="Q132" s="336">
        <v>1.8</v>
      </c>
      <c r="R132" s="336">
        <v>0.3</v>
      </c>
      <c r="S132" s="336">
        <v>0.6</v>
      </c>
      <c r="T132" s="336">
        <v>0.3</v>
      </c>
      <c r="U132" s="336">
        <v>61.3</v>
      </c>
      <c r="V132" s="336">
        <v>0</v>
      </c>
      <c r="W132" s="336">
        <v>5.5</v>
      </c>
      <c r="X132" s="345">
        <v>0</v>
      </c>
      <c r="Y132" s="333"/>
      <c r="Z132" s="334"/>
      <c r="AA132" s="334"/>
      <c r="AB132" s="334"/>
    </row>
    <row r="133" spans="1:362" s="340" customFormat="1" ht="22.9" customHeight="1">
      <c r="A133" s="329">
        <v>124</v>
      </c>
      <c r="B133" s="337" t="s">
        <v>591</v>
      </c>
      <c r="C133" s="338">
        <v>7.0000000000000009</v>
      </c>
      <c r="D133" s="348"/>
      <c r="E133" s="338">
        <v>0</v>
      </c>
      <c r="F133" s="338">
        <v>7.0000000000000009</v>
      </c>
      <c r="G133" s="346"/>
      <c r="H133" s="346"/>
      <c r="I133" s="346"/>
      <c r="J133" s="346"/>
      <c r="K133" s="346"/>
      <c r="L133" s="346"/>
      <c r="M133" s="346"/>
      <c r="N133" s="346">
        <v>0.2</v>
      </c>
      <c r="O133" s="346"/>
      <c r="P133" s="346"/>
      <c r="Q133" s="346">
        <v>0.2</v>
      </c>
      <c r="R133" s="346">
        <v>0.1</v>
      </c>
      <c r="S133" s="346">
        <v>0.1</v>
      </c>
      <c r="T133" s="346"/>
      <c r="U133" s="338">
        <v>6.4</v>
      </c>
      <c r="V133" s="338">
        <v>0</v>
      </c>
      <c r="W133" s="338"/>
      <c r="X133" s="339"/>
      <c r="Y133" s="333"/>
      <c r="Z133" s="334"/>
      <c r="AA133" s="334"/>
      <c r="AB133" s="334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70"/>
      <c r="DQ133" s="70"/>
      <c r="DR133" s="70"/>
      <c r="DS133" s="7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70"/>
      <c r="FG133" s="70"/>
      <c r="FH133" s="70"/>
      <c r="FI133" s="7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70"/>
      <c r="FU133" s="70"/>
      <c r="FV133" s="70"/>
      <c r="FW133" s="7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70"/>
      <c r="GI133" s="70"/>
      <c r="GJ133" s="70"/>
      <c r="GK133" s="7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70"/>
      <c r="GW133" s="70"/>
      <c r="GX133" s="70"/>
      <c r="GY133" s="7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70"/>
      <c r="HK133" s="70"/>
      <c r="HL133" s="70"/>
      <c r="HM133" s="7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70"/>
      <c r="HY133" s="70"/>
      <c r="HZ133" s="70"/>
      <c r="IA133" s="7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70"/>
      <c r="IM133" s="70"/>
      <c r="IN133" s="70"/>
      <c r="IO133" s="7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70"/>
      <c r="JA133" s="70"/>
      <c r="JB133" s="70"/>
      <c r="JC133" s="7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70"/>
      <c r="JO133" s="70"/>
      <c r="JP133" s="70"/>
      <c r="JQ133" s="70"/>
      <c r="JR133" s="70"/>
      <c r="JS133" s="70"/>
      <c r="JT133" s="70"/>
      <c r="JU133" s="70"/>
      <c r="JV133" s="70"/>
      <c r="JW133" s="70"/>
      <c r="JX133" s="70"/>
      <c r="JY133" s="70"/>
      <c r="JZ133" s="70"/>
      <c r="KA133" s="70"/>
      <c r="KB133" s="70"/>
      <c r="KC133" s="70"/>
      <c r="KD133" s="70"/>
      <c r="KE133" s="7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70"/>
      <c r="KQ133" s="70"/>
      <c r="KR133" s="70"/>
      <c r="KS133" s="7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70"/>
      <c r="LE133" s="70"/>
      <c r="LF133" s="70"/>
      <c r="LG133" s="7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70"/>
      <c r="LS133" s="70"/>
      <c r="LT133" s="70"/>
      <c r="LU133" s="7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70"/>
      <c r="MG133" s="70"/>
      <c r="MH133" s="70"/>
      <c r="MI133" s="7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70"/>
      <c r="MU133" s="70"/>
      <c r="MV133" s="70"/>
      <c r="MW133" s="70"/>
      <c r="MX133" s="70"/>
    </row>
    <row r="134" spans="1:362" s="248" customFormat="1">
      <c r="A134" s="329">
        <v>125</v>
      </c>
      <c r="B134" s="330" t="s">
        <v>7</v>
      </c>
      <c r="C134" s="331">
        <v>319.2</v>
      </c>
      <c r="D134" s="331">
        <v>214</v>
      </c>
      <c r="E134" s="331">
        <v>3.1</v>
      </c>
      <c r="F134" s="331">
        <v>102.1</v>
      </c>
      <c r="G134" s="331">
        <v>0</v>
      </c>
      <c r="H134" s="331">
        <v>0.2</v>
      </c>
      <c r="I134" s="331">
        <v>0.3</v>
      </c>
      <c r="J134" s="331">
        <v>0.6</v>
      </c>
      <c r="K134" s="331">
        <v>0</v>
      </c>
      <c r="L134" s="331">
        <v>0.1</v>
      </c>
      <c r="M134" s="331">
        <v>0</v>
      </c>
      <c r="N134" s="331">
        <v>4.4000000000000004</v>
      </c>
      <c r="O134" s="331">
        <v>0.3</v>
      </c>
      <c r="P134" s="331">
        <v>10.5</v>
      </c>
      <c r="Q134" s="331">
        <v>1.8</v>
      </c>
      <c r="R134" s="331">
        <v>0.3</v>
      </c>
      <c r="S134" s="331">
        <v>1</v>
      </c>
      <c r="T134" s="331">
        <v>0.3</v>
      </c>
      <c r="U134" s="331">
        <v>79.5</v>
      </c>
      <c r="V134" s="331">
        <v>0</v>
      </c>
      <c r="W134" s="331">
        <v>2.8</v>
      </c>
      <c r="X134" s="332">
        <v>0</v>
      </c>
      <c r="Y134" s="333"/>
      <c r="Z134" s="334"/>
      <c r="AA134" s="334"/>
      <c r="AB134" s="334"/>
    </row>
    <row r="135" spans="1:362">
      <c r="A135" s="329">
        <v>126</v>
      </c>
      <c r="B135" s="335" t="s">
        <v>590</v>
      </c>
      <c r="C135" s="336">
        <v>316</v>
      </c>
      <c r="D135" s="336">
        <v>214</v>
      </c>
      <c r="E135" s="336">
        <v>3.1</v>
      </c>
      <c r="F135" s="336">
        <v>98.899999999999991</v>
      </c>
      <c r="G135" s="336">
        <v>0</v>
      </c>
      <c r="H135" s="336">
        <v>0.2</v>
      </c>
      <c r="I135" s="336">
        <v>0.3</v>
      </c>
      <c r="J135" s="336">
        <v>0.6</v>
      </c>
      <c r="K135" s="336">
        <v>0</v>
      </c>
      <c r="L135" s="336">
        <v>0.1</v>
      </c>
      <c r="M135" s="336">
        <v>0</v>
      </c>
      <c r="N135" s="336">
        <v>4.4000000000000004</v>
      </c>
      <c r="O135" s="336">
        <v>0.3</v>
      </c>
      <c r="P135" s="336">
        <v>10.5</v>
      </c>
      <c r="Q135" s="336">
        <v>1.8</v>
      </c>
      <c r="R135" s="336">
        <v>0.3</v>
      </c>
      <c r="S135" s="336">
        <v>1</v>
      </c>
      <c r="T135" s="336">
        <v>0.3</v>
      </c>
      <c r="U135" s="336">
        <v>76.3</v>
      </c>
      <c r="V135" s="336">
        <v>0</v>
      </c>
      <c r="W135" s="336">
        <v>2.8</v>
      </c>
      <c r="X135" s="345">
        <v>0</v>
      </c>
      <c r="Y135" s="333"/>
      <c r="Z135" s="334"/>
      <c r="AA135" s="334"/>
      <c r="AB135" s="334"/>
    </row>
    <row r="136" spans="1:362" s="340" customFormat="1" ht="25.5">
      <c r="A136" s="329">
        <v>127</v>
      </c>
      <c r="B136" s="337" t="s">
        <v>591</v>
      </c>
      <c r="C136" s="338">
        <v>3.2</v>
      </c>
      <c r="D136" s="348"/>
      <c r="E136" s="338">
        <v>0</v>
      </c>
      <c r="F136" s="338">
        <v>3.2</v>
      </c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38">
        <v>3.2</v>
      </c>
      <c r="V136" s="338">
        <v>0</v>
      </c>
      <c r="W136" s="338"/>
      <c r="X136" s="339"/>
      <c r="Y136" s="333"/>
      <c r="Z136" s="334"/>
      <c r="AA136" s="334"/>
      <c r="AB136" s="334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  <c r="IX136" s="70"/>
      <c r="IY136" s="70"/>
      <c r="IZ136" s="70"/>
      <c r="JA136" s="70"/>
      <c r="JB136" s="70"/>
      <c r="JC136" s="70"/>
      <c r="JD136" s="70"/>
      <c r="JE136" s="70"/>
      <c r="JF136" s="70"/>
      <c r="JG136" s="70"/>
      <c r="JH136" s="70"/>
      <c r="JI136" s="70"/>
      <c r="JJ136" s="70"/>
      <c r="JK136" s="70"/>
      <c r="JL136" s="70"/>
      <c r="JM136" s="70"/>
      <c r="JN136" s="70"/>
      <c r="JO136" s="70"/>
      <c r="JP136" s="70"/>
      <c r="JQ136" s="70"/>
      <c r="JR136" s="70"/>
      <c r="JS136" s="70"/>
      <c r="JT136" s="70"/>
      <c r="JU136" s="70"/>
      <c r="JV136" s="70"/>
      <c r="JW136" s="70"/>
      <c r="JX136" s="70"/>
      <c r="JY136" s="70"/>
      <c r="JZ136" s="70"/>
      <c r="KA136" s="70"/>
      <c r="KB136" s="70"/>
      <c r="KC136" s="70"/>
      <c r="KD136" s="70"/>
      <c r="KE136" s="70"/>
      <c r="KF136" s="70"/>
      <c r="KG136" s="70"/>
      <c r="KH136" s="70"/>
      <c r="KI136" s="70"/>
      <c r="KJ136" s="70"/>
      <c r="KK136" s="70"/>
      <c r="KL136" s="70"/>
      <c r="KM136" s="70"/>
      <c r="KN136" s="70"/>
      <c r="KO136" s="70"/>
      <c r="KP136" s="70"/>
      <c r="KQ136" s="70"/>
      <c r="KR136" s="70"/>
      <c r="KS136" s="70"/>
      <c r="KT136" s="70"/>
      <c r="KU136" s="70"/>
      <c r="KV136" s="70"/>
      <c r="KW136" s="70"/>
      <c r="KX136" s="70"/>
      <c r="KY136" s="70"/>
      <c r="KZ136" s="70"/>
      <c r="LA136" s="70"/>
      <c r="LB136" s="70"/>
      <c r="LC136" s="70"/>
      <c r="LD136" s="70"/>
      <c r="LE136" s="70"/>
      <c r="LF136" s="70"/>
      <c r="LG136" s="70"/>
      <c r="LH136" s="70"/>
      <c r="LI136" s="70"/>
      <c r="LJ136" s="70"/>
      <c r="LK136" s="70"/>
      <c r="LL136" s="70"/>
      <c r="LM136" s="70"/>
      <c r="LN136" s="70"/>
      <c r="LO136" s="70"/>
      <c r="LP136" s="70"/>
      <c r="LQ136" s="70"/>
      <c r="LR136" s="70"/>
      <c r="LS136" s="70"/>
      <c r="LT136" s="70"/>
      <c r="LU136" s="70"/>
      <c r="LV136" s="70"/>
      <c r="LW136" s="70"/>
      <c r="LX136" s="70"/>
      <c r="LY136" s="70"/>
      <c r="LZ136" s="70"/>
      <c r="MA136" s="70"/>
      <c r="MB136" s="70"/>
      <c r="MC136" s="70"/>
      <c r="MD136" s="70"/>
      <c r="ME136" s="70"/>
      <c r="MF136" s="70"/>
      <c r="MG136" s="70"/>
      <c r="MH136" s="70"/>
      <c r="MI136" s="70"/>
      <c r="MJ136" s="70"/>
      <c r="MK136" s="70"/>
      <c r="ML136" s="70"/>
      <c r="MM136" s="70"/>
      <c r="MN136" s="70"/>
      <c r="MO136" s="70"/>
      <c r="MP136" s="70"/>
      <c r="MQ136" s="70"/>
      <c r="MR136" s="70"/>
      <c r="MS136" s="70"/>
      <c r="MT136" s="70"/>
      <c r="MU136" s="70"/>
      <c r="MV136" s="70"/>
      <c r="MW136" s="70"/>
      <c r="MX136" s="70"/>
    </row>
    <row r="137" spans="1:362" s="248" customFormat="1">
      <c r="A137" s="329">
        <v>128</v>
      </c>
      <c r="B137" s="330" t="s">
        <v>8</v>
      </c>
      <c r="C137" s="331">
        <v>270.7</v>
      </c>
      <c r="D137" s="331">
        <v>203.3</v>
      </c>
      <c r="E137" s="331">
        <v>3</v>
      </c>
      <c r="F137" s="331">
        <v>64.400000000000006</v>
      </c>
      <c r="G137" s="331">
        <v>0</v>
      </c>
      <c r="H137" s="331">
        <v>0.1</v>
      </c>
      <c r="I137" s="331">
        <v>0.3</v>
      </c>
      <c r="J137" s="331">
        <v>0.6</v>
      </c>
      <c r="K137" s="331">
        <v>0</v>
      </c>
      <c r="L137" s="331">
        <v>0.1</v>
      </c>
      <c r="M137" s="331">
        <v>0</v>
      </c>
      <c r="N137" s="331">
        <v>4</v>
      </c>
      <c r="O137" s="331">
        <v>0.3</v>
      </c>
      <c r="P137" s="331">
        <v>0</v>
      </c>
      <c r="Q137" s="331">
        <v>10.9</v>
      </c>
      <c r="R137" s="331">
        <v>0.3</v>
      </c>
      <c r="S137" s="331">
        <v>1</v>
      </c>
      <c r="T137" s="331">
        <v>0.3</v>
      </c>
      <c r="U137" s="331">
        <v>42.6</v>
      </c>
      <c r="V137" s="331">
        <v>0</v>
      </c>
      <c r="W137" s="331">
        <v>3.9</v>
      </c>
      <c r="X137" s="332">
        <v>0</v>
      </c>
      <c r="Y137" s="333"/>
      <c r="Z137" s="334"/>
      <c r="AA137" s="334"/>
      <c r="AB137" s="334"/>
    </row>
    <row r="138" spans="1:362">
      <c r="A138" s="329">
        <v>129</v>
      </c>
      <c r="B138" s="335" t="s">
        <v>590</v>
      </c>
      <c r="C138" s="336">
        <v>262.7</v>
      </c>
      <c r="D138" s="336">
        <v>203.3</v>
      </c>
      <c r="E138" s="336">
        <v>3</v>
      </c>
      <c r="F138" s="336">
        <v>56.4</v>
      </c>
      <c r="G138" s="336">
        <v>0</v>
      </c>
      <c r="H138" s="336">
        <v>0.1</v>
      </c>
      <c r="I138" s="336">
        <v>0.3</v>
      </c>
      <c r="J138" s="336">
        <v>0.6</v>
      </c>
      <c r="K138" s="336">
        <v>0</v>
      </c>
      <c r="L138" s="336">
        <v>0.1</v>
      </c>
      <c r="M138" s="336">
        <v>0</v>
      </c>
      <c r="N138" s="336">
        <v>4</v>
      </c>
      <c r="O138" s="336">
        <v>0.3</v>
      </c>
      <c r="P138" s="336">
        <v>0</v>
      </c>
      <c r="Q138" s="336">
        <v>10.9</v>
      </c>
      <c r="R138" s="336">
        <v>0.3</v>
      </c>
      <c r="S138" s="336">
        <v>1</v>
      </c>
      <c r="T138" s="336">
        <v>0.3</v>
      </c>
      <c r="U138" s="336">
        <v>34.6</v>
      </c>
      <c r="V138" s="336">
        <v>0</v>
      </c>
      <c r="W138" s="336">
        <v>3.9</v>
      </c>
      <c r="X138" s="345">
        <v>0</v>
      </c>
      <c r="Y138" s="333"/>
      <c r="Z138" s="334"/>
      <c r="AA138" s="334"/>
      <c r="AB138" s="334"/>
    </row>
    <row r="139" spans="1:362" s="340" customFormat="1" ht="22.15" customHeight="1">
      <c r="A139" s="329">
        <v>130</v>
      </c>
      <c r="B139" s="337" t="s">
        <v>591</v>
      </c>
      <c r="C139" s="338">
        <v>8</v>
      </c>
      <c r="D139" s="348"/>
      <c r="E139" s="338">
        <v>0</v>
      </c>
      <c r="F139" s="338">
        <v>8</v>
      </c>
      <c r="G139" s="260"/>
      <c r="H139" s="260"/>
      <c r="I139" s="348"/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38">
        <v>8</v>
      </c>
      <c r="V139" s="338">
        <v>0</v>
      </c>
      <c r="W139" s="338"/>
      <c r="X139" s="339"/>
      <c r="Y139" s="333"/>
      <c r="Z139" s="334"/>
      <c r="AA139" s="334"/>
      <c r="AB139" s="334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  <c r="IW139" s="70"/>
      <c r="IX139" s="70"/>
      <c r="IY139" s="70"/>
      <c r="IZ139" s="70"/>
      <c r="JA139" s="70"/>
      <c r="JB139" s="70"/>
      <c r="JC139" s="70"/>
      <c r="JD139" s="70"/>
      <c r="JE139" s="70"/>
      <c r="JF139" s="70"/>
      <c r="JG139" s="70"/>
      <c r="JH139" s="70"/>
      <c r="JI139" s="70"/>
      <c r="JJ139" s="70"/>
      <c r="JK139" s="70"/>
      <c r="JL139" s="70"/>
      <c r="JM139" s="70"/>
      <c r="JN139" s="70"/>
      <c r="JO139" s="70"/>
      <c r="JP139" s="70"/>
      <c r="JQ139" s="70"/>
      <c r="JR139" s="70"/>
      <c r="JS139" s="70"/>
      <c r="JT139" s="70"/>
      <c r="JU139" s="70"/>
      <c r="JV139" s="70"/>
      <c r="JW139" s="70"/>
      <c r="JX139" s="70"/>
      <c r="JY139" s="70"/>
      <c r="JZ139" s="70"/>
      <c r="KA139" s="70"/>
      <c r="KB139" s="70"/>
      <c r="KC139" s="70"/>
      <c r="KD139" s="70"/>
      <c r="KE139" s="70"/>
      <c r="KF139" s="70"/>
      <c r="KG139" s="70"/>
      <c r="KH139" s="70"/>
      <c r="KI139" s="70"/>
      <c r="KJ139" s="70"/>
      <c r="KK139" s="70"/>
      <c r="KL139" s="70"/>
      <c r="KM139" s="70"/>
      <c r="KN139" s="70"/>
      <c r="KO139" s="70"/>
      <c r="KP139" s="70"/>
      <c r="KQ139" s="70"/>
      <c r="KR139" s="70"/>
      <c r="KS139" s="70"/>
      <c r="KT139" s="70"/>
      <c r="KU139" s="70"/>
      <c r="KV139" s="70"/>
      <c r="KW139" s="70"/>
      <c r="KX139" s="70"/>
      <c r="KY139" s="70"/>
      <c r="KZ139" s="70"/>
      <c r="LA139" s="70"/>
      <c r="LB139" s="70"/>
      <c r="LC139" s="70"/>
      <c r="LD139" s="70"/>
      <c r="LE139" s="70"/>
      <c r="LF139" s="70"/>
      <c r="LG139" s="70"/>
      <c r="LH139" s="70"/>
      <c r="LI139" s="70"/>
      <c r="LJ139" s="70"/>
      <c r="LK139" s="70"/>
      <c r="LL139" s="70"/>
      <c r="LM139" s="70"/>
      <c r="LN139" s="70"/>
      <c r="LO139" s="70"/>
      <c r="LP139" s="70"/>
      <c r="LQ139" s="70"/>
      <c r="LR139" s="70"/>
      <c r="LS139" s="70"/>
      <c r="LT139" s="70"/>
      <c r="LU139" s="70"/>
      <c r="LV139" s="70"/>
      <c r="LW139" s="70"/>
      <c r="LX139" s="70"/>
      <c r="LY139" s="70"/>
      <c r="LZ139" s="70"/>
      <c r="MA139" s="70"/>
      <c r="MB139" s="70"/>
      <c r="MC139" s="70"/>
      <c r="MD139" s="70"/>
      <c r="ME139" s="70"/>
      <c r="MF139" s="70"/>
      <c r="MG139" s="70"/>
      <c r="MH139" s="70"/>
      <c r="MI139" s="70"/>
      <c r="MJ139" s="70"/>
      <c r="MK139" s="70"/>
      <c r="ML139" s="70"/>
      <c r="MM139" s="70"/>
      <c r="MN139" s="70"/>
      <c r="MO139" s="70"/>
      <c r="MP139" s="70"/>
      <c r="MQ139" s="70"/>
      <c r="MR139" s="70"/>
      <c r="MS139" s="70"/>
      <c r="MT139" s="70"/>
      <c r="MU139" s="70"/>
      <c r="MV139" s="70"/>
      <c r="MW139" s="70"/>
      <c r="MX139" s="70"/>
    </row>
    <row r="140" spans="1:362" s="248" customFormat="1">
      <c r="A140" s="329">
        <v>131</v>
      </c>
      <c r="B140" s="330" t="s">
        <v>9</v>
      </c>
      <c r="C140" s="331">
        <v>205</v>
      </c>
      <c r="D140" s="331">
        <v>156.69999999999999</v>
      </c>
      <c r="E140" s="331">
        <v>2.2999999999999998</v>
      </c>
      <c r="F140" s="331">
        <v>46.000000000000007</v>
      </c>
      <c r="G140" s="331">
        <v>0</v>
      </c>
      <c r="H140" s="331">
        <v>0.1</v>
      </c>
      <c r="I140" s="331">
        <v>0.3</v>
      </c>
      <c r="J140" s="331">
        <v>0.6</v>
      </c>
      <c r="K140" s="331">
        <v>0</v>
      </c>
      <c r="L140" s="331">
        <v>0.1</v>
      </c>
      <c r="M140" s="331">
        <v>0</v>
      </c>
      <c r="N140" s="331">
        <v>2</v>
      </c>
      <c r="O140" s="331">
        <v>0.2</v>
      </c>
      <c r="P140" s="331">
        <v>0</v>
      </c>
      <c r="Q140" s="331">
        <v>0</v>
      </c>
      <c r="R140" s="331">
        <v>0</v>
      </c>
      <c r="S140" s="331">
        <v>0.6</v>
      </c>
      <c r="T140" s="331">
        <v>0.3</v>
      </c>
      <c r="U140" s="331">
        <v>39.700000000000003</v>
      </c>
      <c r="V140" s="331">
        <v>0</v>
      </c>
      <c r="W140" s="331">
        <v>2.1</v>
      </c>
      <c r="X140" s="332">
        <v>0</v>
      </c>
      <c r="Y140" s="333"/>
      <c r="Z140" s="334"/>
      <c r="AA140" s="334"/>
      <c r="AB140" s="334"/>
    </row>
    <row r="141" spans="1:362">
      <c r="A141" s="329">
        <v>132</v>
      </c>
      <c r="B141" s="335" t="s">
        <v>590</v>
      </c>
      <c r="C141" s="336">
        <v>203.9</v>
      </c>
      <c r="D141" s="336">
        <v>156.69999999999999</v>
      </c>
      <c r="E141" s="336">
        <v>2.2999999999999998</v>
      </c>
      <c r="F141" s="336">
        <v>44.900000000000006</v>
      </c>
      <c r="G141" s="336">
        <v>0</v>
      </c>
      <c r="H141" s="336">
        <v>0.1</v>
      </c>
      <c r="I141" s="336">
        <v>0.3</v>
      </c>
      <c r="J141" s="336">
        <v>0.6</v>
      </c>
      <c r="K141" s="336">
        <v>0</v>
      </c>
      <c r="L141" s="336">
        <v>0.1</v>
      </c>
      <c r="M141" s="336">
        <v>0</v>
      </c>
      <c r="N141" s="336">
        <v>2</v>
      </c>
      <c r="O141" s="336">
        <v>0.2</v>
      </c>
      <c r="P141" s="336">
        <v>0</v>
      </c>
      <c r="Q141" s="336">
        <v>0</v>
      </c>
      <c r="R141" s="336">
        <v>0</v>
      </c>
      <c r="S141" s="336">
        <v>0.6</v>
      </c>
      <c r="T141" s="336">
        <v>0.3</v>
      </c>
      <c r="U141" s="336">
        <v>38.6</v>
      </c>
      <c r="V141" s="336">
        <v>0</v>
      </c>
      <c r="W141" s="336">
        <v>2.1</v>
      </c>
      <c r="X141" s="345">
        <v>0</v>
      </c>
      <c r="Y141" s="333"/>
      <c r="Z141" s="334"/>
      <c r="AA141" s="334"/>
      <c r="AB141" s="334"/>
    </row>
    <row r="142" spans="1:362" s="340" customFormat="1" ht="22.9" customHeight="1">
      <c r="A142" s="329">
        <v>133</v>
      </c>
      <c r="B142" s="337" t="s">
        <v>591</v>
      </c>
      <c r="C142" s="338">
        <v>1.1000000000000001</v>
      </c>
      <c r="D142" s="348"/>
      <c r="E142" s="338">
        <v>0</v>
      </c>
      <c r="F142" s="338">
        <v>1.1000000000000001</v>
      </c>
      <c r="G142" s="346"/>
      <c r="H142" s="346"/>
      <c r="I142" s="346"/>
      <c r="J142" s="346"/>
      <c r="K142" s="346"/>
      <c r="L142" s="346"/>
      <c r="M142" s="346"/>
      <c r="N142" s="346"/>
      <c r="O142" s="346"/>
      <c r="P142" s="346"/>
      <c r="Q142" s="346"/>
      <c r="R142" s="346"/>
      <c r="S142" s="346"/>
      <c r="T142" s="346"/>
      <c r="U142" s="338">
        <v>1.1000000000000001</v>
      </c>
      <c r="V142" s="338">
        <v>0</v>
      </c>
      <c r="W142" s="338"/>
      <c r="X142" s="339"/>
      <c r="Y142" s="333"/>
      <c r="Z142" s="334"/>
      <c r="AA142" s="334"/>
      <c r="AB142" s="334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70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70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  <c r="HY142" s="70"/>
      <c r="HZ142" s="70"/>
      <c r="IA142" s="70"/>
      <c r="IB142" s="70"/>
      <c r="IC142" s="70"/>
      <c r="ID142" s="70"/>
      <c r="IE142" s="70"/>
      <c r="IF142" s="70"/>
      <c r="IG142" s="70"/>
      <c r="IH142" s="70"/>
      <c r="II142" s="70"/>
      <c r="IJ142" s="70"/>
      <c r="IK142" s="70"/>
      <c r="IL142" s="70"/>
      <c r="IM142" s="70"/>
      <c r="IN142" s="70"/>
      <c r="IO142" s="70"/>
      <c r="IP142" s="70"/>
      <c r="IQ142" s="70"/>
      <c r="IR142" s="70"/>
      <c r="IS142" s="70"/>
      <c r="IT142" s="70"/>
      <c r="IU142" s="70"/>
      <c r="IV142" s="70"/>
      <c r="IW142" s="70"/>
      <c r="IX142" s="70"/>
      <c r="IY142" s="70"/>
      <c r="IZ142" s="70"/>
      <c r="JA142" s="70"/>
      <c r="JB142" s="70"/>
      <c r="JC142" s="70"/>
      <c r="JD142" s="70"/>
      <c r="JE142" s="70"/>
      <c r="JF142" s="70"/>
      <c r="JG142" s="70"/>
      <c r="JH142" s="70"/>
      <c r="JI142" s="70"/>
      <c r="JJ142" s="70"/>
      <c r="JK142" s="70"/>
      <c r="JL142" s="70"/>
      <c r="JM142" s="70"/>
      <c r="JN142" s="70"/>
      <c r="JO142" s="70"/>
      <c r="JP142" s="70"/>
      <c r="JQ142" s="70"/>
      <c r="JR142" s="70"/>
      <c r="JS142" s="70"/>
      <c r="JT142" s="70"/>
      <c r="JU142" s="70"/>
      <c r="JV142" s="70"/>
      <c r="JW142" s="70"/>
      <c r="JX142" s="70"/>
      <c r="JY142" s="70"/>
      <c r="JZ142" s="70"/>
      <c r="KA142" s="70"/>
      <c r="KB142" s="70"/>
      <c r="KC142" s="70"/>
      <c r="KD142" s="70"/>
      <c r="KE142" s="70"/>
      <c r="KF142" s="70"/>
      <c r="KG142" s="70"/>
      <c r="KH142" s="70"/>
      <c r="KI142" s="70"/>
      <c r="KJ142" s="70"/>
      <c r="KK142" s="70"/>
      <c r="KL142" s="70"/>
      <c r="KM142" s="70"/>
      <c r="KN142" s="70"/>
      <c r="KO142" s="70"/>
      <c r="KP142" s="70"/>
      <c r="KQ142" s="70"/>
      <c r="KR142" s="70"/>
      <c r="KS142" s="70"/>
      <c r="KT142" s="70"/>
      <c r="KU142" s="70"/>
      <c r="KV142" s="70"/>
      <c r="KW142" s="70"/>
      <c r="KX142" s="70"/>
      <c r="KY142" s="70"/>
      <c r="KZ142" s="70"/>
      <c r="LA142" s="70"/>
      <c r="LB142" s="70"/>
      <c r="LC142" s="70"/>
      <c r="LD142" s="70"/>
      <c r="LE142" s="70"/>
      <c r="LF142" s="70"/>
      <c r="LG142" s="70"/>
      <c r="LH142" s="70"/>
      <c r="LI142" s="70"/>
      <c r="LJ142" s="70"/>
      <c r="LK142" s="70"/>
      <c r="LL142" s="70"/>
      <c r="LM142" s="70"/>
      <c r="LN142" s="70"/>
      <c r="LO142" s="70"/>
      <c r="LP142" s="70"/>
      <c r="LQ142" s="70"/>
      <c r="LR142" s="70"/>
      <c r="LS142" s="70"/>
      <c r="LT142" s="70"/>
      <c r="LU142" s="70"/>
      <c r="LV142" s="70"/>
      <c r="LW142" s="70"/>
      <c r="LX142" s="70"/>
      <c r="LY142" s="70"/>
      <c r="LZ142" s="70"/>
      <c r="MA142" s="70"/>
      <c r="MB142" s="70"/>
      <c r="MC142" s="70"/>
      <c r="MD142" s="70"/>
      <c r="ME142" s="70"/>
      <c r="MF142" s="70"/>
      <c r="MG142" s="70"/>
      <c r="MH142" s="70"/>
      <c r="MI142" s="70"/>
      <c r="MJ142" s="70"/>
      <c r="MK142" s="70"/>
      <c r="ML142" s="70"/>
      <c r="MM142" s="70"/>
      <c r="MN142" s="70"/>
      <c r="MO142" s="70"/>
      <c r="MP142" s="70"/>
      <c r="MQ142" s="70"/>
      <c r="MR142" s="70"/>
      <c r="MS142" s="70"/>
      <c r="MT142" s="70"/>
      <c r="MU142" s="70"/>
      <c r="MV142" s="70"/>
      <c r="MW142" s="70"/>
      <c r="MX142" s="70"/>
    </row>
    <row r="143" spans="1:362" s="248" customFormat="1">
      <c r="A143" s="329">
        <v>134</v>
      </c>
      <c r="B143" s="330" t="s">
        <v>10</v>
      </c>
      <c r="C143" s="331">
        <v>159.49999999999997</v>
      </c>
      <c r="D143" s="331">
        <v>126.3</v>
      </c>
      <c r="E143" s="331">
        <v>1.8</v>
      </c>
      <c r="F143" s="331">
        <v>31.4</v>
      </c>
      <c r="G143" s="331">
        <v>0</v>
      </c>
      <c r="H143" s="331">
        <v>0.1</v>
      </c>
      <c r="I143" s="331">
        <v>0.2</v>
      </c>
      <c r="J143" s="331">
        <v>0.5</v>
      </c>
      <c r="K143" s="331">
        <v>0</v>
      </c>
      <c r="L143" s="331">
        <v>0.1</v>
      </c>
      <c r="M143" s="331">
        <v>0</v>
      </c>
      <c r="N143" s="331">
        <v>2.6</v>
      </c>
      <c r="O143" s="331">
        <v>0.2</v>
      </c>
      <c r="P143" s="331">
        <v>0</v>
      </c>
      <c r="Q143" s="331">
        <v>1.2</v>
      </c>
      <c r="R143" s="331">
        <v>0.3</v>
      </c>
      <c r="S143" s="331">
        <v>0.3</v>
      </c>
      <c r="T143" s="331">
        <v>0.2</v>
      </c>
      <c r="U143" s="331">
        <v>21.5</v>
      </c>
      <c r="V143" s="331">
        <v>0</v>
      </c>
      <c r="W143" s="331">
        <v>4.2</v>
      </c>
      <c r="X143" s="332">
        <v>0</v>
      </c>
      <c r="Y143" s="333"/>
      <c r="Z143" s="334"/>
      <c r="AA143" s="334"/>
      <c r="AB143" s="334"/>
    </row>
    <row r="144" spans="1:362">
      <c r="A144" s="329">
        <v>135</v>
      </c>
      <c r="B144" s="335" t="s">
        <v>590</v>
      </c>
      <c r="C144" s="336">
        <v>158.39999999999998</v>
      </c>
      <c r="D144" s="336">
        <v>126.3</v>
      </c>
      <c r="E144" s="336">
        <v>1.8</v>
      </c>
      <c r="F144" s="336">
        <v>30.299999999999997</v>
      </c>
      <c r="G144" s="336">
        <v>0</v>
      </c>
      <c r="H144" s="336">
        <v>0.1</v>
      </c>
      <c r="I144" s="336">
        <v>0.2</v>
      </c>
      <c r="J144" s="336">
        <v>0.5</v>
      </c>
      <c r="K144" s="336">
        <v>0</v>
      </c>
      <c r="L144" s="336">
        <v>0.1</v>
      </c>
      <c r="M144" s="336">
        <v>0</v>
      </c>
      <c r="N144" s="336">
        <v>2.6</v>
      </c>
      <c r="O144" s="336">
        <v>0.2</v>
      </c>
      <c r="P144" s="336">
        <v>0</v>
      </c>
      <c r="Q144" s="336">
        <v>1.2</v>
      </c>
      <c r="R144" s="336">
        <v>0.3</v>
      </c>
      <c r="S144" s="336">
        <v>0.3</v>
      </c>
      <c r="T144" s="336">
        <v>0.2</v>
      </c>
      <c r="U144" s="336">
        <v>20.399999999999999</v>
      </c>
      <c r="V144" s="336">
        <v>0</v>
      </c>
      <c r="W144" s="336">
        <v>4.2</v>
      </c>
      <c r="X144" s="345">
        <v>0</v>
      </c>
      <c r="Y144" s="333"/>
      <c r="Z144" s="334"/>
      <c r="AA144" s="334"/>
      <c r="AB144" s="334"/>
    </row>
    <row r="145" spans="1:362" s="340" customFormat="1" ht="22.15" customHeight="1">
      <c r="A145" s="329">
        <v>136</v>
      </c>
      <c r="B145" s="337" t="s">
        <v>591</v>
      </c>
      <c r="C145" s="338">
        <v>1.1000000000000001</v>
      </c>
      <c r="D145" s="348"/>
      <c r="E145" s="338">
        <v>0</v>
      </c>
      <c r="F145" s="338">
        <v>1.1000000000000001</v>
      </c>
      <c r="G145" s="348"/>
      <c r="H145" s="348"/>
      <c r="I145" s="348"/>
      <c r="J145" s="348"/>
      <c r="K145" s="348"/>
      <c r="L145" s="348"/>
      <c r="M145" s="348"/>
      <c r="N145" s="348"/>
      <c r="O145" s="348"/>
      <c r="P145" s="348"/>
      <c r="Q145" s="348"/>
      <c r="R145" s="348"/>
      <c r="S145" s="348"/>
      <c r="T145" s="348"/>
      <c r="U145" s="338">
        <v>1.1000000000000001</v>
      </c>
      <c r="V145" s="338">
        <v>0</v>
      </c>
      <c r="W145" s="338"/>
      <c r="X145" s="339"/>
      <c r="Y145" s="333"/>
      <c r="Z145" s="334"/>
      <c r="AA145" s="334"/>
      <c r="AB145" s="334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  <c r="IW145" s="70"/>
      <c r="IX145" s="70"/>
      <c r="IY145" s="70"/>
      <c r="IZ145" s="70"/>
      <c r="JA145" s="70"/>
      <c r="JB145" s="70"/>
      <c r="JC145" s="70"/>
      <c r="JD145" s="70"/>
      <c r="JE145" s="70"/>
      <c r="JF145" s="70"/>
      <c r="JG145" s="70"/>
      <c r="JH145" s="70"/>
      <c r="JI145" s="70"/>
      <c r="JJ145" s="70"/>
      <c r="JK145" s="70"/>
      <c r="JL145" s="70"/>
      <c r="JM145" s="70"/>
      <c r="JN145" s="70"/>
      <c r="JO145" s="70"/>
      <c r="JP145" s="70"/>
      <c r="JQ145" s="70"/>
      <c r="JR145" s="70"/>
      <c r="JS145" s="70"/>
      <c r="JT145" s="70"/>
      <c r="JU145" s="70"/>
      <c r="JV145" s="70"/>
      <c r="JW145" s="70"/>
      <c r="JX145" s="70"/>
      <c r="JY145" s="70"/>
      <c r="JZ145" s="70"/>
      <c r="KA145" s="70"/>
      <c r="KB145" s="70"/>
      <c r="KC145" s="70"/>
      <c r="KD145" s="70"/>
      <c r="KE145" s="70"/>
      <c r="KF145" s="70"/>
      <c r="KG145" s="70"/>
      <c r="KH145" s="70"/>
      <c r="KI145" s="70"/>
      <c r="KJ145" s="70"/>
      <c r="KK145" s="70"/>
      <c r="KL145" s="70"/>
      <c r="KM145" s="70"/>
      <c r="KN145" s="70"/>
      <c r="KO145" s="70"/>
      <c r="KP145" s="70"/>
      <c r="KQ145" s="70"/>
      <c r="KR145" s="70"/>
      <c r="KS145" s="70"/>
      <c r="KT145" s="70"/>
      <c r="KU145" s="70"/>
      <c r="KV145" s="70"/>
      <c r="KW145" s="70"/>
      <c r="KX145" s="70"/>
      <c r="KY145" s="70"/>
      <c r="KZ145" s="70"/>
      <c r="LA145" s="70"/>
      <c r="LB145" s="70"/>
      <c r="LC145" s="70"/>
      <c r="LD145" s="70"/>
      <c r="LE145" s="70"/>
      <c r="LF145" s="70"/>
      <c r="LG145" s="70"/>
      <c r="LH145" s="70"/>
      <c r="LI145" s="70"/>
      <c r="LJ145" s="70"/>
      <c r="LK145" s="70"/>
      <c r="LL145" s="70"/>
      <c r="LM145" s="70"/>
      <c r="LN145" s="70"/>
      <c r="LO145" s="70"/>
      <c r="LP145" s="70"/>
      <c r="LQ145" s="70"/>
      <c r="LR145" s="70"/>
      <c r="LS145" s="70"/>
      <c r="LT145" s="70"/>
      <c r="LU145" s="70"/>
      <c r="LV145" s="70"/>
      <c r="LW145" s="70"/>
      <c r="LX145" s="70"/>
      <c r="LY145" s="70"/>
      <c r="LZ145" s="70"/>
      <c r="MA145" s="70"/>
      <c r="MB145" s="70"/>
      <c r="MC145" s="70"/>
      <c r="MD145" s="70"/>
      <c r="ME145" s="70"/>
      <c r="MF145" s="70"/>
      <c r="MG145" s="70"/>
      <c r="MH145" s="70"/>
      <c r="MI145" s="70"/>
      <c r="MJ145" s="70"/>
      <c r="MK145" s="70"/>
      <c r="ML145" s="70"/>
      <c r="MM145" s="70"/>
      <c r="MN145" s="70"/>
      <c r="MO145" s="70"/>
      <c r="MP145" s="70"/>
      <c r="MQ145" s="70"/>
      <c r="MR145" s="70"/>
      <c r="MS145" s="70"/>
      <c r="MT145" s="70"/>
      <c r="MU145" s="70"/>
      <c r="MV145" s="70"/>
      <c r="MW145" s="70"/>
      <c r="MX145" s="70"/>
    </row>
    <row r="146" spans="1:362" s="248" customFormat="1">
      <c r="A146" s="329">
        <v>137</v>
      </c>
      <c r="B146" s="330" t="s">
        <v>613</v>
      </c>
      <c r="C146" s="331">
        <v>1582.6999999999998</v>
      </c>
      <c r="D146" s="331">
        <v>1369.8</v>
      </c>
      <c r="E146" s="331">
        <v>20</v>
      </c>
      <c r="F146" s="331">
        <v>192.9</v>
      </c>
      <c r="G146" s="331">
        <v>0</v>
      </c>
      <c r="H146" s="331">
        <v>0.6</v>
      </c>
      <c r="I146" s="331">
        <v>13.3</v>
      </c>
      <c r="J146" s="331">
        <v>4.5</v>
      </c>
      <c r="K146" s="331">
        <v>0</v>
      </c>
      <c r="L146" s="331">
        <v>1.7</v>
      </c>
      <c r="M146" s="331">
        <v>0</v>
      </c>
      <c r="N146" s="331">
        <v>7</v>
      </c>
      <c r="O146" s="331">
        <v>2.1</v>
      </c>
      <c r="P146" s="331">
        <v>24</v>
      </c>
      <c r="Q146" s="331">
        <v>15.7</v>
      </c>
      <c r="R146" s="331">
        <v>2.5</v>
      </c>
      <c r="S146" s="331">
        <v>2.8</v>
      </c>
      <c r="T146" s="331">
        <v>5.2</v>
      </c>
      <c r="U146" s="331">
        <v>101</v>
      </c>
      <c r="V146" s="331">
        <v>0</v>
      </c>
      <c r="W146" s="331">
        <v>12.5</v>
      </c>
      <c r="X146" s="332">
        <v>0</v>
      </c>
      <c r="Y146" s="333"/>
      <c r="Z146" s="334"/>
      <c r="AA146" s="334"/>
      <c r="AB146" s="334"/>
    </row>
    <row r="147" spans="1:362">
      <c r="A147" s="329">
        <v>138</v>
      </c>
      <c r="B147" s="335" t="s">
        <v>590</v>
      </c>
      <c r="C147" s="336">
        <v>1572.1</v>
      </c>
      <c r="D147" s="336">
        <v>1369.8</v>
      </c>
      <c r="E147" s="336">
        <v>20</v>
      </c>
      <c r="F147" s="336">
        <v>182.3</v>
      </c>
      <c r="G147" s="336">
        <v>0</v>
      </c>
      <c r="H147" s="336">
        <v>0.6</v>
      </c>
      <c r="I147" s="336">
        <v>13.3</v>
      </c>
      <c r="J147" s="336">
        <v>4.5</v>
      </c>
      <c r="K147" s="336">
        <v>0</v>
      </c>
      <c r="L147" s="336">
        <v>1.7</v>
      </c>
      <c r="M147" s="336">
        <v>0</v>
      </c>
      <c r="N147" s="336">
        <v>7</v>
      </c>
      <c r="O147" s="336">
        <v>2.1</v>
      </c>
      <c r="P147" s="336">
        <v>24</v>
      </c>
      <c r="Q147" s="336">
        <v>15.7</v>
      </c>
      <c r="R147" s="336">
        <v>2.5</v>
      </c>
      <c r="S147" s="336">
        <v>2.8</v>
      </c>
      <c r="T147" s="336">
        <v>4.7</v>
      </c>
      <c r="U147" s="336">
        <v>90.9</v>
      </c>
      <c r="V147" s="336">
        <v>0</v>
      </c>
      <c r="W147" s="336">
        <v>12.5</v>
      </c>
      <c r="X147" s="345">
        <v>0</v>
      </c>
      <c r="Y147" s="333"/>
      <c r="Z147" s="334"/>
      <c r="AA147" s="334"/>
      <c r="AB147" s="334"/>
    </row>
    <row r="148" spans="1:362" s="340" customFormat="1" ht="25.5">
      <c r="A148" s="329">
        <v>139</v>
      </c>
      <c r="B148" s="337" t="s">
        <v>591</v>
      </c>
      <c r="C148" s="338">
        <v>10.6</v>
      </c>
      <c r="D148" s="348"/>
      <c r="E148" s="338">
        <v>0</v>
      </c>
      <c r="F148" s="338">
        <v>10.6</v>
      </c>
      <c r="G148" s="346"/>
      <c r="H148" s="346"/>
      <c r="I148" s="346"/>
      <c r="J148" s="346"/>
      <c r="K148" s="346"/>
      <c r="L148" s="346"/>
      <c r="M148" s="346"/>
      <c r="N148" s="346"/>
      <c r="O148" s="346"/>
      <c r="P148" s="346"/>
      <c r="Q148" s="346"/>
      <c r="R148" s="346"/>
      <c r="S148" s="346"/>
      <c r="T148" s="346">
        <v>0.5</v>
      </c>
      <c r="U148" s="338">
        <v>10.1</v>
      </c>
      <c r="V148" s="338">
        <v>0</v>
      </c>
      <c r="W148" s="338"/>
      <c r="X148" s="339"/>
      <c r="Y148" s="333"/>
      <c r="Z148" s="334"/>
      <c r="AA148" s="334"/>
      <c r="AB148" s="334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  <c r="IX148" s="70"/>
      <c r="IY148" s="70"/>
      <c r="IZ148" s="70"/>
      <c r="JA148" s="70"/>
      <c r="JB148" s="70"/>
      <c r="JC148" s="70"/>
      <c r="JD148" s="70"/>
      <c r="JE148" s="70"/>
      <c r="JF148" s="70"/>
      <c r="JG148" s="70"/>
      <c r="JH148" s="70"/>
      <c r="JI148" s="70"/>
      <c r="JJ148" s="70"/>
      <c r="JK148" s="70"/>
      <c r="JL148" s="70"/>
      <c r="JM148" s="70"/>
      <c r="JN148" s="70"/>
      <c r="JO148" s="70"/>
      <c r="JP148" s="70"/>
      <c r="JQ148" s="70"/>
      <c r="JR148" s="70"/>
      <c r="JS148" s="70"/>
      <c r="JT148" s="70"/>
      <c r="JU148" s="70"/>
      <c r="JV148" s="70"/>
      <c r="JW148" s="70"/>
      <c r="JX148" s="70"/>
      <c r="JY148" s="70"/>
      <c r="JZ148" s="70"/>
      <c r="KA148" s="70"/>
      <c r="KB148" s="70"/>
      <c r="KC148" s="70"/>
      <c r="KD148" s="70"/>
      <c r="KE148" s="70"/>
      <c r="KF148" s="70"/>
      <c r="KG148" s="70"/>
      <c r="KH148" s="70"/>
      <c r="KI148" s="70"/>
      <c r="KJ148" s="70"/>
      <c r="KK148" s="70"/>
      <c r="KL148" s="70"/>
      <c r="KM148" s="70"/>
      <c r="KN148" s="70"/>
      <c r="KO148" s="70"/>
      <c r="KP148" s="70"/>
      <c r="KQ148" s="70"/>
      <c r="KR148" s="70"/>
      <c r="KS148" s="70"/>
      <c r="KT148" s="70"/>
      <c r="KU148" s="70"/>
      <c r="KV148" s="70"/>
      <c r="KW148" s="70"/>
      <c r="KX148" s="70"/>
      <c r="KY148" s="70"/>
      <c r="KZ148" s="70"/>
      <c r="LA148" s="70"/>
      <c r="LB148" s="70"/>
      <c r="LC148" s="70"/>
      <c r="LD148" s="70"/>
      <c r="LE148" s="70"/>
      <c r="LF148" s="70"/>
      <c r="LG148" s="70"/>
      <c r="LH148" s="70"/>
      <c r="LI148" s="70"/>
      <c r="LJ148" s="70"/>
      <c r="LK148" s="70"/>
      <c r="LL148" s="70"/>
      <c r="LM148" s="70"/>
      <c r="LN148" s="70"/>
      <c r="LO148" s="70"/>
      <c r="LP148" s="70"/>
      <c r="LQ148" s="70"/>
      <c r="LR148" s="70"/>
      <c r="LS148" s="70"/>
      <c r="LT148" s="70"/>
      <c r="LU148" s="70"/>
      <c r="LV148" s="70"/>
      <c r="LW148" s="70"/>
      <c r="LX148" s="70"/>
      <c r="LY148" s="70"/>
      <c r="LZ148" s="70"/>
      <c r="MA148" s="70"/>
      <c r="MB148" s="70"/>
      <c r="MC148" s="70"/>
      <c r="MD148" s="70"/>
      <c r="ME148" s="70"/>
      <c r="MF148" s="70"/>
      <c r="MG148" s="70"/>
      <c r="MH148" s="70"/>
      <c r="MI148" s="70"/>
      <c r="MJ148" s="70"/>
      <c r="MK148" s="70"/>
      <c r="ML148" s="70"/>
      <c r="MM148" s="70"/>
      <c r="MN148" s="70"/>
      <c r="MO148" s="70"/>
      <c r="MP148" s="70"/>
      <c r="MQ148" s="70"/>
      <c r="MR148" s="70"/>
      <c r="MS148" s="70"/>
      <c r="MT148" s="70"/>
      <c r="MU148" s="70"/>
      <c r="MV148" s="70"/>
      <c r="MW148" s="70"/>
      <c r="MX148" s="70"/>
    </row>
    <row r="149" spans="1:362" s="248" customFormat="1">
      <c r="A149" s="329">
        <v>140</v>
      </c>
      <c r="B149" s="330" t="s">
        <v>0</v>
      </c>
      <c r="C149" s="331">
        <v>882.3</v>
      </c>
      <c r="D149" s="331">
        <v>685.4</v>
      </c>
      <c r="E149" s="331">
        <v>10</v>
      </c>
      <c r="F149" s="331">
        <v>186.9</v>
      </c>
      <c r="G149" s="331">
        <v>0</v>
      </c>
      <c r="H149" s="331">
        <v>0.3</v>
      </c>
      <c r="I149" s="331">
        <v>3.2</v>
      </c>
      <c r="J149" s="331">
        <v>13</v>
      </c>
      <c r="K149" s="331">
        <v>0</v>
      </c>
      <c r="L149" s="331">
        <v>2.2000000000000002</v>
      </c>
      <c r="M149" s="331">
        <v>0</v>
      </c>
      <c r="N149" s="331">
        <v>6.7</v>
      </c>
      <c r="O149" s="331">
        <v>1</v>
      </c>
      <c r="P149" s="331">
        <v>26.7</v>
      </c>
      <c r="Q149" s="331">
        <v>19.3</v>
      </c>
      <c r="R149" s="331">
        <v>2.2000000000000002</v>
      </c>
      <c r="S149" s="331">
        <v>2.7</v>
      </c>
      <c r="T149" s="331">
        <v>5.7</v>
      </c>
      <c r="U149" s="331">
        <v>97.5</v>
      </c>
      <c r="V149" s="331">
        <v>0</v>
      </c>
      <c r="W149" s="331">
        <v>6.4</v>
      </c>
      <c r="X149" s="332">
        <v>0</v>
      </c>
      <c r="Y149" s="333"/>
      <c r="Z149" s="334"/>
      <c r="AA149" s="334"/>
      <c r="AB149" s="334"/>
    </row>
    <row r="150" spans="1:362">
      <c r="A150" s="329">
        <v>141</v>
      </c>
      <c r="B150" s="335" t="s">
        <v>590</v>
      </c>
      <c r="C150" s="336">
        <v>816.6</v>
      </c>
      <c r="D150" s="336">
        <v>685.4</v>
      </c>
      <c r="E150" s="336">
        <v>10</v>
      </c>
      <c r="F150" s="336">
        <v>121.20000000000002</v>
      </c>
      <c r="G150" s="336">
        <v>0</v>
      </c>
      <c r="H150" s="336">
        <v>0.3</v>
      </c>
      <c r="I150" s="336">
        <v>3.2</v>
      </c>
      <c r="J150" s="336">
        <v>1.6</v>
      </c>
      <c r="K150" s="336">
        <v>0</v>
      </c>
      <c r="L150" s="336">
        <v>0.2</v>
      </c>
      <c r="M150" s="336">
        <v>0</v>
      </c>
      <c r="N150" s="336">
        <v>6.7</v>
      </c>
      <c r="O150" s="336">
        <v>1</v>
      </c>
      <c r="P150" s="336">
        <v>21.7</v>
      </c>
      <c r="Q150" s="336">
        <v>14.3</v>
      </c>
      <c r="R150" s="336">
        <v>1.8</v>
      </c>
      <c r="S150" s="336">
        <v>2.7</v>
      </c>
      <c r="T150" s="336">
        <v>2.7</v>
      </c>
      <c r="U150" s="336">
        <v>58.6</v>
      </c>
      <c r="V150" s="336">
        <v>0</v>
      </c>
      <c r="W150" s="336">
        <v>6.4</v>
      </c>
      <c r="X150" s="345">
        <v>0</v>
      </c>
      <c r="Y150" s="333"/>
      <c r="Z150" s="334"/>
      <c r="AA150" s="334"/>
      <c r="AB150" s="334"/>
    </row>
    <row r="151" spans="1:362" s="340" customFormat="1" ht="22.9" customHeight="1">
      <c r="A151" s="329">
        <v>142</v>
      </c>
      <c r="B151" s="337" t="s">
        <v>591</v>
      </c>
      <c r="C151" s="338">
        <v>65.699999999999989</v>
      </c>
      <c r="D151" s="348"/>
      <c r="E151" s="338">
        <v>0</v>
      </c>
      <c r="F151" s="338">
        <v>65.699999999999989</v>
      </c>
      <c r="G151" s="346"/>
      <c r="H151" s="346"/>
      <c r="I151" s="346"/>
      <c r="J151" s="346">
        <v>11.4</v>
      </c>
      <c r="K151" s="346"/>
      <c r="L151" s="346">
        <v>2</v>
      </c>
      <c r="M151" s="346"/>
      <c r="N151" s="346"/>
      <c r="O151" s="346"/>
      <c r="P151" s="346">
        <v>5</v>
      </c>
      <c r="Q151" s="346">
        <v>5</v>
      </c>
      <c r="R151" s="346">
        <v>0.4</v>
      </c>
      <c r="S151" s="346"/>
      <c r="T151" s="346">
        <v>3</v>
      </c>
      <c r="U151" s="338">
        <v>38.9</v>
      </c>
      <c r="V151" s="338">
        <v>0</v>
      </c>
      <c r="W151" s="338"/>
      <c r="X151" s="339"/>
      <c r="Y151" s="333"/>
      <c r="Z151" s="334"/>
      <c r="AA151" s="334"/>
      <c r="AB151" s="334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70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  <c r="DH151" s="70"/>
      <c r="DI151" s="70"/>
      <c r="DJ151" s="70"/>
      <c r="DK151" s="70"/>
      <c r="DL151" s="70"/>
      <c r="DM151" s="70"/>
      <c r="DN151" s="70"/>
      <c r="DO151" s="70"/>
      <c r="DP151" s="70"/>
      <c r="DQ151" s="70"/>
      <c r="DR151" s="70"/>
      <c r="DS151" s="70"/>
      <c r="DT151" s="70"/>
      <c r="DU151" s="70"/>
      <c r="DV151" s="70"/>
      <c r="DW151" s="70"/>
      <c r="DX151" s="70"/>
      <c r="DY151" s="70"/>
      <c r="DZ151" s="70"/>
      <c r="EA151" s="70"/>
      <c r="EB151" s="70"/>
      <c r="EC151" s="70"/>
      <c r="ED151" s="70"/>
      <c r="EE151" s="70"/>
      <c r="EF151" s="70"/>
      <c r="EG151" s="70"/>
      <c r="EH151" s="70"/>
      <c r="EI151" s="70"/>
      <c r="EJ151" s="70"/>
      <c r="EK151" s="70"/>
      <c r="EL151" s="70"/>
      <c r="EM151" s="70"/>
      <c r="EN151" s="70"/>
      <c r="EO151" s="70"/>
      <c r="EP151" s="70"/>
      <c r="EQ151" s="70"/>
      <c r="ER151" s="70"/>
      <c r="ES151" s="70"/>
      <c r="ET151" s="70"/>
      <c r="EU151" s="70"/>
      <c r="EV151" s="70"/>
      <c r="EW151" s="70"/>
      <c r="EX151" s="70"/>
      <c r="EY151" s="70"/>
      <c r="EZ151" s="70"/>
      <c r="FA151" s="70"/>
      <c r="FB151" s="70"/>
      <c r="FC151" s="70"/>
      <c r="FD151" s="70"/>
      <c r="FE151" s="70"/>
      <c r="FF151" s="70"/>
      <c r="FG151" s="70"/>
      <c r="FH151" s="70"/>
      <c r="FI151" s="70"/>
      <c r="FJ151" s="70"/>
      <c r="FK151" s="70"/>
      <c r="FL151" s="70"/>
      <c r="FM151" s="70"/>
      <c r="FN151" s="70"/>
      <c r="FO151" s="70"/>
      <c r="FP151" s="70"/>
      <c r="FQ151" s="70"/>
      <c r="FR151" s="70"/>
      <c r="FS151" s="70"/>
      <c r="FT151" s="70"/>
      <c r="FU151" s="70"/>
      <c r="FV151" s="70"/>
      <c r="FW151" s="70"/>
      <c r="FX151" s="70"/>
      <c r="FY151" s="70"/>
      <c r="FZ151" s="70"/>
      <c r="GA151" s="70"/>
      <c r="GB151" s="70"/>
      <c r="GC151" s="70"/>
      <c r="GD151" s="70"/>
      <c r="GE151" s="70"/>
      <c r="GF151" s="70"/>
      <c r="GG151" s="70"/>
      <c r="GH151" s="70"/>
      <c r="GI151" s="70"/>
      <c r="GJ151" s="70"/>
      <c r="GK151" s="70"/>
      <c r="GL151" s="70"/>
      <c r="GM151" s="70"/>
      <c r="GN151" s="70"/>
      <c r="GO151" s="70"/>
      <c r="GP151" s="70"/>
      <c r="GQ151" s="70"/>
      <c r="GR151" s="70"/>
      <c r="GS151" s="70"/>
      <c r="GT151" s="70"/>
      <c r="GU151" s="70"/>
      <c r="GV151" s="70"/>
      <c r="GW151" s="70"/>
      <c r="GX151" s="70"/>
      <c r="GY151" s="70"/>
      <c r="GZ151" s="70"/>
      <c r="HA151" s="70"/>
      <c r="HB151" s="70"/>
      <c r="HC151" s="70"/>
      <c r="HD151" s="70"/>
      <c r="HE151" s="70"/>
      <c r="HF151" s="70"/>
      <c r="HG151" s="70"/>
      <c r="HH151" s="70"/>
      <c r="HI151" s="70"/>
      <c r="HJ151" s="70"/>
      <c r="HK151" s="70"/>
      <c r="HL151" s="70"/>
      <c r="HM151" s="70"/>
      <c r="HN151" s="70"/>
      <c r="HO151" s="70"/>
      <c r="HP151" s="70"/>
      <c r="HQ151" s="70"/>
      <c r="HR151" s="70"/>
      <c r="HS151" s="70"/>
      <c r="HT151" s="70"/>
      <c r="HU151" s="70"/>
      <c r="HV151" s="70"/>
      <c r="HW151" s="70"/>
      <c r="HX151" s="70"/>
      <c r="HY151" s="70"/>
      <c r="HZ151" s="70"/>
      <c r="IA151" s="70"/>
      <c r="IB151" s="70"/>
      <c r="IC151" s="70"/>
      <c r="ID151" s="70"/>
      <c r="IE151" s="70"/>
      <c r="IF151" s="70"/>
      <c r="IG151" s="70"/>
      <c r="IH151" s="70"/>
      <c r="II151" s="70"/>
      <c r="IJ151" s="70"/>
      <c r="IK151" s="70"/>
      <c r="IL151" s="70"/>
      <c r="IM151" s="70"/>
      <c r="IN151" s="70"/>
      <c r="IO151" s="70"/>
      <c r="IP151" s="70"/>
      <c r="IQ151" s="70"/>
      <c r="IR151" s="70"/>
      <c r="IS151" s="70"/>
      <c r="IT151" s="70"/>
      <c r="IU151" s="70"/>
      <c r="IV151" s="70"/>
      <c r="IW151" s="70"/>
      <c r="IX151" s="70"/>
      <c r="IY151" s="70"/>
      <c r="IZ151" s="70"/>
      <c r="JA151" s="70"/>
      <c r="JB151" s="70"/>
      <c r="JC151" s="70"/>
      <c r="JD151" s="70"/>
      <c r="JE151" s="70"/>
      <c r="JF151" s="70"/>
      <c r="JG151" s="70"/>
      <c r="JH151" s="70"/>
      <c r="JI151" s="70"/>
      <c r="JJ151" s="70"/>
      <c r="JK151" s="70"/>
      <c r="JL151" s="70"/>
      <c r="JM151" s="70"/>
      <c r="JN151" s="70"/>
      <c r="JO151" s="70"/>
      <c r="JP151" s="70"/>
      <c r="JQ151" s="70"/>
      <c r="JR151" s="70"/>
      <c r="JS151" s="70"/>
      <c r="JT151" s="70"/>
      <c r="JU151" s="70"/>
      <c r="JV151" s="70"/>
      <c r="JW151" s="70"/>
      <c r="JX151" s="70"/>
      <c r="JY151" s="70"/>
      <c r="JZ151" s="70"/>
      <c r="KA151" s="70"/>
      <c r="KB151" s="70"/>
      <c r="KC151" s="70"/>
      <c r="KD151" s="70"/>
      <c r="KE151" s="70"/>
      <c r="KF151" s="70"/>
      <c r="KG151" s="70"/>
      <c r="KH151" s="70"/>
      <c r="KI151" s="70"/>
      <c r="KJ151" s="70"/>
      <c r="KK151" s="70"/>
      <c r="KL151" s="70"/>
      <c r="KM151" s="70"/>
      <c r="KN151" s="70"/>
      <c r="KO151" s="70"/>
      <c r="KP151" s="70"/>
      <c r="KQ151" s="70"/>
      <c r="KR151" s="70"/>
      <c r="KS151" s="70"/>
      <c r="KT151" s="70"/>
      <c r="KU151" s="70"/>
      <c r="KV151" s="70"/>
      <c r="KW151" s="70"/>
      <c r="KX151" s="70"/>
      <c r="KY151" s="70"/>
      <c r="KZ151" s="70"/>
      <c r="LA151" s="70"/>
      <c r="LB151" s="70"/>
      <c r="LC151" s="70"/>
      <c r="LD151" s="70"/>
      <c r="LE151" s="70"/>
      <c r="LF151" s="70"/>
      <c r="LG151" s="70"/>
      <c r="LH151" s="70"/>
      <c r="LI151" s="70"/>
      <c r="LJ151" s="70"/>
      <c r="LK151" s="70"/>
      <c r="LL151" s="70"/>
      <c r="LM151" s="70"/>
      <c r="LN151" s="70"/>
      <c r="LO151" s="70"/>
      <c r="LP151" s="70"/>
      <c r="LQ151" s="70"/>
      <c r="LR151" s="70"/>
      <c r="LS151" s="70"/>
      <c r="LT151" s="70"/>
      <c r="LU151" s="70"/>
      <c r="LV151" s="70"/>
      <c r="LW151" s="70"/>
      <c r="LX151" s="70"/>
      <c r="LY151" s="70"/>
      <c r="LZ151" s="70"/>
      <c r="MA151" s="70"/>
      <c r="MB151" s="70"/>
      <c r="MC151" s="70"/>
      <c r="MD151" s="70"/>
      <c r="ME151" s="70"/>
      <c r="MF151" s="70"/>
      <c r="MG151" s="70"/>
      <c r="MH151" s="70"/>
      <c r="MI151" s="70"/>
      <c r="MJ151" s="70"/>
      <c r="MK151" s="70"/>
      <c r="ML151" s="70"/>
      <c r="MM151" s="70"/>
      <c r="MN151" s="70"/>
      <c r="MO151" s="70"/>
      <c r="MP151" s="70"/>
      <c r="MQ151" s="70"/>
      <c r="MR151" s="70"/>
      <c r="MS151" s="70"/>
      <c r="MT151" s="70"/>
      <c r="MU151" s="70"/>
      <c r="MV151" s="70"/>
      <c r="MW151" s="70"/>
      <c r="MX151" s="70"/>
    </row>
    <row r="152" spans="1:362" s="248" customFormat="1">
      <c r="A152" s="329">
        <v>143</v>
      </c>
      <c r="B152" s="330" t="s">
        <v>1</v>
      </c>
      <c r="C152" s="331">
        <v>1696.4</v>
      </c>
      <c r="D152" s="331">
        <v>1485.2</v>
      </c>
      <c r="E152" s="331">
        <v>21.5</v>
      </c>
      <c r="F152" s="331">
        <v>189.7</v>
      </c>
      <c r="G152" s="331">
        <v>0</v>
      </c>
      <c r="H152" s="331">
        <v>0.5</v>
      </c>
      <c r="I152" s="331">
        <v>1.2</v>
      </c>
      <c r="J152" s="331">
        <v>49.5</v>
      </c>
      <c r="K152" s="331">
        <v>2</v>
      </c>
      <c r="L152" s="331">
        <v>0</v>
      </c>
      <c r="M152" s="331">
        <v>0</v>
      </c>
      <c r="N152" s="331">
        <v>6.3</v>
      </c>
      <c r="O152" s="331">
        <v>1</v>
      </c>
      <c r="P152" s="331">
        <v>10.1</v>
      </c>
      <c r="Q152" s="331">
        <v>7</v>
      </c>
      <c r="R152" s="331">
        <v>1.9</v>
      </c>
      <c r="S152" s="331">
        <v>1.3</v>
      </c>
      <c r="T152" s="331">
        <v>2</v>
      </c>
      <c r="U152" s="331">
        <v>16.799999999999997</v>
      </c>
      <c r="V152" s="331">
        <v>0</v>
      </c>
      <c r="W152" s="331">
        <v>10.1</v>
      </c>
      <c r="X152" s="332">
        <v>80</v>
      </c>
      <c r="Y152" s="333"/>
      <c r="Z152" s="334"/>
      <c r="AA152" s="334"/>
      <c r="AB152" s="334"/>
    </row>
    <row r="153" spans="1:362">
      <c r="A153" s="329">
        <v>144</v>
      </c>
      <c r="B153" s="335" t="s">
        <v>590</v>
      </c>
      <c r="C153" s="336">
        <v>107.7</v>
      </c>
      <c r="D153" s="336">
        <v>19.7</v>
      </c>
      <c r="E153" s="336">
        <v>0.3</v>
      </c>
      <c r="F153" s="336">
        <v>87.7</v>
      </c>
      <c r="G153" s="336">
        <v>0</v>
      </c>
      <c r="H153" s="336">
        <v>0</v>
      </c>
      <c r="I153" s="336">
        <v>0.5</v>
      </c>
      <c r="J153" s="336">
        <v>0</v>
      </c>
      <c r="K153" s="336">
        <v>0</v>
      </c>
      <c r="L153" s="336">
        <v>0</v>
      </c>
      <c r="M153" s="336">
        <v>0</v>
      </c>
      <c r="N153" s="336">
        <v>0</v>
      </c>
      <c r="O153" s="336">
        <v>0</v>
      </c>
      <c r="P153" s="336">
        <v>0</v>
      </c>
      <c r="Q153" s="336">
        <v>0</v>
      </c>
      <c r="R153" s="336">
        <v>0</v>
      </c>
      <c r="S153" s="336">
        <v>0</v>
      </c>
      <c r="T153" s="336">
        <v>1</v>
      </c>
      <c r="U153" s="336">
        <v>6.1</v>
      </c>
      <c r="V153" s="336">
        <v>0</v>
      </c>
      <c r="W153" s="336">
        <v>0.1</v>
      </c>
      <c r="X153" s="345">
        <v>80</v>
      </c>
      <c r="Y153" s="333"/>
      <c r="Z153" s="334"/>
      <c r="AA153" s="334"/>
      <c r="AB153" s="334"/>
    </row>
    <row r="154" spans="1:362" s="340" customFormat="1" ht="25.5">
      <c r="A154" s="329">
        <v>145</v>
      </c>
      <c r="B154" s="337" t="s">
        <v>591</v>
      </c>
      <c r="C154" s="338">
        <v>2</v>
      </c>
      <c r="D154" s="348"/>
      <c r="E154" s="338">
        <v>0</v>
      </c>
      <c r="F154" s="338">
        <v>2</v>
      </c>
      <c r="G154" s="346"/>
      <c r="H154" s="346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346"/>
      <c r="U154" s="338">
        <v>2</v>
      </c>
      <c r="V154" s="338"/>
      <c r="W154" s="338"/>
      <c r="X154" s="339"/>
      <c r="Y154" s="333"/>
      <c r="Z154" s="334"/>
      <c r="AA154" s="334"/>
      <c r="AB154" s="334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70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70"/>
      <c r="FA154" s="70"/>
      <c r="FB154" s="70"/>
      <c r="FC154" s="70"/>
      <c r="FD154" s="70"/>
      <c r="FE154" s="70"/>
      <c r="FF154" s="70"/>
      <c r="FG154" s="70"/>
      <c r="FH154" s="70"/>
      <c r="FI154" s="70"/>
      <c r="FJ154" s="70"/>
      <c r="FK154" s="70"/>
      <c r="FL154" s="70"/>
      <c r="FM154" s="70"/>
      <c r="FN154" s="70"/>
      <c r="FO154" s="70"/>
      <c r="FP154" s="70"/>
      <c r="FQ154" s="70"/>
      <c r="FR154" s="70"/>
      <c r="FS154" s="70"/>
      <c r="FT154" s="70"/>
      <c r="FU154" s="70"/>
      <c r="FV154" s="70"/>
      <c r="FW154" s="70"/>
      <c r="FX154" s="70"/>
      <c r="FY154" s="70"/>
      <c r="FZ154" s="70"/>
      <c r="GA154" s="70"/>
      <c r="GB154" s="70"/>
      <c r="GC154" s="70"/>
      <c r="GD154" s="70"/>
      <c r="GE154" s="70"/>
      <c r="GF154" s="70"/>
      <c r="GG154" s="70"/>
      <c r="GH154" s="70"/>
      <c r="GI154" s="70"/>
      <c r="GJ154" s="70"/>
      <c r="GK154" s="70"/>
      <c r="GL154" s="70"/>
      <c r="GM154" s="70"/>
      <c r="GN154" s="70"/>
      <c r="GO154" s="70"/>
      <c r="GP154" s="70"/>
      <c r="GQ154" s="70"/>
      <c r="GR154" s="70"/>
      <c r="GS154" s="70"/>
      <c r="GT154" s="70"/>
      <c r="GU154" s="70"/>
      <c r="GV154" s="70"/>
      <c r="GW154" s="70"/>
      <c r="GX154" s="70"/>
      <c r="GY154" s="70"/>
      <c r="GZ154" s="70"/>
      <c r="HA154" s="70"/>
      <c r="HB154" s="70"/>
      <c r="HC154" s="70"/>
      <c r="HD154" s="70"/>
      <c r="HE154" s="70"/>
      <c r="HF154" s="70"/>
      <c r="HG154" s="70"/>
      <c r="HH154" s="70"/>
      <c r="HI154" s="70"/>
      <c r="HJ154" s="70"/>
      <c r="HK154" s="70"/>
      <c r="HL154" s="70"/>
      <c r="HM154" s="70"/>
      <c r="HN154" s="70"/>
      <c r="HO154" s="70"/>
      <c r="HP154" s="70"/>
      <c r="HQ154" s="70"/>
      <c r="HR154" s="70"/>
      <c r="HS154" s="70"/>
      <c r="HT154" s="70"/>
      <c r="HU154" s="70"/>
      <c r="HV154" s="70"/>
      <c r="HW154" s="70"/>
      <c r="HX154" s="70"/>
      <c r="HY154" s="70"/>
      <c r="HZ154" s="70"/>
      <c r="IA154" s="70"/>
      <c r="IB154" s="70"/>
      <c r="IC154" s="70"/>
      <c r="ID154" s="70"/>
      <c r="IE154" s="70"/>
      <c r="IF154" s="70"/>
      <c r="IG154" s="70"/>
      <c r="IH154" s="70"/>
      <c r="II154" s="70"/>
      <c r="IJ154" s="70"/>
      <c r="IK154" s="70"/>
      <c r="IL154" s="70"/>
      <c r="IM154" s="70"/>
      <c r="IN154" s="70"/>
      <c r="IO154" s="70"/>
      <c r="IP154" s="70"/>
      <c r="IQ154" s="70"/>
      <c r="IR154" s="70"/>
      <c r="IS154" s="70"/>
      <c r="IT154" s="70"/>
      <c r="IU154" s="70"/>
      <c r="IV154" s="70"/>
      <c r="IW154" s="70"/>
      <c r="IX154" s="70"/>
      <c r="IY154" s="70"/>
      <c r="IZ154" s="70"/>
      <c r="JA154" s="70"/>
      <c r="JB154" s="70"/>
      <c r="JC154" s="70"/>
      <c r="JD154" s="70"/>
      <c r="JE154" s="70"/>
      <c r="JF154" s="70"/>
      <c r="JG154" s="70"/>
      <c r="JH154" s="70"/>
      <c r="JI154" s="70"/>
      <c r="JJ154" s="70"/>
      <c r="JK154" s="70"/>
      <c r="JL154" s="70"/>
      <c r="JM154" s="70"/>
      <c r="JN154" s="70"/>
      <c r="JO154" s="70"/>
      <c r="JP154" s="70"/>
      <c r="JQ154" s="70"/>
      <c r="JR154" s="70"/>
      <c r="JS154" s="70"/>
      <c r="JT154" s="70"/>
      <c r="JU154" s="70"/>
      <c r="JV154" s="70"/>
      <c r="JW154" s="70"/>
      <c r="JX154" s="70"/>
      <c r="JY154" s="70"/>
      <c r="JZ154" s="70"/>
      <c r="KA154" s="70"/>
      <c r="KB154" s="70"/>
      <c r="KC154" s="70"/>
      <c r="KD154" s="70"/>
      <c r="KE154" s="70"/>
      <c r="KF154" s="70"/>
      <c r="KG154" s="70"/>
      <c r="KH154" s="70"/>
      <c r="KI154" s="70"/>
      <c r="KJ154" s="70"/>
      <c r="KK154" s="70"/>
      <c r="KL154" s="70"/>
      <c r="KM154" s="70"/>
      <c r="KN154" s="70"/>
      <c r="KO154" s="70"/>
      <c r="KP154" s="70"/>
      <c r="KQ154" s="70"/>
      <c r="KR154" s="70"/>
      <c r="KS154" s="70"/>
      <c r="KT154" s="70"/>
      <c r="KU154" s="70"/>
      <c r="KV154" s="70"/>
      <c r="KW154" s="70"/>
      <c r="KX154" s="70"/>
      <c r="KY154" s="70"/>
      <c r="KZ154" s="70"/>
      <c r="LA154" s="70"/>
      <c r="LB154" s="70"/>
      <c r="LC154" s="70"/>
      <c r="LD154" s="70"/>
      <c r="LE154" s="70"/>
      <c r="LF154" s="70"/>
      <c r="LG154" s="70"/>
      <c r="LH154" s="70"/>
      <c r="LI154" s="70"/>
      <c r="LJ154" s="70"/>
      <c r="LK154" s="70"/>
      <c r="LL154" s="70"/>
      <c r="LM154" s="70"/>
      <c r="LN154" s="70"/>
      <c r="LO154" s="70"/>
      <c r="LP154" s="70"/>
      <c r="LQ154" s="70"/>
      <c r="LR154" s="70"/>
      <c r="LS154" s="70"/>
      <c r="LT154" s="70"/>
      <c r="LU154" s="70"/>
      <c r="LV154" s="70"/>
      <c r="LW154" s="70"/>
      <c r="LX154" s="70"/>
      <c r="LY154" s="70"/>
      <c r="LZ154" s="70"/>
      <c r="MA154" s="70"/>
      <c r="MB154" s="70"/>
      <c r="MC154" s="70"/>
      <c r="MD154" s="70"/>
      <c r="ME154" s="70"/>
      <c r="MF154" s="70"/>
      <c r="MG154" s="70"/>
      <c r="MH154" s="70"/>
      <c r="MI154" s="70"/>
      <c r="MJ154" s="70"/>
      <c r="MK154" s="70"/>
      <c r="ML154" s="70"/>
      <c r="MM154" s="70"/>
      <c r="MN154" s="70"/>
      <c r="MO154" s="70"/>
      <c r="MP154" s="70"/>
      <c r="MQ154" s="70"/>
      <c r="MR154" s="70"/>
      <c r="MS154" s="70"/>
      <c r="MT154" s="70"/>
      <c r="MU154" s="70"/>
      <c r="MV154" s="70"/>
      <c r="MW154" s="70"/>
      <c r="MX154" s="70"/>
    </row>
    <row r="155" spans="1:362" s="387" customFormat="1">
      <c r="A155" s="329">
        <v>146</v>
      </c>
      <c r="B155" s="382" t="s">
        <v>610</v>
      </c>
      <c r="C155" s="383">
        <v>1586.7</v>
      </c>
      <c r="D155" s="384">
        <v>1465.5</v>
      </c>
      <c r="E155" s="383">
        <v>21.2</v>
      </c>
      <c r="F155" s="383">
        <v>100</v>
      </c>
      <c r="G155" s="385"/>
      <c r="H155" s="385">
        <v>0.5</v>
      </c>
      <c r="I155" s="385">
        <v>0.7</v>
      </c>
      <c r="J155" s="385">
        <v>49.5</v>
      </c>
      <c r="K155" s="385">
        <v>2</v>
      </c>
      <c r="L155" s="385"/>
      <c r="M155" s="385"/>
      <c r="N155" s="385">
        <v>6.3</v>
      </c>
      <c r="O155" s="385">
        <v>1</v>
      </c>
      <c r="P155" s="385">
        <v>10.1</v>
      </c>
      <c r="Q155" s="385">
        <v>7</v>
      </c>
      <c r="R155" s="385">
        <v>1.9</v>
      </c>
      <c r="S155" s="385">
        <v>1.3</v>
      </c>
      <c r="T155" s="385">
        <v>1</v>
      </c>
      <c r="U155" s="383">
        <v>8.6999999999999993</v>
      </c>
      <c r="V155" s="383"/>
      <c r="W155" s="383">
        <v>10</v>
      </c>
      <c r="X155" s="386"/>
      <c r="Y155" s="333"/>
      <c r="Z155" s="334"/>
      <c r="AA155" s="334"/>
      <c r="AB155" s="334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70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70"/>
      <c r="FA155" s="70"/>
      <c r="FB155" s="70"/>
      <c r="FC155" s="70"/>
      <c r="FD155" s="70"/>
      <c r="FE155" s="70"/>
      <c r="FF155" s="70"/>
      <c r="FG155" s="70"/>
      <c r="FH155" s="70"/>
      <c r="FI155" s="70"/>
      <c r="FJ155" s="70"/>
      <c r="FK155" s="70"/>
      <c r="FL155" s="70"/>
      <c r="FM155" s="70"/>
      <c r="FN155" s="70"/>
      <c r="FO155" s="70"/>
      <c r="FP155" s="70"/>
      <c r="FQ155" s="70"/>
      <c r="FR155" s="70"/>
      <c r="FS155" s="70"/>
      <c r="FT155" s="70"/>
      <c r="FU155" s="70"/>
      <c r="FV155" s="70"/>
      <c r="FW155" s="70"/>
      <c r="FX155" s="70"/>
      <c r="FY155" s="70"/>
      <c r="FZ155" s="70"/>
      <c r="GA155" s="70"/>
      <c r="GB155" s="70"/>
      <c r="GC155" s="70"/>
      <c r="GD155" s="70"/>
      <c r="GE155" s="70"/>
      <c r="GF155" s="70"/>
      <c r="GG155" s="70"/>
      <c r="GH155" s="70"/>
      <c r="GI155" s="70"/>
      <c r="GJ155" s="70"/>
      <c r="GK155" s="70"/>
      <c r="GL155" s="70"/>
      <c r="GM155" s="70"/>
      <c r="GN155" s="70"/>
      <c r="GO155" s="70"/>
      <c r="GP155" s="70"/>
      <c r="GQ155" s="70"/>
      <c r="GR155" s="70"/>
      <c r="GS155" s="70"/>
      <c r="GT155" s="70"/>
      <c r="GU155" s="70"/>
      <c r="GV155" s="70"/>
      <c r="GW155" s="70"/>
      <c r="GX155" s="70"/>
      <c r="GY155" s="70"/>
      <c r="GZ155" s="70"/>
      <c r="HA155" s="70"/>
      <c r="HB155" s="70"/>
      <c r="HC155" s="70"/>
      <c r="HD155" s="70"/>
      <c r="HE155" s="70"/>
      <c r="HF155" s="70"/>
      <c r="HG155" s="70"/>
      <c r="HH155" s="70"/>
      <c r="HI155" s="70"/>
      <c r="HJ155" s="70"/>
      <c r="HK155" s="70"/>
      <c r="HL155" s="70"/>
      <c r="HM155" s="70"/>
      <c r="HN155" s="70"/>
      <c r="HO155" s="70"/>
      <c r="HP155" s="70"/>
      <c r="HQ155" s="70"/>
      <c r="HR155" s="70"/>
      <c r="HS155" s="70"/>
      <c r="HT155" s="70"/>
      <c r="HU155" s="70"/>
      <c r="HV155" s="70"/>
      <c r="HW155" s="70"/>
      <c r="HX155" s="70"/>
      <c r="HY155" s="70"/>
      <c r="HZ155" s="70"/>
      <c r="IA155" s="70"/>
      <c r="IB155" s="70"/>
      <c r="IC155" s="70"/>
      <c r="ID155" s="70"/>
      <c r="IE155" s="70"/>
      <c r="IF155" s="70"/>
      <c r="IG155" s="70"/>
      <c r="IH155" s="70"/>
      <c r="II155" s="70"/>
      <c r="IJ155" s="70"/>
      <c r="IK155" s="70"/>
      <c r="IL155" s="70"/>
      <c r="IM155" s="70"/>
      <c r="IN155" s="70"/>
      <c r="IO155" s="70"/>
      <c r="IP155" s="70"/>
      <c r="IQ155" s="70"/>
      <c r="IR155" s="70"/>
      <c r="IS155" s="70"/>
      <c r="IT155" s="70"/>
      <c r="IU155" s="70"/>
      <c r="IV155" s="70"/>
      <c r="IW155" s="70"/>
      <c r="IX155" s="70"/>
      <c r="IY155" s="70"/>
      <c r="IZ155" s="70"/>
      <c r="JA155" s="70"/>
      <c r="JB155" s="70"/>
      <c r="JC155" s="70"/>
      <c r="JD155" s="70"/>
      <c r="JE155" s="70"/>
      <c r="JF155" s="70"/>
      <c r="JG155" s="70"/>
      <c r="JH155" s="70"/>
      <c r="JI155" s="70"/>
      <c r="JJ155" s="70"/>
      <c r="JK155" s="70"/>
      <c r="JL155" s="70"/>
      <c r="JM155" s="70"/>
      <c r="JN155" s="70"/>
      <c r="JO155" s="70"/>
      <c r="JP155" s="70"/>
      <c r="JQ155" s="70"/>
      <c r="JR155" s="70"/>
      <c r="JS155" s="70"/>
      <c r="JT155" s="70"/>
      <c r="JU155" s="70"/>
      <c r="JV155" s="70"/>
      <c r="JW155" s="70"/>
      <c r="JX155" s="70"/>
      <c r="JY155" s="70"/>
      <c r="JZ155" s="70"/>
      <c r="KA155" s="70"/>
      <c r="KB155" s="70"/>
      <c r="KC155" s="70"/>
      <c r="KD155" s="70"/>
      <c r="KE155" s="70"/>
      <c r="KF155" s="70"/>
      <c r="KG155" s="70"/>
      <c r="KH155" s="70"/>
      <c r="KI155" s="70"/>
      <c r="KJ155" s="70"/>
      <c r="KK155" s="70"/>
      <c r="KL155" s="70"/>
      <c r="KM155" s="70"/>
      <c r="KN155" s="70"/>
      <c r="KO155" s="70"/>
      <c r="KP155" s="70"/>
      <c r="KQ155" s="70"/>
      <c r="KR155" s="70"/>
      <c r="KS155" s="70"/>
      <c r="KT155" s="70"/>
      <c r="KU155" s="70"/>
      <c r="KV155" s="70"/>
      <c r="KW155" s="70"/>
      <c r="KX155" s="70"/>
      <c r="KY155" s="70"/>
      <c r="KZ155" s="70"/>
      <c r="LA155" s="70"/>
      <c r="LB155" s="70"/>
      <c r="LC155" s="70"/>
      <c r="LD155" s="70"/>
      <c r="LE155" s="70"/>
      <c r="LF155" s="70"/>
      <c r="LG155" s="70"/>
      <c r="LH155" s="70"/>
      <c r="LI155" s="70"/>
      <c r="LJ155" s="70"/>
      <c r="LK155" s="70"/>
      <c r="LL155" s="70"/>
      <c r="LM155" s="70"/>
      <c r="LN155" s="70"/>
      <c r="LO155" s="70"/>
      <c r="LP155" s="70"/>
      <c r="LQ155" s="70"/>
      <c r="LR155" s="70"/>
      <c r="LS155" s="70"/>
      <c r="LT155" s="70"/>
      <c r="LU155" s="70"/>
      <c r="LV155" s="70"/>
      <c r="LW155" s="70"/>
      <c r="LX155" s="70"/>
      <c r="LY155" s="70"/>
      <c r="LZ155" s="70"/>
      <c r="MA155" s="70"/>
      <c r="MB155" s="70"/>
      <c r="MC155" s="70"/>
      <c r="MD155" s="70"/>
      <c r="ME155" s="70"/>
      <c r="MF155" s="70"/>
      <c r="MG155" s="70"/>
      <c r="MH155" s="70"/>
      <c r="MI155" s="70"/>
      <c r="MJ155" s="70"/>
      <c r="MK155" s="70"/>
      <c r="ML155" s="70"/>
      <c r="MM155" s="70"/>
      <c r="MN155" s="70"/>
      <c r="MO155" s="70"/>
      <c r="MP155" s="70"/>
      <c r="MQ155" s="70"/>
      <c r="MR155" s="70"/>
      <c r="MS155" s="70"/>
      <c r="MT155" s="70"/>
      <c r="MU155" s="70"/>
      <c r="MV155" s="70"/>
      <c r="MW155" s="70"/>
      <c r="MX155" s="70"/>
    </row>
    <row r="156" spans="1:362" s="248" customFormat="1">
      <c r="A156" s="329">
        <v>147</v>
      </c>
      <c r="B156" s="330" t="s">
        <v>60</v>
      </c>
      <c r="C156" s="331">
        <v>2327.5</v>
      </c>
      <c r="D156" s="331">
        <v>1851.6999999999998</v>
      </c>
      <c r="E156" s="331">
        <v>27.1</v>
      </c>
      <c r="F156" s="331">
        <v>448.69999999999993</v>
      </c>
      <c r="G156" s="331">
        <v>0</v>
      </c>
      <c r="H156" s="331">
        <v>1.3</v>
      </c>
      <c r="I156" s="331">
        <v>2.2000000000000002</v>
      </c>
      <c r="J156" s="331">
        <v>24</v>
      </c>
      <c r="K156" s="331">
        <v>2</v>
      </c>
      <c r="L156" s="331">
        <v>0.1</v>
      </c>
      <c r="M156" s="331">
        <v>0</v>
      </c>
      <c r="N156" s="331">
        <v>16.8</v>
      </c>
      <c r="O156" s="331">
        <v>5.2</v>
      </c>
      <c r="P156" s="331">
        <v>22.2</v>
      </c>
      <c r="Q156" s="331">
        <v>15</v>
      </c>
      <c r="R156" s="331">
        <v>5</v>
      </c>
      <c r="S156" s="331">
        <v>1.3</v>
      </c>
      <c r="T156" s="331">
        <v>5.2</v>
      </c>
      <c r="U156" s="331">
        <v>55.699999999999996</v>
      </c>
      <c r="V156" s="331">
        <v>245.5</v>
      </c>
      <c r="W156" s="331">
        <v>17.2</v>
      </c>
      <c r="X156" s="332">
        <v>30</v>
      </c>
      <c r="Y156" s="333"/>
      <c r="Z156" s="334"/>
      <c r="AA156" s="334"/>
      <c r="AB156" s="334"/>
    </row>
    <row r="157" spans="1:362">
      <c r="A157" s="329">
        <v>148</v>
      </c>
      <c r="B157" s="335" t="s">
        <v>590</v>
      </c>
      <c r="C157" s="336">
        <v>1662.6999999999998</v>
      </c>
      <c r="D157" s="336">
        <v>1360.3</v>
      </c>
      <c r="E157" s="336">
        <v>19.8</v>
      </c>
      <c r="F157" s="336">
        <v>282.59999999999997</v>
      </c>
      <c r="G157" s="336">
        <v>0</v>
      </c>
      <c r="H157" s="336">
        <v>0.4</v>
      </c>
      <c r="I157" s="336">
        <v>0.8</v>
      </c>
      <c r="J157" s="336">
        <v>1</v>
      </c>
      <c r="K157" s="336">
        <v>0</v>
      </c>
      <c r="L157" s="336">
        <v>0.1</v>
      </c>
      <c r="M157" s="336">
        <v>0</v>
      </c>
      <c r="N157" s="336">
        <v>3.8</v>
      </c>
      <c r="O157" s="336">
        <v>0.9</v>
      </c>
      <c r="P157" s="336">
        <v>10.199999999999999</v>
      </c>
      <c r="Q157" s="336">
        <v>4</v>
      </c>
      <c r="R157" s="336">
        <v>2.5</v>
      </c>
      <c r="S157" s="336">
        <v>0.8</v>
      </c>
      <c r="T157" s="336">
        <v>1</v>
      </c>
      <c r="U157" s="336">
        <v>1.4</v>
      </c>
      <c r="V157" s="336">
        <v>245.5</v>
      </c>
      <c r="W157" s="336">
        <v>10.199999999999999</v>
      </c>
      <c r="X157" s="345">
        <v>0</v>
      </c>
      <c r="Y157" s="333"/>
      <c r="Z157" s="334"/>
      <c r="AA157" s="334"/>
      <c r="AB157" s="334"/>
    </row>
    <row r="158" spans="1:362" s="340" customFormat="1" ht="22.9" customHeight="1">
      <c r="A158" s="329">
        <v>149</v>
      </c>
      <c r="B158" s="337" t="s">
        <v>591</v>
      </c>
      <c r="C158" s="338">
        <v>164.79999999999998</v>
      </c>
      <c r="D158" s="348">
        <v>7</v>
      </c>
      <c r="E158" s="338">
        <v>0.2</v>
      </c>
      <c r="F158" s="338">
        <v>157.6</v>
      </c>
      <c r="G158" s="346"/>
      <c r="H158" s="346">
        <v>0.9</v>
      </c>
      <c r="I158" s="346">
        <v>1.4</v>
      </c>
      <c r="J158" s="346">
        <v>21</v>
      </c>
      <c r="K158" s="346">
        <v>2</v>
      </c>
      <c r="L158" s="346"/>
      <c r="M158" s="346"/>
      <c r="N158" s="346">
        <v>13</v>
      </c>
      <c r="O158" s="346">
        <v>3.3</v>
      </c>
      <c r="P158" s="346">
        <v>12</v>
      </c>
      <c r="Q158" s="346">
        <v>11</v>
      </c>
      <c r="R158" s="346">
        <v>2.5</v>
      </c>
      <c r="S158" s="346">
        <v>0.5</v>
      </c>
      <c r="T158" s="346">
        <v>4.2</v>
      </c>
      <c r="U158" s="338">
        <v>51.8</v>
      </c>
      <c r="V158" s="338">
        <v>0</v>
      </c>
      <c r="W158" s="338">
        <v>4</v>
      </c>
      <c r="X158" s="339">
        <v>30</v>
      </c>
      <c r="Y158" s="333"/>
      <c r="Z158" s="334"/>
      <c r="AA158" s="334"/>
      <c r="AB158" s="334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  <c r="DH158" s="70"/>
      <c r="DI158" s="70"/>
      <c r="DJ158" s="70"/>
      <c r="DK158" s="70"/>
      <c r="DL158" s="70"/>
      <c r="DM158" s="70"/>
      <c r="DN158" s="70"/>
      <c r="DO158" s="70"/>
      <c r="DP158" s="70"/>
      <c r="DQ158" s="70"/>
      <c r="DR158" s="70"/>
      <c r="DS158" s="70"/>
      <c r="DT158" s="70"/>
      <c r="DU158" s="70"/>
      <c r="DV158" s="70"/>
      <c r="DW158" s="70"/>
      <c r="DX158" s="70"/>
      <c r="DY158" s="70"/>
      <c r="DZ158" s="70"/>
      <c r="EA158" s="70"/>
      <c r="EB158" s="70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70"/>
      <c r="ER158" s="70"/>
      <c r="ES158" s="70"/>
      <c r="ET158" s="70"/>
      <c r="EU158" s="70"/>
      <c r="EV158" s="70"/>
      <c r="EW158" s="70"/>
      <c r="EX158" s="70"/>
      <c r="EY158" s="70"/>
      <c r="EZ158" s="70"/>
      <c r="FA158" s="70"/>
      <c r="FB158" s="70"/>
      <c r="FC158" s="70"/>
      <c r="FD158" s="70"/>
      <c r="FE158" s="70"/>
      <c r="FF158" s="70"/>
      <c r="FG158" s="70"/>
      <c r="FH158" s="70"/>
      <c r="FI158" s="70"/>
      <c r="FJ158" s="70"/>
      <c r="FK158" s="70"/>
      <c r="FL158" s="70"/>
      <c r="FM158" s="70"/>
      <c r="FN158" s="70"/>
      <c r="FO158" s="70"/>
      <c r="FP158" s="70"/>
      <c r="FQ158" s="70"/>
      <c r="FR158" s="70"/>
      <c r="FS158" s="70"/>
      <c r="FT158" s="70"/>
      <c r="FU158" s="70"/>
      <c r="FV158" s="70"/>
      <c r="FW158" s="70"/>
      <c r="FX158" s="70"/>
      <c r="FY158" s="70"/>
      <c r="FZ158" s="70"/>
      <c r="GA158" s="70"/>
      <c r="GB158" s="70"/>
      <c r="GC158" s="70"/>
      <c r="GD158" s="70"/>
      <c r="GE158" s="70"/>
      <c r="GF158" s="70"/>
      <c r="GG158" s="70"/>
      <c r="GH158" s="70"/>
      <c r="GI158" s="70"/>
      <c r="GJ158" s="70"/>
      <c r="GK158" s="70"/>
      <c r="GL158" s="70"/>
      <c r="GM158" s="70"/>
      <c r="GN158" s="70"/>
      <c r="GO158" s="70"/>
      <c r="GP158" s="70"/>
      <c r="GQ158" s="70"/>
      <c r="GR158" s="70"/>
      <c r="GS158" s="70"/>
      <c r="GT158" s="70"/>
      <c r="GU158" s="70"/>
      <c r="GV158" s="70"/>
      <c r="GW158" s="70"/>
      <c r="GX158" s="70"/>
      <c r="GY158" s="70"/>
      <c r="GZ158" s="70"/>
      <c r="HA158" s="70"/>
      <c r="HB158" s="70"/>
      <c r="HC158" s="70"/>
      <c r="HD158" s="70"/>
      <c r="HE158" s="70"/>
      <c r="HF158" s="70"/>
      <c r="HG158" s="70"/>
      <c r="HH158" s="70"/>
      <c r="HI158" s="70"/>
      <c r="HJ158" s="70"/>
      <c r="HK158" s="70"/>
      <c r="HL158" s="70"/>
      <c r="HM158" s="70"/>
      <c r="HN158" s="70"/>
      <c r="HO158" s="70"/>
      <c r="HP158" s="70"/>
      <c r="HQ158" s="70"/>
      <c r="HR158" s="70"/>
      <c r="HS158" s="70"/>
      <c r="HT158" s="70"/>
      <c r="HU158" s="70"/>
      <c r="HV158" s="70"/>
      <c r="HW158" s="70"/>
      <c r="HX158" s="70"/>
      <c r="HY158" s="70"/>
      <c r="HZ158" s="70"/>
      <c r="IA158" s="70"/>
      <c r="IB158" s="70"/>
      <c r="IC158" s="70"/>
      <c r="ID158" s="70"/>
      <c r="IE158" s="70"/>
      <c r="IF158" s="70"/>
      <c r="IG158" s="70"/>
      <c r="IH158" s="70"/>
      <c r="II158" s="70"/>
      <c r="IJ158" s="70"/>
      <c r="IK158" s="70"/>
      <c r="IL158" s="70"/>
      <c r="IM158" s="70"/>
      <c r="IN158" s="70"/>
      <c r="IO158" s="70"/>
      <c r="IP158" s="70"/>
      <c r="IQ158" s="70"/>
      <c r="IR158" s="70"/>
      <c r="IS158" s="70"/>
      <c r="IT158" s="70"/>
      <c r="IU158" s="70"/>
      <c r="IV158" s="70"/>
      <c r="IW158" s="70"/>
      <c r="IX158" s="70"/>
      <c r="IY158" s="70"/>
      <c r="IZ158" s="70"/>
      <c r="JA158" s="70"/>
      <c r="JB158" s="70"/>
      <c r="JC158" s="70"/>
      <c r="JD158" s="70"/>
      <c r="JE158" s="70"/>
      <c r="JF158" s="70"/>
      <c r="JG158" s="70"/>
      <c r="JH158" s="70"/>
      <c r="JI158" s="70"/>
      <c r="JJ158" s="70"/>
      <c r="JK158" s="70"/>
      <c r="JL158" s="70"/>
      <c r="JM158" s="70"/>
      <c r="JN158" s="70"/>
      <c r="JO158" s="70"/>
      <c r="JP158" s="70"/>
      <c r="JQ158" s="70"/>
      <c r="JR158" s="70"/>
      <c r="JS158" s="70"/>
      <c r="JT158" s="70"/>
      <c r="JU158" s="70"/>
      <c r="JV158" s="70"/>
      <c r="JW158" s="70"/>
      <c r="JX158" s="70"/>
      <c r="JY158" s="70"/>
      <c r="JZ158" s="70"/>
      <c r="KA158" s="70"/>
      <c r="KB158" s="70"/>
      <c r="KC158" s="70"/>
      <c r="KD158" s="70"/>
      <c r="KE158" s="70"/>
      <c r="KF158" s="70"/>
      <c r="KG158" s="70"/>
      <c r="KH158" s="70"/>
      <c r="KI158" s="70"/>
      <c r="KJ158" s="70"/>
      <c r="KK158" s="70"/>
      <c r="KL158" s="70"/>
      <c r="KM158" s="70"/>
      <c r="KN158" s="70"/>
      <c r="KO158" s="70"/>
      <c r="KP158" s="70"/>
      <c r="KQ158" s="70"/>
      <c r="KR158" s="70"/>
      <c r="KS158" s="70"/>
      <c r="KT158" s="70"/>
      <c r="KU158" s="70"/>
      <c r="KV158" s="70"/>
      <c r="KW158" s="70"/>
      <c r="KX158" s="70"/>
      <c r="KY158" s="70"/>
      <c r="KZ158" s="70"/>
      <c r="LA158" s="70"/>
      <c r="LB158" s="70"/>
      <c r="LC158" s="70"/>
      <c r="LD158" s="70"/>
      <c r="LE158" s="70"/>
      <c r="LF158" s="70"/>
      <c r="LG158" s="70"/>
      <c r="LH158" s="70"/>
      <c r="LI158" s="70"/>
      <c r="LJ158" s="70"/>
      <c r="LK158" s="70"/>
      <c r="LL158" s="70"/>
      <c r="LM158" s="70"/>
      <c r="LN158" s="70"/>
      <c r="LO158" s="70"/>
      <c r="LP158" s="70"/>
      <c r="LQ158" s="70"/>
      <c r="LR158" s="70"/>
      <c r="LS158" s="70"/>
      <c r="LT158" s="70"/>
      <c r="LU158" s="70"/>
      <c r="LV158" s="70"/>
      <c r="LW158" s="70"/>
      <c r="LX158" s="70"/>
      <c r="LY158" s="70"/>
      <c r="LZ158" s="70"/>
      <c r="MA158" s="70"/>
      <c r="MB158" s="70"/>
      <c r="MC158" s="70"/>
      <c r="MD158" s="70"/>
      <c r="ME158" s="70"/>
      <c r="MF158" s="70"/>
      <c r="MG158" s="70"/>
      <c r="MH158" s="70"/>
      <c r="MI158" s="70"/>
      <c r="MJ158" s="70"/>
      <c r="MK158" s="70"/>
      <c r="ML158" s="70"/>
      <c r="MM158" s="70"/>
      <c r="MN158" s="70"/>
      <c r="MO158" s="70"/>
      <c r="MP158" s="70"/>
      <c r="MQ158" s="70"/>
      <c r="MR158" s="70"/>
      <c r="MS158" s="70"/>
      <c r="MT158" s="70"/>
      <c r="MU158" s="70"/>
      <c r="MV158" s="70"/>
      <c r="MW158" s="70"/>
      <c r="MX158" s="70"/>
    </row>
    <row r="159" spans="1:362" s="387" customFormat="1">
      <c r="A159" s="329">
        <v>150</v>
      </c>
      <c r="B159" s="382" t="s">
        <v>610</v>
      </c>
      <c r="C159" s="383">
        <v>500</v>
      </c>
      <c r="D159" s="384">
        <v>484.4</v>
      </c>
      <c r="E159" s="383">
        <v>7.1</v>
      </c>
      <c r="F159" s="383">
        <v>8.5</v>
      </c>
      <c r="G159" s="385"/>
      <c r="H159" s="385"/>
      <c r="I159" s="385"/>
      <c r="J159" s="385">
        <v>2</v>
      </c>
      <c r="K159" s="385"/>
      <c r="L159" s="385"/>
      <c r="M159" s="385"/>
      <c r="N159" s="385"/>
      <c r="O159" s="385">
        <v>1</v>
      </c>
      <c r="P159" s="385"/>
      <c r="Q159" s="385"/>
      <c r="R159" s="385"/>
      <c r="S159" s="385"/>
      <c r="T159" s="385"/>
      <c r="U159" s="383">
        <v>2.5</v>
      </c>
      <c r="V159" s="383">
        <v>0</v>
      </c>
      <c r="W159" s="383">
        <v>3</v>
      </c>
      <c r="X159" s="386"/>
      <c r="Y159" s="333"/>
      <c r="Z159" s="334"/>
      <c r="AA159" s="334"/>
      <c r="AB159" s="334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  <c r="DH159" s="70"/>
      <c r="DI159" s="70"/>
      <c r="DJ159" s="70"/>
      <c r="DK159" s="70"/>
      <c r="DL159" s="70"/>
      <c r="DM159" s="70"/>
      <c r="DN159" s="70"/>
      <c r="DO159" s="70"/>
      <c r="DP159" s="70"/>
      <c r="DQ159" s="70"/>
      <c r="DR159" s="70"/>
      <c r="DS159" s="70"/>
      <c r="DT159" s="70"/>
      <c r="DU159" s="70"/>
      <c r="DV159" s="70"/>
      <c r="DW159" s="70"/>
      <c r="DX159" s="70"/>
      <c r="DY159" s="70"/>
      <c r="DZ159" s="70"/>
      <c r="EA159" s="70"/>
      <c r="EB159" s="70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70"/>
      <c r="ER159" s="70"/>
      <c r="ES159" s="70"/>
      <c r="ET159" s="70"/>
      <c r="EU159" s="70"/>
      <c r="EV159" s="70"/>
      <c r="EW159" s="70"/>
      <c r="EX159" s="70"/>
      <c r="EY159" s="70"/>
      <c r="EZ159" s="70"/>
      <c r="FA159" s="70"/>
      <c r="FB159" s="70"/>
      <c r="FC159" s="70"/>
      <c r="FD159" s="70"/>
      <c r="FE159" s="70"/>
      <c r="FF159" s="70"/>
      <c r="FG159" s="70"/>
      <c r="FH159" s="70"/>
      <c r="FI159" s="70"/>
      <c r="FJ159" s="70"/>
      <c r="FK159" s="70"/>
      <c r="FL159" s="70"/>
      <c r="FM159" s="70"/>
      <c r="FN159" s="70"/>
      <c r="FO159" s="70"/>
      <c r="FP159" s="70"/>
      <c r="FQ159" s="70"/>
      <c r="FR159" s="70"/>
      <c r="FS159" s="70"/>
      <c r="FT159" s="70"/>
      <c r="FU159" s="70"/>
      <c r="FV159" s="70"/>
      <c r="FW159" s="70"/>
      <c r="FX159" s="70"/>
      <c r="FY159" s="70"/>
      <c r="FZ159" s="70"/>
      <c r="GA159" s="70"/>
      <c r="GB159" s="70"/>
      <c r="GC159" s="70"/>
      <c r="GD159" s="70"/>
      <c r="GE159" s="70"/>
      <c r="GF159" s="70"/>
      <c r="GG159" s="70"/>
      <c r="GH159" s="70"/>
      <c r="GI159" s="70"/>
      <c r="GJ159" s="70"/>
      <c r="GK159" s="70"/>
      <c r="GL159" s="70"/>
      <c r="GM159" s="70"/>
      <c r="GN159" s="70"/>
      <c r="GO159" s="70"/>
      <c r="GP159" s="70"/>
      <c r="GQ159" s="70"/>
      <c r="GR159" s="70"/>
      <c r="GS159" s="70"/>
      <c r="GT159" s="70"/>
      <c r="GU159" s="70"/>
      <c r="GV159" s="70"/>
      <c r="GW159" s="70"/>
      <c r="GX159" s="70"/>
      <c r="GY159" s="70"/>
      <c r="GZ159" s="70"/>
      <c r="HA159" s="70"/>
      <c r="HB159" s="70"/>
      <c r="HC159" s="70"/>
      <c r="HD159" s="70"/>
      <c r="HE159" s="70"/>
      <c r="HF159" s="70"/>
      <c r="HG159" s="70"/>
      <c r="HH159" s="70"/>
      <c r="HI159" s="70"/>
      <c r="HJ159" s="70"/>
      <c r="HK159" s="70"/>
      <c r="HL159" s="70"/>
      <c r="HM159" s="70"/>
      <c r="HN159" s="70"/>
      <c r="HO159" s="70"/>
      <c r="HP159" s="70"/>
      <c r="HQ159" s="70"/>
      <c r="HR159" s="70"/>
      <c r="HS159" s="70"/>
      <c r="HT159" s="70"/>
      <c r="HU159" s="70"/>
      <c r="HV159" s="70"/>
      <c r="HW159" s="70"/>
      <c r="HX159" s="70"/>
      <c r="HY159" s="70"/>
      <c r="HZ159" s="70"/>
      <c r="IA159" s="70"/>
      <c r="IB159" s="70"/>
      <c r="IC159" s="70"/>
      <c r="ID159" s="70"/>
      <c r="IE159" s="70"/>
      <c r="IF159" s="70"/>
      <c r="IG159" s="70"/>
      <c r="IH159" s="70"/>
      <c r="II159" s="70"/>
      <c r="IJ159" s="70"/>
      <c r="IK159" s="70"/>
      <c r="IL159" s="70"/>
      <c r="IM159" s="70"/>
      <c r="IN159" s="70"/>
      <c r="IO159" s="70"/>
      <c r="IP159" s="70"/>
      <c r="IQ159" s="70"/>
      <c r="IR159" s="70"/>
      <c r="IS159" s="70"/>
      <c r="IT159" s="70"/>
      <c r="IU159" s="70"/>
      <c r="IV159" s="70"/>
      <c r="IW159" s="70"/>
      <c r="IX159" s="70"/>
      <c r="IY159" s="70"/>
      <c r="IZ159" s="70"/>
      <c r="JA159" s="70"/>
      <c r="JB159" s="70"/>
      <c r="JC159" s="70"/>
      <c r="JD159" s="70"/>
      <c r="JE159" s="70"/>
      <c r="JF159" s="70"/>
      <c r="JG159" s="70"/>
      <c r="JH159" s="70"/>
      <c r="JI159" s="70"/>
      <c r="JJ159" s="70"/>
      <c r="JK159" s="70"/>
      <c r="JL159" s="70"/>
      <c r="JM159" s="70"/>
      <c r="JN159" s="70"/>
      <c r="JO159" s="70"/>
      <c r="JP159" s="70"/>
      <c r="JQ159" s="70"/>
      <c r="JR159" s="70"/>
      <c r="JS159" s="70"/>
      <c r="JT159" s="70"/>
      <c r="JU159" s="70"/>
      <c r="JV159" s="70"/>
      <c r="JW159" s="70"/>
      <c r="JX159" s="70"/>
      <c r="JY159" s="70"/>
      <c r="JZ159" s="70"/>
      <c r="KA159" s="70"/>
      <c r="KB159" s="70"/>
      <c r="KC159" s="70"/>
      <c r="KD159" s="70"/>
      <c r="KE159" s="70"/>
      <c r="KF159" s="70"/>
      <c r="KG159" s="70"/>
      <c r="KH159" s="70"/>
      <c r="KI159" s="70"/>
      <c r="KJ159" s="70"/>
      <c r="KK159" s="70"/>
      <c r="KL159" s="70"/>
      <c r="KM159" s="70"/>
      <c r="KN159" s="70"/>
      <c r="KO159" s="70"/>
      <c r="KP159" s="70"/>
      <c r="KQ159" s="70"/>
      <c r="KR159" s="70"/>
      <c r="KS159" s="70"/>
      <c r="KT159" s="70"/>
      <c r="KU159" s="70"/>
      <c r="KV159" s="70"/>
      <c r="KW159" s="70"/>
      <c r="KX159" s="70"/>
      <c r="KY159" s="70"/>
      <c r="KZ159" s="70"/>
      <c r="LA159" s="70"/>
      <c r="LB159" s="70"/>
      <c r="LC159" s="70"/>
      <c r="LD159" s="70"/>
      <c r="LE159" s="70"/>
      <c r="LF159" s="70"/>
      <c r="LG159" s="70"/>
      <c r="LH159" s="70"/>
      <c r="LI159" s="70"/>
      <c r="LJ159" s="70"/>
      <c r="LK159" s="70"/>
      <c r="LL159" s="70"/>
      <c r="LM159" s="70"/>
      <c r="LN159" s="70"/>
      <c r="LO159" s="70"/>
      <c r="LP159" s="70"/>
      <c r="LQ159" s="70"/>
      <c r="LR159" s="70"/>
      <c r="LS159" s="70"/>
      <c r="LT159" s="70"/>
      <c r="LU159" s="70"/>
      <c r="LV159" s="70"/>
      <c r="LW159" s="70"/>
      <c r="LX159" s="70"/>
      <c r="LY159" s="70"/>
      <c r="LZ159" s="70"/>
      <c r="MA159" s="70"/>
      <c r="MB159" s="70"/>
      <c r="MC159" s="70"/>
      <c r="MD159" s="70"/>
      <c r="ME159" s="70"/>
      <c r="MF159" s="70"/>
      <c r="MG159" s="70"/>
      <c r="MH159" s="70"/>
      <c r="MI159" s="70"/>
      <c r="MJ159" s="70"/>
      <c r="MK159" s="70"/>
      <c r="ML159" s="70"/>
      <c r="MM159" s="70"/>
      <c r="MN159" s="70"/>
      <c r="MO159" s="70"/>
      <c r="MP159" s="70"/>
      <c r="MQ159" s="70"/>
      <c r="MR159" s="70"/>
      <c r="MS159" s="70"/>
      <c r="MT159" s="70"/>
      <c r="MU159" s="70"/>
      <c r="MV159" s="70"/>
      <c r="MW159" s="70"/>
      <c r="MX159" s="70"/>
    </row>
    <row r="160" spans="1:362" s="248" customFormat="1">
      <c r="A160" s="329">
        <v>151</v>
      </c>
      <c r="B160" s="330" t="s">
        <v>5</v>
      </c>
      <c r="C160" s="331">
        <v>1140.8</v>
      </c>
      <c r="D160" s="331">
        <v>769.8</v>
      </c>
      <c r="E160" s="331">
        <v>12.2</v>
      </c>
      <c r="F160" s="331">
        <v>358.8</v>
      </c>
      <c r="G160" s="331">
        <v>75.5</v>
      </c>
      <c r="H160" s="331">
        <v>20.3</v>
      </c>
      <c r="I160" s="331">
        <v>2.1</v>
      </c>
      <c r="J160" s="331">
        <v>13.6</v>
      </c>
      <c r="K160" s="331">
        <v>19.100000000000001</v>
      </c>
      <c r="L160" s="331">
        <v>0.30000000000000004</v>
      </c>
      <c r="M160" s="331">
        <v>0</v>
      </c>
      <c r="N160" s="331">
        <v>17.399999999999999</v>
      </c>
      <c r="O160" s="331">
        <v>3.4</v>
      </c>
      <c r="P160" s="331">
        <v>12.9</v>
      </c>
      <c r="Q160" s="331">
        <v>44.2</v>
      </c>
      <c r="R160" s="331">
        <v>9.1999999999999993</v>
      </c>
      <c r="S160" s="331">
        <v>5.6</v>
      </c>
      <c r="T160" s="331">
        <v>7.9999999999999991</v>
      </c>
      <c r="U160" s="331">
        <v>99.3</v>
      </c>
      <c r="V160" s="331">
        <v>0</v>
      </c>
      <c r="W160" s="331">
        <v>12.899999999999999</v>
      </c>
      <c r="X160" s="332">
        <v>15</v>
      </c>
      <c r="Y160" s="333"/>
      <c r="Z160" s="334"/>
      <c r="AA160" s="334"/>
      <c r="AB160" s="334"/>
    </row>
    <row r="161" spans="1:362">
      <c r="A161" s="329">
        <v>152</v>
      </c>
      <c r="B161" s="335" t="s">
        <v>590</v>
      </c>
      <c r="C161" s="336">
        <v>384.59999999999997</v>
      </c>
      <c r="D161" s="336">
        <v>285.2</v>
      </c>
      <c r="E161" s="336">
        <v>4.2</v>
      </c>
      <c r="F161" s="336">
        <v>95.199999999999989</v>
      </c>
      <c r="G161" s="336">
        <v>20.5</v>
      </c>
      <c r="H161" s="336">
        <v>6.3</v>
      </c>
      <c r="I161" s="336">
        <v>0.8</v>
      </c>
      <c r="J161" s="336">
        <v>8.6999999999999993</v>
      </c>
      <c r="K161" s="336">
        <v>5.5</v>
      </c>
      <c r="L161" s="336">
        <v>0.1</v>
      </c>
      <c r="M161" s="336">
        <v>0</v>
      </c>
      <c r="N161" s="336">
        <v>3.7</v>
      </c>
      <c r="O161" s="336">
        <v>0.3</v>
      </c>
      <c r="P161" s="336">
        <v>0</v>
      </c>
      <c r="Q161" s="336">
        <v>25.4</v>
      </c>
      <c r="R161" s="336">
        <v>6.5</v>
      </c>
      <c r="S161" s="336">
        <v>3.8</v>
      </c>
      <c r="T161" s="336">
        <v>0.1</v>
      </c>
      <c r="U161" s="336">
        <v>1.8</v>
      </c>
      <c r="V161" s="336">
        <v>0</v>
      </c>
      <c r="W161" s="336">
        <v>11.7</v>
      </c>
      <c r="X161" s="345">
        <v>0</v>
      </c>
      <c r="Y161" s="333"/>
      <c r="Z161" s="334"/>
      <c r="AA161" s="334"/>
      <c r="AB161" s="334"/>
    </row>
    <row r="162" spans="1:362" s="340" customFormat="1" ht="22.9" customHeight="1">
      <c r="A162" s="329">
        <v>153</v>
      </c>
      <c r="B162" s="337" t="s">
        <v>591</v>
      </c>
      <c r="C162" s="338">
        <v>556.20000000000005</v>
      </c>
      <c r="D162" s="348">
        <v>300.10000000000002</v>
      </c>
      <c r="E162" s="338">
        <v>5.3</v>
      </c>
      <c r="F162" s="338">
        <v>250.8</v>
      </c>
      <c r="G162" s="388">
        <v>49.6</v>
      </c>
      <c r="H162" s="346">
        <v>12</v>
      </c>
      <c r="I162" s="346">
        <v>1.2</v>
      </c>
      <c r="J162" s="346">
        <v>4.5</v>
      </c>
      <c r="K162" s="346">
        <v>10.4</v>
      </c>
      <c r="L162" s="346">
        <v>0.2</v>
      </c>
      <c r="M162" s="346"/>
      <c r="N162" s="346">
        <v>13.5</v>
      </c>
      <c r="O162" s="346">
        <v>2.9</v>
      </c>
      <c r="P162" s="346">
        <v>12.9</v>
      </c>
      <c r="Q162" s="346">
        <v>18.8</v>
      </c>
      <c r="R162" s="346">
        <v>2.7</v>
      </c>
      <c r="S162" s="346">
        <v>1.8</v>
      </c>
      <c r="T162" s="346">
        <v>7.8</v>
      </c>
      <c r="U162" s="338">
        <v>96.3</v>
      </c>
      <c r="V162" s="338">
        <v>0</v>
      </c>
      <c r="W162" s="338">
        <v>1.2</v>
      </c>
      <c r="X162" s="339">
        <v>15</v>
      </c>
      <c r="Y162" s="333"/>
      <c r="Z162" s="334"/>
      <c r="AA162" s="334"/>
      <c r="AB162" s="334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70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  <c r="DH162" s="70"/>
      <c r="DI162" s="70"/>
      <c r="DJ162" s="70"/>
      <c r="DK162" s="70"/>
      <c r="DL162" s="70"/>
      <c r="DM162" s="70"/>
      <c r="DN162" s="70"/>
      <c r="DO162" s="70"/>
      <c r="DP162" s="70"/>
      <c r="DQ162" s="70"/>
      <c r="DR162" s="70"/>
      <c r="DS162" s="70"/>
      <c r="DT162" s="70"/>
      <c r="DU162" s="70"/>
      <c r="DV162" s="70"/>
      <c r="DW162" s="70"/>
      <c r="DX162" s="70"/>
      <c r="DY162" s="70"/>
      <c r="DZ162" s="70"/>
      <c r="EA162" s="70"/>
      <c r="EB162" s="70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70"/>
      <c r="ER162" s="70"/>
      <c r="ES162" s="70"/>
      <c r="ET162" s="70"/>
      <c r="EU162" s="70"/>
      <c r="EV162" s="70"/>
      <c r="EW162" s="70"/>
      <c r="EX162" s="70"/>
      <c r="EY162" s="70"/>
      <c r="EZ162" s="70"/>
      <c r="FA162" s="70"/>
      <c r="FB162" s="70"/>
      <c r="FC162" s="70"/>
      <c r="FD162" s="70"/>
      <c r="FE162" s="70"/>
      <c r="FF162" s="70"/>
      <c r="FG162" s="70"/>
      <c r="FH162" s="70"/>
      <c r="FI162" s="70"/>
      <c r="FJ162" s="70"/>
      <c r="FK162" s="70"/>
      <c r="FL162" s="70"/>
      <c r="FM162" s="70"/>
      <c r="FN162" s="70"/>
      <c r="FO162" s="70"/>
      <c r="FP162" s="70"/>
      <c r="FQ162" s="70"/>
      <c r="FR162" s="70"/>
      <c r="FS162" s="70"/>
      <c r="FT162" s="70"/>
      <c r="FU162" s="70"/>
      <c r="FV162" s="70"/>
      <c r="FW162" s="70"/>
      <c r="FX162" s="70"/>
      <c r="FY162" s="70"/>
      <c r="FZ162" s="70"/>
      <c r="GA162" s="70"/>
      <c r="GB162" s="70"/>
      <c r="GC162" s="70"/>
      <c r="GD162" s="70"/>
      <c r="GE162" s="70"/>
      <c r="GF162" s="70"/>
      <c r="GG162" s="70"/>
      <c r="GH162" s="70"/>
      <c r="GI162" s="70"/>
      <c r="GJ162" s="70"/>
      <c r="GK162" s="70"/>
      <c r="GL162" s="70"/>
      <c r="GM162" s="70"/>
      <c r="GN162" s="70"/>
      <c r="GO162" s="70"/>
      <c r="GP162" s="70"/>
      <c r="GQ162" s="70"/>
      <c r="GR162" s="70"/>
      <c r="GS162" s="70"/>
      <c r="GT162" s="70"/>
      <c r="GU162" s="70"/>
      <c r="GV162" s="70"/>
      <c r="GW162" s="70"/>
      <c r="GX162" s="70"/>
      <c r="GY162" s="70"/>
      <c r="GZ162" s="70"/>
      <c r="HA162" s="70"/>
      <c r="HB162" s="70"/>
      <c r="HC162" s="70"/>
      <c r="HD162" s="70"/>
      <c r="HE162" s="70"/>
      <c r="HF162" s="70"/>
      <c r="HG162" s="70"/>
      <c r="HH162" s="70"/>
      <c r="HI162" s="70"/>
      <c r="HJ162" s="70"/>
      <c r="HK162" s="70"/>
      <c r="HL162" s="70"/>
      <c r="HM162" s="70"/>
      <c r="HN162" s="70"/>
      <c r="HO162" s="70"/>
      <c r="HP162" s="70"/>
      <c r="HQ162" s="70"/>
      <c r="HR162" s="70"/>
      <c r="HS162" s="70"/>
      <c r="HT162" s="70"/>
      <c r="HU162" s="70"/>
      <c r="HV162" s="70"/>
      <c r="HW162" s="70"/>
      <c r="HX162" s="70"/>
      <c r="HY162" s="70"/>
      <c r="HZ162" s="70"/>
      <c r="IA162" s="70"/>
      <c r="IB162" s="70"/>
      <c r="IC162" s="70"/>
      <c r="ID162" s="70"/>
      <c r="IE162" s="70"/>
      <c r="IF162" s="70"/>
      <c r="IG162" s="70"/>
      <c r="IH162" s="70"/>
      <c r="II162" s="70"/>
      <c r="IJ162" s="70"/>
      <c r="IK162" s="70"/>
      <c r="IL162" s="70"/>
      <c r="IM162" s="70"/>
      <c r="IN162" s="70"/>
      <c r="IO162" s="70"/>
      <c r="IP162" s="70"/>
      <c r="IQ162" s="70"/>
      <c r="IR162" s="70"/>
      <c r="IS162" s="70"/>
      <c r="IT162" s="70"/>
      <c r="IU162" s="70"/>
      <c r="IV162" s="70"/>
      <c r="IW162" s="70"/>
      <c r="IX162" s="70"/>
      <c r="IY162" s="70"/>
      <c r="IZ162" s="70"/>
      <c r="JA162" s="70"/>
      <c r="JB162" s="70"/>
      <c r="JC162" s="70"/>
      <c r="JD162" s="70"/>
      <c r="JE162" s="70"/>
      <c r="JF162" s="70"/>
      <c r="JG162" s="70"/>
      <c r="JH162" s="70"/>
      <c r="JI162" s="70"/>
      <c r="JJ162" s="70"/>
      <c r="JK162" s="70"/>
      <c r="JL162" s="70"/>
      <c r="JM162" s="70"/>
      <c r="JN162" s="70"/>
      <c r="JO162" s="70"/>
      <c r="JP162" s="70"/>
      <c r="JQ162" s="70"/>
      <c r="JR162" s="70"/>
      <c r="JS162" s="70"/>
      <c r="JT162" s="70"/>
      <c r="JU162" s="70"/>
      <c r="JV162" s="70"/>
      <c r="JW162" s="70"/>
      <c r="JX162" s="70"/>
      <c r="JY162" s="70"/>
      <c r="JZ162" s="70"/>
      <c r="KA162" s="70"/>
      <c r="KB162" s="70"/>
      <c r="KC162" s="70"/>
      <c r="KD162" s="70"/>
      <c r="KE162" s="70"/>
      <c r="KF162" s="70"/>
      <c r="KG162" s="70"/>
      <c r="KH162" s="70"/>
      <c r="KI162" s="70"/>
      <c r="KJ162" s="70"/>
      <c r="KK162" s="70"/>
      <c r="KL162" s="70"/>
      <c r="KM162" s="70"/>
      <c r="KN162" s="70"/>
      <c r="KO162" s="70"/>
      <c r="KP162" s="70"/>
      <c r="KQ162" s="70"/>
      <c r="KR162" s="70"/>
      <c r="KS162" s="70"/>
      <c r="KT162" s="70"/>
      <c r="KU162" s="70"/>
      <c r="KV162" s="70"/>
      <c r="KW162" s="70"/>
      <c r="KX162" s="70"/>
      <c r="KY162" s="70"/>
      <c r="KZ162" s="70"/>
      <c r="LA162" s="70"/>
      <c r="LB162" s="70"/>
      <c r="LC162" s="70"/>
      <c r="LD162" s="70"/>
      <c r="LE162" s="70"/>
      <c r="LF162" s="70"/>
      <c r="LG162" s="70"/>
      <c r="LH162" s="70"/>
      <c r="LI162" s="70"/>
      <c r="LJ162" s="70"/>
      <c r="LK162" s="70"/>
      <c r="LL162" s="70"/>
      <c r="LM162" s="70"/>
      <c r="LN162" s="70"/>
      <c r="LO162" s="70"/>
      <c r="LP162" s="70"/>
      <c r="LQ162" s="70"/>
      <c r="LR162" s="70"/>
      <c r="LS162" s="70"/>
      <c r="LT162" s="70"/>
      <c r="LU162" s="70"/>
      <c r="LV162" s="70"/>
      <c r="LW162" s="70"/>
      <c r="LX162" s="70"/>
      <c r="LY162" s="70"/>
      <c r="LZ162" s="70"/>
      <c r="MA162" s="70"/>
      <c r="MB162" s="70"/>
      <c r="MC162" s="70"/>
      <c r="MD162" s="70"/>
      <c r="ME162" s="70"/>
      <c r="MF162" s="70"/>
      <c r="MG162" s="70"/>
      <c r="MH162" s="70"/>
      <c r="MI162" s="70"/>
      <c r="MJ162" s="70"/>
      <c r="MK162" s="70"/>
      <c r="ML162" s="70"/>
      <c r="MM162" s="70"/>
      <c r="MN162" s="70"/>
      <c r="MO162" s="70"/>
      <c r="MP162" s="70"/>
      <c r="MQ162" s="70"/>
      <c r="MR162" s="70"/>
      <c r="MS162" s="70"/>
      <c r="MT162" s="70"/>
      <c r="MU162" s="70"/>
      <c r="MV162" s="70"/>
      <c r="MW162" s="70"/>
      <c r="MX162" s="70"/>
    </row>
    <row r="163" spans="1:362" s="387" customFormat="1">
      <c r="A163" s="329">
        <v>154</v>
      </c>
      <c r="B163" s="382" t="s">
        <v>610</v>
      </c>
      <c r="C163" s="383">
        <v>200</v>
      </c>
      <c r="D163" s="384">
        <v>184.5</v>
      </c>
      <c r="E163" s="383">
        <v>2.7</v>
      </c>
      <c r="F163" s="383">
        <v>12.799999999999999</v>
      </c>
      <c r="G163" s="389">
        <v>5.4</v>
      </c>
      <c r="H163" s="385">
        <v>2</v>
      </c>
      <c r="I163" s="385">
        <v>0.1</v>
      </c>
      <c r="J163" s="385">
        <v>0.4</v>
      </c>
      <c r="K163" s="385">
        <v>3.2</v>
      </c>
      <c r="L163" s="385"/>
      <c r="M163" s="385"/>
      <c r="N163" s="385">
        <v>0.2</v>
      </c>
      <c r="O163" s="385">
        <v>0.2</v>
      </c>
      <c r="P163" s="385"/>
      <c r="Q163" s="385"/>
      <c r="R163" s="385"/>
      <c r="S163" s="385"/>
      <c r="T163" s="385">
        <v>0.1</v>
      </c>
      <c r="U163" s="383">
        <v>1.2</v>
      </c>
      <c r="V163" s="383">
        <v>0</v>
      </c>
      <c r="W163" s="383"/>
      <c r="X163" s="386"/>
      <c r="Y163" s="333"/>
      <c r="Z163" s="334"/>
      <c r="AA163" s="334"/>
      <c r="AB163" s="334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70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70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70"/>
      <c r="IN163" s="70"/>
      <c r="IO163" s="70"/>
      <c r="IP163" s="70"/>
      <c r="IQ163" s="70"/>
      <c r="IR163" s="70"/>
      <c r="IS163" s="70"/>
      <c r="IT163" s="70"/>
      <c r="IU163" s="70"/>
      <c r="IV163" s="70"/>
      <c r="IW163" s="70"/>
      <c r="IX163" s="70"/>
      <c r="IY163" s="70"/>
      <c r="IZ163" s="70"/>
      <c r="JA163" s="70"/>
      <c r="JB163" s="70"/>
      <c r="JC163" s="70"/>
      <c r="JD163" s="70"/>
      <c r="JE163" s="70"/>
      <c r="JF163" s="70"/>
      <c r="JG163" s="70"/>
      <c r="JH163" s="70"/>
      <c r="JI163" s="70"/>
      <c r="JJ163" s="70"/>
      <c r="JK163" s="70"/>
      <c r="JL163" s="70"/>
      <c r="JM163" s="70"/>
      <c r="JN163" s="70"/>
      <c r="JO163" s="70"/>
      <c r="JP163" s="70"/>
      <c r="JQ163" s="70"/>
      <c r="JR163" s="70"/>
      <c r="JS163" s="70"/>
      <c r="JT163" s="70"/>
      <c r="JU163" s="70"/>
      <c r="JV163" s="70"/>
      <c r="JW163" s="70"/>
      <c r="JX163" s="70"/>
      <c r="JY163" s="70"/>
      <c r="JZ163" s="70"/>
      <c r="KA163" s="70"/>
      <c r="KB163" s="70"/>
      <c r="KC163" s="70"/>
      <c r="KD163" s="70"/>
      <c r="KE163" s="70"/>
      <c r="KF163" s="70"/>
      <c r="KG163" s="70"/>
      <c r="KH163" s="70"/>
      <c r="KI163" s="70"/>
      <c r="KJ163" s="70"/>
      <c r="KK163" s="70"/>
      <c r="KL163" s="70"/>
      <c r="KM163" s="70"/>
      <c r="KN163" s="70"/>
      <c r="KO163" s="70"/>
      <c r="KP163" s="70"/>
      <c r="KQ163" s="70"/>
      <c r="KR163" s="70"/>
      <c r="KS163" s="70"/>
      <c r="KT163" s="70"/>
      <c r="KU163" s="70"/>
      <c r="KV163" s="70"/>
      <c r="KW163" s="70"/>
      <c r="KX163" s="70"/>
      <c r="KY163" s="70"/>
      <c r="KZ163" s="70"/>
      <c r="LA163" s="70"/>
      <c r="LB163" s="70"/>
      <c r="LC163" s="70"/>
      <c r="LD163" s="70"/>
      <c r="LE163" s="70"/>
      <c r="LF163" s="70"/>
      <c r="LG163" s="70"/>
      <c r="LH163" s="70"/>
      <c r="LI163" s="70"/>
      <c r="LJ163" s="70"/>
      <c r="LK163" s="70"/>
      <c r="LL163" s="70"/>
      <c r="LM163" s="70"/>
      <c r="LN163" s="70"/>
      <c r="LO163" s="70"/>
      <c r="LP163" s="70"/>
      <c r="LQ163" s="70"/>
      <c r="LR163" s="70"/>
      <c r="LS163" s="70"/>
      <c r="LT163" s="70"/>
      <c r="LU163" s="70"/>
      <c r="LV163" s="70"/>
      <c r="LW163" s="70"/>
      <c r="LX163" s="70"/>
      <c r="LY163" s="70"/>
      <c r="LZ163" s="70"/>
      <c r="MA163" s="70"/>
      <c r="MB163" s="70"/>
      <c r="MC163" s="70"/>
      <c r="MD163" s="70"/>
      <c r="ME163" s="70"/>
      <c r="MF163" s="70"/>
      <c r="MG163" s="70"/>
      <c r="MH163" s="70"/>
      <c r="MI163" s="70"/>
      <c r="MJ163" s="70"/>
      <c r="MK163" s="70"/>
      <c r="ML163" s="70"/>
      <c r="MM163" s="70"/>
      <c r="MN163" s="70"/>
      <c r="MO163" s="70"/>
      <c r="MP163" s="70"/>
      <c r="MQ163" s="70"/>
      <c r="MR163" s="70"/>
      <c r="MS163" s="70"/>
      <c r="MT163" s="70"/>
      <c r="MU163" s="70"/>
      <c r="MV163" s="70"/>
      <c r="MW163" s="70"/>
      <c r="MX163" s="70"/>
    </row>
    <row r="164" spans="1:362" s="248" customFormat="1">
      <c r="A164" s="329">
        <v>155</v>
      </c>
      <c r="B164" s="330" t="s">
        <v>25</v>
      </c>
      <c r="C164" s="331">
        <v>1351.2</v>
      </c>
      <c r="D164" s="331">
        <v>1070.5</v>
      </c>
      <c r="E164" s="331">
        <v>15.6</v>
      </c>
      <c r="F164" s="331">
        <v>265.10000000000002</v>
      </c>
      <c r="G164" s="331">
        <v>69.2</v>
      </c>
      <c r="H164" s="331">
        <v>25.6</v>
      </c>
      <c r="I164" s="331">
        <v>1.8</v>
      </c>
      <c r="J164" s="331">
        <v>9.1000000000000014</v>
      </c>
      <c r="K164" s="331">
        <v>10.199999999999999</v>
      </c>
      <c r="L164" s="331">
        <v>0.30000000000000004</v>
      </c>
      <c r="M164" s="331">
        <v>0</v>
      </c>
      <c r="N164" s="331">
        <v>12.9</v>
      </c>
      <c r="O164" s="331">
        <v>3.3</v>
      </c>
      <c r="P164" s="331">
        <v>15.4</v>
      </c>
      <c r="Q164" s="331">
        <v>56.1</v>
      </c>
      <c r="R164" s="331">
        <v>10</v>
      </c>
      <c r="S164" s="331">
        <v>3.9</v>
      </c>
      <c r="T164" s="331">
        <v>4.2</v>
      </c>
      <c r="U164" s="331">
        <v>25.200000000000003</v>
      </c>
      <c r="V164" s="331">
        <v>0</v>
      </c>
      <c r="W164" s="331">
        <v>11.9</v>
      </c>
      <c r="X164" s="332">
        <v>6</v>
      </c>
      <c r="Y164" s="333"/>
      <c r="Z164" s="334"/>
      <c r="AA164" s="334"/>
      <c r="AB164" s="334"/>
    </row>
    <row r="165" spans="1:362">
      <c r="A165" s="329">
        <v>156</v>
      </c>
      <c r="B165" s="335" t="s">
        <v>590</v>
      </c>
      <c r="C165" s="336">
        <v>685.30000000000007</v>
      </c>
      <c r="D165" s="336">
        <v>580.20000000000005</v>
      </c>
      <c r="E165" s="336">
        <v>8.5</v>
      </c>
      <c r="F165" s="336">
        <v>96.600000000000009</v>
      </c>
      <c r="G165" s="336">
        <v>14.4</v>
      </c>
      <c r="H165" s="336">
        <v>6.6</v>
      </c>
      <c r="I165" s="336">
        <v>1.3</v>
      </c>
      <c r="J165" s="336">
        <v>3.2</v>
      </c>
      <c r="K165" s="336">
        <v>5.2</v>
      </c>
      <c r="L165" s="336">
        <v>0.1</v>
      </c>
      <c r="M165" s="336">
        <v>0</v>
      </c>
      <c r="N165" s="336">
        <v>3.9</v>
      </c>
      <c r="O165" s="336">
        <v>0.4</v>
      </c>
      <c r="P165" s="336">
        <v>8.4</v>
      </c>
      <c r="Q165" s="336">
        <v>29.5</v>
      </c>
      <c r="R165" s="336">
        <v>7.2</v>
      </c>
      <c r="S165" s="336">
        <v>2.9</v>
      </c>
      <c r="T165" s="336">
        <v>0.3</v>
      </c>
      <c r="U165" s="336">
        <v>3.3</v>
      </c>
      <c r="V165" s="336">
        <v>0</v>
      </c>
      <c r="W165" s="336">
        <v>9.9</v>
      </c>
      <c r="X165" s="345">
        <v>0</v>
      </c>
      <c r="Y165" s="333"/>
      <c r="Z165" s="334"/>
      <c r="AA165" s="334"/>
      <c r="AB165" s="334"/>
    </row>
    <row r="166" spans="1:362" s="393" customFormat="1" ht="25.5">
      <c r="A166" s="329">
        <v>157</v>
      </c>
      <c r="B166" s="337" t="s">
        <v>591</v>
      </c>
      <c r="C166" s="390">
        <v>367.59999999999997</v>
      </c>
      <c r="D166" s="391">
        <v>223</v>
      </c>
      <c r="E166" s="390">
        <v>3.2</v>
      </c>
      <c r="F166" s="338">
        <v>141.39999999999998</v>
      </c>
      <c r="G166" s="392">
        <v>50</v>
      </c>
      <c r="H166" s="392">
        <v>15</v>
      </c>
      <c r="I166" s="392">
        <v>0.5</v>
      </c>
      <c r="J166" s="392">
        <v>5.0999999999999996</v>
      </c>
      <c r="K166" s="392">
        <v>5</v>
      </c>
      <c r="L166" s="392">
        <v>0.2</v>
      </c>
      <c r="M166" s="392"/>
      <c r="N166" s="392">
        <v>9</v>
      </c>
      <c r="O166" s="392">
        <v>2.5</v>
      </c>
      <c r="P166" s="392">
        <v>3</v>
      </c>
      <c r="Q166" s="392">
        <v>17</v>
      </c>
      <c r="R166" s="392">
        <v>2</v>
      </c>
      <c r="S166" s="392">
        <v>1</v>
      </c>
      <c r="T166" s="392">
        <v>3.6</v>
      </c>
      <c r="U166" s="338">
        <v>19.5</v>
      </c>
      <c r="V166" s="338"/>
      <c r="W166" s="338">
        <v>2</v>
      </c>
      <c r="X166" s="339">
        <v>6</v>
      </c>
      <c r="Y166" s="333"/>
      <c r="Z166" s="334"/>
      <c r="AA166" s="334"/>
      <c r="AB166" s="334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  <c r="IX166" s="46"/>
      <c r="IY166" s="46"/>
      <c r="IZ166" s="46"/>
      <c r="JA166" s="46"/>
      <c r="JB166" s="46"/>
      <c r="JC166" s="46"/>
      <c r="JD166" s="46"/>
      <c r="JE166" s="46"/>
      <c r="JF166" s="46"/>
      <c r="JG166" s="46"/>
      <c r="JH166" s="46"/>
      <c r="JI166" s="46"/>
      <c r="JJ166" s="46"/>
      <c r="JK166" s="46"/>
      <c r="JL166" s="46"/>
      <c r="JM166" s="46"/>
      <c r="JN166" s="46"/>
      <c r="JO166" s="46"/>
      <c r="JP166" s="46"/>
      <c r="JQ166" s="46"/>
      <c r="JR166" s="46"/>
      <c r="JS166" s="46"/>
      <c r="JT166" s="46"/>
      <c r="JU166" s="46"/>
      <c r="JV166" s="46"/>
      <c r="JW166" s="46"/>
      <c r="JX166" s="46"/>
      <c r="JY166" s="46"/>
      <c r="JZ166" s="46"/>
      <c r="KA166" s="46"/>
      <c r="KB166" s="46"/>
      <c r="KC166" s="46"/>
      <c r="KD166" s="46"/>
      <c r="KE166" s="46"/>
      <c r="KF166" s="46"/>
      <c r="KG166" s="46"/>
      <c r="KH166" s="46"/>
      <c r="KI166" s="46"/>
      <c r="KJ166" s="46"/>
      <c r="KK166" s="46"/>
      <c r="KL166" s="46"/>
      <c r="KM166" s="46"/>
      <c r="KN166" s="46"/>
      <c r="KO166" s="46"/>
      <c r="KP166" s="46"/>
      <c r="KQ166" s="46"/>
      <c r="KR166" s="46"/>
      <c r="KS166" s="46"/>
      <c r="KT166" s="46"/>
      <c r="KU166" s="46"/>
      <c r="KV166" s="46"/>
      <c r="KW166" s="46"/>
      <c r="KX166" s="46"/>
      <c r="KY166" s="46"/>
      <c r="KZ166" s="46"/>
      <c r="LA166" s="46"/>
      <c r="LB166" s="46"/>
      <c r="LC166" s="46"/>
      <c r="LD166" s="46"/>
      <c r="LE166" s="46"/>
      <c r="LF166" s="46"/>
      <c r="LG166" s="46"/>
      <c r="LH166" s="46"/>
      <c r="LI166" s="46"/>
      <c r="LJ166" s="46"/>
      <c r="LK166" s="46"/>
      <c r="LL166" s="46"/>
      <c r="LM166" s="46"/>
      <c r="LN166" s="46"/>
      <c r="LO166" s="46"/>
      <c r="LP166" s="46"/>
      <c r="LQ166" s="46"/>
      <c r="LR166" s="46"/>
      <c r="LS166" s="46"/>
      <c r="LT166" s="46"/>
      <c r="LU166" s="46"/>
      <c r="LV166" s="46"/>
      <c r="LW166" s="46"/>
      <c r="LX166" s="46"/>
      <c r="LY166" s="46"/>
      <c r="LZ166" s="46"/>
      <c r="MA166" s="46"/>
      <c r="MB166" s="46"/>
      <c r="MC166" s="46"/>
      <c r="MD166" s="46"/>
      <c r="ME166" s="46"/>
      <c r="MF166" s="46"/>
      <c r="MG166" s="46"/>
      <c r="MH166" s="46"/>
      <c r="MI166" s="46"/>
      <c r="MJ166" s="46"/>
      <c r="MK166" s="46"/>
      <c r="ML166" s="46"/>
      <c r="MM166" s="46"/>
      <c r="MN166" s="46"/>
      <c r="MO166" s="46"/>
      <c r="MP166" s="46"/>
      <c r="MQ166" s="46"/>
      <c r="MR166" s="46"/>
      <c r="MS166" s="46"/>
      <c r="MT166" s="46"/>
      <c r="MU166" s="46"/>
      <c r="MV166" s="46"/>
      <c r="MW166" s="46"/>
      <c r="MX166" s="46"/>
    </row>
    <row r="167" spans="1:362" s="344" customFormat="1">
      <c r="A167" s="329">
        <v>158</v>
      </c>
      <c r="B167" s="341" t="s">
        <v>592</v>
      </c>
      <c r="C167" s="342">
        <v>160.30000000000001</v>
      </c>
      <c r="D167" s="349">
        <v>155.69999999999999</v>
      </c>
      <c r="E167" s="342">
        <v>2.2999999999999998</v>
      </c>
      <c r="F167" s="342">
        <v>2.2999999999999998</v>
      </c>
      <c r="G167" s="350"/>
      <c r="H167" s="350"/>
      <c r="I167" s="350"/>
      <c r="J167" s="350"/>
      <c r="K167" s="350"/>
      <c r="L167" s="350"/>
      <c r="M167" s="350"/>
      <c r="N167" s="350"/>
      <c r="O167" s="350">
        <v>0.4</v>
      </c>
      <c r="P167" s="350"/>
      <c r="Q167" s="350"/>
      <c r="R167" s="350"/>
      <c r="S167" s="350"/>
      <c r="T167" s="350">
        <v>0.3</v>
      </c>
      <c r="U167" s="342">
        <v>1.6</v>
      </c>
      <c r="V167" s="342">
        <v>0</v>
      </c>
      <c r="W167" s="342"/>
      <c r="X167" s="343"/>
      <c r="Y167" s="333"/>
      <c r="Z167" s="334"/>
      <c r="AA167" s="334"/>
      <c r="AB167" s="334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  <c r="IW167" s="70"/>
      <c r="IX167" s="70"/>
      <c r="IY167" s="70"/>
      <c r="IZ167" s="70"/>
      <c r="JA167" s="70"/>
      <c r="JB167" s="70"/>
      <c r="JC167" s="70"/>
      <c r="JD167" s="70"/>
      <c r="JE167" s="70"/>
      <c r="JF167" s="70"/>
      <c r="JG167" s="70"/>
      <c r="JH167" s="70"/>
      <c r="JI167" s="70"/>
      <c r="JJ167" s="70"/>
      <c r="JK167" s="70"/>
      <c r="JL167" s="70"/>
      <c r="JM167" s="70"/>
      <c r="JN167" s="70"/>
      <c r="JO167" s="70"/>
      <c r="JP167" s="70"/>
      <c r="JQ167" s="70"/>
      <c r="JR167" s="70"/>
      <c r="JS167" s="70"/>
      <c r="JT167" s="70"/>
      <c r="JU167" s="70"/>
      <c r="JV167" s="70"/>
      <c r="JW167" s="70"/>
      <c r="JX167" s="70"/>
      <c r="JY167" s="70"/>
      <c r="JZ167" s="70"/>
      <c r="KA167" s="70"/>
      <c r="KB167" s="70"/>
      <c r="KC167" s="70"/>
      <c r="KD167" s="70"/>
      <c r="KE167" s="70"/>
      <c r="KF167" s="70"/>
      <c r="KG167" s="70"/>
      <c r="KH167" s="70"/>
      <c r="KI167" s="70"/>
      <c r="KJ167" s="70"/>
      <c r="KK167" s="70"/>
      <c r="KL167" s="70"/>
      <c r="KM167" s="70"/>
      <c r="KN167" s="70"/>
      <c r="KO167" s="70"/>
      <c r="KP167" s="70"/>
      <c r="KQ167" s="70"/>
      <c r="KR167" s="70"/>
      <c r="KS167" s="70"/>
      <c r="KT167" s="70"/>
      <c r="KU167" s="70"/>
      <c r="KV167" s="70"/>
      <c r="KW167" s="70"/>
      <c r="KX167" s="70"/>
      <c r="KY167" s="70"/>
      <c r="KZ167" s="70"/>
      <c r="LA167" s="70"/>
      <c r="LB167" s="70"/>
      <c r="LC167" s="70"/>
      <c r="LD167" s="70"/>
      <c r="LE167" s="70"/>
      <c r="LF167" s="70"/>
      <c r="LG167" s="70"/>
      <c r="LH167" s="70"/>
      <c r="LI167" s="70"/>
      <c r="LJ167" s="70"/>
      <c r="LK167" s="70"/>
      <c r="LL167" s="70"/>
      <c r="LM167" s="70"/>
      <c r="LN167" s="70"/>
      <c r="LO167" s="70"/>
      <c r="LP167" s="70"/>
      <c r="LQ167" s="70"/>
      <c r="LR167" s="70"/>
      <c r="LS167" s="70"/>
      <c r="LT167" s="70"/>
      <c r="LU167" s="70"/>
      <c r="LV167" s="70"/>
      <c r="LW167" s="70"/>
      <c r="LX167" s="70"/>
      <c r="LY167" s="70"/>
      <c r="LZ167" s="70"/>
      <c r="MA167" s="70"/>
      <c r="MB167" s="70"/>
      <c r="MC167" s="70"/>
      <c r="MD167" s="70"/>
      <c r="ME167" s="70"/>
      <c r="MF167" s="70"/>
      <c r="MG167" s="70"/>
      <c r="MH167" s="70"/>
      <c r="MI167" s="70"/>
      <c r="MJ167" s="70"/>
      <c r="MK167" s="70"/>
      <c r="ML167" s="70"/>
      <c r="MM167" s="70"/>
      <c r="MN167" s="70"/>
      <c r="MO167" s="70"/>
      <c r="MP167" s="70"/>
      <c r="MQ167" s="70"/>
      <c r="MR167" s="70"/>
      <c r="MS167" s="70"/>
      <c r="MT167" s="70"/>
      <c r="MU167" s="70"/>
      <c r="MV167" s="70"/>
      <c r="MW167" s="70"/>
      <c r="MX167" s="70"/>
    </row>
    <row r="168" spans="1:362" s="387" customFormat="1">
      <c r="A168" s="329">
        <v>159</v>
      </c>
      <c r="B168" s="382" t="s">
        <v>610</v>
      </c>
      <c r="C168" s="383">
        <v>138</v>
      </c>
      <c r="D168" s="384">
        <v>111.6</v>
      </c>
      <c r="E168" s="383">
        <v>1.6</v>
      </c>
      <c r="F168" s="383">
        <v>24.800000000000004</v>
      </c>
      <c r="G168" s="385">
        <v>4.8</v>
      </c>
      <c r="H168" s="385">
        <v>4</v>
      </c>
      <c r="I168" s="385"/>
      <c r="J168" s="385">
        <v>0.8</v>
      </c>
      <c r="K168" s="385"/>
      <c r="L168" s="385"/>
      <c r="M168" s="385"/>
      <c r="N168" s="385"/>
      <c r="O168" s="385"/>
      <c r="P168" s="385">
        <v>4</v>
      </c>
      <c r="Q168" s="385">
        <v>9.6</v>
      </c>
      <c r="R168" s="385">
        <v>0.8</v>
      </c>
      <c r="S168" s="385"/>
      <c r="T168" s="385"/>
      <c r="U168" s="383">
        <v>0.8</v>
      </c>
      <c r="V168" s="383">
        <v>0</v>
      </c>
      <c r="W168" s="383"/>
      <c r="X168" s="386"/>
      <c r="Y168" s="333"/>
      <c r="Z168" s="334"/>
      <c r="AA168" s="334"/>
      <c r="AB168" s="334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  <c r="IW168" s="70"/>
      <c r="IX168" s="70"/>
      <c r="IY168" s="70"/>
      <c r="IZ168" s="70"/>
      <c r="JA168" s="70"/>
      <c r="JB168" s="70"/>
      <c r="JC168" s="70"/>
      <c r="JD168" s="70"/>
      <c r="JE168" s="70"/>
      <c r="JF168" s="70"/>
      <c r="JG168" s="70"/>
      <c r="JH168" s="70"/>
      <c r="JI168" s="70"/>
      <c r="JJ168" s="70"/>
      <c r="JK168" s="70"/>
      <c r="JL168" s="70"/>
      <c r="JM168" s="70"/>
      <c r="JN168" s="70"/>
      <c r="JO168" s="70"/>
      <c r="JP168" s="70"/>
      <c r="JQ168" s="70"/>
      <c r="JR168" s="70"/>
      <c r="JS168" s="70"/>
      <c r="JT168" s="70"/>
      <c r="JU168" s="70"/>
      <c r="JV168" s="70"/>
      <c r="JW168" s="70"/>
      <c r="JX168" s="70"/>
      <c r="JY168" s="70"/>
      <c r="JZ168" s="70"/>
      <c r="KA168" s="70"/>
      <c r="KB168" s="70"/>
      <c r="KC168" s="70"/>
      <c r="KD168" s="70"/>
      <c r="KE168" s="70"/>
      <c r="KF168" s="70"/>
      <c r="KG168" s="70"/>
      <c r="KH168" s="70"/>
      <c r="KI168" s="70"/>
      <c r="KJ168" s="70"/>
      <c r="KK168" s="70"/>
      <c r="KL168" s="70"/>
      <c r="KM168" s="70"/>
      <c r="KN168" s="70"/>
      <c r="KO168" s="70"/>
      <c r="KP168" s="70"/>
      <c r="KQ168" s="70"/>
      <c r="KR168" s="70"/>
      <c r="KS168" s="70"/>
      <c r="KT168" s="70"/>
      <c r="KU168" s="70"/>
      <c r="KV168" s="70"/>
      <c r="KW168" s="70"/>
      <c r="KX168" s="70"/>
      <c r="KY168" s="70"/>
      <c r="KZ168" s="70"/>
      <c r="LA168" s="70"/>
      <c r="LB168" s="70"/>
      <c r="LC168" s="70"/>
      <c r="LD168" s="70"/>
      <c r="LE168" s="70"/>
      <c r="LF168" s="70"/>
      <c r="LG168" s="70"/>
      <c r="LH168" s="70"/>
      <c r="LI168" s="70"/>
      <c r="LJ168" s="70"/>
      <c r="LK168" s="70"/>
      <c r="LL168" s="70"/>
      <c r="LM168" s="70"/>
      <c r="LN168" s="70"/>
      <c r="LO168" s="70"/>
      <c r="LP168" s="70"/>
      <c r="LQ168" s="70"/>
      <c r="LR168" s="70"/>
      <c r="LS168" s="70"/>
      <c r="LT168" s="70"/>
      <c r="LU168" s="70"/>
      <c r="LV168" s="70"/>
      <c r="LW168" s="70"/>
      <c r="LX168" s="70"/>
      <c r="LY168" s="70"/>
      <c r="LZ168" s="70"/>
      <c r="MA168" s="70"/>
      <c r="MB168" s="70"/>
      <c r="MC168" s="70"/>
      <c r="MD168" s="70"/>
      <c r="ME168" s="70"/>
      <c r="MF168" s="70"/>
      <c r="MG168" s="70"/>
      <c r="MH168" s="70"/>
      <c r="MI168" s="70"/>
      <c r="MJ168" s="70"/>
      <c r="MK168" s="70"/>
      <c r="ML168" s="70"/>
      <c r="MM168" s="70"/>
      <c r="MN168" s="70"/>
      <c r="MO168" s="70"/>
      <c r="MP168" s="70"/>
      <c r="MQ168" s="70"/>
      <c r="MR168" s="70"/>
      <c r="MS168" s="70"/>
      <c r="MT168" s="70"/>
      <c r="MU168" s="70"/>
      <c r="MV168" s="70"/>
      <c r="MW168" s="70"/>
      <c r="MX168" s="70"/>
    </row>
    <row r="169" spans="1:362" s="248" customFormat="1">
      <c r="A169" s="329">
        <v>160</v>
      </c>
      <c r="B169" s="330" t="s">
        <v>409</v>
      </c>
      <c r="C169" s="331">
        <v>1504.1999999999998</v>
      </c>
      <c r="D169" s="331">
        <v>1053.2</v>
      </c>
      <c r="E169" s="331">
        <v>16.100000000000001</v>
      </c>
      <c r="F169" s="331">
        <v>434.90000000000003</v>
      </c>
      <c r="G169" s="331">
        <v>68.7</v>
      </c>
      <c r="H169" s="331">
        <v>27.6</v>
      </c>
      <c r="I169" s="331">
        <v>7.6</v>
      </c>
      <c r="J169" s="331">
        <v>10.7</v>
      </c>
      <c r="K169" s="331">
        <v>12.6</v>
      </c>
      <c r="L169" s="331">
        <v>0.6</v>
      </c>
      <c r="M169" s="331">
        <v>0</v>
      </c>
      <c r="N169" s="331">
        <v>18.600000000000001</v>
      </c>
      <c r="O169" s="331">
        <v>4.5999999999999996</v>
      </c>
      <c r="P169" s="331">
        <v>16.600000000000001</v>
      </c>
      <c r="Q169" s="331">
        <v>39.700000000000003</v>
      </c>
      <c r="R169" s="331">
        <v>9.1999999999999993</v>
      </c>
      <c r="S169" s="331">
        <v>4.2</v>
      </c>
      <c r="T169" s="331">
        <v>5</v>
      </c>
      <c r="U169" s="331">
        <v>172.2</v>
      </c>
      <c r="V169" s="331">
        <v>0</v>
      </c>
      <c r="W169" s="331">
        <v>17</v>
      </c>
      <c r="X169" s="332">
        <v>20</v>
      </c>
      <c r="Y169" s="333"/>
      <c r="Z169" s="334"/>
      <c r="AA169" s="334"/>
      <c r="AB169" s="334"/>
    </row>
    <row r="170" spans="1:362">
      <c r="A170" s="329">
        <v>161</v>
      </c>
      <c r="B170" s="335" t="s">
        <v>590</v>
      </c>
      <c r="C170" s="336">
        <v>682.3</v>
      </c>
      <c r="D170" s="336">
        <v>572.6</v>
      </c>
      <c r="E170" s="336">
        <v>8.4</v>
      </c>
      <c r="F170" s="336">
        <v>101.3</v>
      </c>
      <c r="G170" s="336">
        <v>24.7</v>
      </c>
      <c r="H170" s="336">
        <v>5.6</v>
      </c>
      <c r="I170" s="336">
        <v>1.3</v>
      </c>
      <c r="J170" s="336">
        <v>3.2</v>
      </c>
      <c r="K170" s="336">
        <v>4.9000000000000004</v>
      </c>
      <c r="L170" s="336">
        <v>0.1</v>
      </c>
      <c r="M170" s="336">
        <v>0</v>
      </c>
      <c r="N170" s="336">
        <v>3.6</v>
      </c>
      <c r="O170" s="336">
        <v>0.3</v>
      </c>
      <c r="P170" s="336">
        <v>9.6</v>
      </c>
      <c r="Q170" s="336">
        <v>25.7</v>
      </c>
      <c r="R170" s="336">
        <v>6.6</v>
      </c>
      <c r="S170" s="336">
        <v>2.7</v>
      </c>
      <c r="T170" s="336">
        <v>0.3</v>
      </c>
      <c r="U170" s="336">
        <v>1.7</v>
      </c>
      <c r="V170" s="336">
        <v>0</v>
      </c>
      <c r="W170" s="336">
        <v>11</v>
      </c>
      <c r="X170" s="345">
        <v>0</v>
      </c>
      <c r="Y170" s="333"/>
      <c r="Z170" s="334"/>
      <c r="AA170" s="334"/>
      <c r="AB170" s="334"/>
    </row>
    <row r="171" spans="1:362" s="340" customFormat="1" ht="22.15" customHeight="1">
      <c r="A171" s="329">
        <v>162</v>
      </c>
      <c r="B171" s="337" t="s">
        <v>591</v>
      </c>
      <c r="C171" s="338">
        <v>497</v>
      </c>
      <c r="D171" s="348">
        <v>200</v>
      </c>
      <c r="E171" s="338">
        <v>2.9</v>
      </c>
      <c r="F171" s="338">
        <v>294.10000000000002</v>
      </c>
      <c r="G171" s="346">
        <v>38</v>
      </c>
      <c r="H171" s="346">
        <v>12</v>
      </c>
      <c r="I171" s="346">
        <v>6.3</v>
      </c>
      <c r="J171" s="346">
        <v>7</v>
      </c>
      <c r="K171" s="346">
        <v>6</v>
      </c>
      <c r="L171" s="346">
        <v>0.5</v>
      </c>
      <c r="M171" s="346"/>
      <c r="N171" s="346">
        <v>15</v>
      </c>
      <c r="O171" s="346">
        <v>3</v>
      </c>
      <c r="P171" s="346">
        <v>5</v>
      </c>
      <c r="Q171" s="346">
        <v>10</v>
      </c>
      <c r="R171" s="346">
        <v>2</v>
      </c>
      <c r="S171" s="346">
        <v>1.5</v>
      </c>
      <c r="T171" s="346">
        <v>4.5</v>
      </c>
      <c r="U171" s="338">
        <v>159.30000000000001</v>
      </c>
      <c r="V171" s="338">
        <v>0</v>
      </c>
      <c r="W171" s="338">
        <v>4</v>
      </c>
      <c r="X171" s="339">
        <v>20</v>
      </c>
      <c r="Y171" s="333"/>
      <c r="Z171" s="334"/>
      <c r="AA171" s="334"/>
      <c r="AB171" s="334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  <c r="FD171" s="70"/>
      <c r="FE171" s="70"/>
      <c r="FF171" s="70"/>
      <c r="FG171" s="70"/>
      <c r="FH171" s="70"/>
      <c r="FI171" s="70"/>
      <c r="FJ171" s="70"/>
      <c r="FK171" s="70"/>
      <c r="FL171" s="70"/>
      <c r="FM171" s="70"/>
      <c r="FN171" s="70"/>
      <c r="FO171" s="70"/>
      <c r="FP171" s="70"/>
      <c r="FQ171" s="70"/>
      <c r="FR171" s="70"/>
      <c r="FS171" s="70"/>
      <c r="FT171" s="70"/>
      <c r="FU171" s="70"/>
      <c r="FV171" s="70"/>
      <c r="FW171" s="70"/>
      <c r="FX171" s="70"/>
      <c r="FY171" s="70"/>
      <c r="FZ171" s="70"/>
      <c r="GA171" s="70"/>
      <c r="GB171" s="70"/>
      <c r="GC171" s="70"/>
      <c r="GD171" s="70"/>
      <c r="GE171" s="70"/>
      <c r="GF171" s="70"/>
      <c r="GG171" s="70"/>
      <c r="GH171" s="70"/>
      <c r="GI171" s="70"/>
      <c r="GJ171" s="70"/>
      <c r="GK171" s="70"/>
      <c r="GL171" s="70"/>
      <c r="GM171" s="70"/>
      <c r="GN171" s="70"/>
      <c r="GO171" s="70"/>
      <c r="GP171" s="70"/>
      <c r="GQ171" s="70"/>
      <c r="GR171" s="70"/>
      <c r="GS171" s="70"/>
      <c r="GT171" s="70"/>
      <c r="GU171" s="70"/>
      <c r="GV171" s="70"/>
      <c r="GW171" s="70"/>
      <c r="GX171" s="70"/>
      <c r="GY171" s="70"/>
      <c r="GZ171" s="70"/>
      <c r="HA171" s="70"/>
      <c r="HB171" s="70"/>
      <c r="HC171" s="70"/>
      <c r="HD171" s="70"/>
      <c r="HE171" s="70"/>
      <c r="HF171" s="70"/>
      <c r="HG171" s="70"/>
      <c r="HH171" s="70"/>
      <c r="HI171" s="70"/>
      <c r="HJ171" s="70"/>
      <c r="HK171" s="70"/>
      <c r="HL171" s="70"/>
      <c r="HM171" s="70"/>
      <c r="HN171" s="70"/>
      <c r="HO171" s="70"/>
      <c r="HP171" s="70"/>
      <c r="HQ171" s="70"/>
      <c r="HR171" s="70"/>
      <c r="HS171" s="70"/>
      <c r="HT171" s="70"/>
      <c r="HU171" s="70"/>
      <c r="HV171" s="70"/>
      <c r="HW171" s="70"/>
      <c r="HX171" s="70"/>
      <c r="HY171" s="70"/>
      <c r="HZ171" s="70"/>
      <c r="IA171" s="70"/>
      <c r="IB171" s="70"/>
      <c r="IC171" s="70"/>
      <c r="ID171" s="70"/>
      <c r="IE171" s="70"/>
      <c r="IF171" s="70"/>
      <c r="IG171" s="70"/>
      <c r="IH171" s="70"/>
      <c r="II171" s="70"/>
      <c r="IJ171" s="70"/>
      <c r="IK171" s="70"/>
      <c r="IL171" s="70"/>
      <c r="IM171" s="70"/>
      <c r="IN171" s="70"/>
      <c r="IO171" s="70"/>
      <c r="IP171" s="70"/>
      <c r="IQ171" s="70"/>
      <c r="IR171" s="70"/>
      <c r="IS171" s="70"/>
      <c r="IT171" s="70"/>
      <c r="IU171" s="70"/>
      <c r="IV171" s="70"/>
      <c r="IW171" s="70"/>
      <c r="IX171" s="70"/>
      <c r="IY171" s="70"/>
      <c r="IZ171" s="70"/>
      <c r="JA171" s="70"/>
      <c r="JB171" s="70"/>
      <c r="JC171" s="70"/>
      <c r="JD171" s="70"/>
      <c r="JE171" s="70"/>
      <c r="JF171" s="70"/>
      <c r="JG171" s="70"/>
      <c r="JH171" s="70"/>
      <c r="JI171" s="70"/>
      <c r="JJ171" s="70"/>
      <c r="JK171" s="70"/>
      <c r="JL171" s="70"/>
      <c r="JM171" s="70"/>
      <c r="JN171" s="70"/>
      <c r="JO171" s="70"/>
      <c r="JP171" s="70"/>
      <c r="JQ171" s="70"/>
      <c r="JR171" s="70"/>
      <c r="JS171" s="70"/>
      <c r="JT171" s="70"/>
      <c r="JU171" s="70"/>
      <c r="JV171" s="70"/>
      <c r="JW171" s="70"/>
      <c r="JX171" s="70"/>
      <c r="JY171" s="70"/>
      <c r="JZ171" s="70"/>
      <c r="KA171" s="70"/>
      <c r="KB171" s="70"/>
      <c r="KC171" s="70"/>
      <c r="KD171" s="70"/>
      <c r="KE171" s="70"/>
      <c r="KF171" s="70"/>
      <c r="KG171" s="70"/>
      <c r="KH171" s="70"/>
      <c r="KI171" s="70"/>
      <c r="KJ171" s="70"/>
      <c r="KK171" s="70"/>
      <c r="KL171" s="70"/>
      <c r="KM171" s="70"/>
      <c r="KN171" s="70"/>
      <c r="KO171" s="70"/>
      <c r="KP171" s="70"/>
      <c r="KQ171" s="70"/>
      <c r="KR171" s="70"/>
      <c r="KS171" s="70"/>
      <c r="KT171" s="70"/>
      <c r="KU171" s="70"/>
      <c r="KV171" s="70"/>
      <c r="KW171" s="70"/>
      <c r="KX171" s="70"/>
      <c r="KY171" s="70"/>
      <c r="KZ171" s="70"/>
      <c r="LA171" s="70"/>
      <c r="LB171" s="70"/>
      <c r="LC171" s="70"/>
      <c r="LD171" s="70"/>
      <c r="LE171" s="70"/>
      <c r="LF171" s="70"/>
      <c r="LG171" s="70"/>
      <c r="LH171" s="70"/>
      <c r="LI171" s="70"/>
      <c r="LJ171" s="70"/>
      <c r="LK171" s="70"/>
      <c r="LL171" s="70"/>
      <c r="LM171" s="70"/>
      <c r="LN171" s="70"/>
      <c r="LO171" s="70"/>
      <c r="LP171" s="70"/>
      <c r="LQ171" s="70"/>
      <c r="LR171" s="70"/>
      <c r="LS171" s="70"/>
      <c r="LT171" s="70"/>
      <c r="LU171" s="70"/>
      <c r="LV171" s="70"/>
      <c r="LW171" s="70"/>
      <c r="LX171" s="70"/>
      <c r="LY171" s="70"/>
      <c r="LZ171" s="70"/>
      <c r="MA171" s="70"/>
      <c r="MB171" s="70"/>
      <c r="MC171" s="70"/>
      <c r="MD171" s="70"/>
      <c r="ME171" s="70"/>
      <c r="MF171" s="70"/>
      <c r="MG171" s="70"/>
      <c r="MH171" s="70"/>
      <c r="MI171" s="70"/>
      <c r="MJ171" s="70"/>
      <c r="MK171" s="70"/>
      <c r="ML171" s="70"/>
      <c r="MM171" s="70"/>
      <c r="MN171" s="70"/>
      <c r="MO171" s="70"/>
      <c r="MP171" s="70"/>
      <c r="MQ171" s="70"/>
      <c r="MR171" s="70"/>
      <c r="MS171" s="70"/>
      <c r="MT171" s="70"/>
      <c r="MU171" s="70"/>
      <c r="MV171" s="70"/>
      <c r="MW171" s="70"/>
      <c r="MX171" s="70"/>
    </row>
    <row r="172" spans="1:362" s="344" customFormat="1">
      <c r="A172" s="329">
        <v>163</v>
      </c>
      <c r="B172" s="341" t="s">
        <v>592</v>
      </c>
      <c r="C172" s="342">
        <v>144.89999999999998</v>
      </c>
      <c r="D172" s="349">
        <v>140.6</v>
      </c>
      <c r="E172" s="342">
        <v>2.6</v>
      </c>
      <c r="F172" s="342">
        <v>1.7</v>
      </c>
      <c r="G172" s="350"/>
      <c r="H172" s="350"/>
      <c r="I172" s="350"/>
      <c r="J172" s="350"/>
      <c r="K172" s="350"/>
      <c r="L172" s="350"/>
      <c r="M172" s="350"/>
      <c r="N172" s="350"/>
      <c r="O172" s="350">
        <v>0.3</v>
      </c>
      <c r="P172" s="350"/>
      <c r="Q172" s="350"/>
      <c r="R172" s="350"/>
      <c r="S172" s="350"/>
      <c r="T172" s="350">
        <v>0.2</v>
      </c>
      <c r="U172" s="342">
        <v>1.2</v>
      </c>
      <c r="V172" s="342">
        <v>0</v>
      </c>
      <c r="W172" s="342"/>
      <c r="X172" s="343"/>
      <c r="Y172" s="333"/>
      <c r="Z172" s="334"/>
      <c r="AA172" s="334"/>
      <c r="AB172" s="334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  <c r="DH172" s="70"/>
      <c r="DI172" s="70"/>
      <c r="D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70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70"/>
      <c r="FA172" s="70"/>
      <c r="FB172" s="70"/>
      <c r="FC172" s="70"/>
      <c r="FD172" s="70"/>
      <c r="FE172" s="70"/>
      <c r="FF172" s="70"/>
      <c r="FG172" s="70"/>
      <c r="FH172" s="70"/>
      <c r="FI172" s="70"/>
      <c r="FJ172" s="70"/>
      <c r="FK172" s="70"/>
      <c r="FL172" s="70"/>
      <c r="FM172" s="70"/>
      <c r="FN172" s="70"/>
      <c r="FO172" s="70"/>
      <c r="FP172" s="70"/>
      <c r="FQ172" s="70"/>
      <c r="FR172" s="70"/>
      <c r="FS172" s="70"/>
      <c r="FT172" s="70"/>
      <c r="FU172" s="70"/>
      <c r="FV172" s="70"/>
      <c r="FW172" s="70"/>
      <c r="FX172" s="70"/>
      <c r="FY172" s="70"/>
      <c r="FZ172" s="70"/>
      <c r="GA172" s="70"/>
      <c r="GB172" s="70"/>
      <c r="GC172" s="70"/>
      <c r="GD172" s="70"/>
      <c r="GE172" s="70"/>
      <c r="GF172" s="70"/>
      <c r="GG172" s="70"/>
      <c r="GH172" s="70"/>
      <c r="GI172" s="70"/>
      <c r="GJ172" s="70"/>
      <c r="GK172" s="70"/>
      <c r="GL172" s="70"/>
      <c r="GM172" s="70"/>
      <c r="GN172" s="70"/>
      <c r="GO172" s="70"/>
      <c r="GP172" s="70"/>
      <c r="GQ172" s="70"/>
      <c r="GR172" s="70"/>
      <c r="GS172" s="70"/>
      <c r="GT172" s="70"/>
      <c r="GU172" s="70"/>
      <c r="GV172" s="70"/>
      <c r="GW172" s="70"/>
      <c r="GX172" s="70"/>
      <c r="GY172" s="70"/>
      <c r="GZ172" s="70"/>
      <c r="HA172" s="70"/>
      <c r="HB172" s="70"/>
      <c r="HC172" s="70"/>
      <c r="HD172" s="70"/>
      <c r="HE172" s="70"/>
      <c r="HF172" s="70"/>
      <c r="HG172" s="70"/>
      <c r="HH172" s="70"/>
      <c r="HI172" s="70"/>
      <c r="HJ172" s="70"/>
      <c r="HK172" s="70"/>
      <c r="HL172" s="70"/>
      <c r="HM172" s="70"/>
      <c r="HN172" s="70"/>
      <c r="HO172" s="70"/>
      <c r="HP172" s="70"/>
      <c r="HQ172" s="70"/>
      <c r="HR172" s="70"/>
      <c r="HS172" s="70"/>
      <c r="HT172" s="70"/>
      <c r="HU172" s="70"/>
      <c r="HV172" s="70"/>
      <c r="HW172" s="70"/>
      <c r="HX172" s="70"/>
      <c r="HY172" s="70"/>
      <c r="HZ172" s="70"/>
      <c r="IA172" s="70"/>
      <c r="IB172" s="70"/>
      <c r="IC172" s="70"/>
      <c r="ID172" s="70"/>
      <c r="IE172" s="70"/>
      <c r="IF172" s="70"/>
      <c r="IG172" s="70"/>
      <c r="IH172" s="70"/>
      <c r="II172" s="70"/>
      <c r="IJ172" s="70"/>
      <c r="IK172" s="70"/>
      <c r="IL172" s="70"/>
      <c r="IM172" s="70"/>
      <c r="IN172" s="70"/>
      <c r="IO172" s="70"/>
      <c r="IP172" s="70"/>
      <c r="IQ172" s="70"/>
      <c r="IR172" s="70"/>
      <c r="IS172" s="70"/>
      <c r="IT172" s="70"/>
      <c r="IU172" s="70"/>
      <c r="IV172" s="70"/>
      <c r="IW172" s="70"/>
      <c r="IX172" s="70"/>
      <c r="IY172" s="70"/>
      <c r="IZ172" s="70"/>
      <c r="JA172" s="70"/>
      <c r="JB172" s="70"/>
      <c r="JC172" s="70"/>
      <c r="JD172" s="70"/>
      <c r="JE172" s="70"/>
      <c r="JF172" s="70"/>
      <c r="JG172" s="70"/>
      <c r="JH172" s="70"/>
      <c r="JI172" s="70"/>
      <c r="JJ172" s="70"/>
      <c r="JK172" s="70"/>
      <c r="JL172" s="70"/>
      <c r="JM172" s="70"/>
      <c r="JN172" s="70"/>
      <c r="JO172" s="70"/>
      <c r="JP172" s="70"/>
      <c r="JQ172" s="70"/>
      <c r="JR172" s="70"/>
      <c r="JS172" s="70"/>
      <c r="JT172" s="70"/>
      <c r="JU172" s="70"/>
      <c r="JV172" s="70"/>
      <c r="JW172" s="70"/>
      <c r="JX172" s="70"/>
      <c r="JY172" s="70"/>
      <c r="JZ172" s="70"/>
      <c r="KA172" s="70"/>
      <c r="KB172" s="70"/>
      <c r="KC172" s="70"/>
      <c r="KD172" s="70"/>
      <c r="KE172" s="70"/>
      <c r="KF172" s="70"/>
      <c r="KG172" s="70"/>
      <c r="KH172" s="70"/>
      <c r="KI172" s="70"/>
      <c r="KJ172" s="70"/>
      <c r="KK172" s="70"/>
      <c r="KL172" s="70"/>
      <c r="KM172" s="70"/>
      <c r="KN172" s="70"/>
      <c r="KO172" s="70"/>
      <c r="KP172" s="70"/>
      <c r="KQ172" s="70"/>
      <c r="KR172" s="70"/>
      <c r="KS172" s="70"/>
      <c r="KT172" s="70"/>
      <c r="KU172" s="70"/>
      <c r="KV172" s="70"/>
      <c r="KW172" s="70"/>
      <c r="KX172" s="70"/>
      <c r="KY172" s="70"/>
      <c r="KZ172" s="70"/>
      <c r="LA172" s="70"/>
      <c r="LB172" s="70"/>
      <c r="LC172" s="70"/>
      <c r="LD172" s="70"/>
      <c r="LE172" s="70"/>
      <c r="LF172" s="70"/>
      <c r="LG172" s="70"/>
      <c r="LH172" s="70"/>
      <c r="LI172" s="70"/>
      <c r="LJ172" s="70"/>
      <c r="LK172" s="70"/>
      <c r="LL172" s="70"/>
      <c r="LM172" s="70"/>
      <c r="LN172" s="70"/>
      <c r="LO172" s="70"/>
      <c r="LP172" s="70"/>
      <c r="LQ172" s="70"/>
      <c r="LR172" s="70"/>
      <c r="LS172" s="70"/>
      <c r="LT172" s="70"/>
      <c r="LU172" s="70"/>
      <c r="LV172" s="70"/>
      <c r="LW172" s="70"/>
      <c r="LX172" s="70"/>
      <c r="LY172" s="70"/>
      <c r="LZ172" s="70"/>
      <c r="MA172" s="70"/>
      <c r="MB172" s="70"/>
      <c r="MC172" s="70"/>
      <c r="MD172" s="70"/>
      <c r="ME172" s="70"/>
      <c r="MF172" s="70"/>
      <c r="MG172" s="70"/>
      <c r="MH172" s="70"/>
      <c r="MI172" s="70"/>
      <c r="MJ172" s="70"/>
      <c r="MK172" s="70"/>
      <c r="ML172" s="70"/>
      <c r="MM172" s="70"/>
      <c r="MN172" s="70"/>
      <c r="MO172" s="70"/>
      <c r="MP172" s="70"/>
      <c r="MQ172" s="70"/>
      <c r="MR172" s="70"/>
      <c r="MS172" s="70"/>
      <c r="MT172" s="70"/>
      <c r="MU172" s="70"/>
      <c r="MV172" s="70"/>
      <c r="MW172" s="70"/>
      <c r="MX172" s="70"/>
    </row>
    <row r="173" spans="1:362" s="387" customFormat="1">
      <c r="A173" s="329">
        <v>164</v>
      </c>
      <c r="B173" s="382" t="s">
        <v>610</v>
      </c>
      <c r="C173" s="383">
        <v>180</v>
      </c>
      <c r="D173" s="384">
        <v>140</v>
      </c>
      <c r="E173" s="383">
        <v>2.2000000000000002</v>
      </c>
      <c r="F173" s="383">
        <v>37.799999999999997</v>
      </c>
      <c r="G173" s="385">
        <v>6</v>
      </c>
      <c r="H173" s="385">
        <v>10</v>
      </c>
      <c r="I173" s="385"/>
      <c r="J173" s="385">
        <v>0.5</v>
      </c>
      <c r="K173" s="385">
        <v>1.7</v>
      </c>
      <c r="L173" s="385"/>
      <c r="M173" s="385"/>
      <c r="N173" s="385"/>
      <c r="O173" s="385">
        <v>1</v>
      </c>
      <c r="P173" s="385">
        <v>2</v>
      </c>
      <c r="Q173" s="385">
        <v>4</v>
      </c>
      <c r="R173" s="385">
        <v>0.6</v>
      </c>
      <c r="S173" s="385"/>
      <c r="T173" s="385"/>
      <c r="U173" s="383">
        <v>10</v>
      </c>
      <c r="V173" s="383">
        <v>0</v>
      </c>
      <c r="W173" s="383">
        <v>2</v>
      </c>
      <c r="X173" s="386"/>
      <c r="Y173" s="333"/>
      <c r="Z173" s="334"/>
      <c r="AA173" s="334"/>
      <c r="AB173" s="334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  <c r="IW173" s="70"/>
      <c r="IX173" s="70"/>
      <c r="IY173" s="70"/>
      <c r="IZ173" s="70"/>
      <c r="JA173" s="70"/>
      <c r="JB173" s="70"/>
      <c r="JC173" s="70"/>
      <c r="JD173" s="70"/>
      <c r="JE173" s="70"/>
      <c r="JF173" s="70"/>
      <c r="JG173" s="70"/>
      <c r="JH173" s="70"/>
      <c r="JI173" s="70"/>
      <c r="JJ173" s="70"/>
      <c r="JK173" s="70"/>
      <c r="JL173" s="70"/>
      <c r="JM173" s="70"/>
      <c r="JN173" s="70"/>
      <c r="JO173" s="70"/>
      <c r="JP173" s="70"/>
      <c r="JQ173" s="70"/>
      <c r="JR173" s="70"/>
      <c r="JS173" s="70"/>
      <c r="JT173" s="70"/>
      <c r="JU173" s="70"/>
      <c r="JV173" s="70"/>
      <c r="JW173" s="70"/>
      <c r="JX173" s="70"/>
      <c r="JY173" s="70"/>
      <c r="JZ173" s="70"/>
      <c r="KA173" s="70"/>
      <c r="KB173" s="70"/>
      <c r="KC173" s="70"/>
      <c r="KD173" s="70"/>
      <c r="KE173" s="70"/>
      <c r="KF173" s="70"/>
      <c r="KG173" s="70"/>
      <c r="KH173" s="70"/>
      <c r="KI173" s="70"/>
      <c r="KJ173" s="70"/>
      <c r="KK173" s="70"/>
      <c r="KL173" s="70"/>
      <c r="KM173" s="70"/>
      <c r="KN173" s="70"/>
      <c r="KO173" s="70"/>
      <c r="KP173" s="70"/>
      <c r="KQ173" s="70"/>
      <c r="KR173" s="70"/>
      <c r="KS173" s="70"/>
      <c r="KT173" s="70"/>
      <c r="KU173" s="70"/>
      <c r="KV173" s="70"/>
      <c r="KW173" s="70"/>
      <c r="KX173" s="70"/>
      <c r="KY173" s="70"/>
      <c r="KZ173" s="70"/>
      <c r="LA173" s="70"/>
      <c r="LB173" s="70"/>
      <c r="LC173" s="70"/>
      <c r="LD173" s="70"/>
      <c r="LE173" s="70"/>
      <c r="LF173" s="70"/>
      <c r="LG173" s="70"/>
      <c r="LH173" s="70"/>
      <c r="LI173" s="70"/>
      <c r="LJ173" s="70"/>
      <c r="LK173" s="70"/>
      <c r="LL173" s="70"/>
      <c r="LM173" s="70"/>
      <c r="LN173" s="70"/>
      <c r="LO173" s="70"/>
      <c r="LP173" s="70"/>
      <c r="LQ173" s="70"/>
      <c r="LR173" s="70"/>
      <c r="LS173" s="70"/>
      <c r="LT173" s="70"/>
      <c r="LU173" s="70"/>
      <c r="LV173" s="70"/>
      <c r="LW173" s="70"/>
      <c r="LX173" s="70"/>
      <c r="LY173" s="70"/>
      <c r="LZ173" s="70"/>
      <c r="MA173" s="70"/>
      <c r="MB173" s="70"/>
      <c r="MC173" s="70"/>
      <c r="MD173" s="70"/>
      <c r="ME173" s="70"/>
      <c r="MF173" s="70"/>
      <c r="MG173" s="70"/>
      <c r="MH173" s="70"/>
      <c r="MI173" s="70"/>
      <c r="MJ173" s="70"/>
      <c r="MK173" s="70"/>
      <c r="ML173" s="70"/>
      <c r="MM173" s="70"/>
      <c r="MN173" s="70"/>
      <c r="MO173" s="70"/>
      <c r="MP173" s="70"/>
      <c r="MQ173" s="70"/>
      <c r="MR173" s="70"/>
      <c r="MS173" s="70"/>
      <c r="MT173" s="70"/>
      <c r="MU173" s="70"/>
      <c r="MV173" s="70"/>
      <c r="MW173" s="70"/>
      <c r="MX173" s="70"/>
    </row>
    <row r="174" spans="1:362" s="353" customFormat="1">
      <c r="A174" s="329">
        <v>165</v>
      </c>
      <c r="B174" s="125" t="s">
        <v>53</v>
      </c>
      <c r="C174" s="351">
        <v>2910.5</v>
      </c>
      <c r="D174" s="351">
        <v>2403.1</v>
      </c>
      <c r="E174" s="351">
        <v>35</v>
      </c>
      <c r="F174" s="351">
        <v>472.39999999999992</v>
      </c>
      <c r="G174" s="351">
        <v>3.1</v>
      </c>
      <c r="H174" s="351">
        <v>2.6</v>
      </c>
      <c r="I174" s="351">
        <v>0.8</v>
      </c>
      <c r="J174" s="351">
        <v>74.099999999999994</v>
      </c>
      <c r="K174" s="351">
        <v>1.5</v>
      </c>
      <c r="L174" s="351">
        <v>0.1</v>
      </c>
      <c r="M174" s="351">
        <v>0</v>
      </c>
      <c r="N174" s="351">
        <v>5</v>
      </c>
      <c r="O174" s="351">
        <v>28.4</v>
      </c>
      <c r="P174" s="351">
        <v>20.5</v>
      </c>
      <c r="Q174" s="351">
        <v>8.5</v>
      </c>
      <c r="R174" s="351">
        <v>6.2</v>
      </c>
      <c r="S174" s="351">
        <v>5</v>
      </c>
      <c r="T174" s="351">
        <v>0.6</v>
      </c>
      <c r="U174" s="351">
        <v>295.59999999999997</v>
      </c>
      <c r="V174" s="351">
        <v>0</v>
      </c>
      <c r="W174" s="351">
        <v>20.399999999999999</v>
      </c>
      <c r="X174" s="351">
        <v>0</v>
      </c>
      <c r="Y174" s="333"/>
      <c r="Z174" s="334"/>
      <c r="AA174" s="334"/>
      <c r="AB174" s="334"/>
    </row>
    <row r="175" spans="1:362" s="354" customFormat="1">
      <c r="A175" s="329">
        <v>166</v>
      </c>
      <c r="B175" s="335" t="s">
        <v>590</v>
      </c>
      <c r="C175" s="376">
        <v>1797.1999999999998</v>
      </c>
      <c r="D175" s="376">
        <v>1344.3</v>
      </c>
      <c r="E175" s="376">
        <v>19.600000000000001</v>
      </c>
      <c r="F175" s="376">
        <v>433.29999999999995</v>
      </c>
      <c r="G175" s="376">
        <v>0</v>
      </c>
      <c r="H175" s="376">
        <v>2.1</v>
      </c>
      <c r="I175" s="376">
        <v>0.8</v>
      </c>
      <c r="J175" s="376">
        <v>73.599999999999994</v>
      </c>
      <c r="K175" s="376">
        <v>1.1000000000000001</v>
      </c>
      <c r="L175" s="376">
        <v>0.1</v>
      </c>
      <c r="M175" s="376">
        <v>0</v>
      </c>
      <c r="N175" s="376">
        <v>5</v>
      </c>
      <c r="O175" s="376">
        <v>2</v>
      </c>
      <c r="P175" s="376">
        <v>20.5</v>
      </c>
      <c r="Q175" s="376">
        <v>8.5</v>
      </c>
      <c r="R175" s="376">
        <v>6.2</v>
      </c>
      <c r="S175" s="376">
        <v>5</v>
      </c>
      <c r="T175" s="376">
        <v>0.6</v>
      </c>
      <c r="U175" s="376">
        <v>287.39999999999998</v>
      </c>
      <c r="V175" s="376">
        <v>0</v>
      </c>
      <c r="W175" s="376">
        <v>20.399999999999999</v>
      </c>
      <c r="X175" s="394">
        <v>0</v>
      </c>
      <c r="Y175" s="333"/>
      <c r="Z175" s="334"/>
      <c r="AA175" s="334"/>
      <c r="AB175" s="334"/>
    </row>
    <row r="176" spans="1:362" s="357" customFormat="1" ht="25.5">
      <c r="A176" s="329">
        <v>167</v>
      </c>
      <c r="B176" s="337" t="s">
        <v>591</v>
      </c>
      <c r="C176" s="338">
        <v>12.7</v>
      </c>
      <c r="D176" s="355"/>
      <c r="E176" s="338"/>
      <c r="F176" s="338">
        <v>12.7</v>
      </c>
      <c r="G176" s="356">
        <v>3.1</v>
      </c>
      <c r="H176" s="356">
        <v>0.5</v>
      </c>
      <c r="I176" s="356"/>
      <c r="J176" s="356">
        <v>0.5</v>
      </c>
      <c r="K176" s="356">
        <v>0.4</v>
      </c>
      <c r="L176" s="356"/>
      <c r="M176" s="356"/>
      <c r="N176" s="356"/>
      <c r="O176" s="356"/>
      <c r="P176" s="356"/>
      <c r="Q176" s="356"/>
      <c r="R176" s="356"/>
      <c r="S176" s="356"/>
      <c r="T176" s="356"/>
      <c r="U176" s="365">
        <v>8.1999999999999993</v>
      </c>
      <c r="V176" s="365">
        <v>0</v>
      </c>
      <c r="W176" s="365"/>
      <c r="X176" s="395"/>
      <c r="Y176" s="333"/>
      <c r="Z176" s="334"/>
      <c r="AA176" s="334"/>
      <c r="AB176" s="334"/>
      <c r="AC176" s="354"/>
      <c r="AD176" s="354"/>
      <c r="AE176" s="354"/>
      <c r="AF176" s="354"/>
      <c r="AG176" s="354"/>
      <c r="AH176" s="354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4"/>
      <c r="AX176" s="354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4"/>
      <c r="BN176" s="354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  <c r="CB176" s="354"/>
      <c r="CC176" s="354"/>
      <c r="CD176" s="354"/>
      <c r="CE176" s="354"/>
      <c r="CF176" s="354"/>
      <c r="CG176" s="354"/>
      <c r="CH176" s="354"/>
      <c r="CI176" s="354"/>
      <c r="CJ176" s="354"/>
      <c r="CK176" s="354"/>
      <c r="CL176" s="354"/>
      <c r="CM176" s="354"/>
      <c r="CN176" s="354"/>
      <c r="CO176" s="354"/>
      <c r="CP176" s="354"/>
      <c r="CQ176" s="354"/>
      <c r="CR176" s="354"/>
      <c r="CS176" s="354"/>
      <c r="CT176" s="354"/>
      <c r="CU176" s="354"/>
      <c r="CV176" s="354"/>
      <c r="CW176" s="354"/>
      <c r="CX176" s="354"/>
      <c r="CY176" s="354"/>
      <c r="CZ176" s="354"/>
      <c r="DA176" s="354"/>
      <c r="DB176" s="354"/>
      <c r="DC176" s="354"/>
      <c r="DD176" s="354"/>
      <c r="DE176" s="354"/>
      <c r="DF176" s="354"/>
      <c r="DG176" s="354"/>
      <c r="DH176" s="354"/>
      <c r="DI176" s="354"/>
      <c r="DJ176" s="354"/>
      <c r="DK176" s="354"/>
      <c r="DL176" s="354"/>
      <c r="DM176" s="354"/>
      <c r="DN176" s="354"/>
      <c r="DO176" s="354"/>
      <c r="DP176" s="354"/>
      <c r="DQ176" s="354"/>
      <c r="DR176" s="354"/>
      <c r="DS176" s="354"/>
      <c r="DT176" s="354"/>
      <c r="DU176" s="354"/>
      <c r="DV176" s="354"/>
      <c r="DW176" s="354"/>
      <c r="DX176" s="354"/>
      <c r="DY176" s="354"/>
      <c r="DZ176" s="354"/>
      <c r="EA176" s="354"/>
      <c r="EB176" s="354"/>
      <c r="EC176" s="354"/>
      <c r="ED176" s="354"/>
      <c r="EE176" s="354"/>
      <c r="EF176" s="354"/>
      <c r="EG176" s="354"/>
      <c r="EH176" s="354"/>
      <c r="EI176" s="354"/>
      <c r="EJ176" s="354"/>
      <c r="EK176" s="354"/>
      <c r="EL176" s="354"/>
      <c r="EM176" s="354"/>
      <c r="EN176" s="354"/>
      <c r="EO176" s="354"/>
      <c r="EP176" s="354"/>
      <c r="EQ176" s="354"/>
      <c r="ER176" s="354"/>
      <c r="ES176" s="354"/>
      <c r="ET176" s="354"/>
      <c r="EU176" s="354"/>
      <c r="EV176" s="354"/>
      <c r="EW176" s="354"/>
      <c r="EX176" s="354"/>
      <c r="EY176" s="354"/>
      <c r="EZ176" s="354"/>
      <c r="FA176" s="354"/>
      <c r="FB176" s="354"/>
      <c r="FC176" s="354"/>
      <c r="FD176" s="354"/>
      <c r="FE176" s="354"/>
      <c r="FF176" s="354"/>
      <c r="FG176" s="354"/>
      <c r="FH176" s="354"/>
      <c r="FI176" s="354"/>
      <c r="FJ176" s="354"/>
      <c r="FK176" s="354"/>
      <c r="FL176" s="354"/>
      <c r="FM176" s="354"/>
      <c r="FN176" s="354"/>
      <c r="FO176" s="354"/>
      <c r="FP176" s="354"/>
      <c r="FQ176" s="354"/>
      <c r="FR176" s="354"/>
      <c r="FS176" s="354"/>
      <c r="FT176" s="354"/>
      <c r="FU176" s="354"/>
      <c r="FV176" s="354"/>
      <c r="FW176" s="354"/>
      <c r="FX176" s="354"/>
      <c r="FY176" s="354"/>
      <c r="FZ176" s="354"/>
      <c r="GA176" s="354"/>
      <c r="GB176" s="354"/>
      <c r="GC176" s="354"/>
      <c r="GD176" s="354"/>
      <c r="GE176" s="354"/>
      <c r="GF176" s="354"/>
      <c r="GG176" s="354"/>
      <c r="GH176" s="354"/>
      <c r="GI176" s="354"/>
      <c r="GJ176" s="354"/>
      <c r="GK176" s="354"/>
      <c r="GL176" s="354"/>
      <c r="GM176" s="354"/>
      <c r="GN176" s="354"/>
      <c r="GO176" s="354"/>
      <c r="GP176" s="354"/>
      <c r="GQ176" s="354"/>
      <c r="GR176" s="354"/>
      <c r="GS176" s="354"/>
      <c r="GT176" s="354"/>
      <c r="GU176" s="354"/>
      <c r="GV176" s="354"/>
      <c r="GW176" s="354"/>
      <c r="GX176" s="354"/>
      <c r="GY176" s="354"/>
      <c r="GZ176" s="354"/>
      <c r="HA176" s="354"/>
      <c r="HB176" s="354"/>
      <c r="HC176" s="354"/>
      <c r="HD176" s="354"/>
      <c r="HE176" s="354"/>
      <c r="HF176" s="354"/>
      <c r="HG176" s="354"/>
      <c r="HH176" s="354"/>
      <c r="HI176" s="354"/>
      <c r="HJ176" s="354"/>
      <c r="HK176" s="354"/>
      <c r="HL176" s="354"/>
      <c r="HM176" s="354"/>
      <c r="HN176" s="354"/>
      <c r="HO176" s="354"/>
      <c r="HP176" s="354"/>
      <c r="HQ176" s="354"/>
      <c r="HR176" s="354"/>
      <c r="HS176" s="354"/>
      <c r="HT176" s="354"/>
      <c r="HU176" s="354"/>
      <c r="HV176" s="354"/>
      <c r="HW176" s="354"/>
      <c r="HX176" s="354"/>
      <c r="HY176" s="354"/>
      <c r="HZ176" s="354"/>
      <c r="IA176" s="354"/>
      <c r="IB176" s="354"/>
      <c r="IC176" s="354"/>
      <c r="ID176" s="354"/>
      <c r="IE176" s="354"/>
      <c r="IF176" s="354"/>
      <c r="IG176" s="354"/>
      <c r="IH176" s="354"/>
      <c r="II176" s="354"/>
      <c r="IJ176" s="354"/>
      <c r="IK176" s="354"/>
      <c r="IL176" s="354"/>
      <c r="IM176" s="354"/>
      <c r="IN176" s="354"/>
      <c r="IO176" s="354"/>
      <c r="IP176" s="354"/>
      <c r="IQ176" s="354"/>
      <c r="IR176" s="354"/>
      <c r="IS176" s="354"/>
      <c r="IT176" s="354"/>
      <c r="IU176" s="354"/>
      <c r="IV176" s="354"/>
      <c r="IW176" s="354"/>
      <c r="IX176" s="354"/>
      <c r="IY176" s="354"/>
      <c r="IZ176" s="354"/>
      <c r="JA176" s="354"/>
      <c r="JB176" s="354"/>
      <c r="JC176" s="354"/>
      <c r="JD176" s="354"/>
      <c r="JE176" s="354"/>
      <c r="JF176" s="354"/>
      <c r="JG176" s="354"/>
      <c r="JH176" s="354"/>
      <c r="JI176" s="354"/>
      <c r="JJ176" s="354"/>
      <c r="JK176" s="354"/>
      <c r="JL176" s="354"/>
      <c r="JM176" s="354"/>
      <c r="JN176" s="354"/>
      <c r="JO176" s="354"/>
      <c r="JP176" s="354"/>
      <c r="JQ176" s="354"/>
      <c r="JR176" s="354"/>
      <c r="JS176" s="354"/>
      <c r="JT176" s="354"/>
      <c r="JU176" s="354"/>
      <c r="JV176" s="354"/>
      <c r="JW176" s="354"/>
      <c r="JX176" s="354"/>
      <c r="JY176" s="354"/>
      <c r="JZ176" s="354"/>
      <c r="KA176" s="354"/>
      <c r="KB176" s="354"/>
      <c r="KC176" s="354"/>
      <c r="KD176" s="354"/>
      <c r="KE176" s="354"/>
      <c r="KF176" s="354"/>
      <c r="KG176" s="354"/>
      <c r="KH176" s="354"/>
      <c r="KI176" s="354"/>
      <c r="KJ176" s="354"/>
      <c r="KK176" s="354"/>
      <c r="KL176" s="354"/>
      <c r="KM176" s="354"/>
      <c r="KN176" s="354"/>
      <c r="KO176" s="354"/>
      <c r="KP176" s="354"/>
      <c r="KQ176" s="354"/>
      <c r="KR176" s="354"/>
      <c r="KS176" s="354"/>
      <c r="KT176" s="354"/>
      <c r="KU176" s="354"/>
      <c r="KV176" s="354"/>
      <c r="KW176" s="354"/>
      <c r="KX176" s="354"/>
      <c r="KY176" s="354"/>
      <c r="KZ176" s="354"/>
      <c r="LA176" s="354"/>
      <c r="LB176" s="354"/>
      <c r="LC176" s="354"/>
      <c r="LD176" s="354"/>
      <c r="LE176" s="354"/>
      <c r="LF176" s="354"/>
      <c r="LG176" s="354"/>
      <c r="LH176" s="354"/>
      <c r="LI176" s="354"/>
      <c r="LJ176" s="354"/>
      <c r="LK176" s="354"/>
      <c r="LL176" s="354"/>
      <c r="LM176" s="354"/>
      <c r="LN176" s="354"/>
      <c r="LO176" s="354"/>
      <c r="LP176" s="354"/>
      <c r="LQ176" s="354"/>
      <c r="LR176" s="354"/>
      <c r="LS176" s="354"/>
      <c r="LT176" s="354"/>
      <c r="LU176" s="354"/>
      <c r="LV176" s="354"/>
      <c r="LW176" s="354"/>
      <c r="LX176" s="354"/>
      <c r="LY176" s="354"/>
      <c r="LZ176" s="354"/>
      <c r="MA176" s="354"/>
      <c r="MB176" s="354"/>
      <c r="MC176" s="354"/>
      <c r="MD176" s="354"/>
      <c r="ME176" s="354"/>
      <c r="MF176" s="354"/>
      <c r="MG176" s="354"/>
      <c r="MH176" s="354"/>
      <c r="MI176" s="354"/>
      <c r="MJ176" s="354"/>
      <c r="MK176" s="354"/>
      <c r="ML176" s="354"/>
      <c r="MM176" s="354"/>
      <c r="MN176" s="354"/>
      <c r="MO176" s="354"/>
      <c r="MP176" s="354"/>
      <c r="MQ176" s="354"/>
      <c r="MR176" s="354"/>
      <c r="MS176" s="354"/>
      <c r="MT176" s="354"/>
      <c r="MU176" s="354"/>
      <c r="MV176" s="354"/>
      <c r="MW176" s="354"/>
      <c r="MX176" s="354"/>
    </row>
    <row r="177" spans="1:362" s="400" customFormat="1">
      <c r="A177" s="329">
        <v>168</v>
      </c>
      <c r="B177" s="382" t="s">
        <v>610</v>
      </c>
      <c r="C177" s="383">
        <v>1100.6000000000001</v>
      </c>
      <c r="D177" s="396">
        <v>1058.8</v>
      </c>
      <c r="E177" s="383">
        <v>15.4</v>
      </c>
      <c r="F177" s="383">
        <v>26.4</v>
      </c>
      <c r="G177" s="397"/>
      <c r="H177" s="397"/>
      <c r="I177" s="397"/>
      <c r="J177" s="397"/>
      <c r="K177" s="397"/>
      <c r="L177" s="397"/>
      <c r="M177" s="397"/>
      <c r="N177" s="397"/>
      <c r="O177" s="397">
        <v>26.4</v>
      </c>
      <c r="P177" s="397"/>
      <c r="Q177" s="397"/>
      <c r="R177" s="397"/>
      <c r="S177" s="397"/>
      <c r="T177" s="397"/>
      <c r="U177" s="398"/>
      <c r="V177" s="398"/>
      <c r="W177" s="398"/>
      <c r="X177" s="399"/>
      <c r="Y177" s="333"/>
      <c r="Z177" s="334"/>
      <c r="AA177" s="334"/>
      <c r="AB177" s="334"/>
      <c r="AC177" s="354"/>
      <c r="AD177" s="354"/>
      <c r="AE177" s="354"/>
      <c r="AF177" s="354"/>
      <c r="AG177" s="354"/>
      <c r="AH177" s="354"/>
      <c r="AI177" s="354"/>
      <c r="AJ177" s="354"/>
      <c r="AK177" s="354"/>
      <c r="AL177" s="354"/>
      <c r="AM177" s="354"/>
      <c r="AN177" s="354"/>
      <c r="AO177" s="354"/>
      <c r="AP177" s="354"/>
      <c r="AQ177" s="354"/>
      <c r="AR177" s="354"/>
      <c r="AS177" s="354"/>
      <c r="AT177" s="354"/>
      <c r="AU177" s="354"/>
      <c r="AV177" s="354"/>
      <c r="AW177" s="354"/>
      <c r="AX177" s="354"/>
      <c r="AY177" s="354"/>
      <c r="AZ177" s="354"/>
      <c r="BA177" s="354"/>
      <c r="BB177" s="354"/>
      <c r="BC177" s="354"/>
      <c r="BD177" s="354"/>
      <c r="BE177" s="354"/>
      <c r="BF177" s="354"/>
      <c r="BG177" s="354"/>
      <c r="BH177" s="354"/>
      <c r="BI177" s="354"/>
      <c r="BJ177" s="354"/>
      <c r="BK177" s="354"/>
      <c r="BL177" s="354"/>
      <c r="BM177" s="354"/>
      <c r="BN177" s="354"/>
      <c r="BO177" s="354"/>
      <c r="BP177" s="354"/>
      <c r="BQ177" s="354"/>
      <c r="BR177" s="354"/>
      <c r="BS177" s="354"/>
      <c r="BT177" s="354"/>
      <c r="BU177" s="354"/>
      <c r="BV177" s="354"/>
      <c r="BW177" s="354"/>
      <c r="BX177" s="354"/>
      <c r="BY177" s="354"/>
      <c r="BZ177" s="354"/>
      <c r="CA177" s="354"/>
      <c r="CB177" s="354"/>
      <c r="CC177" s="354"/>
      <c r="CD177" s="354"/>
      <c r="CE177" s="354"/>
      <c r="CF177" s="354"/>
      <c r="CG177" s="354"/>
      <c r="CH177" s="354"/>
      <c r="CI177" s="354"/>
      <c r="CJ177" s="354"/>
      <c r="CK177" s="354"/>
      <c r="CL177" s="354"/>
      <c r="CM177" s="354"/>
      <c r="CN177" s="354"/>
      <c r="CO177" s="354"/>
      <c r="CP177" s="354"/>
      <c r="CQ177" s="354"/>
      <c r="CR177" s="354"/>
      <c r="CS177" s="354"/>
      <c r="CT177" s="354"/>
      <c r="CU177" s="354"/>
      <c r="CV177" s="354"/>
      <c r="CW177" s="354"/>
      <c r="CX177" s="354"/>
      <c r="CY177" s="354"/>
      <c r="CZ177" s="354"/>
      <c r="DA177" s="354"/>
      <c r="DB177" s="354"/>
      <c r="DC177" s="354"/>
      <c r="DD177" s="354"/>
      <c r="DE177" s="354"/>
      <c r="DF177" s="354"/>
      <c r="DG177" s="354"/>
      <c r="DH177" s="354"/>
      <c r="DI177" s="354"/>
      <c r="DJ177" s="354"/>
      <c r="DK177" s="354"/>
      <c r="DL177" s="354"/>
      <c r="DM177" s="354"/>
      <c r="DN177" s="354"/>
      <c r="DO177" s="354"/>
      <c r="DP177" s="354"/>
      <c r="DQ177" s="354"/>
      <c r="DR177" s="354"/>
      <c r="DS177" s="354"/>
      <c r="DT177" s="354"/>
      <c r="DU177" s="354"/>
      <c r="DV177" s="354"/>
      <c r="DW177" s="354"/>
      <c r="DX177" s="354"/>
      <c r="DY177" s="354"/>
      <c r="DZ177" s="354"/>
      <c r="EA177" s="354"/>
      <c r="EB177" s="354"/>
      <c r="EC177" s="354"/>
      <c r="ED177" s="354"/>
      <c r="EE177" s="354"/>
      <c r="EF177" s="354"/>
      <c r="EG177" s="354"/>
      <c r="EH177" s="354"/>
      <c r="EI177" s="354"/>
      <c r="EJ177" s="354"/>
      <c r="EK177" s="354"/>
      <c r="EL177" s="354"/>
      <c r="EM177" s="354"/>
      <c r="EN177" s="354"/>
      <c r="EO177" s="354"/>
      <c r="EP177" s="354"/>
      <c r="EQ177" s="354"/>
      <c r="ER177" s="354"/>
      <c r="ES177" s="354"/>
      <c r="ET177" s="354"/>
      <c r="EU177" s="354"/>
      <c r="EV177" s="354"/>
      <c r="EW177" s="354"/>
      <c r="EX177" s="354"/>
      <c r="EY177" s="354"/>
      <c r="EZ177" s="354"/>
      <c r="FA177" s="354"/>
      <c r="FB177" s="354"/>
      <c r="FC177" s="354"/>
      <c r="FD177" s="354"/>
      <c r="FE177" s="354"/>
      <c r="FF177" s="354"/>
      <c r="FG177" s="354"/>
      <c r="FH177" s="354"/>
      <c r="FI177" s="354"/>
      <c r="FJ177" s="354"/>
      <c r="FK177" s="354"/>
      <c r="FL177" s="354"/>
      <c r="FM177" s="354"/>
      <c r="FN177" s="354"/>
      <c r="FO177" s="354"/>
      <c r="FP177" s="354"/>
      <c r="FQ177" s="354"/>
      <c r="FR177" s="354"/>
      <c r="FS177" s="354"/>
      <c r="FT177" s="354"/>
      <c r="FU177" s="354"/>
      <c r="FV177" s="354"/>
      <c r="FW177" s="354"/>
      <c r="FX177" s="354"/>
      <c r="FY177" s="354"/>
      <c r="FZ177" s="354"/>
      <c r="GA177" s="354"/>
      <c r="GB177" s="354"/>
      <c r="GC177" s="354"/>
      <c r="GD177" s="354"/>
      <c r="GE177" s="354"/>
      <c r="GF177" s="354"/>
      <c r="GG177" s="354"/>
      <c r="GH177" s="354"/>
      <c r="GI177" s="354"/>
      <c r="GJ177" s="354"/>
      <c r="GK177" s="354"/>
      <c r="GL177" s="354"/>
      <c r="GM177" s="354"/>
      <c r="GN177" s="354"/>
      <c r="GO177" s="354"/>
      <c r="GP177" s="354"/>
      <c r="GQ177" s="354"/>
      <c r="GR177" s="354"/>
      <c r="GS177" s="354"/>
      <c r="GT177" s="354"/>
      <c r="GU177" s="354"/>
      <c r="GV177" s="354"/>
      <c r="GW177" s="354"/>
      <c r="GX177" s="354"/>
      <c r="GY177" s="354"/>
      <c r="GZ177" s="354"/>
      <c r="HA177" s="354"/>
      <c r="HB177" s="354"/>
      <c r="HC177" s="354"/>
      <c r="HD177" s="354"/>
      <c r="HE177" s="354"/>
      <c r="HF177" s="354"/>
      <c r="HG177" s="354"/>
      <c r="HH177" s="354"/>
      <c r="HI177" s="354"/>
      <c r="HJ177" s="354"/>
      <c r="HK177" s="354"/>
      <c r="HL177" s="354"/>
      <c r="HM177" s="354"/>
      <c r="HN177" s="354"/>
      <c r="HO177" s="354"/>
      <c r="HP177" s="354"/>
      <c r="HQ177" s="354"/>
      <c r="HR177" s="354"/>
      <c r="HS177" s="354"/>
      <c r="HT177" s="354"/>
      <c r="HU177" s="354"/>
      <c r="HV177" s="354"/>
      <c r="HW177" s="354"/>
      <c r="HX177" s="354"/>
      <c r="HY177" s="354"/>
      <c r="HZ177" s="354"/>
      <c r="IA177" s="354"/>
      <c r="IB177" s="354"/>
      <c r="IC177" s="354"/>
      <c r="ID177" s="354"/>
      <c r="IE177" s="354"/>
      <c r="IF177" s="354"/>
      <c r="IG177" s="354"/>
      <c r="IH177" s="354"/>
      <c r="II177" s="354"/>
      <c r="IJ177" s="354"/>
      <c r="IK177" s="354"/>
      <c r="IL177" s="354"/>
      <c r="IM177" s="354"/>
      <c r="IN177" s="354"/>
      <c r="IO177" s="354"/>
      <c r="IP177" s="354"/>
      <c r="IQ177" s="354"/>
      <c r="IR177" s="354"/>
      <c r="IS177" s="354"/>
      <c r="IT177" s="354"/>
      <c r="IU177" s="354"/>
      <c r="IV177" s="354"/>
      <c r="IW177" s="354"/>
      <c r="IX177" s="354"/>
      <c r="IY177" s="354"/>
      <c r="IZ177" s="354"/>
      <c r="JA177" s="354"/>
      <c r="JB177" s="354"/>
      <c r="JC177" s="354"/>
      <c r="JD177" s="354"/>
      <c r="JE177" s="354"/>
      <c r="JF177" s="354"/>
      <c r="JG177" s="354"/>
      <c r="JH177" s="354"/>
      <c r="JI177" s="354"/>
      <c r="JJ177" s="354"/>
      <c r="JK177" s="354"/>
      <c r="JL177" s="354"/>
      <c r="JM177" s="354"/>
      <c r="JN177" s="354"/>
      <c r="JO177" s="354"/>
      <c r="JP177" s="354"/>
      <c r="JQ177" s="354"/>
      <c r="JR177" s="354"/>
      <c r="JS177" s="354"/>
      <c r="JT177" s="354"/>
      <c r="JU177" s="354"/>
      <c r="JV177" s="354"/>
      <c r="JW177" s="354"/>
      <c r="JX177" s="354"/>
      <c r="JY177" s="354"/>
      <c r="JZ177" s="354"/>
      <c r="KA177" s="354"/>
      <c r="KB177" s="354"/>
      <c r="KC177" s="354"/>
      <c r="KD177" s="354"/>
      <c r="KE177" s="354"/>
      <c r="KF177" s="354"/>
      <c r="KG177" s="354"/>
      <c r="KH177" s="354"/>
      <c r="KI177" s="354"/>
      <c r="KJ177" s="354"/>
      <c r="KK177" s="354"/>
      <c r="KL177" s="354"/>
      <c r="KM177" s="354"/>
      <c r="KN177" s="354"/>
      <c r="KO177" s="354"/>
      <c r="KP177" s="354"/>
      <c r="KQ177" s="354"/>
      <c r="KR177" s="354"/>
      <c r="KS177" s="354"/>
      <c r="KT177" s="354"/>
      <c r="KU177" s="354"/>
      <c r="KV177" s="354"/>
      <c r="KW177" s="354"/>
      <c r="KX177" s="354"/>
      <c r="KY177" s="354"/>
      <c r="KZ177" s="354"/>
      <c r="LA177" s="354"/>
      <c r="LB177" s="354"/>
      <c r="LC177" s="354"/>
      <c r="LD177" s="354"/>
      <c r="LE177" s="354"/>
      <c r="LF177" s="354"/>
      <c r="LG177" s="354"/>
      <c r="LH177" s="354"/>
      <c r="LI177" s="354"/>
      <c r="LJ177" s="354"/>
      <c r="LK177" s="354"/>
      <c r="LL177" s="354"/>
      <c r="LM177" s="354"/>
      <c r="LN177" s="354"/>
      <c r="LO177" s="354"/>
      <c r="LP177" s="354"/>
      <c r="LQ177" s="354"/>
      <c r="LR177" s="354"/>
      <c r="LS177" s="354"/>
      <c r="LT177" s="354"/>
      <c r="LU177" s="354"/>
      <c r="LV177" s="354"/>
      <c r="LW177" s="354"/>
      <c r="LX177" s="354"/>
      <c r="LY177" s="354"/>
      <c r="LZ177" s="354"/>
      <c r="MA177" s="354"/>
      <c r="MB177" s="354"/>
      <c r="MC177" s="354"/>
      <c r="MD177" s="354"/>
      <c r="ME177" s="354"/>
      <c r="MF177" s="354"/>
      <c r="MG177" s="354"/>
      <c r="MH177" s="354"/>
      <c r="MI177" s="354"/>
      <c r="MJ177" s="354"/>
      <c r="MK177" s="354"/>
      <c r="ML177" s="354"/>
      <c r="MM177" s="354"/>
      <c r="MN177" s="354"/>
      <c r="MO177" s="354"/>
      <c r="MP177" s="354"/>
      <c r="MQ177" s="354"/>
      <c r="MR177" s="354"/>
      <c r="MS177" s="354"/>
      <c r="MT177" s="354"/>
      <c r="MU177" s="354"/>
      <c r="MV177" s="354"/>
      <c r="MW177" s="354"/>
      <c r="MX177" s="354"/>
    </row>
    <row r="178" spans="1:362" s="248" customFormat="1">
      <c r="A178" s="329">
        <v>169</v>
      </c>
      <c r="B178" s="330" t="s">
        <v>614</v>
      </c>
      <c r="C178" s="331">
        <v>682.6</v>
      </c>
      <c r="D178" s="331">
        <v>521.20000000000005</v>
      </c>
      <c r="E178" s="331">
        <v>7.7</v>
      </c>
      <c r="F178" s="331">
        <v>153.69999999999999</v>
      </c>
      <c r="G178" s="331">
        <v>0</v>
      </c>
      <c r="H178" s="331">
        <v>0.2</v>
      </c>
      <c r="I178" s="331">
        <v>3</v>
      </c>
      <c r="J178" s="331">
        <v>4.2</v>
      </c>
      <c r="K178" s="331">
        <v>0</v>
      </c>
      <c r="L178" s="331">
        <v>0.5</v>
      </c>
      <c r="M178" s="331">
        <v>0</v>
      </c>
      <c r="N178" s="331">
        <v>2</v>
      </c>
      <c r="O178" s="331">
        <v>1.5</v>
      </c>
      <c r="P178" s="331">
        <v>2.5</v>
      </c>
      <c r="Q178" s="331">
        <v>3.6</v>
      </c>
      <c r="R178" s="331">
        <v>0.2</v>
      </c>
      <c r="S178" s="331">
        <v>0.3</v>
      </c>
      <c r="T178" s="331">
        <v>8</v>
      </c>
      <c r="U178" s="331">
        <v>95</v>
      </c>
      <c r="V178" s="331">
        <v>0</v>
      </c>
      <c r="W178" s="331">
        <v>7.5</v>
      </c>
      <c r="X178" s="332">
        <v>25.2</v>
      </c>
      <c r="Y178" s="333"/>
      <c r="Z178" s="334"/>
      <c r="AA178" s="334"/>
      <c r="AB178" s="334"/>
    </row>
    <row r="179" spans="1:362">
      <c r="A179" s="329">
        <v>170</v>
      </c>
      <c r="B179" s="335" t="s">
        <v>590</v>
      </c>
      <c r="C179" s="336">
        <v>145.80000000000001</v>
      </c>
      <c r="D179" s="336">
        <v>113.7</v>
      </c>
      <c r="E179" s="336">
        <v>1.7</v>
      </c>
      <c r="F179" s="336">
        <v>30.4</v>
      </c>
      <c r="G179" s="336">
        <v>0</v>
      </c>
      <c r="H179" s="336">
        <v>0</v>
      </c>
      <c r="I179" s="336">
        <v>0</v>
      </c>
      <c r="J179" s="336">
        <v>0</v>
      </c>
      <c r="K179" s="336">
        <v>0</v>
      </c>
      <c r="L179" s="336">
        <v>0</v>
      </c>
      <c r="M179" s="336">
        <v>0</v>
      </c>
      <c r="N179" s="336">
        <v>0</v>
      </c>
      <c r="O179" s="336">
        <v>0</v>
      </c>
      <c r="P179" s="336">
        <v>0</v>
      </c>
      <c r="Q179" s="336">
        <v>0</v>
      </c>
      <c r="R179" s="336">
        <v>0</v>
      </c>
      <c r="S179" s="336">
        <v>0</v>
      </c>
      <c r="T179" s="336">
        <v>0</v>
      </c>
      <c r="U179" s="336">
        <v>4.8</v>
      </c>
      <c r="V179" s="336">
        <v>0</v>
      </c>
      <c r="W179" s="336">
        <v>0.6</v>
      </c>
      <c r="X179" s="345">
        <v>25</v>
      </c>
      <c r="Y179" s="333"/>
      <c r="Z179" s="334"/>
      <c r="AA179" s="334"/>
      <c r="AB179" s="334"/>
    </row>
    <row r="180" spans="1:362" s="340" customFormat="1" ht="22.15" customHeight="1">
      <c r="A180" s="329">
        <v>171</v>
      </c>
      <c r="B180" s="337" t="s">
        <v>591</v>
      </c>
      <c r="C180" s="338">
        <v>8.1999999999999993</v>
      </c>
      <c r="D180" s="348">
        <v>3.9</v>
      </c>
      <c r="E180" s="338">
        <v>0.1</v>
      </c>
      <c r="F180" s="338">
        <v>4.2</v>
      </c>
      <c r="G180" s="346"/>
      <c r="H180" s="346"/>
      <c r="I180" s="346"/>
      <c r="J180" s="346"/>
      <c r="K180" s="346"/>
      <c r="L180" s="346"/>
      <c r="M180" s="346"/>
      <c r="N180" s="346"/>
      <c r="O180" s="346"/>
      <c r="P180" s="346"/>
      <c r="Q180" s="346"/>
      <c r="R180" s="346"/>
      <c r="S180" s="346"/>
      <c r="T180" s="346"/>
      <c r="U180" s="338">
        <v>4</v>
      </c>
      <c r="V180" s="338">
        <v>0</v>
      </c>
      <c r="W180" s="338"/>
      <c r="X180" s="339">
        <v>0.2</v>
      </c>
      <c r="Y180" s="333"/>
      <c r="Z180" s="334"/>
      <c r="AA180" s="334"/>
      <c r="AB180" s="334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  <c r="EE180" s="70"/>
      <c r="EF180" s="70"/>
      <c r="EG180" s="70"/>
      <c r="EH180" s="70"/>
      <c r="EI180" s="70"/>
      <c r="EJ180" s="70"/>
      <c r="EK180" s="70"/>
      <c r="EL180" s="70"/>
      <c r="EM180" s="70"/>
      <c r="EN180" s="70"/>
      <c r="EO180" s="70"/>
      <c r="EP180" s="70"/>
      <c r="EQ180" s="70"/>
      <c r="ER180" s="70"/>
      <c r="ES180" s="70"/>
      <c r="ET180" s="70"/>
      <c r="EU180" s="70"/>
      <c r="EV180" s="70"/>
      <c r="EW180" s="70"/>
      <c r="EX180" s="70"/>
      <c r="EY180" s="70"/>
      <c r="EZ180" s="70"/>
      <c r="FA180" s="70"/>
      <c r="FB180" s="70"/>
      <c r="FC180" s="70"/>
      <c r="FD180" s="70"/>
      <c r="FE180" s="70"/>
      <c r="FF180" s="70"/>
      <c r="FG180" s="70"/>
      <c r="FH180" s="70"/>
      <c r="FI180" s="70"/>
      <c r="FJ180" s="70"/>
      <c r="FK180" s="70"/>
      <c r="FL180" s="70"/>
      <c r="FM180" s="70"/>
      <c r="FN180" s="70"/>
      <c r="FO180" s="70"/>
      <c r="FP180" s="70"/>
      <c r="FQ180" s="70"/>
      <c r="FR180" s="70"/>
      <c r="FS180" s="70"/>
      <c r="FT180" s="70"/>
      <c r="FU180" s="70"/>
      <c r="FV180" s="70"/>
      <c r="FW180" s="70"/>
      <c r="FX180" s="70"/>
      <c r="FY180" s="70"/>
      <c r="FZ180" s="70"/>
      <c r="GA180" s="70"/>
      <c r="GB180" s="70"/>
      <c r="GC180" s="70"/>
      <c r="GD180" s="70"/>
      <c r="GE180" s="70"/>
      <c r="GF180" s="70"/>
      <c r="GG180" s="70"/>
      <c r="GH180" s="70"/>
      <c r="GI180" s="70"/>
      <c r="GJ180" s="70"/>
      <c r="GK180" s="70"/>
      <c r="GL180" s="70"/>
      <c r="GM180" s="70"/>
      <c r="GN180" s="70"/>
      <c r="GO180" s="70"/>
      <c r="GP180" s="70"/>
      <c r="GQ180" s="70"/>
      <c r="GR180" s="70"/>
      <c r="GS180" s="70"/>
      <c r="GT180" s="70"/>
      <c r="GU180" s="70"/>
      <c r="GV180" s="70"/>
      <c r="GW180" s="70"/>
      <c r="GX180" s="70"/>
      <c r="GY180" s="70"/>
      <c r="GZ180" s="70"/>
      <c r="HA180" s="70"/>
      <c r="HB180" s="70"/>
      <c r="HC180" s="70"/>
      <c r="HD180" s="70"/>
      <c r="HE180" s="70"/>
      <c r="HF180" s="70"/>
      <c r="HG180" s="70"/>
      <c r="HH180" s="70"/>
      <c r="HI180" s="70"/>
      <c r="HJ180" s="70"/>
      <c r="HK180" s="70"/>
      <c r="HL180" s="70"/>
      <c r="HM180" s="70"/>
      <c r="HN180" s="70"/>
      <c r="HO180" s="70"/>
      <c r="HP180" s="70"/>
      <c r="HQ180" s="70"/>
      <c r="HR180" s="70"/>
      <c r="HS180" s="70"/>
      <c r="HT180" s="70"/>
      <c r="HU180" s="70"/>
      <c r="HV180" s="70"/>
      <c r="HW180" s="70"/>
      <c r="HX180" s="70"/>
      <c r="HY180" s="70"/>
      <c r="HZ180" s="70"/>
      <c r="IA180" s="70"/>
      <c r="IB180" s="70"/>
      <c r="IC180" s="70"/>
      <c r="ID180" s="70"/>
      <c r="IE180" s="70"/>
      <c r="IF180" s="70"/>
      <c r="IG180" s="70"/>
      <c r="IH180" s="70"/>
      <c r="II180" s="70"/>
      <c r="IJ180" s="70"/>
      <c r="IK180" s="70"/>
      <c r="IL180" s="70"/>
      <c r="IM180" s="70"/>
      <c r="IN180" s="70"/>
      <c r="IO180" s="70"/>
      <c r="IP180" s="70"/>
      <c r="IQ180" s="70"/>
      <c r="IR180" s="70"/>
      <c r="IS180" s="70"/>
      <c r="IT180" s="70"/>
      <c r="IU180" s="70"/>
      <c r="IV180" s="70"/>
      <c r="IW180" s="70"/>
      <c r="IX180" s="70"/>
      <c r="IY180" s="70"/>
      <c r="IZ180" s="70"/>
      <c r="JA180" s="70"/>
      <c r="JB180" s="70"/>
      <c r="JC180" s="70"/>
      <c r="JD180" s="70"/>
      <c r="JE180" s="70"/>
      <c r="JF180" s="70"/>
      <c r="JG180" s="70"/>
      <c r="JH180" s="70"/>
      <c r="JI180" s="70"/>
      <c r="JJ180" s="70"/>
      <c r="JK180" s="70"/>
      <c r="JL180" s="70"/>
      <c r="JM180" s="70"/>
      <c r="JN180" s="70"/>
      <c r="JO180" s="70"/>
      <c r="JP180" s="70"/>
      <c r="JQ180" s="70"/>
      <c r="JR180" s="70"/>
      <c r="JS180" s="70"/>
      <c r="JT180" s="70"/>
      <c r="JU180" s="70"/>
      <c r="JV180" s="70"/>
      <c r="JW180" s="70"/>
      <c r="JX180" s="70"/>
      <c r="JY180" s="70"/>
      <c r="JZ180" s="70"/>
      <c r="KA180" s="70"/>
      <c r="KB180" s="70"/>
      <c r="KC180" s="70"/>
      <c r="KD180" s="70"/>
      <c r="KE180" s="70"/>
      <c r="KF180" s="70"/>
      <c r="KG180" s="70"/>
      <c r="KH180" s="70"/>
      <c r="KI180" s="70"/>
      <c r="KJ180" s="70"/>
      <c r="KK180" s="70"/>
      <c r="KL180" s="70"/>
      <c r="KM180" s="70"/>
      <c r="KN180" s="70"/>
      <c r="KO180" s="70"/>
      <c r="KP180" s="70"/>
      <c r="KQ180" s="70"/>
      <c r="KR180" s="70"/>
      <c r="KS180" s="70"/>
      <c r="KT180" s="70"/>
      <c r="KU180" s="70"/>
      <c r="KV180" s="70"/>
      <c r="KW180" s="70"/>
      <c r="KX180" s="70"/>
      <c r="KY180" s="70"/>
      <c r="KZ180" s="70"/>
      <c r="LA180" s="70"/>
      <c r="LB180" s="70"/>
      <c r="LC180" s="70"/>
      <c r="LD180" s="70"/>
      <c r="LE180" s="70"/>
      <c r="LF180" s="70"/>
      <c r="LG180" s="70"/>
      <c r="LH180" s="70"/>
      <c r="LI180" s="70"/>
      <c r="LJ180" s="70"/>
      <c r="LK180" s="70"/>
      <c r="LL180" s="70"/>
      <c r="LM180" s="70"/>
      <c r="LN180" s="70"/>
      <c r="LO180" s="70"/>
      <c r="LP180" s="70"/>
      <c r="LQ180" s="70"/>
      <c r="LR180" s="70"/>
      <c r="LS180" s="70"/>
      <c r="LT180" s="70"/>
      <c r="LU180" s="70"/>
      <c r="LV180" s="70"/>
      <c r="LW180" s="70"/>
      <c r="LX180" s="70"/>
      <c r="LY180" s="70"/>
      <c r="LZ180" s="70"/>
      <c r="MA180" s="70"/>
      <c r="MB180" s="70"/>
      <c r="MC180" s="70"/>
      <c r="MD180" s="70"/>
      <c r="ME180" s="70"/>
      <c r="MF180" s="70"/>
      <c r="MG180" s="70"/>
      <c r="MH180" s="70"/>
      <c r="MI180" s="70"/>
      <c r="MJ180" s="70"/>
      <c r="MK180" s="70"/>
      <c r="ML180" s="70"/>
      <c r="MM180" s="70"/>
      <c r="MN180" s="70"/>
      <c r="MO180" s="70"/>
      <c r="MP180" s="70"/>
      <c r="MQ180" s="70"/>
      <c r="MR180" s="70"/>
      <c r="MS180" s="70"/>
      <c r="MT180" s="70"/>
      <c r="MU180" s="70"/>
      <c r="MV180" s="70"/>
      <c r="MW180" s="70"/>
      <c r="MX180" s="70"/>
    </row>
    <row r="181" spans="1:362" s="387" customFormat="1">
      <c r="A181" s="329">
        <v>172</v>
      </c>
      <c r="B181" s="382" t="s">
        <v>610</v>
      </c>
      <c r="C181" s="383">
        <v>528.6</v>
      </c>
      <c r="D181" s="383">
        <v>403.6</v>
      </c>
      <c r="E181" s="383">
        <v>5.9</v>
      </c>
      <c r="F181" s="383">
        <v>119.1</v>
      </c>
      <c r="G181" s="385"/>
      <c r="H181" s="385">
        <v>0.2</v>
      </c>
      <c r="I181" s="385">
        <v>3</v>
      </c>
      <c r="J181" s="385">
        <v>4.2</v>
      </c>
      <c r="K181" s="385"/>
      <c r="L181" s="385">
        <v>0.5</v>
      </c>
      <c r="M181" s="385"/>
      <c r="N181" s="385">
        <v>2</v>
      </c>
      <c r="O181" s="385">
        <v>1.5</v>
      </c>
      <c r="P181" s="385">
        <v>2.5</v>
      </c>
      <c r="Q181" s="385">
        <v>3.6</v>
      </c>
      <c r="R181" s="385">
        <v>0.2</v>
      </c>
      <c r="S181" s="385">
        <v>0.3</v>
      </c>
      <c r="T181" s="385">
        <v>8</v>
      </c>
      <c r="U181" s="383">
        <v>86.2</v>
      </c>
      <c r="V181" s="383"/>
      <c r="W181" s="383">
        <v>6.9</v>
      </c>
      <c r="X181" s="386"/>
      <c r="Y181" s="333"/>
      <c r="Z181" s="334"/>
      <c r="AA181" s="334"/>
      <c r="AB181" s="334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70"/>
      <c r="BK181" s="70"/>
      <c r="BL181" s="70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  <c r="EE181" s="70"/>
      <c r="EF181" s="70"/>
      <c r="EG181" s="70"/>
      <c r="EH181" s="70"/>
      <c r="EI181" s="70"/>
      <c r="EJ181" s="70"/>
      <c r="EK181" s="70"/>
      <c r="EL181" s="70"/>
      <c r="EM181" s="70"/>
      <c r="EN181" s="70"/>
      <c r="EO181" s="70"/>
      <c r="EP181" s="70"/>
      <c r="EQ181" s="70"/>
      <c r="ER181" s="70"/>
      <c r="ES181" s="70"/>
      <c r="ET181" s="70"/>
      <c r="EU181" s="70"/>
      <c r="EV181" s="70"/>
      <c r="EW181" s="70"/>
      <c r="EX181" s="70"/>
      <c r="EY181" s="70"/>
      <c r="EZ181" s="70"/>
      <c r="FA181" s="70"/>
      <c r="FB181" s="70"/>
      <c r="FC181" s="70"/>
      <c r="FD181" s="70"/>
      <c r="FE181" s="70"/>
      <c r="FF181" s="70"/>
      <c r="FG181" s="70"/>
      <c r="FH181" s="70"/>
      <c r="FI181" s="70"/>
      <c r="FJ181" s="70"/>
      <c r="FK181" s="70"/>
      <c r="FL181" s="70"/>
      <c r="FM181" s="70"/>
      <c r="FN181" s="70"/>
      <c r="FO181" s="70"/>
      <c r="FP181" s="70"/>
      <c r="FQ181" s="70"/>
      <c r="FR181" s="70"/>
      <c r="FS181" s="70"/>
      <c r="FT181" s="70"/>
      <c r="FU181" s="70"/>
      <c r="FV181" s="70"/>
      <c r="FW181" s="70"/>
      <c r="FX181" s="70"/>
      <c r="FY181" s="70"/>
      <c r="FZ181" s="70"/>
      <c r="GA181" s="70"/>
      <c r="GB181" s="70"/>
      <c r="GC181" s="70"/>
      <c r="GD181" s="70"/>
      <c r="GE181" s="70"/>
      <c r="GF181" s="70"/>
      <c r="GG181" s="70"/>
      <c r="GH181" s="70"/>
      <c r="GI181" s="70"/>
      <c r="GJ181" s="70"/>
      <c r="GK181" s="70"/>
      <c r="GL181" s="70"/>
      <c r="GM181" s="70"/>
      <c r="GN181" s="70"/>
      <c r="GO181" s="70"/>
      <c r="GP181" s="70"/>
      <c r="GQ181" s="70"/>
      <c r="GR181" s="70"/>
      <c r="GS181" s="70"/>
      <c r="GT181" s="70"/>
      <c r="GU181" s="70"/>
      <c r="GV181" s="70"/>
      <c r="GW181" s="70"/>
      <c r="GX181" s="70"/>
      <c r="GY181" s="70"/>
      <c r="GZ181" s="70"/>
      <c r="HA181" s="70"/>
      <c r="HB181" s="70"/>
      <c r="HC181" s="70"/>
      <c r="HD181" s="70"/>
      <c r="HE181" s="70"/>
      <c r="HF181" s="70"/>
      <c r="HG181" s="70"/>
      <c r="HH181" s="70"/>
      <c r="HI181" s="70"/>
      <c r="HJ181" s="70"/>
      <c r="HK181" s="70"/>
      <c r="HL181" s="70"/>
      <c r="HM181" s="70"/>
      <c r="HN181" s="70"/>
      <c r="HO181" s="70"/>
      <c r="HP181" s="70"/>
      <c r="HQ181" s="70"/>
      <c r="HR181" s="70"/>
      <c r="HS181" s="70"/>
      <c r="HT181" s="70"/>
      <c r="HU181" s="70"/>
      <c r="HV181" s="70"/>
      <c r="HW181" s="70"/>
      <c r="HX181" s="70"/>
      <c r="HY181" s="70"/>
      <c r="HZ181" s="70"/>
      <c r="IA181" s="70"/>
      <c r="IB181" s="70"/>
      <c r="IC181" s="70"/>
      <c r="ID181" s="70"/>
      <c r="IE181" s="70"/>
      <c r="IF181" s="70"/>
      <c r="IG181" s="70"/>
      <c r="IH181" s="70"/>
      <c r="II181" s="70"/>
      <c r="IJ181" s="70"/>
      <c r="IK181" s="70"/>
      <c r="IL181" s="70"/>
      <c r="IM181" s="70"/>
      <c r="IN181" s="70"/>
      <c r="IO181" s="70"/>
      <c r="IP181" s="70"/>
      <c r="IQ181" s="70"/>
      <c r="IR181" s="70"/>
      <c r="IS181" s="70"/>
      <c r="IT181" s="70"/>
      <c r="IU181" s="70"/>
      <c r="IV181" s="70"/>
      <c r="IW181" s="70"/>
      <c r="IX181" s="70"/>
      <c r="IY181" s="70"/>
      <c r="IZ181" s="70"/>
      <c r="JA181" s="70"/>
      <c r="JB181" s="70"/>
      <c r="JC181" s="70"/>
      <c r="JD181" s="70"/>
      <c r="JE181" s="70"/>
      <c r="JF181" s="70"/>
      <c r="JG181" s="70"/>
      <c r="JH181" s="70"/>
      <c r="JI181" s="70"/>
      <c r="JJ181" s="70"/>
      <c r="JK181" s="70"/>
      <c r="JL181" s="70"/>
      <c r="JM181" s="70"/>
      <c r="JN181" s="70"/>
      <c r="JO181" s="70"/>
      <c r="JP181" s="70"/>
      <c r="JQ181" s="70"/>
      <c r="JR181" s="70"/>
      <c r="JS181" s="70"/>
      <c r="JT181" s="70"/>
      <c r="JU181" s="70"/>
      <c r="JV181" s="70"/>
      <c r="JW181" s="70"/>
      <c r="JX181" s="70"/>
      <c r="JY181" s="70"/>
      <c r="JZ181" s="70"/>
      <c r="KA181" s="70"/>
      <c r="KB181" s="70"/>
      <c r="KC181" s="70"/>
      <c r="KD181" s="70"/>
      <c r="KE181" s="70"/>
      <c r="KF181" s="70"/>
      <c r="KG181" s="70"/>
      <c r="KH181" s="70"/>
      <c r="KI181" s="70"/>
      <c r="KJ181" s="70"/>
      <c r="KK181" s="70"/>
      <c r="KL181" s="70"/>
      <c r="KM181" s="70"/>
      <c r="KN181" s="70"/>
      <c r="KO181" s="70"/>
      <c r="KP181" s="70"/>
      <c r="KQ181" s="70"/>
      <c r="KR181" s="70"/>
      <c r="KS181" s="70"/>
      <c r="KT181" s="70"/>
      <c r="KU181" s="70"/>
      <c r="KV181" s="70"/>
      <c r="KW181" s="70"/>
      <c r="KX181" s="70"/>
      <c r="KY181" s="70"/>
      <c r="KZ181" s="70"/>
      <c r="LA181" s="70"/>
      <c r="LB181" s="70"/>
      <c r="LC181" s="70"/>
      <c r="LD181" s="70"/>
      <c r="LE181" s="70"/>
      <c r="LF181" s="70"/>
      <c r="LG181" s="70"/>
      <c r="LH181" s="70"/>
      <c r="LI181" s="70"/>
      <c r="LJ181" s="70"/>
      <c r="LK181" s="70"/>
      <c r="LL181" s="70"/>
      <c r="LM181" s="70"/>
      <c r="LN181" s="70"/>
      <c r="LO181" s="70"/>
      <c r="LP181" s="70"/>
      <c r="LQ181" s="70"/>
      <c r="LR181" s="70"/>
      <c r="LS181" s="70"/>
      <c r="LT181" s="70"/>
      <c r="LU181" s="70"/>
      <c r="LV181" s="70"/>
      <c r="LW181" s="70"/>
      <c r="LX181" s="70"/>
      <c r="LY181" s="70"/>
      <c r="LZ181" s="70"/>
      <c r="MA181" s="70"/>
      <c r="MB181" s="70"/>
      <c r="MC181" s="70"/>
      <c r="MD181" s="70"/>
      <c r="ME181" s="70"/>
      <c r="MF181" s="70"/>
      <c r="MG181" s="70"/>
      <c r="MH181" s="70"/>
      <c r="MI181" s="70"/>
      <c r="MJ181" s="70"/>
      <c r="MK181" s="70"/>
      <c r="ML181" s="70"/>
      <c r="MM181" s="70"/>
      <c r="MN181" s="70"/>
      <c r="MO181" s="70"/>
      <c r="MP181" s="70"/>
      <c r="MQ181" s="70"/>
      <c r="MR181" s="70"/>
      <c r="MS181" s="70"/>
      <c r="MT181" s="70"/>
      <c r="MU181" s="70"/>
      <c r="MV181" s="70"/>
      <c r="MW181" s="70"/>
      <c r="MX181" s="70"/>
    </row>
    <row r="182" spans="1:362" s="248" customFormat="1">
      <c r="A182" s="329">
        <v>173</v>
      </c>
      <c r="B182" s="330" t="s">
        <v>35</v>
      </c>
      <c r="C182" s="331">
        <v>208.9</v>
      </c>
      <c r="D182" s="331">
        <v>193.5</v>
      </c>
      <c r="E182" s="331">
        <v>2.8</v>
      </c>
      <c r="F182" s="331">
        <v>12.600000000000001</v>
      </c>
      <c r="G182" s="331">
        <v>0</v>
      </c>
      <c r="H182" s="331">
        <v>0.1</v>
      </c>
      <c r="I182" s="331">
        <v>0.3</v>
      </c>
      <c r="J182" s="331">
        <v>1.5</v>
      </c>
      <c r="K182" s="331">
        <v>0</v>
      </c>
      <c r="L182" s="331">
        <v>0.8</v>
      </c>
      <c r="M182" s="331">
        <v>0</v>
      </c>
      <c r="N182" s="331">
        <v>0.1</v>
      </c>
      <c r="O182" s="331">
        <v>2.6</v>
      </c>
      <c r="P182" s="331">
        <v>1</v>
      </c>
      <c r="Q182" s="331">
        <v>1.3</v>
      </c>
      <c r="R182" s="331">
        <v>0.2</v>
      </c>
      <c r="S182" s="331">
        <v>0.4</v>
      </c>
      <c r="T182" s="331">
        <v>0.8</v>
      </c>
      <c r="U182" s="331">
        <v>2.5</v>
      </c>
      <c r="V182" s="331">
        <v>0</v>
      </c>
      <c r="W182" s="331">
        <v>1</v>
      </c>
      <c r="X182" s="332">
        <v>0</v>
      </c>
      <c r="Y182" s="333"/>
      <c r="Z182" s="334"/>
      <c r="AA182" s="334"/>
      <c r="AB182" s="334"/>
    </row>
    <row r="183" spans="1:362" s="248" customFormat="1">
      <c r="A183" s="329">
        <v>174</v>
      </c>
      <c r="B183" s="361" t="s">
        <v>615</v>
      </c>
      <c r="C183" s="259">
        <v>17039.800000000003</v>
      </c>
      <c r="D183" s="259">
        <v>13261.599999999999</v>
      </c>
      <c r="E183" s="259">
        <v>195.09999999999997</v>
      </c>
      <c r="F183" s="259">
        <v>3583.1</v>
      </c>
      <c r="G183" s="259">
        <v>216.5</v>
      </c>
      <c r="H183" s="259">
        <v>80.3</v>
      </c>
      <c r="I183" s="259">
        <v>39.299999999999997</v>
      </c>
      <c r="J183" s="259">
        <v>219.6</v>
      </c>
      <c r="K183" s="259">
        <v>47.4</v>
      </c>
      <c r="L183" s="259">
        <v>7.4</v>
      </c>
      <c r="M183" s="259">
        <v>0</v>
      </c>
      <c r="N183" s="259">
        <v>121.4</v>
      </c>
      <c r="O183" s="259">
        <v>55.8</v>
      </c>
      <c r="P183" s="259">
        <v>198.4</v>
      </c>
      <c r="Q183" s="259">
        <v>238</v>
      </c>
      <c r="R183" s="259">
        <v>49.499999999999986</v>
      </c>
      <c r="S183" s="259">
        <v>33.300000000000004</v>
      </c>
      <c r="T183" s="259">
        <v>47.300000000000004</v>
      </c>
      <c r="U183" s="259">
        <v>1662.1000000000001</v>
      </c>
      <c r="V183" s="259">
        <v>245.5</v>
      </c>
      <c r="W183" s="259">
        <v>145.1</v>
      </c>
      <c r="X183" s="381">
        <v>176.2</v>
      </c>
      <c r="Y183" s="333"/>
      <c r="Z183" s="334"/>
      <c r="AA183" s="334"/>
      <c r="AB183" s="334"/>
    </row>
    <row r="184" spans="1:362" s="248" customFormat="1" ht="25.5">
      <c r="A184" s="329">
        <v>175</v>
      </c>
      <c r="B184" s="255" t="s">
        <v>590</v>
      </c>
      <c r="C184" s="259">
        <v>10776.5</v>
      </c>
      <c r="D184" s="259">
        <v>8382.9</v>
      </c>
      <c r="E184" s="259">
        <v>122.39999999999998</v>
      </c>
      <c r="F184" s="259">
        <v>2271.1999999999998</v>
      </c>
      <c r="G184" s="259">
        <v>59.6</v>
      </c>
      <c r="H184" s="259">
        <v>23.200000000000003</v>
      </c>
      <c r="I184" s="259">
        <v>26.1</v>
      </c>
      <c r="J184" s="259">
        <v>110.69999999999999</v>
      </c>
      <c r="K184" s="259">
        <v>16.7</v>
      </c>
      <c r="L184" s="259">
        <v>4.0000000000000009</v>
      </c>
      <c r="M184" s="259">
        <v>0</v>
      </c>
      <c r="N184" s="259">
        <v>60.199999999999996</v>
      </c>
      <c r="O184" s="259">
        <v>12.3</v>
      </c>
      <c r="P184" s="259">
        <v>141.9</v>
      </c>
      <c r="Q184" s="259">
        <v>151.80000000000001</v>
      </c>
      <c r="R184" s="259">
        <v>36.29999999999999</v>
      </c>
      <c r="S184" s="259">
        <v>26.800000000000004</v>
      </c>
      <c r="T184" s="259">
        <v>14.100000000000001</v>
      </c>
      <c r="U184" s="259">
        <v>1125</v>
      </c>
      <c r="V184" s="259">
        <v>245.5</v>
      </c>
      <c r="W184" s="259">
        <v>112</v>
      </c>
      <c r="X184" s="381">
        <v>105</v>
      </c>
      <c r="Y184" s="333"/>
      <c r="Z184" s="334"/>
      <c r="AA184" s="334"/>
      <c r="AB184" s="334"/>
    </row>
    <row r="185" spans="1:362" s="248" customFormat="1" ht="25.5">
      <c r="A185" s="329">
        <v>176</v>
      </c>
      <c r="B185" s="255" t="s">
        <v>591</v>
      </c>
      <c r="C185" s="259">
        <v>1724.1999999999998</v>
      </c>
      <c r="D185" s="259">
        <v>734</v>
      </c>
      <c r="E185" s="259">
        <v>11.7</v>
      </c>
      <c r="F185" s="259">
        <v>978.50000000000011</v>
      </c>
      <c r="G185" s="259">
        <v>140.69999999999999</v>
      </c>
      <c r="H185" s="259">
        <v>40.4</v>
      </c>
      <c r="I185" s="259">
        <v>9.4</v>
      </c>
      <c r="J185" s="259">
        <v>51.5</v>
      </c>
      <c r="K185" s="259">
        <v>23.799999999999997</v>
      </c>
      <c r="L185" s="259">
        <v>2.9</v>
      </c>
      <c r="M185" s="259">
        <v>0</v>
      </c>
      <c r="N185" s="259">
        <v>52.7</v>
      </c>
      <c r="O185" s="259">
        <v>11.7</v>
      </c>
      <c r="P185" s="259">
        <v>37.9</v>
      </c>
      <c r="Q185" s="259">
        <v>62</v>
      </c>
      <c r="R185" s="259">
        <v>9.6999999999999993</v>
      </c>
      <c r="S185" s="259">
        <v>4.8999999999999995</v>
      </c>
      <c r="T185" s="259">
        <v>23.599999999999998</v>
      </c>
      <c r="U185" s="259">
        <v>424.90000000000003</v>
      </c>
      <c r="V185" s="259">
        <v>0</v>
      </c>
      <c r="W185" s="259">
        <v>11.2</v>
      </c>
      <c r="X185" s="381">
        <v>71.2</v>
      </c>
      <c r="Y185" s="333"/>
      <c r="Z185" s="334"/>
      <c r="AA185" s="334"/>
      <c r="AB185" s="334"/>
    </row>
    <row r="186" spans="1:362" s="248" customFormat="1">
      <c r="A186" s="329">
        <v>177</v>
      </c>
      <c r="B186" s="330" t="s">
        <v>592</v>
      </c>
      <c r="C186" s="259">
        <v>305.2</v>
      </c>
      <c r="D186" s="259">
        <v>296.29999999999995</v>
      </c>
      <c r="E186" s="259">
        <v>4.9000000000000004</v>
      </c>
      <c r="F186" s="259">
        <v>4</v>
      </c>
      <c r="G186" s="259">
        <v>0</v>
      </c>
      <c r="H186" s="259">
        <v>0</v>
      </c>
      <c r="I186" s="259">
        <v>0</v>
      </c>
      <c r="J186" s="259">
        <v>0</v>
      </c>
      <c r="K186" s="259">
        <v>0</v>
      </c>
      <c r="L186" s="259">
        <v>0</v>
      </c>
      <c r="M186" s="259">
        <v>0</v>
      </c>
      <c r="N186" s="259">
        <v>0</v>
      </c>
      <c r="O186" s="259">
        <v>0.7</v>
      </c>
      <c r="P186" s="259">
        <v>0</v>
      </c>
      <c r="Q186" s="259">
        <v>0</v>
      </c>
      <c r="R186" s="259">
        <v>0</v>
      </c>
      <c r="S186" s="259">
        <v>0</v>
      </c>
      <c r="T186" s="259">
        <v>0.5</v>
      </c>
      <c r="U186" s="259">
        <v>2.8</v>
      </c>
      <c r="V186" s="259">
        <v>0</v>
      </c>
      <c r="W186" s="259">
        <v>0</v>
      </c>
      <c r="X186" s="259">
        <v>0</v>
      </c>
      <c r="Y186" s="333"/>
      <c r="Z186" s="334"/>
      <c r="AA186" s="334"/>
      <c r="AB186" s="334"/>
    </row>
    <row r="187" spans="1:362" s="248" customFormat="1">
      <c r="A187" s="329">
        <v>178</v>
      </c>
      <c r="B187" s="330" t="s">
        <v>610</v>
      </c>
      <c r="C187" s="259">
        <v>4233.9000000000005</v>
      </c>
      <c r="D187" s="259">
        <v>3848.3999999999996</v>
      </c>
      <c r="E187" s="259">
        <v>56.1</v>
      </c>
      <c r="F187" s="259">
        <v>329.4</v>
      </c>
      <c r="G187" s="259">
        <v>16.200000000000003</v>
      </c>
      <c r="H187" s="259">
        <v>16.7</v>
      </c>
      <c r="I187" s="259">
        <v>3.8</v>
      </c>
      <c r="J187" s="259">
        <v>57.4</v>
      </c>
      <c r="K187" s="259">
        <v>6.9</v>
      </c>
      <c r="L187" s="259">
        <v>0.5</v>
      </c>
      <c r="M187" s="259">
        <v>0</v>
      </c>
      <c r="N187" s="259">
        <v>8.5</v>
      </c>
      <c r="O187" s="259">
        <v>31.099999999999998</v>
      </c>
      <c r="P187" s="259">
        <v>18.600000000000001</v>
      </c>
      <c r="Q187" s="259">
        <v>24.2</v>
      </c>
      <c r="R187" s="259">
        <v>3.5</v>
      </c>
      <c r="S187" s="259">
        <v>1.6</v>
      </c>
      <c r="T187" s="259">
        <v>9.1</v>
      </c>
      <c r="U187" s="259">
        <v>109.4</v>
      </c>
      <c r="V187" s="259">
        <v>0</v>
      </c>
      <c r="W187" s="259">
        <v>21.9</v>
      </c>
      <c r="X187" s="381">
        <v>0</v>
      </c>
      <c r="Y187" s="333"/>
      <c r="Z187" s="334"/>
      <c r="AA187" s="334"/>
      <c r="AB187" s="334"/>
    </row>
    <row r="188" spans="1:362" s="248" customFormat="1">
      <c r="A188" s="329">
        <v>179</v>
      </c>
      <c r="B188" s="361" t="s">
        <v>616</v>
      </c>
      <c r="C188" s="331">
        <v>12830.3</v>
      </c>
      <c r="D188" s="331">
        <v>4717.9000000000005</v>
      </c>
      <c r="E188" s="331">
        <v>63.7</v>
      </c>
      <c r="F188" s="331">
        <v>8048.6999999999989</v>
      </c>
      <c r="G188" s="331">
        <v>0</v>
      </c>
      <c r="H188" s="331">
        <v>0.8</v>
      </c>
      <c r="I188" s="331">
        <v>26.6</v>
      </c>
      <c r="J188" s="331">
        <v>229.8</v>
      </c>
      <c r="K188" s="331">
        <v>1</v>
      </c>
      <c r="L188" s="331">
        <v>13.9</v>
      </c>
      <c r="M188" s="331">
        <v>420.2</v>
      </c>
      <c r="N188" s="331">
        <v>607.6</v>
      </c>
      <c r="O188" s="331">
        <v>20.5</v>
      </c>
      <c r="P188" s="331">
        <v>51.599999999999994</v>
      </c>
      <c r="Q188" s="331">
        <v>61.2</v>
      </c>
      <c r="R188" s="331">
        <v>5.8</v>
      </c>
      <c r="S188" s="331">
        <v>12.4</v>
      </c>
      <c r="T188" s="331">
        <v>263.3</v>
      </c>
      <c r="U188" s="331">
        <v>3539.7999999999997</v>
      </c>
      <c r="V188" s="331">
        <v>2321.6</v>
      </c>
      <c r="W188" s="331">
        <v>50.2</v>
      </c>
      <c r="X188" s="332">
        <v>422.4</v>
      </c>
      <c r="Y188" s="333"/>
      <c r="Z188" s="334"/>
      <c r="AA188" s="334"/>
      <c r="AB188" s="334"/>
    </row>
    <row r="189" spans="1:362">
      <c r="A189" s="329">
        <v>180</v>
      </c>
      <c r="B189" s="335" t="s">
        <v>590</v>
      </c>
      <c r="C189" s="336">
        <v>10028.4</v>
      </c>
      <c r="D189" s="336">
        <v>4267.1000000000004</v>
      </c>
      <c r="E189" s="336">
        <v>57.2</v>
      </c>
      <c r="F189" s="336">
        <v>5704.0999999999995</v>
      </c>
      <c r="G189" s="336">
        <v>0</v>
      </c>
      <c r="H189" s="336">
        <v>0.8</v>
      </c>
      <c r="I189" s="336">
        <v>26.5</v>
      </c>
      <c r="J189" s="336">
        <v>229.8</v>
      </c>
      <c r="K189" s="336">
        <v>1</v>
      </c>
      <c r="L189" s="336">
        <v>13.8</v>
      </c>
      <c r="M189" s="336">
        <v>420.2</v>
      </c>
      <c r="N189" s="336">
        <v>280.3</v>
      </c>
      <c r="O189" s="336">
        <v>20</v>
      </c>
      <c r="P189" s="336">
        <v>41.3</v>
      </c>
      <c r="Q189" s="336">
        <v>35</v>
      </c>
      <c r="R189" s="336">
        <v>4.5</v>
      </c>
      <c r="S189" s="336">
        <v>12.4</v>
      </c>
      <c r="T189" s="336">
        <v>258.2</v>
      </c>
      <c r="U189" s="336">
        <v>2828.2</v>
      </c>
      <c r="V189" s="336">
        <v>1061.5</v>
      </c>
      <c r="W189" s="336">
        <v>48.2</v>
      </c>
      <c r="X189" s="345">
        <v>422.4</v>
      </c>
      <c r="Y189" s="333"/>
      <c r="Z189" s="334"/>
      <c r="AA189" s="334"/>
      <c r="AB189" s="334"/>
    </row>
    <row r="190" spans="1:362" s="340" customFormat="1" ht="22.9" customHeight="1">
      <c r="A190" s="329">
        <v>181</v>
      </c>
      <c r="B190" s="337" t="s">
        <v>591</v>
      </c>
      <c r="C190" s="338">
        <v>17.899999999999999</v>
      </c>
      <c r="D190" s="348"/>
      <c r="E190" s="338">
        <v>0</v>
      </c>
      <c r="F190" s="338">
        <v>17.899999999999999</v>
      </c>
      <c r="G190" s="348"/>
      <c r="H190" s="348"/>
      <c r="I190" s="348"/>
      <c r="J190" s="348"/>
      <c r="K190" s="348"/>
      <c r="L190" s="348"/>
      <c r="M190" s="348"/>
      <c r="N190" s="348"/>
      <c r="O190" s="348"/>
      <c r="P190" s="348">
        <v>5.9</v>
      </c>
      <c r="Q190" s="348">
        <v>11.5</v>
      </c>
      <c r="R190" s="348">
        <v>0.5</v>
      </c>
      <c r="S190" s="348"/>
      <c r="T190" s="348"/>
      <c r="U190" s="338"/>
      <c r="V190" s="338"/>
      <c r="W190" s="338"/>
      <c r="X190" s="339"/>
      <c r="Y190" s="333"/>
      <c r="Z190" s="334"/>
      <c r="AA190" s="334"/>
      <c r="AB190" s="334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70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70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70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70"/>
      <c r="IN190" s="70"/>
      <c r="IO190" s="70"/>
      <c r="IP190" s="70"/>
      <c r="IQ190" s="70"/>
      <c r="IR190" s="70"/>
      <c r="IS190" s="70"/>
      <c r="IT190" s="70"/>
      <c r="IU190" s="70"/>
      <c r="IV190" s="70"/>
      <c r="IW190" s="70"/>
      <c r="IX190" s="70"/>
      <c r="IY190" s="70"/>
      <c r="IZ190" s="70"/>
      <c r="JA190" s="70"/>
      <c r="JB190" s="70"/>
      <c r="JC190" s="70"/>
      <c r="JD190" s="70"/>
      <c r="JE190" s="70"/>
      <c r="JF190" s="70"/>
      <c r="JG190" s="70"/>
      <c r="JH190" s="70"/>
      <c r="JI190" s="70"/>
      <c r="JJ190" s="70"/>
      <c r="JK190" s="70"/>
      <c r="JL190" s="70"/>
      <c r="JM190" s="70"/>
      <c r="JN190" s="70"/>
      <c r="JO190" s="70"/>
      <c r="JP190" s="70"/>
      <c r="JQ190" s="70"/>
      <c r="JR190" s="70"/>
      <c r="JS190" s="70"/>
      <c r="JT190" s="70"/>
      <c r="JU190" s="70"/>
      <c r="JV190" s="70"/>
      <c r="JW190" s="70"/>
      <c r="JX190" s="70"/>
      <c r="JY190" s="70"/>
      <c r="JZ190" s="70"/>
      <c r="KA190" s="70"/>
      <c r="KB190" s="70"/>
      <c r="KC190" s="70"/>
      <c r="KD190" s="70"/>
      <c r="KE190" s="70"/>
      <c r="KF190" s="70"/>
      <c r="KG190" s="70"/>
      <c r="KH190" s="70"/>
      <c r="KI190" s="70"/>
      <c r="KJ190" s="70"/>
      <c r="KK190" s="70"/>
      <c r="KL190" s="70"/>
      <c r="KM190" s="70"/>
      <c r="KN190" s="70"/>
      <c r="KO190" s="70"/>
      <c r="KP190" s="70"/>
      <c r="KQ190" s="70"/>
      <c r="KR190" s="70"/>
      <c r="KS190" s="70"/>
      <c r="KT190" s="70"/>
      <c r="KU190" s="70"/>
      <c r="KV190" s="70"/>
      <c r="KW190" s="70"/>
      <c r="KX190" s="70"/>
      <c r="KY190" s="70"/>
      <c r="KZ190" s="70"/>
      <c r="LA190" s="70"/>
      <c r="LB190" s="70"/>
      <c r="LC190" s="70"/>
      <c r="LD190" s="70"/>
      <c r="LE190" s="70"/>
      <c r="LF190" s="70"/>
      <c r="LG190" s="70"/>
      <c r="LH190" s="70"/>
      <c r="LI190" s="70"/>
      <c r="LJ190" s="70"/>
      <c r="LK190" s="70"/>
      <c r="LL190" s="70"/>
      <c r="LM190" s="70"/>
      <c r="LN190" s="70"/>
      <c r="LO190" s="70"/>
      <c r="LP190" s="70"/>
      <c r="LQ190" s="70"/>
      <c r="LR190" s="70"/>
      <c r="LS190" s="70"/>
      <c r="LT190" s="70"/>
      <c r="LU190" s="70"/>
      <c r="LV190" s="70"/>
      <c r="LW190" s="70"/>
      <c r="LX190" s="70"/>
      <c r="LY190" s="70"/>
      <c r="LZ190" s="70"/>
      <c r="MA190" s="70"/>
      <c r="MB190" s="70"/>
      <c r="MC190" s="70"/>
      <c r="MD190" s="70"/>
      <c r="ME190" s="70"/>
      <c r="MF190" s="70"/>
      <c r="MG190" s="70"/>
      <c r="MH190" s="70"/>
      <c r="MI190" s="70"/>
      <c r="MJ190" s="70"/>
      <c r="MK190" s="70"/>
      <c r="ML190" s="70"/>
      <c r="MM190" s="70"/>
      <c r="MN190" s="70"/>
      <c r="MO190" s="70"/>
      <c r="MP190" s="70"/>
      <c r="MQ190" s="70"/>
      <c r="MR190" s="70"/>
      <c r="MS190" s="70"/>
      <c r="MT190" s="70"/>
      <c r="MU190" s="70"/>
      <c r="MV190" s="70"/>
      <c r="MW190" s="70"/>
      <c r="MX190" s="70"/>
    </row>
    <row r="191" spans="1:362" s="387" customFormat="1">
      <c r="A191" s="329">
        <v>182</v>
      </c>
      <c r="B191" s="382" t="s">
        <v>610</v>
      </c>
      <c r="C191" s="383">
        <v>2784</v>
      </c>
      <c r="D191" s="384">
        <v>450.79999999999995</v>
      </c>
      <c r="E191" s="383">
        <v>6.5</v>
      </c>
      <c r="F191" s="383">
        <v>2326.6999999999998</v>
      </c>
      <c r="G191" s="384"/>
      <c r="H191" s="384"/>
      <c r="I191" s="384">
        <v>0.1</v>
      </c>
      <c r="J191" s="384"/>
      <c r="K191" s="384"/>
      <c r="L191" s="384">
        <v>0.1</v>
      </c>
      <c r="M191" s="384"/>
      <c r="N191" s="384">
        <v>327.3</v>
      </c>
      <c r="O191" s="384">
        <v>0.5</v>
      </c>
      <c r="P191" s="384">
        <v>4.4000000000000004</v>
      </c>
      <c r="Q191" s="384">
        <v>14.7</v>
      </c>
      <c r="R191" s="384">
        <v>0.8</v>
      </c>
      <c r="S191" s="384"/>
      <c r="T191" s="384">
        <v>5.0999999999999996</v>
      </c>
      <c r="U191" s="383">
        <v>711.6</v>
      </c>
      <c r="V191" s="383">
        <v>1260.0999999999999</v>
      </c>
      <c r="W191" s="383">
        <v>2</v>
      </c>
      <c r="X191" s="386"/>
      <c r="Y191" s="333"/>
      <c r="Z191" s="334"/>
      <c r="AA191" s="334"/>
      <c r="AB191" s="334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  <c r="IW191" s="70"/>
      <c r="IX191" s="70"/>
      <c r="IY191" s="70"/>
      <c r="IZ191" s="70"/>
      <c r="JA191" s="70"/>
      <c r="JB191" s="70"/>
      <c r="JC191" s="70"/>
      <c r="JD191" s="70"/>
      <c r="JE191" s="70"/>
      <c r="JF191" s="70"/>
      <c r="JG191" s="70"/>
      <c r="JH191" s="70"/>
      <c r="JI191" s="70"/>
      <c r="JJ191" s="70"/>
      <c r="JK191" s="70"/>
      <c r="JL191" s="70"/>
      <c r="JM191" s="70"/>
      <c r="JN191" s="70"/>
      <c r="JO191" s="70"/>
      <c r="JP191" s="70"/>
      <c r="JQ191" s="70"/>
      <c r="JR191" s="70"/>
      <c r="JS191" s="70"/>
      <c r="JT191" s="70"/>
      <c r="JU191" s="70"/>
      <c r="JV191" s="70"/>
      <c r="JW191" s="70"/>
      <c r="JX191" s="70"/>
      <c r="JY191" s="70"/>
      <c r="JZ191" s="70"/>
      <c r="KA191" s="70"/>
      <c r="KB191" s="70"/>
      <c r="KC191" s="70"/>
      <c r="KD191" s="70"/>
      <c r="KE191" s="70"/>
      <c r="KF191" s="70"/>
      <c r="KG191" s="70"/>
      <c r="KH191" s="70"/>
      <c r="KI191" s="70"/>
      <c r="KJ191" s="70"/>
      <c r="KK191" s="70"/>
      <c r="KL191" s="70"/>
      <c r="KM191" s="70"/>
      <c r="KN191" s="70"/>
      <c r="KO191" s="70"/>
      <c r="KP191" s="70"/>
      <c r="KQ191" s="70"/>
      <c r="KR191" s="70"/>
      <c r="KS191" s="70"/>
      <c r="KT191" s="70"/>
      <c r="KU191" s="70"/>
      <c r="KV191" s="70"/>
      <c r="KW191" s="70"/>
      <c r="KX191" s="70"/>
      <c r="KY191" s="70"/>
      <c r="KZ191" s="70"/>
      <c r="LA191" s="70"/>
      <c r="LB191" s="70"/>
      <c r="LC191" s="70"/>
      <c r="LD191" s="70"/>
      <c r="LE191" s="70"/>
      <c r="LF191" s="70"/>
      <c r="LG191" s="70"/>
      <c r="LH191" s="70"/>
      <c r="LI191" s="70"/>
      <c r="LJ191" s="70"/>
      <c r="LK191" s="70"/>
      <c r="LL191" s="70"/>
      <c r="LM191" s="70"/>
      <c r="LN191" s="70"/>
      <c r="LO191" s="70"/>
      <c r="LP191" s="70"/>
      <c r="LQ191" s="70"/>
      <c r="LR191" s="70"/>
      <c r="LS191" s="70"/>
      <c r="LT191" s="70"/>
      <c r="LU191" s="70"/>
      <c r="LV191" s="70"/>
      <c r="LW191" s="70"/>
      <c r="LX191" s="70"/>
      <c r="LY191" s="70"/>
      <c r="LZ191" s="70"/>
      <c r="MA191" s="70"/>
      <c r="MB191" s="70"/>
      <c r="MC191" s="70"/>
      <c r="MD191" s="70"/>
      <c r="ME191" s="70"/>
      <c r="MF191" s="70"/>
      <c r="MG191" s="70"/>
      <c r="MH191" s="70"/>
      <c r="MI191" s="70"/>
      <c r="MJ191" s="70"/>
      <c r="MK191" s="70"/>
      <c r="ML191" s="70"/>
      <c r="MM191" s="70"/>
      <c r="MN191" s="70"/>
      <c r="MO191" s="70"/>
      <c r="MP191" s="70"/>
      <c r="MQ191" s="70"/>
      <c r="MR191" s="70"/>
      <c r="MS191" s="70"/>
      <c r="MT191" s="70"/>
      <c r="MU191" s="70"/>
      <c r="MV191" s="70"/>
      <c r="MW191" s="70"/>
      <c r="MX191" s="70"/>
    </row>
    <row r="192" spans="1:362">
      <c r="A192" s="329">
        <v>183</v>
      </c>
      <c r="B192" s="330" t="s">
        <v>36</v>
      </c>
      <c r="C192" s="259">
        <v>4671.3</v>
      </c>
      <c r="D192" s="259">
        <v>567.5</v>
      </c>
      <c r="E192" s="259">
        <v>8.4</v>
      </c>
      <c r="F192" s="259">
        <v>4095.4000000000005</v>
      </c>
      <c r="G192" s="259">
        <v>0</v>
      </c>
      <c r="H192" s="259">
        <v>0.3</v>
      </c>
      <c r="I192" s="259">
        <v>3.9</v>
      </c>
      <c r="J192" s="259">
        <v>37.9</v>
      </c>
      <c r="K192" s="259">
        <v>0</v>
      </c>
      <c r="L192" s="259">
        <v>0.1</v>
      </c>
      <c r="M192" s="259">
        <v>1924.3</v>
      </c>
      <c r="N192" s="259">
        <v>284.3</v>
      </c>
      <c r="O192" s="259">
        <v>2.7</v>
      </c>
      <c r="P192" s="259">
        <v>24</v>
      </c>
      <c r="Q192" s="259">
        <v>1.7</v>
      </c>
      <c r="R192" s="259">
        <v>1.6</v>
      </c>
      <c r="S192" s="259">
        <v>2.6</v>
      </c>
      <c r="T192" s="259">
        <v>1.4</v>
      </c>
      <c r="U192" s="259">
        <v>160.5</v>
      </c>
      <c r="V192" s="259">
        <v>1593.4</v>
      </c>
      <c r="W192" s="259">
        <v>2.7</v>
      </c>
      <c r="X192" s="381">
        <v>54</v>
      </c>
      <c r="Y192" s="333"/>
      <c r="Z192" s="334"/>
      <c r="AA192" s="334"/>
      <c r="AB192" s="334"/>
    </row>
    <row r="193" spans="1:362">
      <c r="A193" s="329">
        <v>184</v>
      </c>
      <c r="B193" s="335" t="s">
        <v>590</v>
      </c>
      <c r="C193" s="336">
        <v>4379.1000000000004</v>
      </c>
      <c r="D193" s="336">
        <v>546.5</v>
      </c>
      <c r="E193" s="336">
        <v>8</v>
      </c>
      <c r="F193" s="336">
        <v>3824.6000000000004</v>
      </c>
      <c r="G193" s="336">
        <v>0</v>
      </c>
      <c r="H193" s="336">
        <v>0.3</v>
      </c>
      <c r="I193" s="336">
        <v>2.2999999999999998</v>
      </c>
      <c r="J193" s="336">
        <v>37.9</v>
      </c>
      <c r="K193" s="336">
        <v>0</v>
      </c>
      <c r="L193" s="336">
        <v>0.1</v>
      </c>
      <c r="M193" s="336">
        <v>1924.3</v>
      </c>
      <c r="N193" s="336">
        <v>284.3</v>
      </c>
      <c r="O193" s="336">
        <v>0.8</v>
      </c>
      <c r="P193" s="336">
        <v>16.5</v>
      </c>
      <c r="Q193" s="336">
        <v>1.7</v>
      </c>
      <c r="R193" s="336">
        <v>1.6</v>
      </c>
      <c r="S193" s="336">
        <v>2.6</v>
      </c>
      <c r="T193" s="336">
        <v>0.4</v>
      </c>
      <c r="U193" s="336">
        <v>145.1</v>
      </c>
      <c r="V193" s="336">
        <v>1350</v>
      </c>
      <c r="W193" s="336">
        <v>2.7</v>
      </c>
      <c r="X193" s="345">
        <v>54</v>
      </c>
      <c r="Y193" s="333"/>
      <c r="Z193" s="334"/>
      <c r="AA193" s="334"/>
      <c r="AB193" s="334"/>
    </row>
    <row r="194" spans="1:362" s="340" customFormat="1" ht="22.15" customHeight="1">
      <c r="A194" s="329">
        <v>185</v>
      </c>
      <c r="B194" s="337" t="s">
        <v>591</v>
      </c>
      <c r="C194" s="338">
        <v>27.3</v>
      </c>
      <c r="D194" s="348"/>
      <c r="E194" s="338">
        <v>0</v>
      </c>
      <c r="F194" s="338">
        <v>27.3</v>
      </c>
      <c r="G194" s="348"/>
      <c r="H194" s="348"/>
      <c r="I194" s="348">
        <v>1.6</v>
      </c>
      <c r="J194" s="348"/>
      <c r="K194" s="348"/>
      <c r="L194" s="348"/>
      <c r="M194" s="348"/>
      <c r="N194" s="348"/>
      <c r="O194" s="348">
        <v>1.9</v>
      </c>
      <c r="P194" s="348">
        <v>7.5</v>
      </c>
      <c r="Q194" s="348"/>
      <c r="R194" s="348"/>
      <c r="S194" s="348"/>
      <c r="T194" s="348">
        <v>1</v>
      </c>
      <c r="U194" s="348">
        <v>15.3</v>
      </c>
      <c r="V194" s="338"/>
      <c r="W194" s="338"/>
      <c r="X194" s="339"/>
      <c r="Y194" s="333"/>
      <c r="Z194" s="334"/>
      <c r="AA194" s="334"/>
      <c r="AB194" s="334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70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  <c r="EE194" s="70"/>
      <c r="EF194" s="70"/>
      <c r="EG194" s="70"/>
      <c r="EH194" s="70"/>
      <c r="EI194" s="70"/>
      <c r="EJ194" s="70"/>
      <c r="EK194" s="70"/>
      <c r="EL194" s="70"/>
      <c r="EM194" s="70"/>
      <c r="EN194" s="70"/>
      <c r="EO194" s="70"/>
      <c r="EP194" s="70"/>
      <c r="EQ194" s="70"/>
      <c r="ER194" s="70"/>
      <c r="ES194" s="70"/>
      <c r="ET194" s="70"/>
      <c r="EU194" s="70"/>
      <c r="EV194" s="70"/>
      <c r="EW194" s="70"/>
      <c r="EX194" s="70"/>
      <c r="EY194" s="70"/>
      <c r="EZ194" s="70"/>
      <c r="FA194" s="70"/>
      <c r="FB194" s="70"/>
      <c r="FC194" s="70"/>
      <c r="FD194" s="70"/>
      <c r="FE194" s="70"/>
      <c r="FF194" s="70"/>
      <c r="FG194" s="70"/>
      <c r="FH194" s="70"/>
      <c r="FI194" s="70"/>
      <c r="FJ194" s="70"/>
      <c r="FK194" s="70"/>
      <c r="FL194" s="70"/>
      <c r="FM194" s="70"/>
      <c r="FN194" s="70"/>
      <c r="FO194" s="70"/>
      <c r="FP194" s="70"/>
      <c r="FQ194" s="70"/>
      <c r="FR194" s="70"/>
      <c r="FS194" s="70"/>
      <c r="FT194" s="70"/>
      <c r="FU194" s="70"/>
      <c r="FV194" s="70"/>
      <c r="FW194" s="70"/>
      <c r="FX194" s="70"/>
      <c r="FY194" s="70"/>
      <c r="FZ194" s="70"/>
      <c r="GA194" s="70"/>
      <c r="GB194" s="70"/>
      <c r="GC194" s="70"/>
      <c r="GD194" s="70"/>
      <c r="GE194" s="70"/>
      <c r="GF194" s="70"/>
      <c r="GG194" s="70"/>
      <c r="GH194" s="70"/>
      <c r="GI194" s="70"/>
      <c r="GJ194" s="70"/>
      <c r="GK194" s="70"/>
      <c r="GL194" s="70"/>
      <c r="GM194" s="70"/>
      <c r="GN194" s="70"/>
      <c r="GO194" s="70"/>
      <c r="GP194" s="70"/>
      <c r="GQ194" s="70"/>
      <c r="GR194" s="70"/>
      <c r="GS194" s="70"/>
      <c r="GT194" s="70"/>
      <c r="GU194" s="70"/>
      <c r="GV194" s="70"/>
      <c r="GW194" s="70"/>
      <c r="GX194" s="70"/>
      <c r="GY194" s="70"/>
      <c r="GZ194" s="70"/>
      <c r="HA194" s="70"/>
      <c r="HB194" s="70"/>
      <c r="HC194" s="70"/>
      <c r="HD194" s="70"/>
      <c r="HE194" s="70"/>
      <c r="HF194" s="70"/>
      <c r="HG194" s="70"/>
      <c r="HH194" s="70"/>
      <c r="HI194" s="70"/>
      <c r="HJ194" s="70"/>
      <c r="HK194" s="70"/>
      <c r="HL194" s="70"/>
      <c r="HM194" s="70"/>
      <c r="HN194" s="70"/>
      <c r="HO194" s="70"/>
      <c r="HP194" s="70"/>
      <c r="HQ194" s="70"/>
      <c r="HR194" s="70"/>
      <c r="HS194" s="70"/>
      <c r="HT194" s="70"/>
      <c r="HU194" s="70"/>
      <c r="HV194" s="70"/>
      <c r="HW194" s="70"/>
      <c r="HX194" s="70"/>
      <c r="HY194" s="70"/>
      <c r="HZ194" s="70"/>
      <c r="IA194" s="70"/>
      <c r="IB194" s="70"/>
      <c r="IC194" s="70"/>
      <c r="ID194" s="70"/>
      <c r="IE194" s="70"/>
      <c r="IF194" s="70"/>
      <c r="IG194" s="70"/>
      <c r="IH194" s="70"/>
      <c r="II194" s="70"/>
      <c r="IJ194" s="70"/>
      <c r="IK194" s="70"/>
      <c r="IL194" s="70"/>
      <c r="IM194" s="70"/>
      <c r="IN194" s="70"/>
      <c r="IO194" s="70"/>
      <c r="IP194" s="70"/>
      <c r="IQ194" s="70"/>
      <c r="IR194" s="70"/>
      <c r="IS194" s="70"/>
      <c r="IT194" s="70"/>
      <c r="IU194" s="70"/>
      <c r="IV194" s="70"/>
      <c r="IW194" s="70"/>
      <c r="IX194" s="70"/>
      <c r="IY194" s="70"/>
      <c r="IZ194" s="70"/>
      <c r="JA194" s="70"/>
      <c r="JB194" s="70"/>
      <c r="JC194" s="70"/>
      <c r="JD194" s="70"/>
      <c r="JE194" s="70"/>
      <c r="JF194" s="70"/>
      <c r="JG194" s="70"/>
      <c r="JH194" s="70"/>
      <c r="JI194" s="70"/>
      <c r="JJ194" s="70"/>
      <c r="JK194" s="70"/>
      <c r="JL194" s="70"/>
      <c r="JM194" s="70"/>
      <c r="JN194" s="70"/>
      <c r="JO194" s="70"/>
      <c r="JP194" s="70"/>
      <c r="JQ194" s="70"/>
      <c r="JR194" s="70"/>
      <c r="JS194" s="70"/>
      <c r="JT194" s="70"/>
      <c r="JU194" s="70"/>
      <c r="JV194" s="70"/>
      <c r="JW194" s="70"/>
      <c r="JX194" s="70"/>
      <c r="JY194" s="70"/>
      <c r="JZ194" s="70"/>
      <c r="KA194" s="70"/>
      <c r="KB194" s="70"/>
      <c r="KC194" s="70"/>
      <c r="KD194" s="70"/>
      <c r="KE194" s="70"/>
      <c r="KF194" s="70"/>
      <c r="KG194" s="70"/>
      <c r="KH194" s="70"/>
      <c r="KI194" s="70"/>
      <c r="KJ194" s="70"/>
      <c r="KK194" s="70"/>
      <c r="KL194" s="70"/>
      <c r="KM194" s="70"/>
      <c r="KN194" s="70"/>
      <c r="KO194" s="70"/>
      <c r="KP194" s="70"/>
      <c r="KQ194" s="70"/>
      <c r="KR194" s="70"/>
      <c r="KS194" s="70"/>
      <c r="KT194" s="70"/>
      <c r="KU194" s="70"/>
      <c r="KV194" s="70"/>
      <c r="KW194" s="70"/>
      <c r="KX194" s="70"/>
      <c r="KY194" s="70"/>
      <c r="KZ194" s="70"/>
      <c r="LA194" s="70"/>
      <c r="LB194" s="70"/>
      <c r="LC194" s="70"/>
      <c r="LD194" s="70"/>
      <c r="LE194" s="70"/>
      <c r="LF194" s="70"/>
      <c r="LG194" s="70"/>
      <c r="LH194" s="70"/>
      <c r="LI194" s="70"/>
      <c r="LJ194" s="70"/>
      <c r="LK194" s="70"/>
      <c r="LL194" s="70"/>
      <c r="LM194" s="70"/>
      <c r="LN194" s="70"/>
      <c r="LO194" s="70"/>
      <c r="LP194" s="70"/>
      <c r="LQ194" s="70"/>
      <c r="LR194" s="70"/>
      <c r="LS194" s="70"/>
      <c r="LT194" s="70"/>
      <c r="LU194" s="70"/>
      <c r="LV194" s="70"/>
      <c r="LW194" s="70"/>
      <c r="LX194" s="70"/>
      <c r="LY194" s="70"/>
      <c r="LZ194" s="70"/>
      <c r="MA194" s="70"/>
      <c r="MB194" s="70"/>
      <c r="MC194" s="70"/>
      <c r="MD194" s="70"/>
      <c r="ME194" s="70"/>
      <c r="MF194" s="70"/>
      <c r="MG194" s="70"/>
      <c r="MH194" s="70"/>
      <c r="MI194" s="70"/>
      <c r="MJ194" s="70"/>
      <c r="MK194" s="70"/>
      <c r="ML194" s="70"/>
      <c r="MM194" s="70"/>
      <c r="MN194" s="70"/>
      <c r="MO194" s="70"/>
      <c r="MP194" s="70"/>
      <c r="MQ194" s="70"/>
      <c r="MR194" s="70"/>
      <c r="MS194" s="70"/>
      <c r="MT194" s="70"/>
      <c r="MU194" s="70"/>
      <c r="MV194" s="70"/>
      <c r="MW194" s="70"/>
      <c r="MX194" s="70"/>
    </row>
    <row r="195" spans="1:362" s="387" customFormat="1">
      <c r="A195" s="329">
        <v>186</v>
      </c>
      <c r="B195" s="382" t="s">
        <v>610</v>
      </c>
      <c r="C195" s="383">
        <v>264.89999999999998</v>
      </c>
      <c r="D195" s="384">
        <v>21</v>
      </c>
      <c r="E195" s="383">
        <v>0.4</v>
      </c>
      <c r="F195" s="383">
        <v>243.5</v>
      </c>
      <c r="G195" s="384"/>
      <c r="H195" s="384"/>
      <c r="I195" s="384"/>
      <c r="J195" s="384"/>
      <c r="K195" s="384"/>
      <c r="L195" s="384"/>
      <c r="M195" s="384"/>
      <c r="N195" s="384"/>
      <c r="O195" s="384"/>
      <c r="P195" s="384"/>
      <c r="Q195" s="384"/>
      <c r="R195" s="384"/>
      <c r="S195" s="384"/>
      <c r="T195" s="384"/>
      <c r="U195" s="384">
        <v>0.1</v>
      </c>
      <c r="V195" s="383">
        <v>243.4</v>
      </c>
      <c r="W195" s="383"/>
      <c r="X195" s="386"/>
      <c r="Y195" s="333"/>
      <c r="Z195" s="334"/>
      <c r="AA195" s="334"/>
      <c r="AB195" s="334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  <c r="EE195" s="70"/>
      <c r="EF195" s="70"/>
      <c r="EG195" s="70"/>
      <c r="EH195" s="70"/>
      <c r="EI195" s="70"/>
      <c r="EJ195" s="70"/>
      <c r="EK195" s="70"/>
      <c r="EL195" s="70"/>
      <c r="EM195" s="70"/>
      <c r="EN195" s="70"/>
      <c r="EO195" s="70"/>
      <c r="EP195" s="70"/>
      <c r="EQ195" s="70"/>
      <c r="ER195" s="70"/>
      <c r="ES195" s="70"/>
      <c r="ET195" s="70"/>
      <c r="EU195" s="70"/>
      <c r="EV195" s="70"/>
      <c r="EW195" s="70"/>
      <c r="EX195" s="70"/>
      <c r="EY195" s="70"/>
      <c r="EZ195" s="70"/>
      <c r="FA195" s="70"/>
      <c r="FB195" s="70"/>
      <c r="FC195" s="70"/>
      <c r="FD195" s="70"/>
      <c r="FE195" s="70"/>
      <c r="FF195" s="70"/>
      <c r="FG195" s="70"/>
      <c r="FH195" s="70"/>
      <c r="FI195" s="70"/>
      <c r="FJ195" s="70"/>
      <c r="FK195" s="70"/>
      <c r="FL195" s="70"/>
      <c r="FM195" s="70"/>
      <c r="FN195" s="70"/>
      <c r="FO195" s="70"/>
      <c r="FP195" s="70"/>
      <c r="FQ195" s="70"/>
      <c r="FR195" s="70"/>
      <c r="FS195" s="70"/>
      <c r="FT195" s="70"/>
      <c r="FU195" s="70"/>
      <c r="FV195" s="70"/>
      <c r="FW195" s="70"/>
      <c r="FX195" s="70"/>
      <c r="FY195" s="70"/>
      <c r="FZ195" s="70"/>
      <c r="GA195" s="70"/>
      <c r="GB195" s="70"/>
      <c r="GC195" s="70"/>
      <c r="GD195" s="70"/>
      <c r="GE195" s="70"/>
      <c r="GF195" s="70"/>
      <c r="GG195" s="70"/>
      <c r="GH195" s="70"/>
      <c r="GI195" s="70"/>
      <c r="GJ195" s="70"/>
      <c r="GK195" s="70"/>
      <c r="GL195" s="70"/>
      <c r="GM195" s="70"/>
      <c r="GN195" s="70"/>
      <c r="GO195" s="70"/>
      <c r="GP195" s="70"/>
      <c r="GQ195" s="70"/>
      <c r="GR195" s="70"/>
      <c r="GS195" s="70"/>
      <c r="GT195" s="70"/>
      <c r="GU195" s="70"/>
      <c r="GV195" s="70"/>
      <c r="GW195" s="70"/>
      <c r="GX195" s="70"/>
      <c r="GY195" s="70"/>
      <c r="GZ195" s="70"/>
      <c r="HA195" s="70"/>
      <c r="HB195" s="70"/>
      <c r="HC195" s="70"/>
      <c r="HD195" s="70"/>
      <c r="HE195" s="70"/>
      <c r="HF195" s="70"/>
      <c r="HG195" s="70"/>
      <c r="HH195" s="70"/>
      <c r="HI195" s="70"/>
      <c r="HJ195" s="70"/>
      <c r="HK195" s="70"/>
      <c r="HL195" s="70"/>
      <c r="HM195" s="70"/>
      <c r="HN195" s="70"/>
      <c r="HO195" s="70"/>
      <c r="HP195" s="70"/>
      <c r="HQ195" s="70"/>
      <c r="HR195" s="70"/>
      <c r="HS195" s="70"/>
      <c r="HT195" s="70"/>
      <c r="HU195" s="70"/>
      <c r="HV195" s="70"/>
      <c r="HW195" s="70"/>
      <c r="HX195" s="70"/>
      <c r="HY195" s="70"/>
      <c r="HZ195" s="70"/>
      <c r="IA195" s="70"/>
      <c r="IB195" s="70"/>
      <c r="IC195" s="70"/>
      <c r="ID195" s="70"/>
      <c r="IE195" s="70"/>
      <c r="IF195" s="70"/>
      <c r="IG195" s="70"/>
      <c r="IH195" s="70"/>
      <c r="II195" s="70"/>
      <c r="IJ195" s="70"/>
      <c r="IK195" s="70"/>
      <c r="IL195" s="70"/>
      <c r="IM195" s="70"/>
      <c r="IN195" s="70"/>
      <c r="IO195" s="70"/>
      <c r="IP195" s="70"/>
      <c r="IQ195" s="70"/>
      <c r="IR195" s="70"/>
      <c r="IS195" s="70"/>
      <c r="IT195" s="70"/>
      <c r="IU195" s="70"/>
      <c r="IV195" s="70"/>
      <c r="IW195" s="70"/>
      <c r="IX195" s="70"/>
      <c r="IY195" s="70"/>
      <c r="IZ195" s="70"/>
      <c r="JA195" s="70"/>
      <c r="JB195" s="70"/>
      <c r="JC195" s="70"/>
      <c r="JD195" s="70"/>
      <c r="JE195" s="70"/>
      <c r="JF195" s="70"/>
      <c r="JG195" s="70"/>
      <c r="JH195" s="70"/>
      <c r="JI195" s="70"/>
      <c r="JJ195" s="70"/>
      <c r="JK195" s="70"/>
      <c r="JL195" s="70"/>
      <c r="JM195" s="70"/>
      <c r="JN195" s="70"/>
      <c r="JO195" s="70"/>
      <c r="JP195" s="70"/>
      <c r="JQ195" s="70"/>
      <c r="JR195" s="70"/>
      <c r="JS195" s="70"/>
      <c r="JT195" s="70"/>
      <c r="JU195" s="70"/>
      <c r="JV195" s="70"/>
      <c r="JW195" s="70"/>
      <c r="JX195" s="70"/>
      <c r="JY195" s="70"/>
      <c r="JZ195" s="70"/>
      <c r="KA195" s="70"/>
      <c r="KB195" s="70"/>
      <c r="KC195" s="70"/>
      <c r="KD195" s="70"/>
      <c r="KE195" s="70"/>
      <c r="KF195" s="70"/>
      <c r="KG195" s="70"/>
      <c r="KH195" s="70"/>
      <c r="KI195" s="70"/>
      <c r="KJ195" s="70"/>
      <c r="KK195" s="70"/>
      <c r="KL195" s="70"/>
      <c r="KM195" s="70"/>
      <c r="KN195" s="70"/>
      <c r="KO195" s="70"/>
      <c r="KP195" s="70"/>
      <c r="KQ195" s="70"/>
      <c r="KR195" s="70"/>
      <c r="KS195" s="70"/>
      <c r="KT195" s="70"/>
      <c r="KU195" s="70"/>
      <c r="KV195" s="70"/>
      <c r="KW195" s="70"/>
      <c r="KX195" s="70"/>
      <c r="KY195" s="70"/>
      <c r="KZ195" s="70"/>
      <c r="LA195" s="70"/>
      <c r="LB195" s="70"/>
      <c r="LC195" s="70"/>
      <c r="LD195" s="70"/>
      <c r="LE195" s="70"/>
      <c r="LF195" s="70"/>
      <c r="LG195" s="70"/>
      <c r="LH195" s="70"/>
      <c r="LI195" s="70"/>
      <c r="LJ195" s="70"/>
      <c r="LK195" s="70"/>
      <c r="LL195" s="70"/>
      <c r="LM195" s="70"/>
      <c r="LN195" s="70"/>
      <c r="LO195" s="70"/>
      <c r="LP195" s="70"/>
      <c r="LQ195" s="70"/>
      <c r="LR195" s="70"/>
      <c r="LS195" s="70"/>
      <c r="LT195" s="70"/>
      <c r="LU195" s="70"/>
      <c r="LV195" s="70"/>
      <c r="LW195" s="70"/>
      <c r="LX195" s="70"/>
      <c r="LY195" s="70"/>
      <c r="LZ195" s="70"/>
      <c r="MA195" s="70"/>
      <c r="MB195" s="70"/>
      <c r="MC195" s="70"/>
      <c r="MD195" s="70"/>
      <c r="ME195" s="70"/>
      <c r="MF195" s="70"/>
      <c r="MG195" s="70"/>
      <c r="MH195" s="70"/>
      <c r="MI195" s="70"/>
      <c r="MJ195" s="70"/>
      <c r="MK195" s="70"/>
      <c r="ML195" s="70"/>
      <c r="MM195" s="70"/>
      <c r="MN195" s="70"/>
      <c r="MO195" s="70"/>
      <c r="MP195" s="70"/>
      <c r="MQ195" s="70"/>
      <c r="MR195" s="70"/>
      <c r="MS195" s="70"/>
      <c r="MT195" s="70"/>
      <c r="MU195" s="70"/>
      <c r="MV195" s="70"/>
      <c r="MW195" s="70"/>
      <c r="MX195" s="70"/>
    </row>
    <row r="196" spans="1:362">
      <c r="A196" s="329">
        <v>187</v>
      </c>
      <c r="B196" s="330" t="s">
        <v>37</v>
      </c>
      <c r="C196" s="259">
        <v>724.49999999999989</v>
      </c>
      <c r="D196" s="259">
        <v>255.4</v>
      </c>
      <c r="E196" s="259">
        <v>3.9</v>
      </c>
      <c r="F196" s="259">
        <v>465.20000000000005</v>
      </c>
      <c r="G196" s="259">
        <v>0</v>
      </c>
      <c r="H196" s="259">
        <v>0.1</v>
      </c>
      <c r="I196" s="259">
        <v>1.6</v>
      </c>
      <c r="J196" s="259">
        <v>12.600000000000001</v>
      </c>
      <c r="K196" s="259">
        <v>0</v>
      </c>
      <c r="L196" s="259">
        <v>0.1</v>
      </c>
      <c r="M196" s="259">
        <v>73.400000000000006</v>
      </c>
      <c r="N196" s="259">
        <v>5.4</v>
      </c>
      <c r="O196" s="259">
        <v>0.3</v>
      </c>
      <c r="P196" s="259">
        <v>1</v>
      </c>
      <c r="Q196" s="259">
        <v>2.4</v>
      </c>
      <c r="R196" s="259">
        <v>0.2</v>
      </c>
      <c r="S196" s="259">
        <v>1.6</v>
      </c>
      <c r="T196" s="259">
        <v>0.60000000000000009</v>
      </c>
      <c r="U196" s="259">
        <v>11.1</v>
      </c>
      <c r="V196" s="259">
        <v>341.7</v>
      </c>
      <c r="W196" s="259">
        <v>1.1000000000000001</v>
      </c>
      <c r="X196" s="381">
        <v>12</v>
      </c>
      <c r="Y196" s="333"/>
      <c r="Z196" s="334"/>
      <c r="AA196" s="334"/>
      <c r="AB196" s="334"/>
    </row>
    <row r="197" spans="1:362">
      <c r="A197" s="329">
        <v>188</v>
      </c>
      <c r="B197" s="335" t="s">
        <v>590</v>
      </c>
      <c r="C197" s="336">
        <v>649.59999999999991</v>
      </c>
      <c r="D197" s="336">
        <v>230.5</v>
      </c>
      <c r="E197" s="336">
        <v>3.5</v>
      </c>
      <c r="F197" s="336">
        <v>415.6</v>
      </c>
      <c r="G197" s="336">
        <v>0</v>
      </c>
      <c r="H197" s="336">
        <v>0.1</v>
      </c>
      <c r="I197" s="336">
        <v>1.6</v>
      </c>
      <c r="J197" s="336">
        <v>12.3</v>
      </c>
      <c r="K197" s="336">
        <v>0</v>
      </c>
      <c r="L197" s="336">
        <v>0.1</v>
      </c>
      <c r="M197" s="336">
        <v>73.400000000000006</v>
      </c>
      <c r="N197" s="336">
        <v>2.4</v>
      </c>
      <c r="O197" s="336">
        <v>0.3</v>
      </c>
      <c r="P197" s="336">
        <v>1</v>
      </c>
      <c r="Q197" s="336">
        <v>2.4</v>
      </c>
      <c r="R197" s="336">
        <v>0.2</v>
      </c>
      <c r="S197" s="336">
        <v>1.6</v>
      </c>
      <c r="T197" s="336">
        <v>0.4</v>
      </c>
      <c r="U197" s="336">
        <v>10.7</v>
      </c>
      <c r="V197" s="336">
        <v>296</v>
      </c>
      <c r="W197" s="336">
        <v>1.1000000000000001</v>
      </c>
      <c r="X197" s="345">
        <v>12</v>
      </c>
      <c r="Y197" s="333"/>
      <c r="Z197" s="334"/>
      <c r="AA197" s="334"/>
      <c r="AB197" s="334"/>
    </row>
    <row r="198" spans="1:362" s="340" customFormat="1" ht="22.9" customHeight="1">
      <c r="A198" s="329">
        <v>189</v>
      </c>
      <c r="B198" s="337" t="s">
        <v>591</v>
      </c>
      <c r="C198" s="338">
        <v>3.8</v>
      </c>
      <c r="D198" s="348"/>
      <c r="E198" s="338">
        <v>0</v>
      </c>
      <c r="F198" s="338">
        <v>3.8</v>
      </c>
      <c r="G198" s="348"/>
      <c r="H198" s="348"/>
      <c r="I198" s="348"/>
      <c r="J198" s="346">
        <v>0.3</v>
      </c>
      <c r="K198" s="346"/>
      <c r="L198" s="346"/>
      <c r="M198" s="346"/>
      <c r="N198" s="346">
        <v>3</v>
      </c>
      <c r="O198" s="346"/>
      <c r="P198" s="346"/>
      <c r="Q198" s="346"/>
      <c r="R198" s="346"/>
      <c r="S198" s="346"/>
      <c r="T198" s="346">
        <v>0.2</v>
      </c>
      <c r="U198" s="346">
        <v>0.3</v>
      </c>
      <c r="V198" s="338"/>
      <c r="W198" s="338"/>
      <c r="X198" s="339"/>
      <c r="Y198" s="333"/>
      <c r="Z198" s="334"/>
      <c r="AA198" s="334"/>
      <c r="AB198" s="334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  <c r="IW198" s="70"/>
      <c r="IX198" s="70"/>
      <c r="IY198" s="70"/>
      <c r="IZ198" s="70"/>
      <c r="JA198" s="70"/>
      <c r="JB198" s="70"/>
      <c r="JC198" s="70"/>
      <c r="JD198" s="70"/>
      <c r="JE198" s="70"/>
      <c r="JF198" s="70"/>
      <c r="JG198" s="70"/>
      <c r="JH198" s="70"/>
      <c r="JI198" s="70"/>
      <c r="JJ198" s="70"/>
      <c r="JK198" s="70"/>
      <c r="JL198" s="70"/>
      <c r="JM198" s="70"/>
      <c r="JN198" s="70"/>
      <c r="JO198" s="70"/>
      <c r="JP198" s="70"/>
      <c r="JQ198" s="70"/>
      <c r="JR198" s="70"/>
      <c r="JS198" s="70"/>
      <c r="JT198" s="70"/>
      <c r="JU198" s="70"/>
      <c r="JV198" s="70"/>
      <c r="JW198" s="70"/>
      <c r="JX198" s="70"/>
      <c r="JY198" s="70"/>
      <c r="JZ198" s="70"/>
      <c r="KA198" s="70"/>
      <c r="KB198" s="70"/>
      <c r="KC198" s="70"/>
      <c r="KD198" s="70"/>
      <c r="KE198" s="70"/>
      <c r="KF198" s="70"/>
      <c r="KG198" s="70"/>
      <c r="KH198" s="70"/>
      <c r="KI198" s="70"/>
      <c r="KJ198" s="70"/>
      <c r="KK198" s="70"/>
      <c r="KL198" s="70"/>
      <c r="KM198" s="70"/>
      <c r="KN198" s="70"/>
      <c r="KO198" s="70"/>
      <c r="KP198" s="70"/>
      <c r="KQ198" s="70"/>
      <c r="KR198" s="70"/>
      <c r="KS198" s="70"/>
      <c r="KT198" s="70"/>
      <c r="KU198" s="70"/>
      <c r="KV198" s="70"/>
      <c r="KW198" s="70"/>
      <c r="KX198" s="70"/>
      <c r="KY198" s="70"/>
      <c r="KZ198" s="70"/>
      <c r="LA198" s="70"/>
      <c r="LB198" s="70"/>
      <c r="LC198" s="70"/>
      <c r="LD198" s="70"/>
      <c r="LE198" s="70"/>
      <c r="LF198" s="70"/>
      <c r="LG198" s="70"/>
      <c r="LH198" s="70"/>
      <c r="LI198" s="70"/>
      <c r="LJ198" s="70"/>
      <c r="LK198" s="70"/>
      <c r="LL198" s="70"/>
      <c r="LM198" s="70"/>
      <c r="LN198" s="70"/>
      <c r="LO198" s="70"/>
      <c r="LP198" s="70"/>
      <c r="LQ198" s="70"/>
      <c r="LR198" s="70"/>
      <c r="LS198" s="70"/>
      <c r="LT198" s="70"/>
      <c r="LU198" s="70"/>
      <c r="LV198" s="70"/>
      <c r="LW198" s="70"/>
      <c r="LX198" s="70"/>
      <c r="LY198" s="70"/>
      <c r="LZ198" s="70"/>
      <c r="MA198" s="70"/>
      <c r="MB198" s="70"/>
      <c r="MC198" s="70"/>
      <c r="MD198" s="70"/>
      <c r="ME198" s="70"/>
      <c r="MF198" s="70"/>
      <c r="MG198" s="70"/>
      <c r="MH198" s="70"/>
      <c r="MI198" s="70"/>
      <c r="MJ198" s="70"/>
      <c r="MK198" s="70"/>
      <c r="ML198" s="70"/>
      <c r="MM198" s="70"/>
      <c r="MN198" s="70"/>
      <c r="MO198" s="70"/>
      <c r="MP198" s="70"/>
      <c r="MQ198" s="70"/>
      <c r="MR198" s="70"/>
      <c r="MS198" s="70"/>
      <c r="MT198" s="70"/>
      <c r="MU198" s="70"/>
      <c r="MV198" s="70"/>
      <c r="MW198" s="70"/>
      <c r="MX198" s="70"/>
    </row>
    <row r="199" spans="1:362" s="387" customFormat="1">
      <c r="A199" s="329">
        <v>190</v>
      </c>
      <c r="B199" s="382" t="s">
        <v>610</v>
      </c>
      <c r="C199" s="383">
        <v>71.099999999999994</v>
      </c>
      <c r="D199" s="384">
        <v>24.9</v>
      </c>
      <c r="E199" s="383">
        <v>0.4</v>
      </c>
      <c r="F199" s="383">
        <v>45.800000000000004</v>
      </c>
      <c r="G199" s="384"/>
      <c r="H199" s="384"/>
      <c r="I199" s="384"/>
      <c r="J199" s="384"/>
      <c r="K199" s="384"/>
      <c r="L199" s="384"/>
      <c r="M199" s="384"/>
      <c r="N199" s="384"/>
      <c r="O199" s="384"/>
      <c r="P199" s="384"/>
      <c r="Q199" s="384"/>
      <c r="R199" s="384"/>
      <c r="S199" s="384"/>
      <c r="T199" s="384"/>
      <c r="U199" s="384">
        <v>0.1</v>
      </c>
      <c r="V199" s="383">
        <v>45.7</v>
      </c>
      <c r="W199" s="383">
        <v>0</v>
      </c>
      <c r="X199" s="386"/>
      <c r="Y199" s="333"/>
      <c r="Z199" s="334"/>
      <c r="AA199" s="334"/>
      <c r="AB199" s="334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/>
      <c r="ES199" s="70"/>
      <c r="ET199" s="70"/>
      <c r="EU199" s="70"/>
      <c r="EV199" s="70"/>
      <c r="EW199" s="70"/>
      <c r="EX199" s="70"/>
      <c r="EY199" s="70"/>
      <c r="EZ199" s="70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70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70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70"/>
      <c r="IN199" s="70"/>
      <c r="IO199" s="70"/>
      <c r="IP199" s="70"/>
      <c r="IQ199" s="70"/>
      <c r="IR199" s="70"/>
      <c r="IS199" s="70"/>
      <c r="IT199" s="70"/>
      <c r="IU199" s="70"/>
      <c r="IV199" s="70"/>
      <c r="IW199" s="70"/>
      <c r="IX199" s="70"/>
      <c r="IY199" s="70"/>
      <c r="IZ199" s="70"/>
      <c r="JA199" s="70"/>
      <c r="JB199" s="70"/>
      <c r="JC199" s="70"/>
      <c r="JD199" s="70"/>
      <c r="JE199" s="70"/>
      <c r="JF199" s="70"/>
      <c r="JG199" s="70"/>
      <c r="JH199" s="70"/>
      <c r="JI199" s="70"/>
      <c r="JJ199" s="70"/>
      <c r="JK199" s="70"/>
      <c r="JL199" s="70"/>
      <c r="JM199" s="70"/>
      <c r="JN199" s="70"/>
      <c r="JO199" s="70"/>
      <c r="JP199" s="70"/>
      <c r="JQ199" s="70"/>
      <c r="JR199" s="70"/>
      <c r="JS199" s="70"/>
      <c r="JT199" s="70"/>
      <c r="JU199" s="70"/>
      <c r="JV199" s="70"/>
      <c r="JW199" s="70"/>
      <c r="JX199" s="70"/>
      <c r="JY199" s="70"/>
      <c r="JZ199" s="70"/>
      <c r="KA199" s="70"/>
      <c r="KB199" s="70"/>
      <c r="KC199" s="70"/>
      <c r="KD199" s="70"/>
      <c r="KE199" s="70"/>
      <c r="KF199" s="70"/>
      <c r="KG199" s="70"/>
      <c r="KH199" s="70"/>
      <c r="KI199" s="70"/>
      <c r="KJ199" s="70"/>
      <c r="KK199" s="70"/>
      <c r="KL199" s="70"/>
      <c r="KM199" s="70"/>
      <c r="KN199" s="70"/>
      <c r="KO199" s="70"/>
      <c r="KP199" s="70"/>
      <c r="KQ199" s="70"/>
      <c r="KR199" s="70"/>
      <c r="KS199" s="70"/>
      <c r="KT199" s="70"/>
      <c r="KU199" s="70"/>
      <c r="KV199" s="70"/>
      <c r="KW199" s="70"/>
      <c r="KX199" s="70"/>
      <c r="KY199" s="70"/>
      <c r="KZ199" s="70"/>
      <c r="LA199" s="70"/>
      <c r="LB199" s="70"/>
      <c r="LC199" s="70"/>
      <c r="LD199" s="70"/>
      <c r="LE199" s="70"/>
      <c r="LF199" s="70"/>
      <c r="LG199" s="70"/>
      <c r="LH199" s="70"/>
      <c r="LI199" s="70"/>
      <c r="LJ199" s="70"/>
      <c r="LK199" s="70"/>
      <c r="LL199" s="70"/>
      <c r="LM199" s="70"/>
      <c r="LN199" s="70"/>
      <c r="LO199" s="70"/>
      <c r="LP199" s="70"/>
      <c r="LQ199" s="70"/>
      <c r="LR199" s="70"/>
      <c r="LS199" s="70"/>
      <c r="LT199" s="70"/>
      <c r="LU199" s="70"/>
      <c r="LV199" s="70"/>
      <c r="LW199" s="70"/>
      <c r="LX199" s="70"/>
      <c r="LY199" s="70"/>
      <c r="LZ199" s="70"/>
      <c r="MA199" s="70"/>
      <c r="MB199" s="70"/>
      <c r="MC199" s="70"/>
      <c r="MD199" s="70"/>
      <c r="ME199" s="70"/>
      <c r="MF199" s="70"/>
      <c r="MG199" s="70"/>
      <c r="MH199" s="70"/>
      <c r="MI199" s="70"/>
      <c r="MJ199" s="70"/>
      <c r="MK199" s="70"/>
      <c r="ML199" s="70"/>
      <c r="MM199" s="70"/>
      <c r="MN199" s="70"/>
      <c r="MO199" s="70"/>
      <c r="MP199" s="70"/>
      <c r="MQ199" s="70"/>
      <c r="MR199" s="70"/>
      <c r="MS199" s="70"/>
      <c r="MT199" s="70"/>
      <c r="MU199" s="70"/>
      <c r="MV199" s="70"/>
      <c r="MW199" s="70"/>
      <c r="MX199" s="70"/>
    </row>
    <row r="200" spans="1:362">
      <c r="A200" s="329">
        <v>191</v>
      </c>
      <c r="B200" s="330" t="s">
        <v>38</v>
      </c>
      <c r="C200" s="259">
        <v>493.80000000000007</v>
      </c>
      <c r="D200" s="259">
        <v>247.1</v>
      </c>
      <c r="E200" s="259">
        <v>3.8</v>
      </c>
      <c r="F200" s="259">
        <v>242.9</v>
      </c>
      <c r="G200" s="259">
        <v>0</v>
      </c>
      <c r="H200" s="259">
        <v>0.1</v>
      </c>
      <c r="I200" s="259">
        <v>1.6</v>
      </c>
      <c r="J200" s="259">
        <v>15.799999999999999</v>
      </c>
      <c r="K200" s="259">
        <v>0</v>
      </c>
      <c r="L200" s="259">
        <v>0.1</v>
      </c>
      <c r="M200" s="259">
        <v>40.200000000000003</v>
      </c>
      <c r="N200" s="259">
        <v>6.3</v>
      </c>
      <c r="O200" s="259">
        <v>0.3</v>
      </c>
      <c r="P200" s="259">
        <v>18.3</v>
      </c>
      <c r="Q200" s="259">
        <v>5.6</v>
      </c>
      <c r="R200" s="259">
        <v>0.5</v>
      </c>
      <c r="S200" s="259">
        <v>1.3</v>
      </c>
      <c r="T200" s="259">
        <v>0.8</v>
      </c>
      <c r="U200" s="259">
        <v>5.6</v>
      </c>
      <c r="V200" s="259">
        <v>145.30000000000001</v>
      </c>
      <c r="W200" s="259">
        <v>1.1000000000000001</v>
      </c>
      <c r="X200" s="381">
        <v>0</v>
      </c>
      <c r="Y200" s="333"/>
      <c r="Z200" s="334"/>
      <c r="AA200" s="334"/>
      <c r="AB200" s="334"/>
    </row>
    <row r="201" spans="1:362">
      <c r="A201" s="329">
        <v>192</v>
      </c>
      <c r="B201" s="335" t="s">
        <v>590</v>
      </c>
      <c r="C201" s="336">
        <v>453.90000000000003</v>
      </c>
      <c r="D201" s="336">
        <v>227.1</v>
      </c>
      <c r="E201" s="336">
        <v>3.4</v>
      </c>
      <c r="F201" s="336">
        <v>223.4</v>
      </c>
      <c r="G201" s="336">
        <v>0</v>
      </c>
      <c r="H201" s="336">
        <v>0.1</v>
      </c>
      <c r="I201" s="336">
        <v>1.6</v>
      </c>
      <c r="J201" s="336">
        <v>14.2</v>
      </c>
      <c r="K201" s="336">
        <v>0</v>
      </c>
      <c r="L201" s="336">
        <v>0.1</v>
      </c>
      <c r="M201" s="336">
        <v>40.200000000000003</v>
      </c>
      <c r="N201" s="336">
        <v>4</v>
      </c>
      <c r="O201" s="336">
        <v>0.3</v>
      </c>
      <c r="P201" s="336">
        <v>18.3</v>
      </c>
      <c r="Q201" s="336">
        <v>5.6</v>
      </c>
      <c r="R201" s="336">
        <v>0.5</v>
      </c>
      <c r="S201" s="336">
        <v>1.3</v>
      </c>
      <c r="T201" s="336">
        <v>0.3</v>
      </c>
      <c r="U201" s="336">
        <v>2.8</v>
      </c>
      <c r="V201" s="336">
        <v>133</v>
      </c>
      <c r="W201" s="336">
        <v>1.1000000000000001</v>
      </c>
      <c r="X201" s="345">
        <v>0</v>
      </c>
      <c r="Y201" s="333"/>
      <c r="Z201" s="334"/>
      <c r="AA201" s="334"/>
      <c r="AB201" s="334"/>
    </row>
    <row r="202" spans="1:362" s="340" customFormat="1" ht="22.15" customHeight="1">
      <c r="A202" s="329">
        <v>193</v>
      </c>
      <c r="B202" s="337" t="s">
        <v>591</v>
      </c>
      <c r="C202" s="338">
        <v>7.1000000000000005</v>
      </c>
      <c r="D202" s="346"/>
      <c r="E202" s="338">
        <v>0</v>
      </c>
      <c r="F202" s="338">
        <v>7.1000000000000005</v>
      </c>
      <c r="G202" s="346"/>
      <c r="H202" s="346"/>
      <c r="I202" s="346"/>
      <c r="J202" s="346">
        <v>1.6</v>
      </c>
      <c r="K202" s="346"/>
      <c r="L202" s="346"/>
      <c r="M202" s="346"/>
      <c r="N202" s="346">
        <v>2.2999999999999998</v>
      </c>
      <c r="O202" s="346"/>
      <c r="P202" s="346"/>
      <c r="Q202" s="346"/>
      <c r="R202" s="346"/>
      <c r="S202" s="346"/>
      <c r="T202" s="346">
        <v>0.5</v>
      </c>
      <c r="U202" s="346">
        <v>2.7</v>
      </c>
      <c r="V202" s="338"/>
      <c r="W202" s="338"/>
      <c r="X202" s="339"/>
      <c r="Y202" s="333"/>
      <c r="Z202" s="334"/>
      <c r="AA202" s="334"/>
      <c r="AB202" s="334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70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70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70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70"/>
      <c r="IN202" s="70"/>
      <c r="IO202" s="70"/>
      <c r="IP202" s="70"/>
      <c r="IQ202" s="70"/>
      <c r="IR202" s="70"/>
      <c r="IS202" s="70"/>
      <c r="IT202" s="70"/>
      <c r="IU202" s="70"/>
      <c r="IV202" s="70"/>
      <c r="IW202" s="70"/>
      <c r="IX202" s="70"/>
      <c r="IY202" s="70"/>
      <c r="IZ202" s="70"/>
      <c r="JA202" s="70"/>
      <c r="JB202" s="70"/>
      <c r="JC202" s="70"/>
      <c r="JD202" s="70"/>
      <c r="JE202" s="70"/>
      <c r="JF202" s="70"/>
      <c r="JG202" s="70"/>
      <c r="JH202" s="70"/>
      <c r="JI202" s="70"/>
      <c r="JJ202" s="70"/>
      <c r="JK202" s="70"/>
      <c r="JL202" s="70"/>
      <c r="JM202" s="70"/>
      <c r="JN202" s="70"/>
      <c r="JO202" s="70"/>
      <c r="JP202" s="70"/>
      <c r="JQ202" s="70"/>
      <c r="JR202" s="70"/>
      <c r="JS202" s="70"/>
      <c r="JT202" s="70"/>
      <c r="JU202" s="70"/>
      <c r="JV202" s="70"/>
      <c r="JW202" s="70"/>
      <c r="JX202" s="70"/>
      <c r="JY202" s="70"/>
      <c r="JZ202" s="70"/>
      <c r="KA202" s="70"/>
      <c r="KB202" s="70"/>
      <c r="KC202" s="70"/>
      <c r="KD202" s="70"/>
      <c r="KE202" s="70"/>
      <c r="KF202" s="70"/>
      <c r="KG202" s="70"/>
      <c r="KH202" s="70"/>
      <c r="KI202" s="70"/>
      <c r="KJ202" s="70"/>
      <c r="KK202" s="70"/>
      <c r="KL202" s="70"/>
      <c r="KM202" s="70"/>
      <c r="KN202" s="70"/>
      <c r="KO202" s="70"/>
      <c r="KP202" s="70"/>
      <c r="KQ202" s="70"/>
      <c r="KR202" s="70"/>
      <c r="KS202" s="70"/>
      <c r="KT202" s="70"/>
      <c r="KU202" s="70"/>
      <c r="KV202" s="70"/>
      <c r="KW202" s="70"/>
      <c r="KX202" s="70"/>
      <c r="KY202" s="70"/>
      <c r="KZ202" s="70"/>
      <c r="LA202" s="70"/>
      <c r="LB202" s="70"/>
      <c r="LC202" s="70"/>
      <c r="LD202" s="70"/>
      <c r="LE202" s="70"/>
      <c r="LF202" s="70"/>
      <c r="LG202" s="70"/>
      <c r="LH202" s="70"/>
      <c r="LI202" s="70"/>
      <c r="LJ202" s="70"/>
      <c r="LK202" s="70"/>
      <c r="LL202" s="70"/>
      <c r="LM202" s="70"/>
      <c r="LN202" s="70"/>
      <c r="LO202" s="70"/>
      <c r="LP202" s="70"/>
      <c r="LQ202" s="70"/>
      <c r="LR202" s="70"/>
      <c r="LS202" s="70"/>
      <c r="LT202" s="70"/>
      <c r="LU202" s="70"/>
      <c r="LV202" s="70"/>
      <c r="LW202" s="70"/>
      <c r="LX202" s="70"/>
      <c r="LY202" s="70"/>
      <c r="LZ202" s="70"/>
      <c r="MA202" s="70"/>
      <c r="MB202" s="70"/>
      <c r="MC202" s="70"/>
      <c r="MD202" s="70"/>
      <c r="ME202" s="70"/>
      <c r="MF202" s="70"/>
      <c r="MG202" s="70"/>
      <c r="MH202" s="70"/>
      <c r="MI202" s="70"/>
      <c r="MJ202" s="70"/>
      <c r="MK202" s="70"/>
      <c r="ML202" s="70"/>
      <c r="MM202" s="70"/>
      <c r="MN202" s="70"/>
      <c r="MO202" s="70"/>
      <c r="MP202" s="70"/>
      <c r="MQ202" s="70"/>
      <c r="MR202" s="70"/>
      <c r="MS202" s="70"/>
      <c r="MT202" s="70"/>
      <c r="MU202" s="70"/>
      <c r="MV202" s="70"/>
      <c r="MW202" s="70"/>
      <c r="MX202" s="70"/>
    </row>
    <row r="203" spans="1:362" s="387" customFormat="1">
      <c r="A203" s="329">
        <v>194</v>
      </c>
      <c r="B203" s="382" t="s">
        <v>610</v>
      </c>
      <c r="C203" s="383">
        <v>32.799999999999997</v>
      </c>
      <c r="D203" s="385">
        <v>20</v>
      </c>
      <c r="E203" s="383">
        <v>0.4</v>
      </c>
      <c r="F203" s="383">
        <v>12.4</v>
      </c>
      <c r="G203" s="385"/>
      <c r="H203" s="385"/>
      <c r="I203" s="385"/>
      <c r="J203" s="385"/>
      <c r="K203" s="385"/>
      <c r="L203" s="385"/>
      <c r="M203" s="385"/>
      <c r="N203" s="385"/>
      <c r="O203" s="385"/>
      <c r="P203" s="385"/>
      <c r="Q203" s="385"/>
      <c r="R203" s="385"/>
      <c r="S203" s="385"/>
      <c r="T203" s="385"/>
      <c r="U203" s="385">
        <v>0.1</v>
      </c>
      <c r="V203" s="383">
        <v>12.3</v>
      </c>
      <c r="W203" s="383">
        <v>0</v>
      </c>
      <c r="X203" s="386"/>
      <c r="Y203" s="333"/>
      <c r="Z203" s="334"/>
      <c r="AA203" s="334"/>
      <c r="AB203" s="334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  <c r="EE203" s="70"/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70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70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70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70"/>
      <c r="IN203" s="70"/>
      <c r="IO203" s="70"/>
      <c r="IP203" s="70"/>
      <c r="IQ203" s="70"/>
      <c r="IR203" s="70"/>
      <c r="IS203" s="70"/>
      <c r="IT203" s="70"/>
      <c r="IU203" s="70"/>
      <c r="IV203" s="70"/>
      <c r="IW203" s="70"/>
      <c r="IX203" s="70"/>
      <c r="IY203" s="70"/>
      <c r="IZ203" s="70"/>
      <c r="JA203" s="70"/>
      <c r="JB203" s="70"/>
      <c r="JC203" s="70"/>
      <c r="JD203" s="70"/>
      <c r="JE203" s="70"/>
      <c r="JF203" s="70"/>
      <c r="JG203" s="70"/>
      <c r="JH203" s="70"/>
      <c r="JI203" s="70"/>
      <c r="JJ203" s="70"/>
      <c r="JK203" s="70"/>
      <c r="JL203" s="70"/>
      <c r="JM203" s="70"/>
      <c r="JN203" s="70"/>
      <c r="JO203" s="70"/>
      <c r="JP203" s="70"/>
      <c r="JQ203" s="70"/>
      <c r="JR203" s="70"/>
      <c r="JS203" s="70"/>
      <c r="JT203" s="70"/>
      <c r="JU203" s="70"/>
      <c r="JV203" s="70"/>
      <c r="JW203" s="70"/>
      <c r="JX203" s="70"/>
      <c r="JY203" s="70"/>
      <c r="JZ203" s="70"/>
      <c r="KA203" s="70"/>
      <c r="KB203" s="70"/>
      <c r="KC203" s="70"/>
      <c r="KD203" s="70"/>
      <c r="KE203" s="70"/>
      <c r="KF203" s="70"/>
      <c r="KG203" s="70"/>
      <c r="KH203" s="70"/>
      <c r="KI203" s="70"/>
      <c r="KJ203" s="70"/>
      <c r="KK203" s="70"/>
      <c r="KL203" s="70"/>
      <c r="KM203" s="70"/>
      <c r="KN203" s="70"/>
      <c r="KO203" s="70"/>
      <c r="KP203" s="70"/>
      <c r="KQ203" s="70"/>
      <c r="KR203" s="70"/>
      <c r="KS203" s="70"/>
      <c r="KT203" s="70"/>
      <c r="KU203" s="70"/>
      <c r="KV203" s="70"/>
      <c r="KW203" s="70"/>
      <c r="KX203" s="70"/>
      <c r="KY203" s="70"/>
      <c r="KZ203" s="70"/>
      <c r="LA203" s="70"/>
      <c r="LB203" s="70"/>
      <c r="LC203" s="70"/>
      <c r="LD203" s="70"/>
      <c r="LE203" s="70"/>
      <c r="LF203" s="70"/>
      <c r="LG203" s="70"/>
      <c r="LH203" s="70"/>
      <c r="LI203" s="70"/>
      <c r="LJ203" s="70"/>
      <c r="LK203" s="70"/>
      <c r="LL203" s="70"/>
      <c r="LM203" s="70"/>
      <c r="LN203" s="70"/>
      <c r="LO203" s="70"/>
      <c r="LP203" s="70"/>
      <c r="LQ203" s="70"/>
      <c r="LR203" s="70"/>
      <c r="LS203" s="70"/>
      <c r="LT203" s="70"/>
      <c r="LU203" s="70"/>
      <c r="LV203" s="70"/>
      <c r="LW203" s="70"/>
      <c r="LX203" s="70"/>
      <c r="LY203" s="70"/>
      <c r="LZ203" s="70"/>
      <c r="MA203" s="70"/>
      <c r="MB203" s="70"/>
      <c r="MC203" s="70"/>
      <c r="MD203" s="70"/>
      <c r="ME203" s="70"/>
      <c r="MF203" s="70"/>
      <c r="MG203" s="70"/>
      <c r="MH203" s="70"/>
      <c r="MI203" s="70"/>
      <c r="MJ203" s="70"/>
      <c r="MK203" s="70"/>
      <c r="ML203" s="70"/>
      <c r="MM203" s="70"/>
      <c r="MN203" s="70"/>
      <c r="MO203" s="70"/>
      <c r="MP203" s="70"/>
      <c r="MQ203" s="70"/>
      <c r="MR203" s="70"/>
      <c r="MS203" s="70"/>
      <c r="MT203" s="70"/>
      <c r="MU203" s="70"/>
      <c r="MV203" s="70"/>
      <c r="MW203" s="70"/>
      <c r="MX203" s="70"/>
    </row>
    <row r="204" spans="1:362">
      <c r="A204" s="329">
        <v>195</v>
      </c>
      <c r="B204" s="330" t="s">
        <v>39</v>
      </c>
      <c r="C204" s="259">
        <v>489.79999999999995</v>
      </c>
      <c r="D204" s="259">
        <v>203.1</v>
      </c>
      <c r="E204" s="259">
        <v>3.0999999999999996</v>
      </c>
      <c r="F204" s="259">
        <v>283.60000000000002</v>
      </c>
      <c r="G204" s="259">
        <v>0</v>
      </c>
      <c r="H204" s="259">
        <v>0.1</v>
      </c>
      <c r="I204" s="259">
        <v>1.6</v>
      </c>
      <c r="J204" s="259">
        <v>8</v>
      </c>
      <c r="K204" s="259">
        <v>0</v>
      </c>
      <c r="L204" s="259">
        <v>0.1</v>
      </c>
      <c r="M204" s="259">
        <v>54.6</v>
      </c>
      <c r="N204" s="259">
        <v>2.6</v>
      </c>
      <c r="O204" s="259">
        <v>0.3</v>
      </c>
      <c r="P204" s="259">
        <v>3.3</v>
      </c>
      <c r="Q204" s="259">
        <v>9.9</v>
      </c>
      <c r="R204" s="259">
        <v>0.4</v>
      </c>
      <c r="S204" s="259">
        <v>0.9</v>
      </c>
      <c r="T204" s="259">
        <v>0.4</v>
      </c>
      <c r="U204" s="259">
        <v>49.5</v>
      </c>
      <c r="V204" s="259">
        <v>151</v>
      </c>
      <c r="W204" s="259">
        <v>0.9</v>
      </c>
      <c r="X204" s="381">
        <v>0</v>
      </c>
      <c r="Y204" s="333"/>
      <c r="Z204" s="334"/>
      <c r="AA204" s="334"/>
      <c r="AB204" s="334"/>
    </row>
    <row r="205" spans="1:362">
      <c r="A205" s="329">
        <v>196</v>
      </c>
      <c r="B205" s="335" t="s">
        <v>590</v>
      </c>
      <c r="C205" s="336">
        <v>426.29999999999995</v>
      </c>
      <c r="D205" s="336">
        <v>187.1</v>
      </c>
      <c r="E205" s="336">
        <v>2.8</v>
      </c>
      <c r="F205" s="336">
        <v>236.4</v>
      </c>
      <c r="G205" s="336">
        <v>0</v>
      </c>
      <c r="H205" s="336">
        <v>0.1</v>
      </c>
      <c r="I205" s="336">
        <v>1.6</v>
      </c>
      <c r="J205" s="336">
        <v>8</v>
      </c>
      <c r="K205" s="336">
        <v>0</v>
      </c>
      <c r="L205" s="336">
        <v>0.1</v>
      </c>
      <c r="M205" s="336">
        <v>54.6</v>
      </c>
      <c r="N205" s="336">
        <v>2.6</v>
      </c>
      <c r="O205" s="336">
        <v>0.3</v>
      </c>
      <c r="P205" s="336">
        <v>3.3</v>
      </c>
      <c r="Q205" s="336">
        <v>9.9</v>
      </c>
      <c r="R205" s="336">
        <v>0.4</v>
      </c>
      <c r="S205" s="336">
        <v>0.9</v>
      </c>
      <c r="T205" s="336">
        <v>0.4</v>
      </c>
      <c r="U205" s="336">
        <v>32.299999999999997</v>
      </c>
      <c r="V205" s="336">
        <v>121</v>
      </c>
      <c r="W205" s="336">
        <v>0.9</v>
      </c>
      <c r="X205" s="345">
        <v>0</v>
      </c>
      <c r="Y205" s="333"/>
      <c r="Z205" s="334"/>
      <c r="AA205" s="334"/>
      <c r="AB205" s="334"/>
    </row>
    <row r="206" spans="1:362" s="340" customFormat="1" ht="22.9" customHeight="1">
      <c r="A206" s="329">
        <v>197</v>
      </c>
      <c r="B206" s="337" t="s">
        <v>591</v>
      </c>
      <c r="C206" s="338">
        <v>17.100000000000001</v>
      </c>
      <c r="D206" s="260"/>
      <c r="E206" s="338">
        <v>0</v>
      </c>
      <c r="F206" s="338">
        <v>17.100000000000001</v>
      </c>
      <c r="G206" s="260"/>
      <c r="H206" s="260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8">
        <v>17.100000000000001</v>
      </c>
      <c r="V206" s="338"/>
      <c r="W206" s="338"/>
      <c r="X206" s="339"/>
      <c r="Y206" s="333"/>
      <c r="Z206" s="334"/>
      <c r="AA206" s="334"/>
      <c r="AB206" s="334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  <c r="EE206" s="70"/>
      <c r="EF206" s="70"/>
      <c r="EG206" s="70"/>
      <c r="EH206" s="70"/>
      <c r="EI206" s="70"/>
      <c r="EJ206" s="70"/>
      <c r="EK206" s="70"/>
      <c r="EL206" s="70"/>
      <c r="EM206" s="70"/>
      <c r="EN206" s="70"/>
      <c r="EO206" s="70"/>
      <c r="EP206" s="70"/>
      <c r="EQ206" s="70"/>
      <c r="ER206" s="70"/>
      <c r="ES206" s="70"/>
      <c r="ET206" s="70"/>
      <c r="EU206" s="70"/>
      <c r="EV206" s="70"/>
      <c r="EW206" s="70"/>
      <c r="EX206" s="70"/>
      <c r="EY206" s="70"/>
      <c r="EZ206" s="70"/>
      <c r="FA206" s="70"/>
      <c r="FB206" s="70"/>
      <c r="FC206" s="70"/>
      <c r="FD206" s="70"/>
      <c r="FE206" s="70"/>
      <c r="FF206" s="70"/>
      <c r="FG206" s="70"/>
      <c r="FH206" s="70"/>
      <c r="FI206" s="70"/>
      <c r="FJ206" s="70"/>
      <c r="FK206" s="70"/>
      <c r="FL206" s="70"/>
      <c r="FM206" s="70"/>
      <c r="FN206" s="70"/>
      <c r="FO206" s="70"/>
      <c r="FP206" s="70"/>
      <c r="FQ206" s="70"/>
      <c r="FR206" s="70"/>
      <c r="FS206" s="70"/>
      <c r="FT206" s="70"/>
      <c r="FU206" s="70"/>
      <c r="FV206" s="70"/>
      <c r="FW206" s="70"/>
      <c r="FX206" s="70"/>
      <c r="FY206" s="70"/>
      <c r="FZ206" s="70"/>
      <c r="GA206" s="70"/>
      <c r="GB206" s="70"/>
      <c r="GC206" s="70"/>
      <c r="GD206" s="70"/>
      <c r="GE206" s="70"/>
      <c r="GF206" s="70"/>
      <c r="GG206" s="70"/>
      <c r="GH206" s="70"/>
      <c r="GI206" s="70"/>
      <c r="GJ206" s="70"/>
      <c r="GK206" s="70"/>
      <c r="GL206" s="70"/>
      <c r="GM206" s="70"/>
      <c r="GN206" s="70"/>
      <c r="GO206" s="70"/>
      <c r="GP206" s="70"/>
      <c r="GQ206" s="70"/>
      <c r="GR206" s="70"/>
      <c r="GS206" s="70"/>
      <c r="GT206" s="70"/>
      <c r="GU206" s="70"/>
      <c r="GV206" s="70"/>
      <c r="GW206" s="70"/>
      <c r="GX206" s="70"/>
      <c r="GY206" s="70"/>
      <c r="GZ206" s="70"/>
      <c r="HA206" s="70"/>
      <c r="HB206" s="70"/>
      <c r="HC206" s="70"/>
      <c r="HD206" s="70"/>
      <c r="HE206" s="70"/>
      <c r="HF206" s="70"/>
      <c r="HG206" s="70"/>
      <c r="HH206" s="70"/>
      <c r="HI206" s="70"/>
      <c r="HJ206" s="70"/>
      <c r="HK206" s="70"/>
      <c r="HL206" s="70"/>
      <c r="HM206" s="70"/>
      <c r="HN206" s="70"/>
      <c r="HO206" s="70"/>
      <c r="HP206" s="70"/>
      <c r="HQ206" s="70"/>
      <c r="HR206" s="70"/>
      <c r="HS206" s="70"/>
      <c r="HT206" s="70"/>
      <c r="HU206" s="70"/>
      <c r="HV206" s="70"/>
      <c r="HW206" s="70"/>
      <c r="HX206" s="70"/>
      <c r="HY206" s="70"/>
      <c r="HZ206" s="70"/>
      <c r="IA206" s="70"/>
      <c r="IB206" s="70"/>
      <c r="IC206" s="70"/>
      <c r="ID206" s="70"/>
      <c r="IE206" s="70"/>
      <c r="IF206" s="70"/>
      <c r="IG206" s="70"/>
      <c r="IH206" s="70"/>
      <c r="II206" s="70"/>
      <c r="IJ206" s="70"/>
      <c r="IK206" s="70"/>
      <c r="IL206" s="70"/>
      <c r="IM206" s="70"/>
      <c r="IN206" s="70"/>
      <c r="IO206" s="70"/>
      <c r="IP206" s="70"/>
      <c r="IQ206" s="70"/>
      <c r="IR206" s="70"/>
      <c r="IS206" s="70"/>
      <c r="IT206" s="70"/>
      <c r="IU206" s="70"/>
      <c r="IV206" s="70"/>
      <c r="IW206" s="70"/>
      <c r="IX206" s="70"/>
      <c r="IY206" s="70"/>
      <c r="IZ206" s="70"/>
      <c r="JA206" s="70"/>
      <c r="JB206" s="70"/>
      <c r="JC206" s="70"/>
      <c r="JD206" s="70"/>
      <c r="JE206" s="70"/>
      <c r="JF206" s="70"/>
      <c r="JG206" s="70"/>
      <c r="JH206" s="70"/>
      <c r="JI206" s="70"/>
      <c r="JJ206" s="70"/>
      <c r="JK206" s="70"/>
      <c r="JL206" s="70"/>
      <c r="JM206" s="70"/>
      <c r="JN206" s="70"/>
      <c r="JO206" s="70"/>
      <c r="JP206" s="70"/>
      <c r="JQ206" s="70"/>
      <c r="JR206" s="70"/>
      <c r="JS206" s="70"/>
      <c r="JT206" s="70"/>
      <c r="JU206" s="70"/>
      <c r="JV206" s="70"/>
      <c r="JW206" s="70"/>
      <c r="JX206" s="70"/>
      <c r="JY206" s="70"/>
      <c r="JZ206" s="70"/>
      <c r="KA206" s="70"/>
      <c r="KB206" s="70"/>
      <c r="KC206" s="70"/>
      <c r="KD206" s="70"/>
      <c r="KE206" s="70"/>
      <c r="KF206" s="70"/>
      <c r="KG206" s="70"/>
      <c r="KH206" s="70"/>
      <c r="KI206" s="70"/>
      <c r="KJ206" s="70"/>
      <c r="KK206" s="70"/>
      <c r="KL206" s="70"/>
      <c r="KM206" s="70"/>
      <c r="KN206" s="70"/>
      <c r="KO206" s="70"/>
      <c r="KP206" s="70"/>
      <c r="KQ206" s="70"/>
      <c r="KR206" s="70"/>
      <c r="KS206" s="70"/>
      <c r="KT206" s="70"/>
      <c r="KU206" s="70"/>
      <c r="KV206" s="70"/>
      <c r="KW206" s="70"/>
      <c r="KX206" s="70"/>
      <c r="KY206" s="70"/>
      <c r="KZ206" s="70"/>
      <c r="LA206" s="70"/>
      <c r="LB206" s="70"/>
      <c r="LC206" s="70"/>
      <c r="LD206" s="70"/>
      <c r="LE206" s="70"/>
      <c r="LF206" s="70"/>
      <c r="LG206" s="70"/>
      <c r="LH206" s="70"/>
      <c r="LI206" s="70"/>
      <c r="LJ206" s="70"/>
      <c r="LK206" s="70"/>
      <c r="LL206" s="70"/>
      <c r="LM206" s="70"/>
      <c r="LN206" s="70"/>
      <c r="LO206" s="70"/>
      <c r="LP206" s="70"/>
      <c r="LQ206" s="70"/>
      <c r="LR206" s="70"/>
      <c r="LS206" s="70"/>
      <c r="LT206" s="70"/>
      <c r="LU206" s="70"/>
      <c r="LV206" s="70"/>
      <c r="LW206" s="70"/>
      <c r="LX206" s="70"/>
      <c r="LY206" s="70"/>
      <c r="LZ206" s="70"/>
      <c r="MA206" s="70"/>
      <c r="MB206" s="70"/>
      <c r="MC206" s="70"/>
      <c r="MD206" s="70"/>
      <c r="ME206" s="70"/>
      <c r="MF206" s="70"/>
      <c r="MG206" s="70"/>
      <c r="MH206" s="70"/>
      <c r="MI206" s="70"/>
      <c r="MJ206" s="70"/>
      <c r="MK206" s="70"/>
      <c r="ML206" s="70"/>
      <c r="MM206" s="70"/>
      <c r="MN206" s="70"/>
      <c r="MO206" s="70"/>
      <c r="MP206" s="70"/>
      <c r="MQ206" s="70"/>
      <c r="MR206" s="70"/>
      <c r="MS206" s="70"/>
      <c r="MT206" s="70"/>
      <c r="MU206" s="70"/>
      <c r="MV206" s="70"/>
      <c r="MW206" s="70"/>
      <c r="MX206" s="70"/>
    </row>
    <row r="207" spans="1:362" s="387" customFormat="1">
      <c r="A207" s="329">
        <v>198</v>
      </c>
      <c r="B207" s="382" t="s">
        <v>610</v>
      </c>
      <c r="C207" s="383">
        <v>46.400000000000006</v>
      </c>
      <c r="D207" s="384">
        <v>16</v>
      </c>
      <c r="E207" s="383">
        <v>0.3</v>
      </c>
      <c r="F207" s="383">
        <v>30.1</v>
      </c>
      <c r="G207" s="263"/>
      <c r="H207" s="263"/>
      <c r="I207" s="384"/>
      <c r="J207" s="384"/>
      <c r="K207" s="384"/>
      <c r="L207" s="384"/>
      <c r="M207" s="384"/>
      <c r="N207" s="384"/>
      <c r="O207" s="384"/>
      <c r="P207" s="384"/>
      <c r="Q207" s="384"/>
      <c r="R207" s="384"/>
      <c r="S207" s="384"/>
      <c r="T207" s="384"/>
      <c r="U207" s="384">
        <v>0.1</v>
      </c>
      <c r="V207" s="383">
        <v>30</v>
      </c>
      <c r="W207" s="383">
        <v>0</v>
      </c>
      <c r="X207" s="386"/>
      <c r="Y207" s="333"/>
      <c r="Z207" s="334"/>
      <c r="AA207" s="334"/>
      <c r="AB207" s="334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  <c r="EE207" s="70"/>
      <c r="EF207" s="70"/>
      <c r="EG207" s="70"/>
      <c r="EH207" s="70"/>
      <c r="EI207" s="70"/>
      <c r="EJ207" s="70"/>
      <c r="EK207" s="70"/>
      <c r="EL207" s="70"/>
      <c r="EM207" s="70"/>
      <c r="EN207" s="70"/>
      <c r="EO207" s="70"/>
      <c r="EP207" s="70"/>
      <c r="EQ207" s="70"/>
      <c r="ER207" s="70"/>
      <c r="ES207" s="70"/>
      <c r="ET207" s="70"/>
      <c r="EU207" s="70"/>
      <c r="EV207" s="70"/>
      <c r="EW207" s="70"/>
      <c r="EX207" s="70"/>
      <c r="EY207" s="70"/>
      <c r="EZ207" s="70"/>
      <c r="FA207" s="70"/>
      <c r="FB207" s="70"/>
      <c r="FC207" s="70"/>
      <c r="FD207" s="70"/>
      <c r="FE207" s="70"/>
      <c r="FF207" s="70"/>
      <c r="FG207" s="70"/>
      <c r="FH207" s="70"/>
      <c r="FI207" s="70"/>
      <c r="FJ207" s="70"/>
      <c r="FK207" s="70"/>
      <c r="FL207" s="70"/>
      <c r="FM207" s="70"/>
      <c r="FN207" s="70"/>
      <c r="FO207" s="70"/>
      <c r="FP207" s="70"/>
      <c r="FQ207" s="70"/>
      <c r="FR207" s="70"/>
      <c r="FS207" s="70"/>
      <c r="FT207" s="70"/>
      <c r="FU207" s="70"/>
      <c r="FV207" s="70"/>
      <c r="FW207" s="70"/>
      <c r="FX207" s="70"/>
      <c r="FY207" s="70"/>
      <c r="FZ207" s="70"/>
      <c r="GA207" s="70"/>
      <c r="GB207" s="70"/>
      <c r="GC207" s="70"/>
      <c r="GD207" s="70"/>
      <c r="GE207" s="70"/>
      <c r="GF207" s="70"/>
      <c r="GG207" s="70"/>
      <c r="GH207" s="70"/>
      <c r="GI207" s="70"/>
      <c r="GJ207" s="70"/>
      <c r="GK207" s="70"/>
      <c r="GL207" s="70"/>
      <c r="GM207" s="70"/>
      <c r="GN207" s="70"/>
      <c r="GO207" s="70"/>
      <c r="GP207" s="70"/>
      <c r="GQ207" s="70"/>
      <c r="GR207" s="70"/>
      <c r="GS207" s="70"/>
      <c r="GT207" s="70"/>
      <c r="GU207" s="70"/>
      <c r="GV207" s="70"/>
      <c r="GW207" s="70"/>
      <c r="GX207" s="70"/>
      <c r="GY207" s="70"/>
      <c r="GZ207" s="70"/>
      <c r="HA207" s="70"/>
      <c r="HB207" s="70"/>
      <c r="HC207" s="70"/>
      <c r="HD207" s="70"/>
      <c r="HE207" s="70"/>
      <c r="HF207" s="70"/>
      <c r="HG207" s="70"/>
      <c r="HH207" s="70"/>
      <c r="HI207" s="70"/>
      <c r="HJ207" s="70"/>
      <c r="HK207" s="70"/>
      <c r="HL207" s="70"/>
      <c r="HM207" s="70"/>
      <c r="HN207" s="70"/>
      <c r="HO207" s="70"/>
      <c r="HP207" s="70"/>
      <c r="HQ207" s="70"/>
      <c r="HR207" s="70"/>
      <c r="HS207" s="70"/>
      <c r="HT207" s="70"/>
      <c r="HU207" s="70"/>
      <c r="HV207" s="70"/>
      <c r="HW207" s="70"/>
      <c r="HX207" s="70"/>
      <c r="HY207" s="70"/>
      <c r="HZ207" s="70"/>
      <c r="IA207" s="70"/>
      <c r="IB207" s="70"/>
      <c r="IC207" s="70"/>
      <c r="ID207" s="70"/>
      <c r="IE207" s="70"/>
      <c r="IF207" s="70"/>
      <c r="IG207" s="70"/>
      <c r="IH207" s="70"/>
      <c r="II207" s="70"/>
      <c r="IJ207" s="70"/>
      <c r="IK207" s="70"/>
      <c r="IL207" s="70"/>
      <c r="IM207" s="70"/>
      <c r="IN207" s="70"/>
      <c r="IO207" s="70"/>
      <c r="IP207" s="70"/>
      <c r="IQ207" s="70"/>
      <c r="IR207" s="70"/>
      <c r="IS207" s="70"/>
      <c r="IT207" s="70"/>
      <c r="IU207" s="70"/>
      <c r="IV207" s="70"/>
      <c r="IW207" s="70"/>
      <c r="IX207" s="70"/>
      <c r="IY207" s="70"/>
      <c r="IZ207" s="70"/>
      <c r="JA207" s="70"/>
      <c r="JB207" s="70"/>
      <c r="JC207" s="70"/>
      <c r="JD207" s="70"/>
      <c r="JE207" s="70"/>
      <c r="JF207" s="70"/>
      <c r="JG207" s="70"/>
      <c r="JH207" s="70"/>
      <c r="JI207" s="70"/>
      <c r="JJ207" s="70"/>
      <c r="JK207" s="70"/>
      <c r="JL207" s="70"/>
      <c r="JM207" s="70"/>
      <c r="JN207" s="70"/>
      <c r="JO207" s="70"/>
      <c r="JP207" s="70"/>
      <c r="JQ207" s="70"/>
      <c r="JR207" s="70"/>
      <c r="JS207" s="70"/>
      <c r="JT207" s="70"/>
      <c r="JU207" s="70"/>
      <c r="JV207" s="70"/>
      <c r="JW207" s="70"/>
      <c r="JX207" s="70"/>
      <c r="JY207" s="70"/>
      <c r="JZ207" s="70"/>
      <c r="KA207" s="70"/>
      <c r="KB207" s="70"/>
      <c r="KC207" s="70"/>
      <c r="KD207" s="70"/>
      <c r="KE207" s="70"/>
      <c r="KF207" s="70"/>
      <c r="KG207" s="70"/>
      <c r="KH207" s="70"/>
      <c r="KI207" s="70"/>
      <c r="KJ207" s="70"/>
      <c r="KK207" s="70"/>
      <c r="KL207" s="70"/>
      <c r="KM207" s="70"/>
      <c r="KN207" s="70"/>
      <c r="KO207" s="70"/>
      <c r="KP207" s="70"/>
      <c r="KQ207" s="70"/>
      <c r="KR207" s="70"/>
      <c r="KS207" s="70"/>
      <c r="KT207" s="70"/>
      <c r="KU207" s="70"/>
      <c r="KV207" s="70"/>
      <c r="KW207" s="70"/>
      <c r="KX207" s="70"/>
      <c r="KY207" s="70"/>
      <c r="KZ207" s="70"/>
      <c r="LA207" s="70"/>
      <c r="LB207" s="70"/>
      <c r="LC207" s="70"/>
      <c r="LD207" s="70"/>
      <c r="LE207" s="70"/>
      <c r="LF207" s="70"/>
      <c r="LG207" s="70"/>
      <c r="LH207" s="70"/>
      <c r="LI207" s="70"/>
      <c r="LJ207" s="70"/>
      <c r="LK207" s="70"/>
      <c r="LL207" s="70"/>
      <c r="LM207" s="70"/>
      <c r="LN207" s="70"/>
      <c r="LO207" s="70"/>
      <c r="LP207" s="70"/>
      <c r="LQ207" s="70"/>
      <c r="LR207" s="70"/>
      <c r="LS207" s="70"/>
      <c r="LT207" s="70"/>
      <c r="LU207" s="70"/>
      <c r="LV207" s="70"/>
      <c r="LW207" s="70"/>
      <c r="LX207" s="70"/>
      <c r="LY207" s="70"/>
      <c r="LZ207" s="70"/>
      <c r="MA207" s="70"/>
      <c r="MB207" s="70"/>
      <c r="MC207" s="70"/>
      <c r="MD207" s="70"/>
      <c r="ME207" s="70"/>
      <c r="MF207" s="70"/>
      <c r="MG207" s="70"/>
      <c r="MH207" s="70"/>
      <c r="MI207" s="70"/>
      <c r="MJ207" s="70"/>
      <c r="MK207" s="70"/>
      <c r="ML207" s="70"/>
      <c r="MM207" s="70"/>
      <c r="MN207" s="70"/>
      <c r="MO207" s="70"/>
      <c r="MP207" s="70"/>
      <c r="MQ207" s="70"/>
      <c r="MR207" s="70"/>
      <c r="MS207" s="70"/>
      <c r="MT207" s="70"/>
      <c r="MU207" s="70"/>
      <c r="MV207" s="70"/>
      <c r="MW207" s="70"/>
      <c r="MX207" s="70"/>
    </row>
    <row r="208" spans="1:362">
      <c r="A208" s="329">
        <v>199</v>
      </c>
      <c r="B208" s="330" t="s">
        <v>40</v>
      </c>
      <c r="C208" s="259">
        <v>548.29999999999995</v>
      </c>
      <c r="D208" s="259">
        <v>237.2</v>
      </c>
      <c r="E208" s="259">
        <v>3.8</v>
      </c>
      <c r="F208" s="259">
        <v>307.29999999999995</v>
      </c>
      <c r="G208" s="259">
        <v>0</v>
      </c>
      <c r="H208" s="259">
        <v>0.2</v>
      </c>
      <c r="I208" s="259">
        <v>1.6</v>
      </c>
      <c r="J208" s="259">
        <v>10.8</v>
      </c>
      <c r="K208" s="259">
        <v>0</v>
      </c>
      <c r="L208" s="259">
        <v>0.1</v>
      </c>
      <c r="M208" s="259">
        <v>54.1</v>
      </c>
      <c r="N208" s="259">
        <v>2.5</v>
      </c>
      <c r="O208" s="259">
        <v>0.3</v>
      </c>
      <c r="P208" s="259">
        <v>2.5</v>
      </c>
      <c r="Q208" s="259">
        <v>3.2</v>
      </c>
      <c r="R208" s="259">
        <v>0.3</v>
      </c>
      <c r="S208" s="259">
        <v>0.7</v>
      </c>
      <c r="T208" s="259">
        <v>0.4</v>
      </c>
      <c r="U208" s="259">
        <v>12.999999999999998</v>
      </c>
      <c r="V208" s="259">
        <v>216.6</v>
      </c>
      <c r="W208" s="259">
        <v>1</v>
      </c>
      <c r="X208" s="381">
        <v>0</v>
      </c>
      <c r="Y208" s="333"/>
      <c r="Z208" s="334"/>
      <c r="AA208" s="334"/>
      <c r="AB208" s="334"/>
    </row>
    <row r="209" spans="1:362">
      <c r="A209" s="329">
        <v>200</v>
      </c>
      <c r="B209" s="335" t="s">
        <v>590</v>
      </c>
      <c r="C209" s="336">
        <v>501.4</v>
      </c>
      <c r="D209" s="336">
        <v>213.1</v>
      </c>
      <c r="E209" s="336">
        <v>3.4</v>
      </c>
      <c r="F209" s="336">
        <v>284.89999999999998</v>
      </c>
      <c r="G209" s="336">
        <v>0</v>
      </c>
      <c r="H209" s="336">
        <v>0.2</v>
      </c>
      <c r="I209" s="336">
        <v>1.6</v>
      </c>
      <c r="J209" s="336">
        <v>10.8</v>
      </c>
      <c r="K209" s="336">
        <v>0</v>
      </c>
      <c r="L209" s="336">
        <v>0.1</v>
      </c>
      <c r="M209" s="336">
        <v>54.1</v>
      </c>
      <c r="N209" s="336">
        <v>2.5</v>
      </c>
      <c r="O209" s="336">
        <v>0.3</v>
      </c>
      <c r="P209" s="336">
        <v>2.5</v>
      </c>
      <c r="Q209" s="336">
        <v>3.2</v>
      </c>
      <c r="R209" s="336">
        <v>0.3</v>
      </c>
      <c r="S209" s="336">
        <v>0.7</v>
      </c>
      <c r="T209" s="336">
        <v>0.4</v>
      </c>
      <c r="U209" s="336">
        <v>10.199999999999999</v>
      </c>
      <c r="V209" s="336">
        <v>197</v>
      </c>
      <c r="W209" s="336">
        <v>1</v>
      </c>
      <c r="X209" s="345">
        <v>0</v>
      </c>
      <c r="Y209" s="333"/>
      <c r="Z209" s="334"/>
      <c r="AA209" s="334"/>
      <c r="AB209" s="334"/>
    </row>
    <row r="210" spans="1:362" s="340" customFormat="1" ht="22.15" customHeight="1">
      <c r="A210" s="329">
        <v>201</v>
      </c>
      <c r="B210" s="337" t="s">
        <v>591</v>
      </c>
      <c r="C210" s="338">
        <v>2.7</v>
      </c>
      <c r="D210" s="346"/>
      <c r="E210" s="338">
        <v>0</v>
      </c>
      <c r="F210" s="338">
        <v>2.7</v>
      </c>
      <c r="G210" s="346"/>
      <c r="H210" s="346"/>
      <c r="I210" s="346"/>
      <c r="J210" s="346"/>
      <c r="K210" s="346"/>
      <c r="L210" s="346"/>
      <c r="M210" s="346"/>
      <c r="N210" s="346"/>
      <c r="O210" s="346"/>
      <c r="P210" s="346"/>
      <c r="Q210" s="346"/>
      <c r="R210" s="346"/>
      <c r="S210" s="346"/>
      <c r="T210" s="346"/>
      <c r="U210" s="346">
        <v>2.7</v>
      </c>
      <c r="V210" s="338"/>
      <c r="W210" s="338"/>
      <c r="X210" s="339"/>
      <c r="Y210" s="333"/>
      <c r="Z210" s="334"/>
      <c r="AA210" s="334"/>
      <c r="AB210" s="334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  <c r="EE210" s="70"/>
      <c r="EF210" s="70"/>
      <c r="EG210" s="70"/>
      <c r="EH210" s="70"/>
      <c r="EI210" s="70"/>
      <c r="EJ210" s="70"/>
      <c r="EK210" s="70"/>
      <c r="EL210" s="70"/>
      <c r="EM210" s="70"/>
      <c r="EN210" s="70"/>
      <c r="EO210" s="70"/>
      <c r="EP210" s="70"/>
      <c r="EQ210" s="70"/>
      <c r="ER210" s="70"/>
      <c r="ES210" s="70"/>
      <c r="ET210" s="70"/>
      <c r="EU210" s="70"/>
      <c r="EV210" s="70"/>
      <c r="EW210" s="70"/>
      <c r="EX210" s="70"/>
      <c r="EY210" s="70"/>
      <c r="EZ210" s="70"/>
      <c r="FA210" s="70"/>
      <c r="FB210" s="70"/>
      <c r="FC210" s="70"/>
      <c r="FD210" s="70"/>
      <c r="FE210" s="70"/>
      <c r="FF210" s="70"/>
      <c r="FG210" s="70"/>
      <c r="FH210" s="70"/>
      <c r="FI210" s="70"/>
      <c r="FJ210" s="70"/>
      <c r="FK210" s="70"/>
      <c r="FL210" s="70"/>
      <c r="FM210" s="70"/>
      <c r="FN210" s="70"/>
      <c r="FO210" s="70"/>
      <c r="FP210" s="70"/>
      <c r="FQ210" s="70"/>
      <c r="FR210" s="70"/>
      <c r="FS210" s="70"/>
      <c r="FT210" s="70"/>
      <c r="FU210" s="70"/>
      <c r="FV210" s="70"/>
      <c r="FW210" s="70"/>
      <c r="FX210" s="70"/>
      <c r="FY210" s="70"/>
      <c r="FZ210" s="70"/>
      <c r="GA210" s="70"/>
      <c r="GB210" s="70"/>
      <c r="GC210" s="70"/>
      <c r="GD210" s="70"/>
      <c r="GE210" s="70"/>
      <c r="GF210" s="70"/>
      <c r="GG210" s="70"/>
      <c r="GH210" s="70"/>
      <c r="GI210" s="70"/>
      <c r="GJ210" s="70"/>
      <c r="GK210" s="70"/>
      <c r="GL210" s="70"/>
      <c r="GM210" s="70"/>
      <c r="GN210" s="70"/>
      <c r="GO210" s="70"/>
      <c r="GP210" s="70"/>
      <c r="GQ210" s="70"/>
      <c r="GR210" s="70"/>
      <c r="GS210" s="70"/>
      <c r="GT210" s="70"/>
      <c r="GU210" s="70"/>
      <c r="GV210" s="70"/>
      <c r="GW210" s="70"/>
      <c r="GX210" s="70"/>
      <c r="GY210" s="70"/>
      <c r="GZ210" s="70"/>
      <c r="HA210" s="70"/>
      <c r="HB210" s="70"/>
      <c r="HC210" s="70"/>
      <c r="HD210" s="70"/>
      <c r="HE210" s="70"/>
      <c r="HF210" s="70"/>
      <c r="HG210" s="70"/>
      <c r="HH210" s="70"/>
      <c r="HI210" s="70"/>
      <c r="HJ210" s="70"/>
      <c r="HK210" s="70"/>
      <c r="HL210" s="70"/>
      <c r="HM210" s="70"/>
      <c r="HN210" s="70"/>
      <c r="HO210" s="70"/>
      <c r="HP210" s="70"/>
      <c r="HQ210" s="70"/>
      <c r="HR210" s="70"/>
      <c r="HS210" s="70"/>
      <c r="HT210" s="70"/>
      <c r="HU210" s="70"/>
      <c r="HV210" s="70"/>
      <c r="HW210" s="70"/>
      <c r="HX210" s="70"/>
      <c r="HY210" s="70"/>
      <c r="HZ210" s="70"/>
      <c r="IA210" s="70"/>
      <c r="IB210" s="70"/>
      <c r="IC210" s="70"/>
      <c r="ID210" s="70"/>
      <c r="IE210" s="70"/>
      <c r="IF210" s="70"/>
      <c r="IG210" s="70"/>
      <c r="IH210" s="70"/>
      <c r="II210" s="70"/>
      <c r="IJ210" s="70"/>
      <c r="IK210" s="70"/>
      <c r="IL210" s="70"/>
      <c r="IM210" s="70"/>
      <c r="IN210" s="70"/>
      <c r="IO210" s="70"/>
      <c r="IP210" s="70"/>
      <c r="IQ210" s="70"/>
      <c r="IR210" s="70"/>
      <c r="IS210" s="70"/>
      <c r="IT210" s="70"/>
      <c r="IU210" s="70"/>
      <c r="IV210" s="70"/>
      <c r="IW210" s="70"/>
      <c r="IX210" s="70"/>
      <c r="IY210" s="70"/>
      <c r="IZ210" s="70"/>
      <c r="JA210" s="70"/>
      <c r="JB210" s="70"/>
      <c r="JC210" s="70"/>
      <c r="JD210" s="70"/>
      <c r="JE210" s="70"/>
      <c r="JF210" s="70"/>
      <c r="JG210" s="70"/>
      <c r="JH210" s="70"/>
      <c r="JI210" s="70"/>
      <c r="JJ210" s="70"/>
      <c r="JK210" s="70"/>
      <c r="JL210" s="70"/>
      <c r="JM210" s="70"/>
      <c r="JN210" s="70"/>
      <c r="JO210" s="70"/>
      <c r="JP210" s="70"/>
      <c r="JQ210" s="70"/>
      <c r="JR210" s="70"/>
      <c r="JS210" s="70"/>
      <c r="JT210" s="70"/>
      <c r="JU210" s="70"/>
      <c r="JV210" s="70"/>
      <c r="JW210" s="70"/>
      <c r="JX210" s="70"/>
      <c r="JY210" s="70"/>
      <c r="JZ210" s="70"/>
      <c r="KA210" s="70"/>
      <c r="KB210" s="70"/>
      <c r="KC210" s="70"/>
      <c r="KD210" s="70"/>
      <c r="KE210" s="70"/>
      <c r="KF210" s="70"/>
      <c r="KG210" s="70"/>
      <c r="KH210" s="70"/>
      <c r="KI210" s="70"/>
      <c r="KJ210" s="70"/>
      <c r="KK210" s="70"/>
      <c r="KL210" s="70"/>
      <c r="KM210" s="70"/>
      <c r="KN210" s="70"/>
      <c r="KO210" s="70"/>
      <c r="KP210" s="70"/>
      <c r="KQ210" s="70"/>
      <c r="KR210" s="70"/>
      <c r="KS210" s="70"/>
      <c r="KT210" s="70"/>
      <c r="KU210" s="70"/>
      <c r="KV210" s="70"/>
      <c r="KW210" s="70"/>
      <c r="KX210" s="70"/>
      <c r="KY210" s="70"/>
      <c r="KZ210" s="70"/>
      <c r="LA210" s="70"/>
      <c r="LB210" s="70"/>
      <c r="LC210" s="70"/>
      <c r="LD210" s="70"/>
      <c r="LE210" s="70"/>
      <c r="LF210" s="70"/>
      <c r="LG210" s="70"/>
      <c r="LH210" s="70"/>
      <c r="LI210" s="70"/>
      <c r="LJ210" s="70"/>
      <c r="LK210" s="70"/>
      <c r="LL210" s="70"/>
      <c r="LM210" s="70"/>
      <c r="LN210" s="70"/>
      <c r="LO210" s="70"/>
      <c r="LP210" s="70"/>
      <c r="LQ210" s="70"/>
      <c r="LR210" s="70"/>
      <c r="LS210" s="70"/>
      <c r="LT210" s="70"/>
      <c r="LU210" s="70"/>
      <c r="LV210" s="70"/>
      <c r="LW210" s="70"/>
      <c r="LX210" s="70"/>
      <c r="LY210" s="70"/>
      <c r="LZ210" s="70"/>
      <c r="MA210" s="70"/>
      <c r="MB210" s="70"/>
      <c r="MC210" s="70"/>
      <c r="MD210" s="70"/>
      <c r="ME210" s="70"/>
      <c r="MF210" s="70"/>
      <c r="MG210" s="70"/>
      <c r="MH210" s="70"/>
      <c r="MI210" s="70"/>
      <c r="MJ210" s="70"/>
      <c r="MK210" s="70"/>
      <c r="ML210" s="70"/>
      <c r="MM210" s="70"/>
      <c r="MN210" s="70"/>
      <c r="MO210" s="70"/>
      <c r="MP210" s="70"/>
      <c r="MQ210" s="70"/>
      <c r="MR210" s="70"/>
      <c r="MS210" s="70"/>
      <c r="MT210" s="70"/>
      <c r="MU210" s="70"/>
      <c r="MV210" s="70"/>
      <c r="MW210" s="70"/>
      <c r="MX210" s="70"/>
    </row>
    <row r="211" spans="1:362" s="387" customFormat="1">
      <c r="A211" s="329">
        <v>202</v>
      </c>
      <c r="B211" s="382" t="s">
        <v>610</v>
      </c>
      <c r="C211" s="383">
        <v>44.2</v>
      </c>
      <c r="D211" s="385">
        <v>24.1</v>
      </c>
      <c r="E211" s="383">
        <v>0.4</v>
      </c>
      <c r="F211" s="383">
        <v>19.700000000000003</v>
      </c>
      <c r="G211" s="385"/>
      <c r="H211" s="385"/>
      <c r="I211" s="385"/>
      <c r="J211" s="385"/>
      <c r="K211" s="385"/>
      <c r="L211" s="385"/>
      <c r="M211" s="385"/>
      <c r="N211" s="385"/>
      <c r="O211" s="385"/>
      <c r="P211" s="385"/>
      <c r="Q211" s="385"/>
      <c r="R211" s="385"/>
      <c r="S211" s="385"/>
      <c r="T211" s="385"/>
      <c r="U211" s="385">
        <v>0.1</v>
      </c>
      <c r="V211" s="383">
        <v>19.600000000000001</v>
      </c>
      <c r="W211" s="383">
        <v>0</v>
      </c>
      <c r="X211" s="386"/>
      <c r="Y211" s="333"/>
      <c r="Z211" s="334"/>
      <c r="AA211" s="334"/>
      <c r="AB211" s="334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  <c r="EE211" s="70"/>
      <c r="EF211" s="70"/>
      <c r="EG211" s="70"/>
      <c r="EH211" s="70"/>
      <c r="EI211" s="70"/>
      <c r="EJ211" s="70"/>
      <c r="EK211" s="70"/>
      <c r="EL211" s="70"/>
      <c r="EM211" s="70"/>
      <c r="EN211" s="70"/>
      <c r="EO211" s="70"/>
      <c r="EP211" s="70"/>
      <c r="EQ211" s="70"/>
      <c r="ER211" s="70"/>
      <c r="ES211" s="70"/>
      <c r="ET211" s="70"/>
      <c r="EU211" s="70"/>
      <c r="EV211" s="70"/>
      <c r="EW211" s="70"/>
      <c r="EX211" s="70"/>
      <c r="EY211" s="70"/>
      <c r="EZ211" s="70"/>
      <c r="FA211" s="70"/>
      <c r="FB211" s="70"/>
      <c r="FC211" s="70"/>
      <c r="FD211" s="70"/>
      <c r="FE211" s="70"/>
      <c r="FF211" s="70"/>
      <c r="FG211" s="70"/>
      <c r="FH211" s="70"/>
      <c r="FI211" s="70"/>
      <c r="FJ211" s="70"/>
      <c r="FK211" s="70"/>
      <c r="FL211" s="70"/>
      <c r="FM211" s="70"/>
      <c r="FN211" s="70"/>
      <c r="FO211" s="70"/>
      <c r="FP211" s="70"/>
      <c r="FQ211" s="70"/>
      <c r="FR211" s="70"/>
      <c r="FS211" s="70"/>
      <c r="FT211" s="70"/>
      <c r="FU211" s="70"/>
      <c r="FV211" s="70"/>
      <c r="FW211" s="70"/>
      <c r="FX211" s="70"/>
      <c r="FY211" s="70"/>
      <c r="FZ211" s="70"/>
      <c r="GA211" s="70"/>
      <c r="GB211" s="70"/>
      <c r="GC211" s="70"/>
      <c r="GD211" s="70"/>
      <c r="GE211" s="70"/>
      <c r="GF211" s="70"/>
      <c r="GG211" s="70"/>
      <c r="GH211" s="70"/>
      <c r="GI211" s="70"/>
      <c r="GJ211" s="70"/>
      <c r="GK211" s="70"/>
      <c r="GL211" s="70"/>
      <c r="GM211" s="70"/>
      <c r="GN211" s="70"/>
      <c r="GO211" s="70"/>
      <c r="GP211" s="70"/>
      <c r="GQ211" s="70"/>
      <c r="GR211" s="70"/>
      <c r="GS211" s="70"/>
      <c r="GT211" s="70"/>
      <c r="GU211" s="70"/>
      <c r="GV211" s="70"/>
      <c r="GW211" s="70"/>
      <c r="GX211" s="70"/>
      <c r="GY211" s="70"/>
      <c r="GZ211" s="70"/>
      <c r="HA211" s="70"/>
      <c r="HB211" s="70"/>
      <c r="HC211" s="70"/>
      <c r="HD211" s="70"/>
      <c r="HE211" s="70"/>
      <c r="HF211" s="70"/>
      <c r="HG211" s="70"/>
      <c r="HH211" s="70"/>
      <c r="HI211" s="70"/>
      <c r="HJ211" s="70"/>
      <c r="HK211" s="70"/>
      <c r="HL211" s="70"/>
      <c r="HM211" s="70"/>
      <c r="HN211" s="70"/>
      <c r="HO211" s="70"/>
      <c r="HP211" s="70"/>
      <c r="HQ211" s="70"/>
      <c r="HR211" s="70"/>
      <c r="HS211" s="70"/>
      <c r="HT211" s="70"/>
      <c r="HU211" s="70"/>
      <c r="HV211" s="70"/>
      <c r="HW211" s="70"/>
      <c r="HX211" s="70"/>
      <c r="HY211" s="70"/>
      <c r="HZ211" s="70"/>
      <c r="IA211" s="70"/>
      <c r="IB211" s="70"/>
      <c r="IC211" s="70"/>
      <c r="ID211" s="70"/>
      <c r="IE211" s="70"/>
      <c r="IF211" s="70"/>
      <c r="IG211" s="70"/>
      <c r="IH211" s="70"/>
      <c r="II211" s="70"/>
      <c r="IJ211" s="70"/>
      <c r="IK211" s="70"/>
      <c r="IL211" s="70"/>
      <c r="IM211" s="70"/>
      <c r="IN211" s="70"/>
      <c r="IO211" s="70"/>
      <c r="IP211" s="70"/>
      <c r="IQ211" s="70"/>
      <c r="IR211" s="70"/>
      <c r="IS211" s="70"/>
      <c r="IT211" s="70"/>
      <c r="IU211" s="70"/>
      <c r="IV211" s="70"/>
      <c r="IW211" s="70"/>
      <c r="IX211" s="70"/>
      <c r="IY211" s="70"/>
      <c r="IZ211" s="70"/>
      <c r="JA211" s="70"/>
      <c r="JB211" s="70"/>
      <c r="JC211" s="70"/>
      <c r="JD211" s="70"/>
      <c r="JE211" s="70"/>
      <c r="JF211" s="70"/>
      <c r="JG211" s="70"/>
      <c r="JH211" s="70"/>
      <c r="JI211" s="70"/>
      <c r="JJ211" s="70"/>
      <c r="JK211" s="70"/>
      <c r="JL211" s="70"/>
      <c r="JM211" s="70"/>
      <c r="JN211" s="70"/>
      <c r="JO211" s="70"/>
      <c r="JP211" s="70"/>
      <c r="JQ211" s="70"/>
      <c r="JR211" s="70"/>
      <c r="JS211" s="70"/>
      <c r="JT211" s="70"/>
      <c r="JU211" s="70"/>
      <c r="JV211" s="70"/>
      <c r="JW211" s="70"/>
      <c r="JX211" s="70"/>
      <c r="JY211" s="70"/>
      <c r="JZ211" s="70"/>
      <c r="KA211" s="70"/>
      <c r="KB211" s="70"/>
      <c r="KC211" s="70"/>
      <c r="KD211" s="70"/>
      <c r="KE211" s="70"/>
      <c r="KF211" s="70"/>
      <c r="KG211" s="70"/>
      <c r="KH211" s="70"/>
      <c r="KI211" s="70"/>
      <c r="KJ211" s="70"/>
      <c r="KK211" s="70"/>
      <c r="KL211" s="70"/>
      <c r="KM211" s="70"/>
      <c r="KN211" s="70"/>
      <c r="KO211" s="70"/>
      <c r="KP211" s="70"/>
      <c r="KQ211" s="70"/>
      <c r="KR211" s="70"/>
      <c r="KS211" s="70"/>
      <c r="KT211" s="70"/>
      <c r="KU211" s="70"/>
      <c r="KV211" s="70"/>
      <c r="KW211" s="70"/>
      <c r="KX211" s="70"/>
      <c r="KY211" s="70"/>
      <c r="KZ211" s="70"/>
      <c r="LA211" s="70"/>
      <c r="LB211" s="70"/>
      <c r="LC211" s="70"/>
      <c r="LD211" s="70"/>
      <c r="LE211" s="70"/>
      <c r="LF211" s="70"/>
      <c r="LG211" s="70"/>
      <c r="LH211" s="70"/>
      <c r="LI211" s="70"/>
      <c r="LJ211" s="70"/>
      <c r="LK211" s="70"/>
      <c r="LL211" s="70"/>
      <c r="LM211" s="70"/>
      <c r="LN211" s="70"/>
      <c r="LO211" s="70"/>
      <c r="LP211" s="70"/>
      <c r="LQ211" s="70"/>
      <c r="LR211" s="70"/>
      <c r="LS211" s="70"/>
      <c r="LT211" s="70"/>
      <c r="LU211" s="70"/>
      <c r="LV211" s="70"/>
      <c r="LW211" s="70"/>
      <c r="LX211" s="70"/>
      <c r="LY211" s="70"/>
      <c r="LZ211" s="70"/>
      <c r="MA211" s="70"/>
      <c r="MB211" s="70"/>
      <c r="MC211" s="70"/>
      <c r="MD211" s="70"/>
      <c r="ME211" s="70"/>
      <c r="MF211" s="70"/>
      <c r="MG211" s="70"/>
      <c r="MH211" s="70"/>
      <c r="MI211" s="70"/>
      <c r="MJ211" s="70"/>
      <c r="MK211" s="70"/>
      <c r="ML211" s="70"/>
      <c r="MM211" s="70"/>
      <c r="MN211" s="70"/>
      <c r="MO211" s="70"/>
      <c r="MP211" s="70"/>
      <c r="MQ211" s="70"/>
      <c r="MR211" s="70"/>
      <c r="MS211" s="70"/>
      <c r="MT211" s="70"/>
      <c r="MU211" s="70"/>
      <c r="MV211" s="70"/>
      <c r="MW211" s="70"/>
      <c r="MX211" s="70"/>
    </row>
    <row r="212" spans="1:362">
      <c r="A212" s="329">
        <v>203</v>
      </c>
      <c r="B212" s="330" t="s">
        <v>41</v>
      </c>
      <c r="C212" s="259">
        <v>560</v>
      </c>
      <c r="D212" s="259">
        <v>208.29999999999998</v>
      </c>
      <c r="E212" s="259">
        <v>3.3</v>
      </c>
      <c r="F212" s="259">
        <v>348.4</v>
      </c>
      <c r="G212" s="259">
        <v>0</v>
      </c>
      <c r="H212" s="259">
        <v>0.2</v>
      </c>
      <c r="I212" s="259">
        <v>1.6</v>
      </c>
      <c r="J212" s="259">
        <v>10</v>
      </c>
      <c r="K212" s="259">
        <v>0</v>
      </c>
      <c r="L212" s="259">
        <v>0.1</v>
      </c>
      <c r="M212" s="259">
        <v>46.4</v>
      </c>
      <c r="N212" s="259">
        <v>28.2</v>
      </c>
      <c r="O212" s="259">
        <v>0.3</v>
      </c>
      <c r="P212" s="259">
        <v>7.9</v>
      </c>
      <c r="Q212" s="259">
        <v>2.7</v>
      </c>
      <c r="R212" s="259">
        <v>6.2</v>
      </c>
      <c r="S212" s="259">
        <v>0.7</v>
      </c>
      <c r="T212" s="259">
        <v>0.4</v>
      </c>
      <c r="U212" s="259">
        <v>43.4</v>
      </c>
      <c r="V212" s="259">
        <v>199.4</v>
      </c>
      <c r="W212" s="259">
        <v>0.9</v>
      </c>
      <c r="X212" s="381">
        <v>0</v>
      </c>
      <c r="Y212" s="333"/>
      <c r="Z212" s="334"/>
      <c r="AA212" s="334"/>
      <c r="AB212" s="334"/>
    </row>
    <row r="213" spans="1:362">
      <c r="A213" s="329">
        <v>204</v>
      </c>
      <c r="B213" s="335" t="s">
        <v>590</v>
      </c>
      <c r="C213" s="336">
        <v>483.5</v>
      </c>
      <c r="D213" s="336">
        <v>183.1</v>
      </c>
      <c r="E213" s="336">
        <v>2.9</v>
      </c>
      <c r="F213" s="336">
        <v>297.5</v>
      </c>
      <c r="G213" s="336">
        <v>0</v>
      </c>
      <c r="H213" s="336">
        <v>0.2</v>
      </c>
      <c r="I213" s="336">
        <v>1.6</v>
      </c>
      <c r="J213" s="336">
        <v>10</v>
      </c>
      <c r="K213" s="336">
        <v>0</v>
      </c>
      <c r="L213" s="336">
        <v>0.1</v>
      </c>
      <c r="M213" s="336">
        <v>46.4</v>
      </c>
      <c r="N213" s="336">
        <v>28.2</v>
      </c>
      <c r="O213" s="336">
        <v>0.3</v>
      </c>
      <c r="P213" s="336">
        <v>7.9</v>
      </c>
      <c r="Q213" s="336">
        <v>2.7</v>
      </c>
      <c r="R213" s="336">
        <v>6.2</v>
      </c>
      <c r="S213" s="336">
        <v>0.7</v>
      </c>
      <c r="T213" s="336">
        <v>0.4</v>
      </c>
      <c r="U213" s="336">
        <v>28.9</v>
      </c>
      <c r="V213" s="336">
        <v>163</v>
      </c>
      <c r="W213" s="336">
        <v>0.9</v>
      </c>
      <c r="X213" s="345">
        <v>0</v>
      </c>
      <c r="Y213" s="333"/>
      <c r="Z213" s="334"/>
      <c r="AA213" s="334"/>
      <c r="AB213" s="334"/>
    </row>
    <row r="214" spans="1:362" s="340" customFormat="1" ht="22.15" customHeight="1">
      <c r="A214" s="329">
        <v>205</v>
      </c>
      <c r="B214" s="337" t="s">
        <v>591</v>
      </c>
      <c r="C214" s="338">
        <v>14.4</v>
      </c>
      <c r="D214" s="260"/>
      <c r="E214" s="338">
        <v>0</v>
      </c>
      <c r="F214" s="338">
        <v>14.4</v>
      </c>
      <c r="G214" s="260"/>
      <c r="H214" s="260"/>
      <c r="I214" s="348"/>
      <c r="J214" s="348"/>
      <c r="K214" s="260"/>
      <c r="L214" s="348"/>
      <c r="M214" s="260"/>
      <c r="N214" s="260"/>
      <c r="O214" s="348"/>
      <c r="P214" s="348"/>
      <c r="Q214" s="348"/>
      <c r="R214" s="348"/>
      <c r="S214" s="348"/>
      <c r="T214" s="348"/>
      <c r="U214" s="348">
        <v>14.4</v>
      </c>
      <c r="V214" s="338"/>
      <c r="W214" s="338"/>
      <c r="X214" s="339"/>
      <c r="Y214" s="333"/>
      <c r="Z214" s="334"/>
      <c r="AA214" s="334"/>
      <c r="AB214" s="334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70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  <c r="DH214" s="70"/>
      <c r="DI214" s="70"/>
      <c r="DJ214" s="70"/>
      <c r="DK214" s="70"/>
      <c r="DL214" s="70"/>
      <c r="DM214" s="70"/>
      <c r="DN214" s="70"/>
      <c r="DO214" s="70"/>
      <c r="DP214" s="70"/>
      <c r="DQ214" s="70"/>
      <c r="DR214" s="70"/>
      <c r="DS214" s="70"/>
      <c r="DT214" s="70"/>
      <c r="DU214" s="70"/>
      <c r="DV214" s="70"/>
      <c r="DW214" s="70"/>
      <c r="DX214" s="70"/>
      <c r="DY214" s="70"/>
      <c r="DZ214" s="70"/>
      <c r="EA214" s="70"/>
      <c r="EB214" s="70"/>
      <c r="EC214" s="70"/>
      <c r="ED214" s="70"/>
      <c r="EE214" s="70"/>
      <c r="EF214" s="70"/>
      <c r="EG214" s="70"/>
      <c r="EH214" s="70"/>
      <c r="EI214" s="70"/>
      <c r="EJ214" s="70"/>
      <c r="EK214" s="70"/>
      <c r="EL214" s="70"/>
      <c r="EM214" s="70"/>
      <c r="EN214" s="70"/>
      <c r="EO214" s="70"/>
      <c r="EP214" s="70"/>
      <c r="EQ214" s="70"/>
      <c r="ER214" s="70"/>
      <c r="ES214" s="70"/>
      <c r="ET214" s="70"/>
      <c r="EU214" s="70"/>
      <c r="EV214" s="70"/>
      <c r="EW214" s="70"/>
      <c r="EX214" s="70"/>
      <c r="EY214" s="70"/>
      <c r="EZ214" s="70"/>
      <c r="FA214" s="70"/>
      <c r="FB214" s="70"/>
      <c r="FC214" s="70"/>
      <c r="FD214" s="70"/>
      <c r="FE214" s="70"/>
      <c r="FF214" s="70"/>
      <c r="FG214" s="70"/>
      <c r="FH214" s="70"/>
      <c r="FI214" s="70"/>
      <c r="FJ214" s="70"/>
      <c r="FK214" s="70"/>
      <c r="FL214" s="70"/>
      <c r="FM214" s="70"/>
      <c r="FN214" s="70"/>
      <c r="FO214" s="70"/>
      <c r="FP214" s="70"/>
      <c r="FQ214" s="70"/>
      <c r="FR214" s="70"/>
      <c r="FS214" s="70"/>
      <c r="FT214" s="70"/>
      <c r="FU214" s="70"/>
      <c r="FV214" s="70"/>
      <c r="FW214" s="70"/>
      <c r="FX214" s="70"/>
      <c r="FY214" s="70"/>
      <c r="FZ214" s="70"/>
      <c r="GA214" s="70"/>
      <c r="GB214" s="70"/>
      <c r="GC214" s="70"/>
      <c r="GD214" s="70"/>
      <c r="GE214" s="70"/>
      <c r="GF214" s="70"/>
      <c r="GG214" s="70"/>
      <c r="GH214" s="70"/>
      <c r="GI214" s="70"/>
      <c r="GJ214" s="70"/>
      <c r="GK214" s="70"/>
      <c r="GL214" s="70"/>
      <c r="GM214" s="70"/>
      <c r="GN214" s="70"/>
      <c r="GO214" s="70"/>
      <c r="GP214" s="70"/>
      <c r="GQ214" s="70"/>
      <c r="GR214" s="70"/>
      <c r="GS214" s="70"/>
      <c r="GT214" s="70"/>
      <c r="GU214" s="70"/>
      <c r="GV214" s="70"/>
      <c r="GW214" s="70"/>
      <c r="GX214" s="70"/>
      <c r="GY214" s="70"/>
      <c r="GZ214" s="70"/>
      <c r="HA214" s="70"/>
      <c r="HB214" s="70"/>
      <c r="HC214" s="70"/>
      <c r="HD214" s="70"/>
      <c r="HE214" s="70"/>
      <c r="HF214" s="70"/>
      <c r="HG214" s="70"/>
      <c r="HH214" s="70"/>
      <c r="HI214" s="70"/>
      <c r="HJ214" s="70"/>
      <c r="HK214" s="70"/>
      <c r="HL214" s="70"/>
      <c r="HM214" s="70"/>
      <c r="HN214" s="70"/>
      <c r="HO214" s="70"/>
      <c r="HP214" s="70"/>
      <c r="HQ214" s="70"/>
      <c r="HR214" s="70"/>
      <c r="HS214" s="70"/>
      <c r="HT214" s="70"/>
      <c r="HU214" s="70"/>
      <c r="HV214" s="70"/>
      <c r="HW214" s="70"/>
      <c r="HX214" s="70"/>
      <c r="HY214" s="70"/>
      <c r="HZ214" s="70"/>
      <c r="IA214" s="70"/>
      <c r="IB214" s="70"/>
      <c r="IC214" s="70"/>
      <c r="ID214" s="70"/>
      <c r="IE214" s="70"/>
      <c r="IF214" s="70"/>
      <c r="IG214" s="70"/>
      <c r="IH214" s="70"/>
      <c r="II214" s="70"/>
      <c r="IJ214" s="70"/>
      <c r="IK214" s="70"/>
      <c r="IL214" s="70"/>
      <c r="IM214" s="70"/>
      <c r="IN214" s="70"/>
      <c r="IO214" s="70"/>
      <c r="IP214" s="70"/>
      <c r="IQ214" s="70"/>
      <c r="IR214" s="70"/>
      <c r="IS214" s="70"/>
      <c r="IT214" s="70"/>
      <c r="IU214" s="70"/>
      <c r="IV214" s="70"/>
      <c r="IW214" s="70"/>
      <c r="IX214" s="70"/>
      <c r="IY214" s="70"/>
      <c r="IZ214" s="70"/>
      <c r="JA214" s="70"/>
      <c r="JB214" s="70"/>
      <c r="JC214" s="70"/>
      <c r="JD214" s="70"/>
      <c r="JE214" s="70"/>
      <c r="JF214" s="70"/>
      <c r="JG214" s="70"/>
      <c r="JH214" s="70"/>
      <c r="JI214" s="70"/>
      <c r="JJ214" s="70"/>
      <c r="JK214" s="70"/>
      <c r="JL214" s="70"/>
      <c r="JM214" s="70"/>
      <c r="JN214" s="70"/>
      <c r="JO214" s="70"/>
      <c r="JP214" s="70"/>
      <c r="JQ214" s="70"/>
      <c r="JR214" s="70"/>
      <c r="JS214" s="70"/>
      <c r="JT214" s="70"/>
      <c r="JU214" s="70"/>
      <c r="JV214" s="70"/>
      <c r="JW214" s="70"/>
      <c r="JX214" s="70"/>
      <c r="JY214" s="70"/>
      <c r="JZ214" s="70"/>
      <c r="KA214" s="70"/>
      <c r="KB214" s="70"/>
      <c r="KC214" s="70"/>
      <c r="KD214" s="70"/>
      <c r="KE214" s="70"/>
      <c r="KF214" s="70"/>
      <c r="KG214" s="70"/>
      <c r="KH214" s="70"/>
      <c r="KI214" s="70"/>
      <c r="KJ214" s="70"/>
      <c r="KK214" s="70"/>
      <c r="KL214" s="70"/>
      <c r="KM214" s="70"/>
      <c r="KN214" s="70"/>
      <c r="KO214" s="70"/>
      <c r="KP214" s="70"/>
      <c r="KQ214" s="70"/>
      <c r="KR214" s="70"/>
      <c r="KS214" s="70"/>
      <c r="KT214" s="70"/>
      <c r="KU214" s="70"/>
      <c r="KV214" s="70"/>
      <c r="KW214" s="70"/>
      <c r="KX214" s="70"/>
      <c r="KY214" s="70"/>
      <c r="KZ214" s="70"/>
      <c r="LA214" s="70"/>
      <c r="LB214" s="70"/>
      <c r="LC214" s="70"/>
      <c r="LD214" s="70"/>
      <c r="LE214" s="70"/>
      <c r="LF214" s="70"/>
      <c r="LG214" s="70"/>
      <c r="LH214" s="70"/>
      <c r="LI214" s="70"/>
      <c r="LJ214" s="70"/>
      <c r="LK214" s="70"/>
      <c r="LL214" s="70"/>
      <c r="LM214" s="70"/>
      <c r="LN214" s="70"/>
      <c r="LO214" s="70"/>
      <c r="LP214" s="70"/>
      <c r="LQ214" s="70"/>
      <c r="LR214" s="70"/>
      <c r="LS214" s="70"/>
      <c r="LT214" s="70"/>
      <c r="LU214" s="70"/>
      <c r="LV214" s="70"/>
      <c r="LW214" s="70"/>
      <c r="LX214" s="70"/>
      <c r="LY214" s="70"/>
      <c r="LZ214" s="70"/>
      <c r="MA214" s="70"/>
      <c r="MB214" s="70"/>
      <c r="MC214" s="70"/>
      <c r="MD214" s="70"/>
      <c r="ME214" s="70"/>
      <c r="MF214" s="70"/>
      <c r="MG214" s="70"/>
      <c r="MH214" s="70"/>
      <c r="MI214" s="70"/>
      <c r="MJ214" s="70"/>
      <c r="MK214" s="70"/>
      <c r="ML214" s="70"/>
      <c r="MM214" s="70"/>
      <c r="MN214" s="70"/>
      <c r="MO214" s="70"/>
      <c r="MP214" s="70"/>
      <c r="MQ214" s="70"/>
      <c r="MR214" s="70"/>
      <c r="MS214" s="70"/>
      <c r="MT214" s="70"/>
      <c r="MU214" s="70"/>
      <c r="MV214" s="70"/>
      <c r="MW214" s="70"/>
      <c r="MX214" s="70"/>
    </row>
    <row r="215" spans="1:362" s="387" customFormat="1">
      <c r="A215" s="329">
        <v>206</v>
      </c>
      <c r="B215" s="382" t="s">
        <v>610</v>
      </c>
      <c r="C215" s="383">
        <v>62.099999999999994</v>
      </c>
      <c r="D215" s="384">
        <v>25.2</v>
      </c>
      <c r="E215" s="383">
        <v>0.4</v>
      </c>
      <c r="F215" s="383">
        <v>36.5</v>
      </c>
      <c r="G215" s="263"/>
      <c r="H215" s="263"/>
      <c r="I215" s="263"/>
      <c r="J215" s="384"/>
      <c r="K215" s="384"/>
      <c r="L215" s="384"/>
      <c r="M215" s="384"/>
      <c r="N215" s="384"/>
      <c r="O215" s="384"/>
      <c r="P215" s="263"/>
      <c r="Q215" s="263"/>
      <c r="R215" s="384"/>
      <c r="S215" s="384"/>
      <c r="T215" s="384"/>
      <c r="U215" s="384">
        <v>0.1</v>
      </c>
      <c r="V215" s="383">
        <v>36.4</v>
      </c>
      <c r="W215" s="383">
        <v>0</v>
      </c>
      <c r="X215" s="386"/>
      <c r="Y215" s="333"/>
      <c r="Z215" s="334"/>
      <c r="AA215" s="334"/>
      <c r="AB215" s="334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  <c r="BZ215" s="70"/>
      <c r="CA215" s="70"/>
      <c r="CB215" s="70"/>
      <c r="CC215" s="70"/>
      <c r="CD215" s="70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70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  <c r="DH215" s="70"/>
      <c r="DI215" s="70"/>
      <c r="DJ215" s="70"/>
      <c r="DK215" s="70"/>
      <c r="DL215" s="70"/>
      <c r="DM215" s="70"/>
      <c r="DN215" s="70"/>
      <c r="DO215" s="70"/>
      <c r="DP215" s="70"/>
      <c r="DQ215" s="70"/>
      <c r="DR215" s="70"/>
      <c r="DS215" s="70"/>
      <c r="DT215" s="70"/>
      <c r="DU215" s="70"/>
      <c r="DV215" s="70"/>
      <c r="DW215" s="70"/>
      <c r="DX215" s="70"/>
      <c r="DY215" s="70"/>
      <c r="DZ215" s="70"/>
      <c r="EA215" s="70"/>
      <c r="EB215" s="70"/>
      <c r="EC215" s="70"/>
      <c r="ED215" s="70"/>
      <c r="EE215" s="70"/>
      <c r="EF215" s="70"/>
      <c r="EG215" s="70"/>
      <c r="EH215" s="70"/>
      <c r="EI215" s="70"/>
      <c r="EJ215" s="70"/>
      <c r="EK215" s="70"/>
      <c r="EL215" s="70"/>
      <c r="EM215" s="70"/>
      <c r="EN215" s="70"/>
      <c r="EO215" s="70"/>
      <c r="EP215" s="70"/>
      <c r="EQ215" s="70"/>
      <c r="ER215" s="70"/>
      <c r="ES215" s="70"/>
      <c r="ET215" s="70"/>
      <c r="EU215" s="70"/>
      <c r="EV215" s="70"/>
      <c r="EW215" s="70"/>
      <c r="EX215" s="70"/>
      <c r="EY215" s="70"/>
      <c r="EZ215" s="70"/>
      <c r="FA215" s="70"/>
      <c r="FB215" s="70"/>
      <c r="FC215" s="70"/>
      <c r="FD215" s="70"/>
      <c r="FE215" s="70"/>
      <c r="FF215" s="70"/>
      <c r="FG215" s="70"/>
      <c r="FH215" s="70"/>
      <c r="FI215" s="70"/>
      <c r="FJ215" s="70"/>
      <c r="FK215" s="70"/>
      <c r="FL215" s="70"/>
      <c r="FM215" s="70"/>
      <c r="FN215" s="70"/>
      <c r="FO215" s="70"/>
      <c r="FP215" s="70"/>
      <c r="FQ215" s="70"/>
      <c r="FR215" s="70"/>
      <c r="FS215" s="70"/>
      <c r="FT215" s="70"/>
      <c r="FU215" s="70"/>
      <c r="FV215" s="70"/>
      <c r="FW215" s="70"/>
      <c r="FX215" s="70"/>
      <c r="FY215" s="70"/>
      <c r="FZ215" s="70"/>
      <c r="GA215" s="70"/>
      <c r="GB215" s="70"/>
      <c r="GC215" s="70"/>
      <c r="GD215" s="70"/>
      <c r="GE215" s="70"/>
      <c r="GF215" s="70"/>
      <c r="GG215" s="70"/>
      <c r="GH215" s="70"/>
      <c r="GI215" s="70"/>
      <c r="GJ215" s="70"/>
      <c r="GK215" s="70"/>
      <c r="GL215" s="70"/>
      <c r="GM215" s="70"/>
      <c r="GN215" s="70"/>
      <c r="GO215" s="70"/>
      <c r="GP215" s="70"/>
      <c r="GQ215" s="70"/>
      <c r="GR215" s="70"/>
      <c r="GS215" s="70"/>
      <c r="GT215" s="70"/>
      <c r="GU215" s="70"/>
      <c r="GV215" s="70"/>
      <c r="GW215" s="70"/>
      <c r="GX215" s="70"/>
      <c r="GY215" s="70"/>
      <c r="GZ215" s="70"/>
      <c r="HA215" s="70"/>
      <c r="HB215" s="70"/>
      <c r="HC215" s="70"/>
      <c r="HD215" s="70"/>
      <c r="HE215" s="70"/>
      <c r="HF215" s="70"/>
      <c r="HG215" s="70"/>
      <c r="HH215" s="70"/>
      <c r="HI215" s="70"/>
      <c r="HJ215" s="70"/>
      <c r="HK215" s="70"/>
      <c r="HL215" s="70"/>
      <c r="HM215" s="70"/>
      <c r="HN215" s="70"/>
      <c r="HO215" s="70"/>
      <c r="HP215" s="70"/>
      <c r="HQ215" s="70"/>
      <c r="HR215" s="70"/>
      <c r="HS215" s="70"/>
      <c r="HT215" s="70"/>
      <c r="HU215" s="70"/>
      <c r="HV215" s="70"/>
      <c r="HW215" s="70"/>
      <c r="HX215" s="70"/>
      <c r="HY215" s="70"/>
      <c r="HZ215" s="70"/>
      <c r="IA215" s="70"/>
      <c r="IB215" s="70"/>
      <c r="IC215" s="70"/>
      <c r="ID215" s="70"/>
      <c r="IE215" s="70"/>
      <c r="IF215" s="70"/>
      <c r="IG215" s="70"/>
      <c r="IH215" s="70"/>
      <c r="II215" s="70"/>
      <c r="IJ215" s="70"/>
      <c r="IK215" s="70"/>
      <c r="IL215" s="70"/>
      <c r="IM215" s="70"/>
      <c r="IN215" s="70"/>
      <c r="IO215" s="70"/>
      <c r="IP215" s="70"/>
      <c r="IQ215" s="70"/>
      <c r="IR215" s="70"/>
      <c r="IS215" s="70"/>
      <c r="IT215" s="70"/>
      <c r="IU215" s="70"/>
      <c r="IV215" s="70"/>
      <c r="IW215" s="70"/>
      <c r="IX215" s="70"/>
      <c r="IY215" s="70"/>
      <c r="IZ215" s="70"/>
      <c r="JA215" s="70"/>
      <c r="JB215" s="70"/>
      <c r="JC215" s="70"/>
      <c r="JD215" s="70"/>
      <c r="JE215" s="70"/>
      <c r="JF215" s="70"/>
      <c r="JG215" s="70"/>
      <c r="JH215" s="70"/>
      <c r="JI215" s="70"/>
      <c r="JJ215" s="70"/>
      <c r="JK215" s="70"/>
      <c r="JL215" s="70"/>
      <c r="JM215" s="70"/>
      <c r="JN215" s="70"/>
      <c r="JO215" s="70"/>
      <c r="JP215" s="70"/>
      <c r="JQ215" s="70"/>
      <c r="JR215" s="70"/>
      <c r="JS215" s="70"/>
      <c r="JT215" s="70"/>
      <c r="JU215" s="70"/>
      <c r="JV215" s="70"/>
      <c r="JW215" s="70"/>
      <c r="JX215" s="70"/>
      <c r="JY215" s="70"/>
      <c r="JZ215" s="70"/>
      <c r="KA215" s="70"/>
      <c r="KB215" s="70"/>
      <c r="KC215" s="70"/>
      <c r="KD215" s="70"/>
      <c r="KE215" s="70"/>
      <c r="KF215" s="70"/>
      <c r="KG215" s="70"/>
      <c r="KH215" s="70"/>
      <c r="KI215" s="70"/>
      <c r="KJ215" s="70"/>
      <c r="KK215" s="70"/>
      <c r="KL215" s="70"/>
      <c r="KM215" s="70"/>
      <c r="KN215" s="70"/>
      <c r="KO215" s="70"/>
      <c r="KP215" s="70"/>
      <c r="KQ215" s="70"/>
      <c r="KR215" s="70"/>
      <c r="KS215" s="70"/>
      <c r="KT215" s="70"/>
      <c r="KU215" s="70"/>
      <c r="KV215" s="70"/>
      <c r="KW215" s="70"/>
      <c r="KX215" s="70"/>
      <c r="KY215" s="70"/>
      <c r="KZ215" s="70"/>
      <c r="LA215" s="70"/>
      <c r="LB215" s="70"/>
      <c r="LC215" s="70"/>
      <c r="LD215" s="70"/>
      <c r="LE215" s="70"/>
      <c r="LF215" s="70"/>
      <c r="LG215" s="70"/>
      <c r="LH215" s="70"/>
      <c r="LI215" s="70"/>
      <c r="LJ215" s="70"/>
      <c r="LK215" s="70"/>
      <c r="LL215" s="70"/>
      <c r="LM215" s="70"/>
      <c r="LN215" s="70"/>
      <c r="LO215" s="70"/>
      <c r="LP215" s="70"/>
      <c r="LQ215" s="70"/>
      <c r="LR215" s="70"/>
      <c r="LS215" s="70"/>
      <c r="LT215" s="70"/>
      <c r="LU215" s="70"/>
      <c r="LV215" s="70"/>
      <c r="LW215" s="70"/>
      <c r="LX215" s="70"/>
      <c r="LY215" s="70"/>
      <c r="LZ215" s="70"/>
      <c r="MA215" s="70"/>
      <c r="MB215" s="70"/>
      <c r="MC215" s="70"/>
      <c r="MD215" s="70"/>
      <c r="ME215" s="70"/>
      <c r="MF215" s="70"/>
      <c r="MG215" s="70"/>
      <c r="MH215" s="70"/>
      <c r="MI215" s="70"/>
      <c r="MJ215" s="70"/>
      <c r="MK215" s="70"/>
      <c r="ML215" s="70"/>
      <c r="MM215" s="70"/>
      <c r="MN215" s="70"/>
      <c r="MO215" s="70"/>
      <c r="MP215" s="70"/>
      <c r="MQ215" s="70"/>
      <c r="MR215" s="70"/>
      <c r="MS215" s="70"/>
      <c r="MT215" s="70"/>
      <c r="MU215" s="70"/>
      <c r="MV215" s="70"/>
      <c r="MW215" s="70"/>
      <c r="MX215" s="70"/>
    </row>
    <row r="216" spans="1:362">
      <c r="A216" s="329">
        <v>207</v>
      </c>
      <c r="B216" s="330" t="s">
        <v>42</v>
      </c>
      <c r="C216" s="259">
        <v>455</v>
      </c>
      <c r="D216" s="259">
        <v>259.3</v>
      </c>
      <c r="E216" s="259">
        <v>4.2</v>
      </c>
      <c r="F216" s="259">
        <v>191.5</v>
      </c>
      <c r="G216" s="259">
        <v>0</v>
      </c>
      <c r="H216" s="259">
        <v>0.2</v>
      </c>
      <c r="I216" s="259">
        <v>1.6</v>
      </c>
      <c r="J216" s="259">
        <v>14.5</v>
      </c>
      <c r="K216" s="259">
        <v>0</v>
      </c>
      <c r="L216" s="259">
        <v>0.1</v>
      </c>
      <c r="M216" s="259">
        <v>30.6</v>
      </c>
      <c r="N216" s="259">
        <v>8.5</v>
      </c>
      <c r="O216" s="259">
        <v>0.4</v>
      </c>
      <c r="P216" s="259">
        <v>21.099999999999998</v>
      </c>
      <c r="Q216" s="259">
        <v>6.1</v>
      </c>
      <c r="R216" s="259">
        <v>0.2</v>
      </c>
      <c r="S216" s="259">
        <v>0.7</v>
      </c>
      <c r="T216" s="259">
        <v>0.3</v>
      </c>
      <c r="U216" s="259">
        <v>17.600000000000001</v>
      </c>
      <c r="V216" s="259">
        <v>87.4</v>
      </c>
      <c r="W216" s="259">
        <v>1.2</v>
      </c>
      <c r="X216" s="381">
        <v>1</v>
      </c>
      <c r="Y216" s="333"/>
      <c r="Z216" s="334"/>
      <c r="AA216" s="334"/>
      <c r="AB216" s="334"/>
    </row>
    <row r="217" spans="1:362">
      <c r="A217" s="329">
        <v>208</v>
      </c>
      <c r="B217" s="335" t="s">
        <v>590</v>
      </c>
      <c r="C217" s="336">
        <v>416.5</v>
      </c>
      <c r="D217" s="336">
        <v>238.5</v>
      </c>
      <c r="E217" s="336">
        <v>3.8</v>
      </c>
      <c r="F217" s="336">
        <v>174.2</v>
      </c>
      <c r="G217" s="336">
        <v>0</v>
      </c>
      <c r="H217" s="336">
        <v>0.2</v>
      </c>
      <c r="I217" s="336">
        <v>1.6</v>
      </c>
      <c r="J217" s="336">
        <v>12.3</v>
      </c>
      <c r="K217" s="336">
        <v>0</v>
      </c>
      <c r="L217" s="336">
        <v>0.1</v>
      </c>
      <c r="M217" s="336">
        <v>30.6</v>
      </c>
      <c r="N217" s="336">
        <v>5.9</v>
      </c>
      <c r="O217" s="336">
        <v>0.4</v>
      </c>
      <c r="P217" s="336">
        <v>20.7</v>
      </c>
      <c r="Q217" s="336">
        <v>6.1</v>
      </c>
      <c r="R217" s="336">
        <v>0.2</v>
      </c>
      <c r="S217" s="336">
        <v>0.7</v>
      </c>
      <c r="T217" s="336">
        <v>0.3</v>
      </c>
      <c r="U217" s="336">
        <v>13.899999999999999</v>
      </c>
      <c r="V217" s="336">
        <v>79</v>
      </c>
      <c r="W217" s="336">
        <v>1.2</v>
      </c>
      <c r="X217" s="345">
        <v>1</v>
      </c>
      <c r="Y217" s="333"/>
      <c r="Z217" s="334"/>
      <c r="AA217" s="334"/>
      <c r="AB217" s="334"/>
    </row>
    <row r="218" spans="1:362" s="340" customFormat="1" ht="22.9" customHeight="1">
      <c r="A218" s="329">
        <v>209</v>
      </c>
      <c r="B218" s="337" t="s">
        <v>591</v>
      </c>
      <c r="C218" s="338">
        <v>8.8000000000000007</v>
      </c>
      <c r="D218" s="346"/>
      <c r="E218" s="338"/>
      <c r="F218" s="338">
        <v>8.8000000000000007</v>
      </c>
      <c r="G218" s="346"/>
      <c r="H218" s="346"/>
      <c r="I218" s="346"/>
      <c r="J218" s="346">
        <v>2.2000000000000002</v>
      </c>
      <c r="K218" s="346"/>
      <c r="L218" s="346"/>
      <c r="M218" s="346"/>
      <c r="N218" s="346">
        <v>2.6</v>
      </c>
      <c r="O218" s="346"/>
      <c r="P218" s="346">
        <v>0.4</v>
      </c>
      <c r="Q218" s="346"/>
      <c r="R218" s="346"/>
      <c r="S218" s="346"/>
      <c r="T218" s="346"/>
      <c r="U218" s="346">
        <v>3.6</v>
      </c>
      <c r="V218" s="338"/>
      <c r="W218" s="338"/>
      <c r="X218" s="339"/>
      <c r="Y218" s="333"/>
      <c r="Z218" s="334"/>
      <c r="AA218" s="334"/>
      <c r="AB218" s="334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70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  <c r="DH218" s="70"/>
      <c r="DI218" s="70"/>
      <c r="DJ218" s="70"/>
      <c r="DK218" s="70"/>
      <c r="DL218" s="70"/>
      <c r="DM218" s="70"/>
      <c r="DN218" s="70"/>
      <c r="DO218" s="70"/>
      <c r="DP218" s="70"/>
      <c r="DQ218" s="70"/>
      <c r="DR218" s="70"/>
      <c r="DS218" s="70"/>
      <c r="DT218" s="70"/>
      <c r="DU218" s="70"/>
      <c r="DV218" s="70"/>
      <c r="DW218" s="70"/>
      <c r="DX218" s="70"/>
      <c r="DY218" s="70"/>
      <c r="DZ218" s="70"/>
      <c r="EA218" s="70"/>
      <c r="EB218" s="70"/>
      <c r="EC218" s="70"/>
      <c r="ED218" s="70"/>
      <c r="EE218" s="70"/>
      <c r="EF218" s="70"/>
      <c r="EG218" s="70"/>
      <c r="EH218" s="70"/>
      <c r="EI218" s="70"/>
      <c r="EJ218" s="70"/>
      <c r="EK218" s="70"/>
      <c r="EL218" s="70"/>
      <c r="EM218" s="70"/>
      <c r="EN218" s="70"/>
      <c r="EO218" s="70"/>
      <c r="EP218" s="70"/>
      <c r="EQ218" s="70"/>
      <c r="ER218" s="70"/>
      <c r="ES218" s="70"/>
      <c r="ET218" s="70"/>
      <c r="EU218" s="70"/>
      <c r="EV218" s="70"/>
      <c r="EW218" s="70"/>
      <c r="EX218" s="70"/>
      <c r="EY218" s="70"/>
      <c r="EZ218" s="70"/>
      <c r="FA218" s="70"/>
      <c r="FB218" s="70"/>
      <c r="FC218" s="70"/>
      <c r="FD218" s="70"/>
      <c r="FE218" s="70"/>
      <c r="FF218" s="70"/>
      <c r="FG218" s="70"/>
      <c r="FH218" s="70"/>
      <c r="FI218" s="70"/>
      <c r="FJ218" s="70"/>
      <c r="FK218" s="70"/>
      <c r="FL218" s="70"/>
      <c r="FM218" s="70"/>
      <c r="FN218" s="70"/>
      <c r="FO218" s="70"/>
      <c r="FP218" s="70"/>
      <c r="FQ218" s="70"/>
      <c r="FR218" s="70"/>
      <c r="FS218" s="70"/>
      <c r="FT218" s="70"/>
      <c r="FU218" s="70"/>
      <c r="FV218" s="70"/>
      <c r="FW218" s="70"/>
      <c r="FX218" s="70"/>
      <c r="FY218" s="70"/>
      <c r="FZ218" s="70"/>
      <c r="GA218" s="70"/>
      <c r="GB218" s="70"/>
      <c r="GC218" s="70"/>
      <c r="GD218" s="70"/>
      <c r="GE218" s="70"/>
      <c r="GF218" s="70"/>
      <c r="GG218" s="70"/>
      <c r="GH218" s="70"/>
      <c r="GI218" s="70"/>
      <c r="GJ218" s="70"/>
      <c r="GK218" s="70"/>
      <c r="GL218" s="70"/>
      <c r="GM218" s="70"/>
      <c r="GN218" s="70"/>
      <c r="GO218" s="70"/>
      <c r="GP218" s="70"/>
      <c r="GQ218" s="70"/>
      <c r="GR218" s="70"/>
      <c r="GS218" s="70"/>
      <c r="GT218" s="70"/>
      <c r="GU218" s="70"/>
      <c r="GV218" s="70"/>
      <c r="GW218" s="70"/>
      <c r="GX218" s="70"/>
      <c r="GY218" s="70"/>
      <c r="GZ218" s="70"/>
      <c r="HA218" s="70"/>
      <c r="HB218" s="70"/>
      <c r="HC218" s="70"/>
      <c r="HD218" s="70"/>
      <c r="HE218" s="70"/>
      <c r="HF218" s="70"/>
      <c r="HG218" s="70"/>
      <c r="HH218" s="70"/>
      <c r="HI218" s="70"/>
      <c r="HJ218" s="70"/>
      <c r="HK218" s="70"/>
      <c r="HL218" s="70"/>
      <c r="HM218" s="70"/>
      <c r="HN218" s="70"/>
      <c r="HO218" s="70"/>
      <c r="HP218" s="70"/>
      <c r="HQ218" s="70"/>
      <c r="HR218" s="70"/>
      <c r="HS218" s="70"/>
      <c r="HT218" s="70"/>
      <c r="HU218" s="70"/>
      <c r="HV218" s="70"/>
      <c r="HW218" s="70"/>
      <c r="HX218" s="70"/>
      <c r="HY218" s="70"/>
      <c r="HZ218" s="70"/>
      <c r="IA218" s="70"/>
      <c r="IB218" s="70"/>
      <c r="IC218" s="70"/>
      <c r="ID218" s="70"/>
      <c r="IE218" s="70"/>
      <c r="IF218" s="70"/>
      <c r="IG218" s="70"/>
      <c r="IH218" s="70"/>
      <c r="II218" s="70"/>
      <c r="IJ218" s="70"/>
      <c r="IK218" s="70"/>
      <c r="IL218" s="70"/>
      <c r="IM218" s="70"/>
      <c r="IN218" s="70"/>
      <c r="IO218" s="70"/>
      <c r="IP218" s="70"/>
      <c r="IQ218" s="70"/>
      <c r="IR218" s="70"/>
      <c r="IS218" s="70"/>
      <c r="IT218" s="70"/>
      <c r="IU218" s="70"/>
      <c r="IV218" s="70"/>
      <c r="IW218" s="70"/>
      <c r="IX218" s="70"/>
      <c r="IY218" s="70"/>
      <c r="IZ218" s="70"/>
      <c r="JA218" s="70"/>
      <c r="JB218" s="70"/>
      <c r="JC218" s="70"/>
      <c r="JD218" s="70"/>
      <c r="JE218" s="70"/>
      <c r="JF218" s="70"/>
      <c r="JG218" s="70"/>
      <c r="JH218" s="70"/>
      <c r="JI218" s="70"/>
      <c r="JJ218" s="70"/>
      <c r="JK218" s="70"/>
      <c r="JL218" s="70"/>
      <c r="JM218" s="70"/>
      <c r="JN218" s="70"/>
      <c r="JO218" s="70"/>
      <c r="JP218" s="70"/>
      <c r="JQ218" s="70"/>
      <c r="JR218" s="70"/>
      <c r="JS218" s="70"/>
      <c r="JT218" s="70"/>
      <c r="JU218" s="70"/>
      <c r="JV218" s="70"/>
      <c r="JW218" s="70"/>
      <c r="JX218" s="70"/>
      <c r="JY218" s="70"/>
      <c r="JZ218" s="70"/>
      <c r="KA218" s="70"/>
      <c r="KB218" s="70"/>
      <c r="KC218" s="70"/>
      <c r="KD218" s="70"/>
      <c r="KE218" s="70"/>
      <c r="KF218" s="70"/>
      <c r="KG218" s="70"/>
      <c r="KH218" s="70"/>
      <c r="KI218" s="70"/>
      <c r="KJ218" s="70"/>
      <c r="KK218" s="70"/>
      <c r="KL218" s="70"/>
      <c r="KM218" s="70"/>
      <c r="KN218" s="70"/>
      <c r="KO218" s="70"/>
      <c r="KP218" s="70"/>
      <c r="KQ218" s="70"/>
      <c r="KR218" s="70"/>
      <c r="KS218" s="70"/>
      <c r="KT218" s="70"/>
      <c r="KU218" s="70"/>
      <c r="KV218" s="70"/>
      <c r="KW218" s="70"/>
      <c r="KX218" s="70"/>
      <c r="KY218" s="70"/>
      <c r="KZ218" s="70"/>
      <c r="LA218" s="70"/>
      <c r="LB218" s="70"/>
      <c r="LC218" s="70"/>
      <c r="LD218" s="70"/>
      <c r="LE218" s="70"/>
      <c r="LF218" s="70"/>
      <c r="LG218" s="70"/>
      <c r="LH218" s="70"/>
      <c r="LI218" s="70"/>
      <c r="LJ218" s="70"/>
      <c r="LK218" s="70"/>
      <c r="LL218" s="70"/>
      <c r="LM218" s="70"/>
      <c r="LN218" s="70"/>
      <c r="LO218" s="70"/>
      <c r="LP218" s="70"/>
      <c r="LQ218" s="70"/>
      <c r="LR218" s="70"/>
      <c r="LS218" s="70"/>
      <c r="LT218" s="70"/>
      <c r="LU218" s="70"/>
      <c r="LV218" s="70"/>
      <c r="LW218" s="70"/>
      <c r="LX218" s="70"/>
      <c r="LY218" s="70"/>
      <c r="LZ218" s="70"/>
      <c r="MA218" s="70"/>
      <c r="MB218" s="70"/>
      <c r="MC218" s="70"/>
      <c r="MD218" s="70"/>
      <c r="ME218" s="70"/>
      <c r="MF218" s="70"/>
      <c r="MG218" s="70"/>
      <c r="MH218" s="70"/>
      <c r="MI218" s="70"/>
      <c r="MJ218" s="70"/>
      <c r="MK218" s="70"/>
      <c r="ML218" s="70"/>
      <c r="MM218" s="70"/>
      <c r="MN218" s="70"/>
      <c r="MO218" s="70"/>
      <c r="MP218" s="70"/>
      <c r="MQ218" s="70"/>
      <c r="MR218" s="70"/>
      <c r="MS218" s="70"/>
      <c r="MT218" s="70"/>
      <c r="MU218" s="70"/>
      <c r="MV218" s="70"/>
      <c r="MW218" s="70"/>
      <c r="MX218" s="70"/>
    </row>
    <row r="219" spans="1:362" s="387" customFormat="1">
      <c r="A219" s="329">
        <v>210</v>
      </c>
      <c r="B219" s="382" t="s">
        <v>610</v>
      </c>
      <c r="C219" s="383">
        <v>29.7</v>
      </c>
      <c r="D219" s="385">
        <v>20.8</v>
      </c>
      <c r="E219" s="383">
        <v>0.4</v>
      </c>
      <c r="F219" s="383">
        <v>8.5</v>
      </c>
      <c r="G219" s="385"/>
      <c r="H219" s="385"/>
      <c r="I219" s="385"/>
      <c r="J219" s="385"/>
      <c r="K219" s="385"/>
      <c r="L219" s="385"/>
      <c r="M219" s="385"/>
      <c r="N219" s="385"/>
      <c r="O219" s="385"/>
      <c r="P219" s="385"/>
      <c r="Q219" s="385"/>
      <c r="R219" s="385"/>
      <c r="S219" s="385"/>
      <c r="T219" s="385"/>
      <c r="U219" s="385">
        <v>0.1</v>
      </c>
      <c r="V219" s="383">
        <v>8.4</v>
      </c>
      <c r="W219" s="383">
        <v>0</v>
      </c>
      <c r="X219" s="386"/>
      <c r="Y219" s="333"/>
      <c r="Z219" s="334"/>
      <c r="AA219" s="334"/>
      <c r="AB219" s="334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70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70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70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70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70"/>
      <c r="IN219" s="70"/>
      <c r="IO219" s="70"/>
      <c r="IP219" s="70"/>
      <c r="IQ219" s="70"/>
      <c r="IR219" s="70"/>
      <c r="IS219" s="70"/>
      <c r="IT219" s="70"/>
      <c r="IU219" s="70"/>
      <c r="IV219" s="70"/>
      <c r="IW219" s="70"/>
      <c r="IX219" s="70"/>
      <c r="IY219" s="70"/>
      <c r="IZ219" s="70"/>
      <c r="JA219" s="70"/>
      <c r="JB219" s="70"/>
      <c r="JC219" s="70"/>
      <c r="JD219" s="70"/>
      <c r="JE219" s="70"/>
      <c r="JF219" s="70"/>
      <c r="JG219" s="70"/>
      <c r="JH219" s="70"/>
      <c r="JI219" s="70"/>
      <c r="JJ219" s="70"/>
      <c r="JK219" s="70"/>
      <c r="JL219" s="70"/>
      <c r="JM219" s="70"/>
      <c r="JN219" s="70"/>
      <c r="JO219" s="70"/>
      <c r="JP219" s="70"/>
      <c r="JQ219" s="70"/>
      <c r="JR219" s="70"/>
      <c r="JS219" s="70"/>
      <c r="JT219" s="70"/>
      <c r="JU219" s="70"/>
      <c r="JV219" s="70"/>
      <c r="JW219" s="70"/>
      <c r="JX219" s="70"/>
      <c r="JY219" s="70"/>
      <c r="JZ219" s="70"/>
      <c r="KA219" s="70"/>
      <c r="KB219" s="70"/>
      <c r="KC219" s="70"/>
      <c r="KD219" s="70"/>
      <c r="KE219" s="70"/>
      <c r="KF219" s="70"/>
      <c r="KG219" s="70"/>
      <c r="KH219" s="70"/>
      <c r="KI219" s="70"/>
      <c r="KJ219" s="70"/>
      <c r="KK219" s="70"/>
      <c r="KL219" s="70"/>
      <c r="KM219" s="70"/>
      <c r="KN219" s="70"/>
      <c r="KO219" s="70"/>
      <c r="KP219" s="70"/>
      <c r="KQ219" s="70"/>
      <c r="KR219" s="70"/>
      <c r="KS219" s="70"/>
      <c r="KT219" s="70"/>
      <c r="KU219" s="70"/>
      <c r="KV219" s="70"/>
      <c r="KW219" s="70"/>
      <c r="KX219" s="70"/>
      <c r="KY219" s="70"/>
      <c r="KZ219" s="70"/>
      <c r="LA219" s="70"/>
      <c r="LB219" s="70"/>
      <c r="LC219" s="70"/>
      <c r="LD219" s="70"/>
      <c r="LE219" s="70"/>
      <c r="LF219" s="70"/>
      <c r="LG219" s="70"/>
      <c r="LH219" s="70"/>
      <c r="LI219" s="70"/>
      <c r="LJ219" s="70"/>
      <c r="LK219" s="70"/>
      <c r="LL219" s="70"/>
      <c r="LM219" s="70"/>
      <c r="LN219" s="70"/>
      <c r="LO219" s="70"/>
      <c r="LP219" s="70"/>
      <c r="LQ219" s="70"/>
      <c r="LR219" s="70"/>
      <c r="LS219" s="70"/>
      <c r="LT219" s="70"/>
      <c r="LU219" s="70"/>
      <c r="LV219" s="70"/>
      <c r="LW219" s="70"/>
      <c r="LX219" s="70"/>
      <c r="LY219" s="70"/>
      <c r="LZ219" s="70"/>
      <c r="MA219" s="70"/>
      <c r="MB219" s="70"/>
      <c r="MC219" s="70"/>
      <c r="MD219" s="70"/>
      <c r="ME219" s="70"/>
      <c r="MF219" s="70"/>
      <c r="MG219" s="70"/>
      <c r="MH219" s="70"/>
      <c r="MI219" s="70"/>
      <c r="MJ219" s="70"/>
      <c r="MK219" s="70"/>
      <c r="ML219" s="70"/>
      <c r="MM219" s="70"/>
      <c r="MN219" s="70"/>
      <c r="MO219" s="70"/>
      <c r="MP219" s="70"/>
      <c r="MQ219" s="70"/>
      <c r="MR219" s="70"/>
      <c r="MS219" s="70"/>
      <c r="MT219" s="70"/>
      <c r="MU219" s="70"/>
      <c r="MV219" s="70"/>
      <c r="MW219" s="70"/>
      <c r="MX219" s="70"/>
    </row>
    <row r="220" spans="1:362" ht="10.5" customHeight="1">
      <c r="A220" s="329">
        <v>211</v>
      </c>
      <c r="B220" s="330" t="s">
        <v>43</v>
      </c>
      <c r="C220" s="259">
        <v>406.20000000000005</v>
      </c>
      <c r="D220" s="259">
        <v>181.2</v>
      </c>
      <c r="E220" s="259">
        <v>2.9</v>
      </c>
      <c r="F220" s="259">
        <v>222.1</v>
      </c>
      <c r="G220" s="259">
        <v>0</v>
      </c>
      <c r="H220" s="259">
        <v>0.1</v>
      </c>
      <c r="I220" s="259">
        <v>1.6</v>
      </c>
      <c r="J220" s="259">
        <v>10</v>
      </c>
      <c r="K220" s="259">
        <v>0</v>
      </c>
      <c r="L220" s="259">
        <v>0.6</v>
      </c>
      <c r="M220" s="259">
        <v>27.3</v>
      </c>
      <c r="N220" s="259">
        <v>3.1</v>
      </c>
      <c r="O220" s="259">
        <v>0.2</v>
      </c>
      <c r="P220" s="259">
        <v>2.1</v>
      </c>
      <c r="Q220" s="259">
        <v>3.4</v>
      </c>
      <c r="R220" s="259">
        <v>0.2</v>
      </c>
      <c r="S220" s="259">
        <v>0.9</v>
      </c>
      <c r="T220" s="259">
        <v>0.3</v>
      </c>
      <c r="U220" s="259">
        <v>5.6</v>
      </c>
      <c r="V220" s="259">
        <v>147.9</v>
      </c>
      <c r="W220" s="259">
        <v>0.8</v>
      </c>
      <c r="X220" s="381">
        <v>18</v>
      </c>
      <c r="Y220" s="333"/>
      <c r="Z220" s="334"/>
      <c r="AA220" s="334"/>
      <c r="AB220" s="334"/>
    </row>
    <row r="221" spans="1:362">
      <c r="A221" s="329">
        <v>212</v>
      </c>
      <c r="B221" s="335" t="s">
        <v>590</v>
      </c>
      <c r="C221" s="336">
        <v>370.7</v>
      </c>
      <c r="D221" s="336">
        <v>161.6</v>
      </c>
      <c r="E221" s="336">
        <v>2.6</v>
      </c>
      <c r="F221" s="336">
        <v>206.5</v>
      </c>
      <c r="G221" s="336">
        <v>0</v>
      </c>
      <c r="H221" s="336">
        <v>0.1</v>
      </c>
      <c r="I221" s="336">
        <v>1.6</v>
      </c>
      <c r="J221" s="336">
        <v>10</v>
      </c>
      <c r="K221" s="336">
        <v>0</v>
      </c>
      <c r="L221" s="336">
        <v>0.1</v>
      </c>
      <c r="M221" s="336">
        <v>27.3</v>
      </c>
      <c r="N221" s="336">
        <v>2.6</v>
      </c>
      <c r="O221" s="336">
        <v>0.2</v>
      </c>
      <c r="P221" s="336">
        <v>2.1</v>
      </c>
      <c r="Q221" s="336">
        <v>3.4</v>
      </c>
      <c r="R221" s="336">
        <v>0.2</v>
      </c>
      <c r="S221" s="336">
        <v>0.9</v>
      </c>
      <c r="T221" s="336">
        <v>0.3</v>
      </c>
      <c r="U221" s="336">
        <v>3.9</v>
      </c>
      <c r="V221" s="336">
        <v>135</v>
      </c>
      <c r="W221" s="336">
        <v>0.8</v>
      </c>
      <c r="X221" s="345">
        <v>18</v>
      </c>
      <c r="Y221" s="333"/>
      <c r="Z221" s="334"/>
      <c r="AA221" s="334"/>
      <c r="AB221" s="334"/>
    </row>
    <row r="222" spans="1:362" s="340" customFormat="1" ht="22.9" customHeight="1">
      <c r="A222" s="329">
        <v>213</v>
      </c>
      <c r="B222" s="337" t="s">
        <v>591</v>
      </c>
      <c r="C222" s="338">
        <v>2.6</v>
      </c>
      <c r="D222" s="346"/>
      <c r="E222" s="338">
        <v>0</v>
      </c>
      <c r="F222" s="338">
        <v>2.6</v>
      </c>
      <c r="G222" s="346"/>
      <c r="H222" s="346"/>
      <c r="I222" s="346"/>
      <c r="J222" s="346"/>
      <c r="K222" s="346"/>
      <c r="L222" s="346">
        <v>0.5</v>
      </c>
      <c r="M222" s="346"/>
      <c r="N222" s="346">
        <v>0.5</v>
      </c>
      <c r="O222" s="346"/>
      <c r="P222" s="346"/>
      <c r="Q222" s="346"/>
      <c r="R222" s="346"/>
      <c r="S222" s="346"/>
      <c r="T222" s="346"/>
      <c r="U222" s="346">
        <v>1.6</v>
      </c>
      <c r="V222" s="338"/>
      <c r="W222" s="338"/>
      <c r="X222" s="339"/>
      <c r="Y222" s="333"/>
      <c r="Z222" s="334"/>
      <c r="AA222" s="334"/>
      <c r="AB222" s="334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  <c r="DH222" s="70"/>
      <c r="DI222" s="70"/>
      <c r="DJ222" s="70"/>
      <c r="DK222" s="70"/>
      <c r="DL222" s="70"/>
      <c r="DM222" s="70"/>
      <c r="DN222" s="70"/>
      <c r="DO222" s="70"/>
      <c r="DP222" s="70"/>
      <c r="DQ222" s="70"/>
      <c r="DR222" s="70"/>
      <c r="DS222" s="70"/>
      <c r="DT222" s="70"/>
      <c r="DU222" s="70"/>
      <c r="DV222" s="70"/>
      <c r="DW222" s="70"/>
      <c r="DX222" s="70"/>
      <c r="DY222" s="70"/>
      <c r="DZ222" s="70"/>
      <c r="EA222" s="70"/>
      <c r="EB222" s="70"/>
      <c r="EC222" s="70"/>
      <c r="ED222" s="70"/>
      <c r="EE222" s="70"/>
      <c r="EF222" s="70"/>
      <c r="EG222" s="70"/>
      <c r="EH222" s="70"/>
      <c r="EI222" s="70"/>
      <c r="EJ222" s="70"/>
      <c r="EK222" s="70"/>
      <c r="EL222" s="70"/>
      <c r="EM222" s="70"/>
      <c r="EN222" s="70"/>
      <c r="EO222" s="70"/>
      <c r="EP222" s="70"/>
      <c r="EQ222" s="70"/>
      <c r="ER222" s="70"/>
      <c r="ES222" s="70"/>
      <c r="ET222" s="70"/>
      <c r="EU222" s="70"/>
      <c r="EV222" s="70"/>
      <c r="EW222" s="70"/>
      <c r="EX222" s="70"/>
      <c r="EY222" s="70"/>
      <c r="EZ222" s="70"/>
      <c r="FA222" s="70"/>
      <c r="FB222" s="70"/>
      <c r="FC222" s="70"/>
      <c r="FD222" s="70"/>
      <c r="FE222" s="70"/>
      <c r="FF222" s="70"/>
      <c r="FG222" s="70"/>
      <c r="FH222" s="70"/>
      <c r="FI222" s="70"/>
      <c r="FJ222" s="70"/>
      <c r="FK222" s="70"/>
      <c r="FL222" s="70"/>
      <c r="FM222" s="70"/>
      <c r="FN222" s="70"/>
      <c r="FO222" s="70"/>
      <c r="FP222" s="70"/>
      <c r="FQ222" s="70"/>
      <c r="FR222" s="70"/>
      <c r="FS222" s="70"/>
      <c r="FT222" s="70"/>
      <c r="FU222" s="70"/>
      <c r="FV222" s="70"/>
      <c r="FW222" s="70"/>
      <c r="FX222" s="70"/>
      <c r="FY222" s="70"/>
      <c r="FZ222" s="70"/>
      <c r="GA222" s="70"/>
      <c r="GB222" s="70"/>
      <c r="GC222" s="70"/>
      <c r="GD222" s="70"/>
      <c r="GE222" s="70"/>
      <c r="GF222" s="70"/>
      <c r="GG222" s="70"/>
      <c r="GH222" s="70"/>
      <c r="GI222" s="70"/>
      <c r="GJ222" s="70"/>
      <c r="GK222" s="70"/>
      <c r="GL222" s="70"/>
      <c r="GM222" s="70"/>
      <c r="GN222" s="70"/>
      <c r="GO222" s="70"/>
      <c r="GP222" s="70"/>
      <c r="GQ222" s="70"/>
      <c r="GR222" s="70"/>
      <c r="GS222" s="70"/>
      <c r="GT222" s="70"/>
      <c r="GU222" s="70"/>
      <c r="GV222" s="70"/>
      <c r="GW222" s="70"/>
      <c r="GX222" s="70"/>
      <c r="GY222" s="70"/>
      <c r="GZ222" s="70"/>
      <c r="HA222" s="70"/>
      <c r="HB222" s="70"/>
      <c r="HC222" s="70"/>
      <c r="HD222" s="70"/>
      <c r="HE222" s="70"/>
      <c r="HF222" s="70"/>
      <c r="HG222" s="70"/>
      <c r="HH222" s="70"/>
      <c r="HI222" s="70"/>
      <c r="HJ222" s="70"/>
      <c r="HK222" s="70"/>
      <c r="HL222" s="70"/>
      <c r="HM222" s="70"/>
      <c r="HN222" s="70"/>
      <c r="HO222" s="70"/>
      <c r="HP222" s="70"/>
      <c r="HQ222" s="70"/>
      <c r="HR222" s="70"/>
      <c r="HS222" s="70"/>
      <c r="HT222" s="70"/>
      <c r="HU222" s="70"/>
      <c r="HV222" s="70"/>
      <c r="HW222" s="70"/>
      <c r="HX222" s="70"/>
      <c r="HY222" s="70"/>
      <c r="HZ222" s="70"/>
      <c r="IA222" s="70"/>
      <c r="IB222" s="70"/>
      <c r="IC222" s="70"/>
      <c r="ID222" s="70"/>
      <c r="IE222" s="70"/>
      <c r="IF222" s="70"/>
      <c r="IG222" s="70"/>
      <c r="IH222" s="70"/>
      <c r="II222" s="70"/>
      <c r="IJ222" s="70"/>
      <c r="IK222" s="70"/>
      <c r="IL222" s="70"/>
      <c r="IM222" s="70"/>
      <c r="IN222" s="70"/>
      <c r="IO222" s="70"/>
      <c r="IP222" s="70"/>
      <c r="IQ222" s="70"/>
      <c r="IR222" s="70"/>
      <c r="IS222" s="70"/>
      <c r="IT222" s="70"/>
      <c r="IU222" s="70"/>
      <c r="IV222" s="70"/>
      <c r="IW222" s="70"/>
      <c r="IX222" s="70"/>
      <c r="IY222" s="70"/>
      <c r="IZ222" s="70"/>
      <c r="JA222" s="70"/>
      <c r="JB222" s="70"/>
      <c r="JC222" s="70"/>
      <c r="JD222" s="70"/>
      <c r="JE222" s="70"/>
      <c r="JF222" s="70"/>
      <c r="JG222" s="70"/>
      <c r="JH222" s="70"/>
      <c r="JI222" s="70"/>
      <c r="JJ222" s="70"/>
      <c r="JK222" s="70"/>
      <c r="JL222" s="70"/>
      <c r="JM222" s="70"/>
      <c r="JN222" s="70"/>
      <c r="JO222" s="70"/>
      <c r="JP222" s="70"/>
      <c r="JQ222" s="70"/>
      <c r="JR222" s="70"/>
      <c r="JS222" s="70"/>
      <c r="JT222" s="70"/>
      <c r="JU222" s="70"/>
      <c r="JV222" s="70"/>
      <c r="JW222" s="70"/>
      <c r="JX222" s="70"/>
      <c r="JY222" s="70"/>
      <c r="JZ222" s="70"/>
      <c r="KA222" s="70"/>
      <c r="KB222" s="70"/>
      <c r="KC222" s="70"/>
      <c r="KD222" s="70"/>
      <c r="KE222" s="70"/>
      <c r="KF222" s="70"/>
      <c r="KG222" s="70"/>
      <c r="KH222" s="70"/>
      <c r="KI222" s="70"/>
      <c r="KJ222" s="70"/>
      <c r="KK222" s="70"/>
      <c r="KL222" s="70"/>
      <c r="KM222" s="70"/>
      <c r="KN222" s="70"/>
      <c r="KO222" s="70"/>
      <c r="KP222" s="70"/>
      <c r="KQ222" s="70"/>
      <c r="KR222" s="70"/>
      <c r="KS222" s="70"/>
      <c r="KT222" s="70"/>
      <c r="KU222" s="70"/>
      <c r="KV222" s="70"/>
      <c r="KW222" s="70"/>
      <c r="KX222" s="70"/>
      <c r="KY222" s="70"/>
      <c r="KZ222" s="70"/>
      <c r="LA222" s="70"/>
      <c r="LB222" s="70"/>
      <c r="LC222" s="70"/>
      <c r="LD222" s="70"/>
      <c r="LE222" s="70"/>
      <c r="LF222" s="70"/>
      <c r="LG222" s="70"/>
      <c r="LH222" s="70"/>
      <c r="LI222" s="70"/>
      <c r="LJ222" s="70"/>
      <c r="LK222" s="70"/>
      <c r="LL222" s="70"/>
      <c r="LM222" s="70"/>
      <c r="LN222" s="70"/>
      <c r="LO222" s="70"/>
      <c r="LP222" s="70"/>
      <c r="LQ222" s="70"/>
      <c r="LR222" s="70"/>
      <c r="LS222" s="70"/>
      <c r="LT222" s="70"/>
      <c r="LU222" s="70"/>
      <c r="LV222" s="70"/>
      <c r="LW222" s="70"/>
      <c r="LX222" s="70"/>
      <c r="LY222" s="70"/>
      <c r="LZ222" s="70"/>
      <c r="MA222" s="70"/>
      <c r="MB222" s="70"/>
      <c r="MC222" s="70"/>
      <c r="MD222" s="70"/>
      <c r="ME222" s="70"/>
      <c r="MF222" s="70"/>
      <c r="MG222" s="70"/>
      <c r="MH222" s="70"/>
      <c r="MI222" s="70"/>
      <c r="MJ222" s="70"/>
      <c r="MK222" s="70"/>
      <c r="ML222" s="70"/>
      <c r="MM222" s="70"/>
      <c r="MN222" s="70"/>
      <c r="MO222" s="70"/>
      <c r="MP222" s="70"/>
      <c r="MQ222" s="70"/>
      <c r="MR222" s="70"/>
      <c r="MS222" s="70"/>
      <c r="MT222" s="70"/>
      <c r="MU222" s="70"/>
      <c r="MV222" s="70"/>
      <c r="MW222" s="70"/>
      <c r="MX222" s="70"/>
    </row>
    <row r="223" spans="1:362" s="387" customFormat="1">
      <c r="A223" s="329">
        <v>214</v>
      </c>
      <c r="B223" s="382" t="s">
        <v>610</v>
      </c>
      <c r="C223" s="383">
        <v>32.900000000000006</v>
      </c>
      <c r="D223" s="385">
        <v>19.600000000000001</v>
      </c>
      <c r="E223" s="383">
        <v>0.3</v>
      </c>
      <c r="F223" s="383">
        <v>13</v>
      </c>
      <c r="G223" s="385"/>
      <c r="H223" s="385"/>
      <c r="I223" s="385"/>
      <c r="J223" s="385"/>
      <c r="K223" s="385"/>
      <c r="L223" s="385"/>
      <c r="M223" s="385"/>
      <c r="N223" s="385"/>
      <c r="O223" s="385"/>
      <c r="P223" s="385"/>
      <c r="Q223" s="385"/>
      <c r="R223" s="385"/>
      <c r="S223" s="385"/>
      <c r="T223" s="385"/>
      <c r="U223" s="385">
        <v>0.1</v>
      </c>
      <c r="V223" s="383">
        <v>12.9</v>
      </c>
      <c r="W223" s="383">
        <v>0</v>
      </c>
      <c r="X223" s="386"/>
      <c r="Y223" s="333"/>
      <c r="Z223" s="334"/>
      <c r="AA223" s="334"/>
      <c r="AB223" s="334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  <c r="DH223" s="70"/>
      <c r="DI223" s="70"/>
      <c r="DJ223" s="70"/>
      <c r="DK223" s="70"/>
      <c r="DL223" s="70"/>
      <c r="DM223" s="70"/>
      <c r="DN223" s="70"/>
      <c r="DO223" s="70"/>
      <c r="DP223" s="70"/>
      <c r="DQ223" s="70"/>
      <c r="DR223" s="70"/>
      <c r="DS223" s="70"/>
      <c r="DT223" s="70"/>
      <c r="DU223" s="70"/>
      <c r="DV223" s="70"/>
      <c r="DW223" s="70"/>
      <c r="DX223" s="70"/>
      <c r="DY223" s="70"/>
      <c r="DZ223" s="70"/>
      <c r="EA223" s="70"/>
      <c r="EB223" s="70"/>
      <c r="EC223" s="70"/>
      <c r="ED223" s="70"/>
      <c r="EE223" s="70"/>
      <c r="EF223" s="70"/>
      <c r="EG223" s="70"/>
      <c r="EH223" s="70"/>
      <c r="EI223" s="70"/>
      <c r="EJ223" s="70"/>
      <c r="EK223" s="70"/>
      <c r="EL223" s="70"/>
      <c r="EM223" s="70"/>
      <c r="EN223" s="70"/>
      <c r="EO223" s="70"/>
      <c r="EP223" s="70"/>
      <c r="EQ223" s="70"/>
      <c r="ER223" s="70"/>
      <c r="ES223" s="70"/>
      <c r="ET223" s="70"/>
      <c r="EU223" s="70"/>
      <c r="EV223" s="70"/>
      <c r="EW223" s="70"/>
      <c r="EX223" s="70"/>
      <c r="EY223" s="70"/>
      <c r="EZ223" s="70"/>
      <c r="FA223" s="70"/>
      <c r="FB223" s="70"/>
      <c r="FC223" s="70"/>
      <c r="FD223" s="70"/>
      <c r="FE223" s="70"/>
      <c r="FF223" s="70"/>
      <c r="FG223" s="70"/>
      <c r="FH223" s="70"/>
      <c r="FI223" s="70"/>
      <c r="FJ223" s="70"/>
      <c r="FK223" s="70"/>
      <c r="FL223" s="70"/>
      <c r="FM223" s="70"/>
      <c r="FN223" s="70"/>
      <c r="FO223" s="70"/>
      <c r="FP223" s="70"/>
      <c r="FQ223" s="70"/>
      <c r="FR223" s="70"/>
      <c r="FS223" s="70"/>
      <c r="FT223" s="70"/>
      <c r="FU223" s="70"/>
      <c r="FV223" s="70"/>
      <c r="FW223" s="70"/>
      <c r="FX223" s="70"/>
      <c r="FY223" s="70"/>
      <c r="FZ223" s="70"/>
      <c r="GA223" s="70"/>
      <c r="GB223" s="70"/>
      <c r="GC223" s="70"/>
      <c r="GD223" s="70"/>
      <c r="GE223" s="70"/>
      <c r="GF223" s="70"/>
      <c r="GG223" s="70"/>
      <c r="GH223" s="70"/>
      <c r="GI223" s="70"/>
      <c r="GJ223" s="70"/>
      <c r="GK223" s="70"/>
      <c r="GL223" s="70"/>
      <c r="GM223" s="70"/>
      <c r="GN223" s="70"/>
      <c r="GO223" s="70"/>
      <c r="GP223" s="70"/>
      <c r="GQ223" s="70"/>
      <c r="GR223" s="70"/>
      <c r="GS223" s="70"/>
      <c r="GT223" s="70"/>
      <c r="GU223" s="70"/>
      <c r="GV223" s="70"/>
      <c r="GW223" s="70"/>
      <c r="GX223" s="70"/>
      <c r="GY223" s="70"/>
      <c r="GZ223" s="70"/>
      <c r="HA223" s="70"/>
      <c r="HB223" s="70"/>
      <c r="HC223" s="70"/>
      <c r="HD223" s="70"/>
      <c r="HE223" s="70"/>
      <c r="HF223" s="70"/>
      <c r="HG223" s="70"/>
      <c r="HH223" s="70"/>
      <c r="HI223" s="70"/>
      <c r="HJ223" s="70"/>
      <c r="HK223" s="70"/>
      <c r="HL223" s="70"/>
      <c r="HM223" s="70"/>
      <c r="HN223" s="70"/>
      <c r="HO223" s="70"/>
      <c r="HP223" s="70"/>
      <c r="HQ223" s="70"/>
      <c r="HR223" s="70"/>
      <c r="HS223" s="70"/>
      <c r="HT223" s="70"/>
      <c r="HU223" s="70"/>
      <c r="HV223" s="70"/>
      <c r="HW223" s="70"/>
      <c r="HX223" s="70"/>
      <c r="HY223" s="70"/>
      <c r="HZ223" s="70"/>
      <c r="IA223" s="70"/>
      <c r="IB223" s="70"/>
      <c r="IC223" s="70"/>
      <c r="ID223" s="70"/>
      <c r="IE223" s="70"/>
      <c r="IF223" s="70"/>
      <c r="IG223" s="70"/>
      <c r="IH223" s="70"/>
      <c r="II223" s="70"/>
      <c r="IJ223" s="70"/>
      <c r="IK223" s="70"/>
      <c r="IL223" s="70"/>
      <c r="IM223" s="70"/>
      <c r="IN223" s="70"/>
      <c r="IO223" s="70"/>
      <c r="IP223" s="70"/>
      <c r="IQ223" s="70"/>
      <c r="IR223" s="70"/>
      <c r="IS223" s="70"/>
      <c r="IT223" s="70"/>
      <c r="IU223" s="70"/>
      <c r="IV223" s="70"/>
      <c r="IW223" s="70"/>
      <c r="IX223" s="70"/>
      <c r="IY223" s="70"/>
      <c r="IZ223" s="70"/>
      <c r="JA223" s="70"/>
      <c r="JB223" s="70"/>
      <c r="JC223" s="70"/>
      <c r="JD223" s="70"/>
      <c r="JE223" s="70"/>
      <c r="JF223" s="70"/>
      <c r="JG223" s="70"/>
      <c r="JH223" s="70"/>
      <c r="JI223" s="70"/>
      <c r="JJ223" s="70"/>
      <c r="JK223" s="70"/>
      <c r="JL223" s="70"/>
      <c r="JM223" s="70"/>
      <c r="JN223" s="70"/>
      <c r="JO223" s="70"/>
      <c r="JP223" s="70"/>
      <c r="JQ223" s="70"/>
      <c r="JR223" s="70"/>
      <c r="JS223" s="70"/>
      <c r="JT223" s="70"/>
      <c r="JU223" s="70"/>
      <c r="JV223" s="70"/>
      <c r="JW223" s="70"/>
      <c r="JX223" s="70"/>
      <c r="JY223" s="70"/>
      <c r="JZ223" s="70"/>
      <c r="KA223" s="70"/>
      <c r="KB223" s="70"/>
      <c r="KC223" s="70"/>
      <c r="KD223" s="70"/>
      <c r="KE223" s="70"/>
      <c r="KF223" s="70"/>
      <c r="KG223" s="70"/>
      <c r="KH223" s="70"/>
      <c r="KI223" s="70"/>
      <c r="KJ223" s="70"/>
      <c r="KK223" s="70"/>
      <c r="KL223" s="70"/>
      <c r="KM223" s="70"/>
      <c r="KN223" s="70"/>
      <c r="KO223" s="70"/>
      <c r="KP223" s="70"/>
      <c r="KQ223" s="70"/>
      <c r="KR223" s="70"/>
      <c r="KS223" s="70"/>
      <c r="KT223" s="70"/>
      <c r="KU223" s="70"/>
      <c r="KV223" s="70"/>
      <c r="KW223" s="70"/>
      <c r="KX223" s="70"/>
      <c r="KY223" s="70"/>
      <c r="KZ223" s="70"/>
      <c r="LA223" s="70"/>
      <c r="LB223" s="70"/>
      <c r="LC223" s="70"/>
      <c r="LD223" s="70"/>
      <c r="LE223" s="70"/>
      <c r="LF223" s="70"/>
      <c r="LG223" s="70"/>
      <c r="LH223" s="70"/>
      <c r="LI223" s="70"/>
      <c r="LJ223" s="70"/>
      <c r="LK223" s="70"/>
      <c r="LL223" s="70"/>
      <c r="LM223" s="70"/>
      <c r="LN223" s="70"/>
      <c r="LO223" s="70"/>
      <c r="LP223" s="70"/>
      <c r="LQ223" s="70"/>
      <c r="LR223" s="70"/>
      <c r="LS223" s="70"/>
      <c r="LT223" s="70"/>
      <c r="LU223" s="70"/>
      <c r="LV223" s="70"/>
      <c r="LW223" s="70"/>
      <c r="LX223" s="70"/>
      <c r="LY223" s="70"/>
      <c r="LZ223" s="70"/>
      <c r="MA223" s="70"/>
      <c r="MB223" s="70"/>
      <c r="MC223" s="70"/>
      <c r="MD223" s="70"/>
      <c r="ME223" s="70"/>
      <c r="MF223" s="70"/>
      <c r="MG223" s="70"/>
      <c r="MH223" s="70"/>
      <c r="MI223" s="70"/>
      <c r="MJ223" s="70"/>
      <c r="MK223" s="70"/>
      <c r="ML223" s="70"/>
      <c r="MM223" s="70"/>
      <c r="MN223" s="70"/>
      <c r="MO223" s="70"/>
      <c r="MP223" s="70"/>
      <c r="MQ223" s="70"/>
      <c r="MR223" s="70"/>
      <c r="MS223" s="70"/>
      <c r="MT223" s="70"/>
      <c r="MU223" s="70"/>
      <c r="MV223" s="70"/>
      <c r="MW223" s="70"/>
      <c r="MX223" s="70"/>
    </row>
    <row r="224" spans="1:362">
      <c r="A224" s="329">
        <v>215</v>
      </c>
      <c r="B224" s="330" t="s">
        <v>44</v>
      </c>
      <c r="C224" s="259">
        <v>484.4</v>
      </c>
      <c r="D224" s="259">
        <v>214.79999999999998</v>
      </c>
      <c r="E224" s="259">
        <v>3.3</v>
      </c>
      <c r="F224" s="259">
        <v>266.3</v>
      </c>
      <c r="G224" s="259">
        <v>0</v>
      </c>
      <c r="H224" s="259">
        <v>0.2</v>
      </c>
      <c r="I224" s="259">
        <v>1.6</v>
      </c>
      <c r="J224" s="259">
        <v>9</v>
      </c>
      <c r="K224" s="259">
        <v>0</v>
      </c>
      <c r="L224" s="259">
        <v>0.1</v>
      </c>
      <c r="M224" s="259">
        <v>36.4</v>
      </c>
      <c r="N224" s="259">
        <v>13.5</v>
      </c>
      <c r="O224" s="259">
        <v>0.3</v>
      </c>
      <c r="P224" s="259">
        <v>16</v>
      </c>
      <c r="Q224" s="259">
        <v>2.6</v>
      </c>
      <c r="R224" s="259">
        <v>1</v>
      </c>
      <c r="S224" s="259">
        <v>0.5</v>
      </c>
      <c r="T224" s="259">
        <v>0.4</v>
      </c>
      <c r="U224" s="259">
        <v>16.100000000000001</v>
      </c>
      <c r="V224" s="259">
        <v>137.69999999999999</v>
      </c>
      <c r="W224" s="259">
        <v>0.9</v>
      </c>
      <c r="X224" s="381">
        <v>30</v>
      </c>
      <c r="Y224" s="333"/>
      <c r="Z224" s="334"/>
      <c r="AA224" s="334"/>
      <c r="AB224" s="334"/>
    </row>
    <row r="225" spans="1:600">
      <c r="A225" s="329">
        <v>216</v>
      </c>
      <c r="B225" s="335" t="s">
        <v>590</v>
      </c>
      <c r="C225" s="336">
        <v>430.79999999999995</v>
      </c>
      <c r="D225" s="336">
        <v>190.7</v>
      </c>
      <c r="E225" s="336">
        <v>2.9</v>
      </c>
      <c r="F225" s="336">
        <v>237.20000000000002</v>
      </c>
      <c r="G225" s="336">
        <v>0</v>
      </c>
      <c r="H225" s="336">
        <v>0.2</v>
      </c>
      <c r="I225" s="336">
        <v>1.6</v>
      </c>
      <c r="J225" s="336">
        <v>9</v>
      </c>
      <c r="K225" s="336">
        <v>0</v>
      </c>
      <c r="L225" s="336">
        <v>0.1</v>
      </c>
      <c r="M225" s="336">
        <v>36.4</v>
      </c>
      <c r="N225" s="336">
        <v>12.5</v>
      </c>
      <c r="O225" s="336">
        <v>0.3</v>
      </c>
      <c r="P225" s="336">
        <v>12</v>
      </c>
      <c r="Q225" s="336">
        <v>2.6</v>
      </c>
      <c r="R225" s="336">
        <v>1</v>
      </c>
      <c r="S225" s="336">
        <v>0.5</v>
      </c>
      <c r="T225" s="336">
        <v>0.4</v>
      </c>
      <c r="U225" s="336">
        <v>12.7</v>
      </c>
      <c r="V225" s="336">
        <v>117</v>
      </c>
      <c r="W225" s="336">
        <v>0.9</v>
      </c>
      <c r="X225" s="345">
        <v>30</v>
      </c>
      <c r="Y225" s="333"/>
      <c r="Z225" s="334"/>
      <c r="AA225" s="334"/>
      <c r="AB225" s="334"/>
    </row>
    <row r="226" spans="1:600" s="340" customFormat="1" ht="21.6" customHeight="1">
      <c r="A226" s="329">
        <v>217</v>
      </c>
      <c r="B226" s="337" t="s">
        <v>591</v>
      </c>
      <c r="C226" s="338">
        <v>8.3000000000000007</v>
      </c>
      <c r="D226" s="346"/>
      <c r="E226" s="338">
        <v>0</v>
      </c>
      <c r="F226" s="338">
        <v>8.3000000000000007</v>
      </c>
      <c r="G226" s="346"/>
      <c r="H226" s="346"/>
      <c r="I226" s="346"/>
      <c r="J226" s="346"/>
      <c r="K226" s="346"/>
      <c r="L226" s="346"/>
      <c r="M226" s="346"/>
      <c r="N226" s="346">
        <v>1</v>
      </c>
      <c r="O226" s="346"/>
      <c r="P226" s="346">
        <v>4</v>
      </c>
      <c r="Q226" s="346"/>
      <c r="R226" s="346"/>
      <c r="S226" s="346"/>
      <c r="T226" s="346"/>
      <c r="U226" s="346">
        <v>3.3</v>
      </c>
      <c r="V226" s="338"/>
      <c r="W226" s="338"/>
      <c r="X226" s="339"/>
      <c r="Y226" s="333"/>
      <c r="Z226" s="334"/>
      <c r="AA226" s="334"/>
      <c r="AB226" s="334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  <c r="IW226" s="70"/>
      <c r="IX226" s="70"/>
      <c r="IY226" s="70"/>
      <c r="IZ226" s="70"/>
      <c r="JA226" s="70"/>
      <c r="JB226" s="70"/>
      <c r="JC226" s="70"/>
      <c r="JD226" s="70"/>
      <c r="JE226" s="70"/>
      <c r="JF226" s="70"/>
      <c r="JG226" s="70"/>
      <c r="JH226" s="70"/>
      <c r="JI226" s="70"/>
      <c r="JJ226" s="70"/>
      <c r="JK226" s="70"/>
      <c r="JL226" s="70"/>
      <c r="JM226" s="70"/>
      <c r="JN226" s="70"/>
      <c r="JO226" s="70"/>
      <c r="JP226" s="70"/>
      <c r="JQ226" s="70"/>
      <c r="JR226" s="70"/>
      <c r="JS226" s="70"/>
      <c r="JT226" s="70"/>
      <c r="JU226" s="70"/>
      <c r="JV226" s="70"/>
      <c r="JW226" s="70"/>
      <c r="JX226" s="70"/>
      <c r="JY226" s="70"/>
      <c r="JZ226" s="70"/>
      <c r="KA226" s="70"/>
      <c r="KB226" s="70"/>
      <c r="KC226" s="70"/>
      <c r="KD226" s="70"/>
      <c r="KE226" s="70"/>
      <c r="KF226" s="70"/>
      <c r="KG226" s="70"/>
      <c r="KH226" s="70"/>
      <c r="KI226" s="70"/>
      <c r="KJ226" s="70"/>
      <c r="KK226" s="70"/>
      <c r="KL226" s="70"/>
      <c r="KM226" s="70"/>
      <c r="KN226" s="70"/>
      <c r="KO226" s="70"/>
      <c r="KP226" s="70"/>
      <c r="KQ226" s="70"/>
      <c r="KR226" s="70"/>
      <c r="KS226" s="70"/>
      <c r="KT226" s="70"/>
      <c r="KU226" s="70"/>
      <c r="KV226" s="70"/>
      <c r="KW226" s="70"/>
      <c r="KX226" s="70"/>
      <c r="KY226" s="70"/>
      <c r="KZ226" s="70"/>
      <c r="LA226" s="70"/>
      <c r="LB226" s="70"/>
      <c r="LC226" s="70"/>
      <c r="LD226" s="70"/>
      <c r="LE226" s="70"/>
      <c r="LF226" s="70"/>
      <c r="LG226" s="70"/>
      <c r="LH226" s="70"/>
      <c r="LI226" s="70"/>
      <c r="LJ226" s="70"/>
      <c r="LK226" s="70"/>
      <c r="LL226" s="70"/>
      <c r="LM226" s="70"/>
      <c r="LN226" s="70"/>
      <c r="LO226" s="70"/>
      <c r="LP226" s="70"/>
      <c r="LQ226" s="70"/>
      <c r="LR226" s="70"/>
      <c r="LS226" s="70"/>
      <c r="LT226" s="70"/>
      <c r="LU226" s="70"/>
      <c r="LV226" s="70"/>
      <c r="LW226" s="70"/>
      <c r="LX226" s="70"/>
      <c r="LY226" s="70"/>
      <c r="LZ226" s="70"/>
      <c r="MA226" s="70"/>
      <c r="MB226" s="70"/>
      <c r="MC226" s="70"/>
      <c r="MD226" s="70"/>
      <c r="ME226" s="70"/>
      <c r="MF226" s="70"/>
      <c r="MG226" s="70"/>
      <c r="MH226" s="70"/>
      <c r="MI226" s="70"/>
      <c r="MJ226" s="70"/>
      <c r="MK226" s="70"/>
      <c r="ML226" s="70"/>
      <c r="MM226" s="70"/>
      <c r="MN226" s="70"/>
      <c r="MO226" s="70"/>
      <c r="MP226" s="70"/>
      <c r="MQ226" s="70"/>
      <c r="MR226" s="70"/>
      <c r="MS226" s="70"/>
      <c r="MT226" s="70"/>
      <c r="MU226" s="70"/>
      <c r="MV226" s="70"/>
      <c r="MW226" s="70"/>
      <c r="MX226" s="70"/>
    </row>
    <row r="227" spans="1:600" s="387" customFormat="1">
      <c r="A227" s="329">
        <v>218</v>
      </c>
      <c r="B227" s="382" t="s">
        <v>610</v>
      </c>
      <c r="C227" s="383">
        <v>45.3</v>
      </c>
      <c r="D227" s="385">
        <v>24.1</v>
      </c>
      <c r="E227" s="383">
        <v>0.4</v>
      </c>
      <c r="F227" s="383">
        <v>20.8</v>
      </c>
      <c r="G227" s="385"/>
      <c r="H227" s="385"/>
      <c r="I227" s="385"/>
      <c r="J227" s="385"/>
      <c r="K227" s="385"/>
      <c r="L227" s="385"/>
      <c r="M227" s="385"/>
      <c r="N227" s="385"/>
      <c r="O227" s="385"/>
      <c r="P227" s="385"/>
      <c r="Q227" s="385"/>
      <c r="R227" s="385"/>
      <c r="S227" s="385"/>
      <c r="T227" s="385"/>
      <c r="U227" s="385">
        <v>0.1</v>
      </c>
      <c r="V227" s="383">
        <v>20.7</v>
      </c>
      <c r="W227" s="383">
        <v>0</v>
      </c>
      <c r="X227" s="386"/>
      <c r="Y227" s="333"/>
      <c r="Z227" s="334"/>
      <c r="AA227" s="334"/>
      <c r="AB227" s="334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  <c r="IW227" s="70"/>
      <c r="IX227" s="70"/>
      <c r="IY227" s="70"/>
      <c r="IZ227" s="70"/>
      <c r="JA227" s="70"/>
      <c r="JB227" s="70"/>
      <c r="JC227" s="70"/>
      <c r="JD227" s="70"/>
      <c r="JE227" s="70"/>
      <c r="JF227" s="70"/>
      <c r="JG227" s="70"/>
      <c r="JH227" s="70"/>
      <c r="JI227" s="70"/>
      <c r="JJ227" s="70"/>
      <c r="JK227" s="70"/>
      <c r="JL227" s="70"/>
      <c r="JM227" s="70"/>
      <c r="JN227" s="70"/>
      <c r="JO227" s="70"/>
      <c r="JP227" s="70"/>
      <c r="JQ227" s="70"/>
      <c r="JR227" s="70"/>
      <c r="JS227" s="70"/>
      <c r="JT227" s="70"/>
      <c r="JU227" s="70"/>
      <c r="JV227" s="70"/>
      <c r="JW227" s="70"/>
      <c r="JX227" s="70"/>
      <c r="JY227" s="70"/>
      <c r="JZ227" s="70"/>
      <c r="KA227" s="70"/>
      <c r="KB227" s="70"/>
      <c r="KC227" s="70"/>
      <c r="KD227" s="70"/>
      <c r="KE227" s="70"/>
      <c r="KF227" s="70"/>
      <c r="KG227" s="70"/>
      <c r="KH227" s="70"/>
      <c r="KI227" s="70"/>
      <c r="KJ227" s="70"/>
      <c r="KK227" s="70"/>
      <c r="KL227" s="70"/>
      <c r="KM227" s="70"/>
      <c r="KN227" s="70"/>
      <c r="KO227" s="70"/>
      <c r="KP227" s="70"/>
      <c r="KQ227" s="70"/>
      <c r="KR227" s="70"/>
      <c r="KS227" s="70"/>
      <c r="KT227" s="70"/>
      <c r="KU227" s="70"/>
      <c r="KV227" s="70"/>
      <c r="KW227" s="70"/>
      <c r="KX227" s="70"/>
      <c r="KY227" s="70"/>
      <c r="KZ227" s="70"/>
      <c r="LA227" s="70"/>
      <c r="LB227" s="70"/>
      <c r="LC227" s="70"/>
      <c r="LD227" s="70"/>
      <c r="LE227" s="70"/>
      <c r="LF227" s="70"/>
      <c r="LG227" s="70"/>
      <c r="LH227" s="70"/>
      <c r="LI227" s="70"/>
      <c r="LJ227" s="70"/>
      <c r="LK227" s="70"/>
      <c r="LL227" s="70"/>
      <c r="LM227" s="70"/>
      <c r="LN227" s="70"/>
      <c r="LO227" s="70"/>
      <c r="LP227" s="70"/>
      <c r="LQ227" s="70"/>
      <c r="LR227" s="70"/>
      <c r="LS227" s="70"/>
      <c r="LT227" s="70"/>
      <c r="LU227" s="70"/>
      <c r="LV227" s="70"/>
      <c r="LW227" s="70"/>
      <c r="LX227" s="70"/>
      <c r="LY227" s="70"/>
      <c r="LZ227" s="70"/>
      <c r="MA227" s="70"/>
      <c r="MB227" s="70"/>
      <c r="MC227" s="70"/>
      <c r="MD227" s="70"/>
      <c r="ME227" s="70"/>
      <c r="MF227" s="70"/>
      <c r="MG227" s="70"/>
      <c r="MH227" s="70"/>
      <c r="MI227" s="70"/>
      <c r="MJ227" s="70"/>
      <c r="MK227" s="70"/>
      <c r="ML227" s="70"/>
      <c r="MM227" s="70"/>
      <c r="MN227" s="70"/>
      <c r="MO227" s="70"/>
      <c r="MP227" s="70"/>
      <c r="MQ227" s="70"/>
      <c r="MR227" s="70"/>
      <c r="MS227" s="70"/>
      <c r="MT227" s="70"/>
      <c r="MU227" s="70"/>
      <c r="MV227" s="70"/>
      <c r="MW227" s="70"/>
      <c r="MX227" s="70"/>
    </row>
    <row r="228" spans="1:600">
      <c r="A228" s="329">
        <v>219</v>
      </c>
      <c r="B228" s="330" t="s">
        <v>45</v>
      </c>
      <c r="C228" s="259">
        <v>406.2</v>
      </c>
      <c r="D228" s="259">
        <v>196</v>
      </c>
      <c r="E228" s="259">
        <v>3.1999999999999997</v>
      </c>
      <c r="F228" s="259">
        <v>207</v>
      </c>
      <c r="G228" s="259">
        <v>0</v>
      </c>
      <c r="H228" s="259">
        <v>0.1</v>
      </c>
      <c r="I228" s="259">
        <v>1.6</v>
      </c>
      <c r="J228" s="259">
        <v>22.599999999999998</v>
      </c>
      <c r="K228" s="259">
        <v>0</v>
      </c>
      <c r="L228" s="259">
        <v>0.1</v>
      </c>
      <c r="M228" s="259">
        <v>50.9</v>
      </c>
      <c r="N228" s="259">
        <v>2.7</v>
      </c>
      <c r="O228" s="259">
        <v>0.3</v>
      </c>
      <c r="P228" s="259">
        <v>3.3</v>
      </c>
      <c r="Q228" s="259">
        <v>4.5</v>
      </c>
      <c r="R228" s="259">
        <v>0.2</v>
      </c>
      <c r="S228" s="259">
        <v>0.5</v>
      </c>
      <c r="T228" s="259">
        <v>0.3</v>
      </c>
      <c r="U228" s="259">
        <v>7.5</v>
      </c>
      <c r="V228" s="259">
        <v>105.6</v>
      </c>
      <c r="W228" s="259">
        <v>0.8</v>
      </c>
      <c r="X228" s="381">
        <v>6</v>
      </c>
      <c r="Y228" s="333"/>
      <c r="Z228" s="334"/>
      <c r="AA228" s="334"/>
      <c r="AB228" s="334"/>
    </row>
    <row r="229" spans="1:600">
      <c r="A229" s="329">
        <v>220</v>
      </c>
      <c r="B229" s="335" t="s">
        <v>590</v>
      </c>
      <c r="C229" s="336">
        <v>366.5</v>
      </c>
      <c r="D229" s="336">
        <v>175.1</v>
      </c>
      <c r="E229" s="336">
        <v>2.8</v>
      </c>
      <c r="F229" s="336">
        <v>188.60000000000002</v>
      </c>
      <c r="G229" s="336">
        <v>0</v>
      </c>
      <c r="H229" s="336">
        <v>0.1</v>
      </c>
      <c r="I229" s="336">
        <v>1.6</v>
      </c>
      <c r="J229" s="336">
        <v>19.399999999999999</v>
      </c>
      <c r="K229" s="336">
        <v>0</v>
      </c>
      <c r="L229" s="336">
        <v>0.1</v>
      </c>
      <c r="M229" s="336">
        <v>50.9</v>
      </c>
      <c r="N229" s="336">
        <v>2.7</v>
      </c>
      <c r="O229" s="336">
        <v>0.3</v>
      </c>
      <c r="P229" s="336">
        <v>3.3</v>
      </c>
      <c r="Q229" s="336">
        <v>4.5</v>
      </c>
      <c r="R229" s="336">
        <v>0.2</v>
      </c>
      <c r="S229" s="336">
        <v>0.5</v>
      </c>
      <c r="T229" s="336">
        <v>0.3</v>
      </c>
      <c r="U229" s="336">
        <v>2.9</v>
      </c>
      <c r="V229" s="336">
        <v>95</v>
      </c>
      <c r="W229" s="336">
        <v>0.8</v>
      </c>
      <c r="X229" s="345">
        <v>6</v>
      </c>
      <c r="Y229" s="333"/>
      <c r="Z229" s="334"/>
      <c r="AA229" s="334"/>
      <c r="AB229" s="334"/>
    </row>
    <row r="230" spans="1:600" s="340" customFormat="1" ht="21.6" customHeight="1">
      <c r="A230" s="329">
        <v>221</v>
      </c>
      <c r="B230" s="337" t="s">
        <v>591</v>
      </c>
      <c r="C230" s="338">
        <v>7.7</v>
      </c>
      <c r="D230" s="260"/>
      <c r="E230" s="338">
        <v>0</v>
      </c>
      <c r="F230" s="338">
        <v>7.7</v>
      </c>
      <c r="G230" s="260"/>
      <c r="H230" s="260"/>
      <c r="I230" s="348"/>
      <c r="J230" s="348">
        <v>3.2</v>
      </c>
      <c r="K230" s="348"/>
      <c r="L230" s="348"/>
      <c r="M230" s="348"/>
      <c r="N230" s="348"/>
      <c r="O230" s="348"/>
      <c r="P230" s="348"/>
      <c r="Q230" s="348"/>
      <c r="R230" s="348"/>
      <c r="S230" s="348"/>
      <c r="T230" s="348"/>
      <c r="U230" s="348">
        <v>4.5</v>
      </c>
      <c r="V230" s="338"/>
      <c r="W230" s="338"/>
      <c r="X230" s="339"/>
      <c r="Y230" s="333"/>
      <c r="Z230" s="334"/>
      <c r="AA230" s="334"/>
      <c r="AB230" s="334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  <c r="DH230" s="70"/>
      <c r="DI230" s="70"/>
      <c r="DJ230" s="70"/>
      <c r="DK230" s="70"/>
      <c r="DL230" s="70"/>
      <c r="DM230" s="70"/>
      <c r="DN230" s="70"/>
      <c r="DO230" s="70"/>
      <c r="DP230" s="70"/>
      <c r="DQ230" s="70"/>
      <c r="DR230" s="70"/>
      <c r="DS230" s="70"/>
      <c r="DT230" s="70"/>
      <c r="DU230" s="70"/>
      <c r="DV230" s="70"/>
      <c r="DW230" s="70"/>
      <c r="DX230" s="70"/>
      <c r="DY230" s="70"/>
      <c r="DZ230" s="70"/>
      <c r="EA230" s="70"/>
      <c r="EB230" s="70"/>
      <c r="EC230" s="70"/>
      <c r="ED230" s="70"/>
      <c r="EE230" s="70"/>
      <c r="EF230" s="70"/>
      <c r="EG230" s="70"/>
      <c r="EH230" s="70"/>
      <c r="EI230" s="70"/>
      <c r="EJ230" s="70"/>
      <c r="EK230" s="70"/>
      <c r="EL230" s="70"/>
      <c r="EM230" s="70"/>
      <c r="EN230" s="70"/>
      <c r="EO230" s="70"/>
      <c r="EP230" s="70"/>
      <c r="EQ230" s="70"/>
      <c r="ER230" s="70"/>
      <c r="ES230" s="70"/>
      <c r="ET230" s="70"/>
      <c r="EU230" s="70"/>
      <c r="EV230" s="70"/>
      <c r="EW230" s="70"/>
      <c r="EX230" s="70"/>
      <c r="EY230" s="70"/>
      <c r="EZ230" s="70"/>
      <c r="FA230" s="70"/>
      <c r="FB230" s="70"/>
      <c r="FC230" s="70"/>
      <c r="FD230" s="70"/>
      <c r="FE230" s="70"/>
      <c r="FF230" s="70"/>
      <c r="FG230" s="70"/>
      <c r="FH230" s="70"/>
      <c r="FI230" s="70"/>
      <c r="FJ230" s="70"/>
      <c r="FK230" s="70"/>
      <c r="FL230" s="70"/>
      <c r="FM230" s="70"/>
      <c r="FN230" s="70"/>
      <c r="FO230" s="70"/>
      <c r="FP230" s="70"/>
      <c r="FQ230" s="70"/>
      <c r="FR230" s="70"/>
      <c r="FS230" s="70"/>
      <c r="FT230" s="70"/>
      <c r="FU230" s="70"/>
      <c r="FV230" s="70"/>
      <c r="FW230" s="70"/>
      <c r="FX230" s="70"/>
      <c r="FY230" s="70"/>
      <c r="FZ230" s="70"/>
      <c r="GA230" s="70"/>
      <c r="GB230" s="70"/>
      <c r="GC230" s="70"/>
      <c r="GD230" s="70"/>
      <c r="GE230" s="70"/>
      <c r="GF230" s="70"/>
      <c r="GG230" s="70"/>
      <c r="GH230" s="70"/>
      <c r="GI230" s="70"/>
      <c r="GJ230" s="70"/>
      <c r="GK230" s="70"/>
      <c r="GL230" s="70"/>
      <c r="GM230" s="70"/>
      <c r="GN230" s="70"/>
      <c r="GO230" s="70"/>
      <c r="GP230" s="70"/>
      <c r="GQ230" s="70"/>
      <c r="GR230" s="70"/>
      <c r="GS230" s="70"/>
      <c r="GT230" s="70"/>
      <c r="GU230" s="70"/>
      <c r="GV230" s="70"/>
      <c r="GW230" s="70"/>
      <c r="GX230" s="70"/>
      <c r="GY230" s="70"/>
      <c r="GZ230" s="70"/>
      <c r="HA230" s="70"/>
      <c r="HB230" s="70"/>
      <c r="HC230" s="70"/>
      <c r="HD230" s="70"/>
      <c r="HE230" s="70"/>
      <c r="HF230" s="70"/>
      <c r="HG230" s="70"/>
      <c r="HH230" s="70"/>
      <c r="HI230" s="70"/>
      <c r="HJ230" s="70"/>
      <c r="HK230" s="70"/>
      <c r="HL230" s="70"/>
      <c r="HM230" s="70"/>
      <c r="HN230" s="70"/>
      <c r="HO230" s="70"/>
      <c r="HP230" s="70"/>
      <c r="HQ230" s="70"/>
      <c r="HR230" s="70"/>
      <c r="HS230" s="70"/>
      <c r="HT230" s="70"/>
      <c r="HU230" s="70"/>
      <c r="HV230" s="70"/>
      <c r="HW230" s="70"/>
      <c r="HX230" s="70"/>
      <c r="HY230" s="70"/>
      <c r="HZ230" s="70"/>
      <c r="IA230" s="70"/>
      <c r="IB230" s="70"/>
      <c r="IC230" s="70"/>
      <c r="ID230" s="70"/>
      <c r="IE230" s="70"/>
      <c r="IF230" s="70"/>
      <c r="IG230" s="70"/>
      <c r="IH230" s="70"/>
      <c r="II230" s="70"/>
      <c r="IJ230" s="70"/>
      <c r="IK230" s="70"/>
      <c r="IL230" s="70"/>
      <c r="IM230" s="70"/>
      <c r="IN230" s="70"/>
      <c r="IO230" s="70"/>
      <c r="IP230" s="70"/>
      <c r="IQ230" s="70"/>
      <c r="IR230" s="70"/>
      <c r="IS230" s="70"/>
      <c r="IT230" s="70"/>
      <c r="IU230" s="70"/>
      <c r="IV230" s="70"/>
      <c r="IW230" s="70"/>
      <c r="IX230" s="70"/>
      <c r="IY230" s="70"/>
      <c r="IZ230" s="70"/>
      <c r="JA230" s="70"/>
      <c r="JB230" s="70"/>
      <c r="JC230" s="70"/>
      <c r="JD230" s="70"/>
      <c r="JE230" s="70"/>
      <c r="JF230" s="70"/>
      <c r="JG230" s="70"/>
      <c r="JH230" s="70"/>
      <c r="JI230" s="70"/>
      <c r="JJ230" s="70"/>
      <c r="JK230" s="70"/>
      <c r="JL230" s="70"/>
      <c r="JM230" s="70"/>
      <c r="JN230" s="70"/>
      <c r="JO230" s="70"/>
      <c r="JP230" s="70"/>
      <c r="JQ230" s="70"/>
      <c r="JR230" s="70"/>
      <c r="JS230" s="70"/>
      <c r="JT230" s="70"/>
      <c r="JU230" s="70"/>
      <c r="JV230" s="70"/>
      <c r="JW230" s="70"/>
      <c r="JX230" s="70"/>
      <c r="JY230" s="70"/>
      <c r="JZ230" s="70"/>
      <c r="KA230" s="70"/>
      <c r="KB230" s="70"/>
      <c r="KC230" s="70"/>
      <c r="KD230" s="70"/>
      <c r="KE230" s="70"/>
      <c r="KF230" s="70"/>
      <c r="KG230" s="70"/>
      <c r="KH230" s="70"/>
      <c r="KI230" s="70"/>
      <c r="KJ230" s="70"/>
      <c r="KK230" s="70"/>
      <c r="KL230" s="70"/>
      <c r="KM230" s="70"/>
      <c r="KN230" s="70"/>
      <c r="KO230" s="70"/>
      <c r="KP230" s="70"/>
      <c r="KQ230" s="70"/>
      <c r="KR230" s="70"/>
      <c r="KS230" s="70"/>
      <c r="KT230" s="70"/>
      <c r="KU230" s="70"/>
      <c r="KV230" s="70"/>
      <c r="KW230" s="70"/>
      <c r="KX230" s="70"/>
      <c r="KY230" s="70"/>
      <c r="KZ230" s="70"/>
      <c r="LA230" s="70"/>
      <c r="LB230" s="70"/>
      <c r="LC230" s="70"/>
      <c r="LD230" s="70"/>
      <c r="LE230" s="70"/>
      <c r="LF230" s="70"/>
      <c r="LG230" s="70"/>
      <c r="LH230" s="70"/>
      <c r="LI230" s="70"/>
      <c r="LJ230" s="70"/>
      <c r="LK230" s="70"/>
      <c r="LL230" s="70"/>
      <c r="LM230" s="70"/>
      <c r="LN230" s="70"/>
      <c r="LO230" s="70"/>
      <c r="LP230" s="70"/>
      <c r="LQ230" s="70"/>
      <c r="LR230" s="70"/>
      <c r="LS230" s="70"/>
      <c r="LT230" s="70"/>
      <c r="LU230" s="70"/>
      <c r="LV230" s="70"/>
      <c r="LW230" s="70"/>
      <c r="LX230" s="70"/>
      <c r="LY230" s="70"/>
      <c r="LZ230" s="70"/>
      <c r="MA230" s="70"/>
      <c r="MB230" s="70"/>
      <c r="MC230" s="70"/>
      <c r="MD230" s="70"/>
      <c r="ME230" s="70"/>
      <c r="MF230" s="70"/>
      <c r="MG230" s="70"/>
      <c r="MH230" s="70"/>
      <c r="MI230" s="70"/>
      <c r="MJ230" s="70"/>
      <c r="MK230" s="70"/>
      <c r="ML230" s="70"/>
      <c r="MM230" s="70"/>
      <c r="MN230" s="70"/>
      <c r="MO230" s="70"/>
      <c r="MP230" s="70"/>
      <c r="MQ230" s="70"/>
      <c r="MR230" s="70"/>
      <c r="MS230" s="70"/>
      <c r="MT230" s="70"/>
      <c r="MU230" s="70"/>
      <c r="MV230" s="70"/>
      <c r="MW230" s="70"/>
      <c r="MX230" s="70"/>
    </row>
    <row r="231" spans="1:600" s="387" customFormat="1">
      <c r="A231" s="329">
        <v>222</v>
      </c>
      <c r="B231" s="382" t="s">
        <v>610</v>
      </c>
      <c r="C231" s="383">
        <v>31.999999999999996</v>
      </c>
      <c r="D231" s="384">
        <v>20.9</v>
      </c>
      <c r="E231" s="383">
        <v>0.4</v>
      </c>
      <c r="F231" s="383">
        <v>10.7</v>
      </c>
      <c r="G231" s="263"/>
      <c r="H231" s="263"/>
      <c r="I231" s="384"/>
      <c r="J231" s="384"/>
      <c r="K231" s="384"/>
      <c r="L231" s="384"/>
      <c r="M231" s="384"/>
      <c r="N231" s="384"/>
      <c r="O231" s="384"/>
      <c r="P231" s="384"/>
      <c r="Q231" s="384"/>
      <c r="R231" s="384"/>
      <c r="S231" s="384"/>
      <c r="T231" s="384"/>
      <c r="U231" s="384">
        <v>0.1</v>
      </c>
      <c r="V231" s="383">
        <v>10.6</v>
      </c>
      <c r="W231" s="383">
        <v>0</v>
      </c>
      <c r="X231" s="386"/>
      <c r="Y231" s="333"/>
      <c r="Z231" s="334"/>
      <c r="AA231" s="334"/>
      <c r="AB231" s="334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70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70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70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70"/>
      <c r="IN231" s="70"/>
      <c r="IO231" s="70"/>
      <c r="IP231" s="70"/>
      <c r="IQ231" s="70"/>
      <c r="IR231" s="70"/>
      <c r="IS231" s="70"/>
      <c r="IT231" s="70"/>
      <c r="IU231" s="70"/>
      <c r="IV231" s="70"/>
      <c r="IW231" s="70"/>
      <c r="IX231" s="70"/>
      <c r="IY231" s="70"/>
      <c r="IZ231" s="70"/>
      <c r="JA231" s="70"/>
      <c r="JB231" s="70"/>
      <c r="JC231" s="70"/>
      <c r="JD231" s="70"/>
      <c r="JE231" s="70"/>
      <c r="JF231" s="70"/>
      <c r="JG231" s="70"/>
      <c r="JH231" s="70"/>
      <c r="JI231" s="70"/>
      <c r="JJ231" s="70"/>
      <c r="JK231" s="70"/>
      <c r="JL231" s="70"/>
      <c r="JM231" s="70"/>
      <c r="JN231" s="70"/>
      <c r="JO231" s="70"/>
      <c r="JP231" s="70"/>
      <c r="JQ231" s="70"/>
      <c r="JR231" s="70"/>
      <c r="JS231" s="70"/>
      <c r="JT231" s="70"/>
      <c r="JU231" s="70"/>
      <c r="JV231" s="70"/>
      <c r="JW231" s="70"/>
      <c r="JX231" s="70"/>
      <c r="JY231" s="70"/>
      <c r="JZ231" s="70"/>
      <c r="KA231" s="70"/>
      <c r="KB231" s="70"/>
      <c r="KC231" s="70"/>
      <c r="KD231" s="70"/>
      <c r="KE231" s="70"/>
      <c r="KF231" s="70"/>
      <c r="KG231" s="70"/>
      <c r="KH231" s="70"/>
      <c r="KI231" s="70"/>
      <c r="KJ231" s="70"/>
      <c r="KK231" s="70"/>
      <c r="KL231" s="70"/>
      <c r="KM231" s="70"/>
      <c r="KN231" s="70"/>
      <c r="KO231" s="70"/>
      <c r="KP231" s="70"/>
      <c r="KQ231" s="70"/>
      <c r="KR231" s="70"/>
      <c r="KS231" s="70"/>
      <c r="KT231" s="70"/>
      <c r="KU231" s="70"/>
      <c r="KV231" s="70"/>
      <c r="KW231" s="70"/>
      <c r="KX231" s="70"/>
      <c r="KY231" s="70"/>
      <c r="KZ231" s="70"/>
      <c r="LA231" s="70"/>
      <c r="LB231" s="70"/>
      <c r="LC231" s="70"/>
      <c r="LD231" s="70"/>
      <c r="LE231" s="70"/>
      <c r="LF231" s="70"/>
      <c r="LG231" s="70"/>
      <c r="LH231" s="70"/>
      <c r="LI231" s="70"/>
      <c r="LJ231" s="70"/>
      <c r="LK231" s="70"/>
      <c r="LL231" s="70"/>
      <c r="LM231" s="70"/>
      <c r="LN231" s="70"/>
      <c r="LO231" s="70"/>
      <c r="LP231" s="70"/>
      <c r="LQ231" s="70"/>
      <c r="LR231" s="70"/>
      <c r="LS231" s="70"/>
      <c r="LT231" s="70"/>
      <c r="LU231" s="70"/>
      <c r="LV231" s="70"/>
      <c r="LW231" s="70"/>
      <c r="LX231" s="70"/>
      <c r="LY231" s="70"/>
      <c r="LZ231" s="70"/>
      <c r="MA231" s="70"/>
      <c r="MB231" s="70"/>
      <c r="MC231" s="70"/>
      <c r="MD231" s="70"/>
      <c r="ME231" s="70"/>
      <c r="MF231" s="70"/>
      <c r="MG231" s="70"/>
      <c r="MH231" s="70"/>
      <c r="MI231" s="70"/>
      <c r="MJ231" s="70"/>
      <c r="MK231" s="70"/>
      <c r="ML231" s="70"/>
      <c r="MM231" s="70"/>
      <c r="MN231" s="70"/>
      <c r="MO231" s="70"/>
      <c r="MP231" s="70"/>
      <c r="MQ231" s="70"/>
      <c r="MR231" s="70"/>
      <c r="MS231" s="70"/>
      <c r="MT231" s="70"/>
      <c r="MU231" s="70"/>
      <c r="MV231" s="70"/>
      <c r="MW231" s="70"/>
      <c r="MX231" s="70"/>
    </row>
    <row r="232" spans="1:600">
      <c r="A232" s="329">
        <v>223</v>
      </c>
      <c r="B232" s="330" t="s">
        <v>46</v>
      </c>
      <c r="C232" s="259">
        <v>641.09999999999991</v>
      </c>
      <c r="D232" s="259">
        <v>344</v>
      </c>
      <c r="E232" s="259">
        <v>5.2</v>
      </c>
      <c r="F232" s="259">
        <v>291.89999999999998</v>
      </c>
      <c r="G232" s="259">
        <v>0</v>
      </c>
      <c r="H232" s="259">
        <v>0.3</v>
      </c>
      <c r="I232" s="259">
        <v>1.6</v>
      </c>
      <c r="J232" s="259">
        <v>14.2</v>
      </c>
      <c r="K232" s="259">
        <v>0</v>
      </c>
      <c r="L232" s="259">
        <v>0.1</v>
      </c>
      <c r="M232" s="259">
        <v>46.9</v>
      </c>
      <c r="N232" s="259">
        <v>6.1</v>
      </c>
      <c r="O232" s="259">
        <v>0.5</v>
      </c>
      <c r="P232" s="259">
        <v>29.2</v>
      </c>
      <c r="Q232" s="259">
        <v>17.399999999999999</v>
      </c>
      <c r="R232" s="259">
        <v>21</v>
      </c>
      <c r="S232" s="259">
        <v>1.5</v>
      </c>
      <c r="T232" s="259">
        <v>0.4</v>
      </c>
      <c r="U232" s="259">
        <v>6.2999999999999989</v>
      </c>
      <c r="V232" s="259">
        <v>144.80000000000001</v>
      </c>
      <c r="W232" s="259">
        <v>1.6</v>
      </c>
      <c r="X232" s="381">
        <v>0</v>
      </c>
      <c r="Y232" s="333"/>
      <c r="Z232" s="334"/>
      <c r="AA232" s="334"/>
      <c r="AB232" s="334"/>
    </row>
    <row r="233" spans="1:600">
      <c r="A233" s="329">
        <v>224</v>
      </c>
      <c r="B233" s="335" t="s">
        <v>590</v>
      </c>
      <c r="C233" s="336">
        <v>584.29999999999995</v>
      </c>
      <c r="D233" s="336">
        <v>326.7</v>
      </c>
      <c r="E233" s="336">
        <v>4.9000000000000004</v>
      </c>
      <c r="F233" s="336">
        <v>252.7</v>
      </c>
      <c r="G233" s="336">
        <v>0</v>
      </c>
      <c r="H233" s="336">
        <v>0.3</v>
      </c>
      <c r="I233" s="336">
        <v>1.6</v>
      </c>
      <c r="J233" s="336">
        <v>14.2</v>
      </c>
      <c r="K233" s="336">
        <v>0</v>
      </c>
      <c r="L233" s="336">
        <v>0.1</v>
      </c>
      <c r="M233" s="336">
        <v>46.9</v>
      </c>
      <c r="N233" s="336">
        <v>6.1</v>
      </c>
      <c r="O233" s="336">
        <v>0.5</v>
      </c>
      <c r="P233" s="336">
        <v>29.2</v>
      </c>
      <c r="Q233" s="336">
        <v>13.4</v>
      </c>
      <c r="R233" s="336">
        <v>21</v>
      </c>
      <c r="S233" s="336">
        <v>1.5</v>
      </c>
      <c r="T233" s="336">
        <v>0.4</v>
      </c>
      <c r="U233" s="336">
        <v>3.9</v>
      </c>
      <c r="V233" s="336">
        <v>112</v>
      </c>
      <c r="W233" s="336">
        <v>1.6</v>
      </c>
      <c r="X233" s="345">
        <v>0</v>
      </c>
      <c r="Y233" s="333"/>
      <c r="Z233" s="334"/>
      <c r="AA233" s="334"/>
      <c r="AB233" s="334"/>
    </row>
    <row r="234" spans="1:600" s="340" customFormat="1" ht="22.9" customHeight="1">
      <c r="A234" s="329">
        <v>225</v>
      </c>
      <c r="B234" s="337" t="s">
        <v>591</v>
      </c>
      <c r="C234" s="338">
        <v>6.3</v>
      </c>
      <c r="D234" s="260"/>
      <c r="E234" s="338">
        <v>0</v>
      </c>
      <c r="F234" s="338">
        <v>6.3</v>
      </c>
      <c r="G234" s="260"/>
      <c r="H234" s="260"/>
      <c r="I234" s="348"/>
      <c r="J234" s="348"/>
      <c r="K234" s="348"/>
      <c r="L234" s="348"/>
      <c r="M234" s="348"/>
      <c r="N234" s="348"/>
      <c r="O234" s="348"/>
      <c r="P234" s="348"/>
      <c r="Q234" s="348">
        <v>4</v>
      </c>
      <c r="R234" s="348"/>
      <c r="S234" s="348"/>
      <c r="T234" s="348"/>
      <c r="U234" s="348">
        <v>2.2999999999999998</v>
      </c>
      <c r="V234" s="338"/>
      <c r="W234" s="338"/>
      <c r="X234" s="339"/>
      <c r="Y234" s="333"/>
      <c r="Z234" s="334"/>
      <c r="AA234" s="334"/>
      <c r="AB234" s="334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  <c r="HF234" s="70"/>
      <c r="HG234" s="70"/>
      <c r="HH234" s="70"/>
      <c r="HI234" s="70"/>
      <c r="HJ234" s="70"/>
      <c r="HK234" s="70"/>
      <c r="HL234" s="70"/>
      <c r="HM234" s="70"/>
      <c r="HN234" s="70"/>
      <c r="HO234" s="70"/>
      <c r="HP234" s="70"/>
      <c r="HQ234" s="70"/>
      <c r="HR234" s="70"/>
      <c r="HS234" s="70"/>
      <c r="HT234" s="70"/>
      <c r="HU234" s="70"/>
      <c r="HV234" s="70"/>
      <c r="HW234" s="70"/>
      <c r="HX234" s="70"/>
      <c r="HY234" s="70"/>
      <c r="HZ234" s="70"/>
      <c r="IA234" s="70"/>
      <c r="IB234" s="70"/>
      <c r="IC234" s="70"/>
      <c r="ID234" s="70"/>
      <c r="IE234" s="70"/>
      <c r="IF234" s="70"/>
      <c r="IG234" s="70"/>
      <c r="IH234" s="70"/>
      <c r="II234" s="70"/>
      <c r="IJ234" s="70"/>
      <c r="IK234" s="70"/>
      <c r="IL234" s="70"/>
      <c r="IM234" s="70"/>
      <c r="IN234" s="70"/>
      <c r="IO234" s="70"/>
      <c r="IP234" s="70"/>
      <c r="IQ234" s="70"/>
      <c r="IR234" s="70"/>
      <c r="IS234" s="70"/>
      <c r="IT234" s="70"/>
      <c r="IU234" s="70"/>
      <c r="IV234" s="70"/>
      <c r="IW234" s="70"/>
      <c r="IX234" s="70"/>
      <c r="IY234" s="70"/>
      <c r="IZ234" s="70"/>
      <c r="JA234" s="70"/>
      <c r="JB234" s="70"/>
      <c r="JC234" s="70"/>
      <c r="JD234" s="70"/>
      <c r="JE234" s="70"/>
      <c r="JF234" s="70"/>
      <c r="JG234" s="70"/>
      <c r="JH234" s="70"/>
      <c r="JI234" s="70"/>
      <c r="JJ234" s="70"/>
      <c r="JK234" s="70"/>
      <c r="JL234" s="70"/>
      <c r="JM234" s="70"/>
      <c r="JN234" s="70"/>
      <c r="JO234" s="70"/>
      <c r="JP234" s="70"/>
      <c r="JQ234" s="70"/>
      <c r="JR234" s="70"/>
      <c r="JS234" s="70"/>
      <c r="JT234" s="70"/>
      <c r="JU234" s="70"/>
      <c r="JV234" s="70"/>
      <c r="JW234" s="70"/>
      <c r="JX234" s="70"/>
      <c r="JY234" s="70"/>
      <c r="JZ234" s="70"/>
      <c r="KA234" s="70"/>
      <c r="KB234" s="70"/>
      <c r="KC234" s="70"/>
      <c r="KD234" s="70"/>
      <c r="KE234" s="70"/>
      <c r="KF234" s="70"/>
      <c r="KG234" s="70"/>
      <c r="KH234" s="70"/>
      <c r="KI234" s="70"/>
      <c r="KJ234" s="70"/>
      <c r="KK234" s="70"/>
      <c r="KL234" s="70"/>
      <c r="KM234" s="70"/>
      <c r="KN234" s="70"/>
      <c r="KO234" s="70"/>
      <c r="KP234" s="70"/>
      <c r="KQ234" s="70"/>
      <c r="KR234" s="70"/>
      <c r="KS234" s="70"/>
      <c r="KT234" s="70"/>
      <c r="KU234" s="70"/>
      <c r="KV234" s="70"/>
      <c r="KW234" s="70"/>
      <c r="KX234" s="70"/>
      <c r="KY234" s="70"/>
      <c r="KZ234" s="70"/>
      <c r="LA234" s="70"/>
      <c r="LB234" s="70"/>
      <c r="LC234" s="70"/>
      <c r="LD234" s="70"/>
      <c r="LE234" s="70"/>
      <c r="LF234" s="70"/>
      <c r="LG234" s="70"/>
      <c r="LH234" s="70"/>
      <c r="LI234" s="70"/>
      <c r="LJ234" s="70"/>
      <c r="LK234" s="70"/>
      <c r="LL234" s="70"/>
      <c r="LM234" s="70"/>
      <c r="LN234" s="70"/>
      <c r="LO234" s="70"/>
      <c r="LP234" s="70"/>
      <c r="LQ234" s="70"/>
      <c r="LR234" s="70"/>
      <c r="LS234" s="70"/>
      <c r="LT234" s="70"/>
      <c r="LU234" s="70"/>
      <c r="LV234" s="70"/>
      <c r="LW234" s="70"/>
      <c r="LX234" s="70"/>
      <c r="LY234" s="70"/>
      <c r="LZ234" s="70"/>
      <c r="MA234" s="70"/>
      <c r="MB234" s="70"/>
      <c r="MC234" s="70"/>
      <c r="MD234" s="70"/>
      <c r="ME234" s="70"/>
      <c r="MF234" s="70"/>
      <c r="MG234" s="70"/>
      <c r="MH234" s="70"/>
      <c r="MI234" s="70"/>
      <c r="MJ234" s="70"/>
      <c r="MK234" s="70"/>
      <c r="ML234" s="70"/>
      <c r="MM234" s="70"/>
      <c r="MN234" s="70"/>
      <c r="MO234" s="70"/>
      <c r="MP234" s="70"/>
      <c r="MQ234" s="70"/>
      <c r="MR234" s="70"/>
      <c r="MS234" s="70"/>
      <c r="MT234" s="70"/>
      <c r="MU234" s="70"/>
      <c r="MV234" s="70"/>
      <c r="MW234" s="70"/>
      <c r="MX234" s="70"/>
    </row>
    <row r="235" spans="1:600" s="387" customFormat="1">
      <c r="A235" s="329">
        <v>226</v>
      </c>
      <c r="B235" s="382" t="s">
        <v>610</v>
      </c>
      <c r="C235" s="383">
        <v>50.5</v>
      </c>
      <c r="D235" s="384">
        <v>17.3</v>
      </c>
      <c r="E235" s="383">
        <v>0.3</v>
      </c>
      <c r="F235" s="383">
        <v>32.9</v>
      </c>
      <c r="G235" s="263"/>
      <c r="H235" s="263"/>
      <c r="I235" s="384"/>
      <c r="J235" s="384"/>
      <c r="K235" s="384"/>
      <c r="L235" s="384"/>
      <c r="M235" s="384"/>
      <c r="N235" s="384"/>
      <c r="O235" s="384"/>
      <c r="P235" s="384"/>
      <c r="Q235" s="384"/>
      <c r="R235" s="384"/>
      <c r="S235" s="384"/>
      <c r="T235" s="384"/>
      <c r="U235" s="384">
        <v>0.1</v>
      </c>
      <c r="V235" s="383">
        <v>32.799999999999997</v>
      </c>
      <c r="W235" s="383">
        <v>0</v>
      </c>
      <c r="X235" s="386"/>
      <c r="Y235" s="333"/>
      <c r="Z235" s="334"/>
      <c r="AA235" s="334"/>
      <c r="AB235" s="334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70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70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  <c r="HF235" s="70"/>
      <c r="HG235" s="70"/>
      <c r="HH235" s="70"/>
      <c r="HI235" s="70"/>
      <c r="HJ235" s="70"/>
      <c r="HK235" s="70"/>
      <c r="HL235" s="70"/>
      <c r="HM235" s="70"/>
      <c r="HN235" s="70"/>
      <c r="HO235" s="70"/>
      <c r="HP235" s="70"/>
      <c r="HQ235" s="70"/>
      <c r="HR235" s="70"/>
      <c r="HS235" s="70"/>
      <c r="HT235" s="70"/>
      <c r="HU235" s="70"/>
      <c r="HV235" s="70"/>
      <c r="HW235" s="70"/>
      <c r="HX235" s="70"/>
      <c r="HY235" s="70"/>
      <c r="HZ235" s="70"/>
      <c r="IA235" s="70"/>
      <c r="IB235" s="70"/>
      <c r="IC235" s="70"/>
      <c r="ID235" s="70"/>
      <c r="IE235" s="70"/>
      <c r="IF235" s="70"/>
      <c r="IG235" s="70"/>
      <c r="IH235" s="70"/>
      <c r="II235" s="70"/>
      <c r="IJ235" s="70"/>
      <c r="IK235" s="70"/>
      <c r="IL235" s="70"/>
      <c r="IM235" s="70"/>
      <c r="IN235" s="70"/>
      <c r="IO235" s="70"/>
      <c r="IP235" s="70"/>
      <c r="IQ235" s="70"/>
      <c r="IR235" s="70"/>
      <c r="IS235" s="70"/>
      <c r="IT235" s="70"/>
      <c r="IU235" s="70"/>
      <c r="IV235" s="70"/>
      <c r="IW235" s="70"/>
      <c r="IX235" s="70"/>
      <c r="IY235" s="70"/>
      <c r="IZ235" s="70"/>
      <c r="JA235" s="70"/>
      <c r="JB235" s="70"/>
      <c r="JC235" s="70"/>
      <c r="JD235" s="70"/>
      <c r="JE235" s="70"/>
      <c r="JF235" s="70"/>
      <c r="JG235" s="70"/>
      <c r="JH235" s="70"/>
      <c r="JI235" s="70"/>
      <c r="JJ235" s="70"/>
      <c r="JK235" s="70"/>
      <c r="JL235" s="70"/>
      <c r="JM235" s="70"/>
      <c r="JN235" s="70"/>
      <c r="JO235" s="70"/>
      <c r="JP235" s="70"/>
      <c r="JQ235" s="70"/>
      <c r="JR235" s="70"/>
      <c r="JS235" s="70"/>
      <c r="JT235" s="70"/>
      <c r="JU235" s="70"/>
      <c r="JV235" s="70"/>
      <c r="JW235" s="70"/>
      <c r="JX235" s="70"/>
      <c r="JY235" s="70"/>
      <c r="JZ235" s="70"/>
      <c r="KA235" s="70"/>
      <c r="KB235" s="70"/>
      <c r="KC235" s="70"/>
      <c r="KD235" s="70"/>
      <c r="KE235" s="70"/>
      <c r="KF235" s="70"/>
      <c r="KG235" s="70"/>
      <c r="KH235" s="70"/>
      <c r="KI235" s="70"/>
      <c r="KJ235" s="70"/>
      <c r="KK235" s="70"/>
      <c r="KL235" s="70"/>
      <c r="KM235" s="70"/>
      <c r="KN235" s="70"/>
      <c r="KO235" s="70"/>
      <c r="KP235" s="70"/>
      <c r="KQ235" s="70"/>
      <c r="KR235" s="70"/>
      <c r="KS235" s="70"/>
      <c r="KT235" s="70"/>
      <c r="KU235" s="70"/>
      <c r="KV235" s="70"/>
      <c r="KW235" s="70"/>
      <c r="KX235" s="70"/>
      <c r="KY235" s="70"/>
      <c r="KZ235" s="70"/>
      <c r="LA235" s="70"/>
      <c r="LB235" s="70"/>
      <c r="LC235" s="70"/>
      <c r="LD235" s="70"/>
      <c r="LE235" s="70"/>
      <c r="LF235" s="70"/>
      <c r="LG235" s="70"/>
      <c r="LH235" s="70"/>
      <c r="LI235" s="70"/>
      <c r="LJ235" s="70"/>
      <c r="LK235" s="70"/>
      <c r="LL235" s="70"/>
      <c r="LM235" s="70"/>
      <c r="LN235" s="70"/>
      <c r="LO235" s="70"/>
      <c r="LP235" s="70"/>
      <c r="LQ235" s="70"/>
      <c r="LR235" s="70"/>
      <c r="LS235" s="70"/>
      <c r="LT235" s="70"/>
      <c r="LU235" s="70"/>
      <c r="LV235" s="70"/>
      <c r="LW235" s="70"/>
      <c r="LX235" s="70"/>
      <c r="LY235" s="70"/>
      <c r="LZ235" s="70"/>
      <c r="MA235" s="70"/>
      <c r="MB235" s="70"/>
      <c r="MC235" s="70"/>
      <c r="MD235" s="70"/>
      <c r="ME235" s="70"/>
      <c r="MF235" s="70"/>
      <c r="MG235" s="70"/>
      <c r="MH235" s="70"/>
      <c r="MI235" s="70"/>
      <c r="MJ235" s="70"/>
      <c r="MK235" s="70"/>
      <c r="ML235" s="70"/>
      <c r="MM235" s="70"/>
      <c r="MN235" s="70"/>
      <c r="MO235" s="70"/>
      <c r="MP235" s="70"/>
      <c r="MQ235" s="70"/>
      <c r="MR235" s="70"/>
      <c r="MS235" s="70"/>
      <c r="MT235" s="70"/>
      <c r="MU235" s="70"/>
      <c r="MV235" s="70"/>
      <c r="MW235" s="70"/>
      <c r="MX235" s="70"/>
    </row>
    <row r="236" spans="1:600" s="248" customFormat="1" ht="38.25">
      <c r="A236" s="329">
        <v>227</v>
      </c>
      <c r="B236" s="265" t="s">
        <v>617</v>
      </c>
      <c r="C236" s="256">
        <v>22710.9</v>
      </c>
      <c r="D236" s="256">
        <v>7631.8</v>
      </c>
      <c r="E236" s="256">
        <v>108.8</v>
      </c>
      <c r="F236" s="256">
        <v>14970.300000000001</v>
      </c>
      <c r="G236" s="256">
        <v>0</v>
      </c>
      <c r="H236" s="256">
        <v>2.7</v>
      </c>
      <c r="I236" s="256">
        <v>46.5</v>
      </c>
      <c r="J236" s="256">
        <v>395.2</v>
      </c>
      <c r="K236" s="256">
        <v>1</v>
      </c>
      <c r="L236" s="256">
        <v>15.5</v>
      </c>
      <c r="M236" s="256">
        <v>2805.2999999999997</v>
      </c>
      <c r="N236" s="256">
        <v>970.8</v>
      </c>
      <c r="O236" s="256">
        <v>26.4</v>
      </c>
      <c r="P236" s="256">
        <v>180.3</v>
      </c>
      <c r="Q236" s="256">
        <v>120.7</v>
      </c>
      <c r="R236" s="256">
        <v>37.599999999999994</v>
      </c>
      <c r="S236" s="256">
        <v>24.3</v>
      </c>
      <c r="T236" s="256">
        <v>269</v>
      </c>
      <c r="U236" s="256">
        <v>3876</v>
      </c>
      <c r="V236" s="256">
        <v>5592.4</v>
      </c>
      <c r="W236" s="256">
        <v>63.2</v>
      </c>
      <c r="X236" s="256">
        <v>543.4</v>
      </c>
      <c r="Y236" s="333"/>
      <c r="Z236" s="334"/>
      <c r="AA236" s="334"/>
      <c r="AB236" s="334"/>
    </row>
    <row r="237" spans="1:600" s="248" customFormat="1" ht="25.5">
      <c r="A237" s="401">
        <v>228</v>
      </c>
      <c r="B237" s="255" t="s">
        <v>590</v>
      </c>
      <c r="C237" s="256">
        <v>19091</v>
      </c>
      <c r="D237" s="256">
        <v>6947.1</v>
      </c>
      <c r="E237" s="256">
        <v>98.2</v>
      </c>
      <c r="F237" s="256">
        <v>12045.7</v>
      </c>
      <c r="G237" s="256">
        <v>0</v>
      </c>
      <c r="H237" s="256">
        <v>2.7</v>
      </c>
      <c r="I237" s="256">
        <v>44.8</v>
      </c>
      <c r="J237" s="256">
        <v>387.9</v>
      </c>
      <c r="K237" s="256">
        <v>1</v>
      </c>
      <c r="L237" s="256">
        <v>14.9</v>
      </c>
      <c r="M237" s="256">
        <v>2805.2999999999997</v>
      </c>
      <c r="N237" s="256">
        <v>634.1</v>
      </c>
      <c r="O237" s="256">
        <v>24</v>
      </c>
      <c r="P237" s="256">
        <v>158.1</v>
      </c>
      <c r="Q237" s="256">
        <v>90.5</v>
      </c>
      <c r="R237" s="256">
        <v>36.299999999999997</v>
      </c>
      <c r="S237" s="256">
        <v>24.3</v>
      </c>
      <c r="T237" s="256">
        <v>262.2</v>
      </c>
      <c r="U237" s="256">
        <v>3095.5</v>
      </c>
      <c r="V237" s="256">
        <v>3859.5</v>
      </c>
      <c r="W237" s="256">
        <v>61.2</v>
      </c>
      <c r="X237" s="256">
        <v>543.4</v>
      </c>
      <c r="Y237" s="333"/>
      <c r="Z237" s="334"/>
      <c r="AA237" s="334"/>
      <c r="AB237" s="334"/>
    </row>
    <row r="238" spans="1:600" s="248" customFormat="1" ht="21.6" customHeight="1">
      <c r="A238" s="401">
        <v>229</v>
      </c>
      <c r="B238" s="255" t="s">
        <v>591</v>
      </c>
      <c r="C238" s="256">
        <v>124</v>
      </c>
      <c r="D238" s="256">
        <v>0</v>
      </c>
      <c r="E238" s="256">
        <v>0</v>
      </c>
      <c r="F238" s="256">
        <v>124</v>
      </c>
      <c r="G238" s="256">
        <v>0</v>
      </c>
      <c r="H238" s="256">
        <v>0</v>
      </c>
      <c r="I238" s="256">
        <v>1.6</v>
      </c>
      <c r="J238" s="256">
        <v>7.3</v>
      </c>
      <c r="K238" s="256">
        <v>0</v>
      </c>
      <c r="L238" s="256">
        <v>0.5</v>
      </c>
      <c r="M238" s="256">
        <v>0</v>
      </c>
      <c r="N238" s="256">
        <v>9.3999999999999986</v>
      </c>
      <c r="O238" s="256">
        <v>1.9</v>
      </c>
      <c r="P238" s="256">
        <v>17.8</v>
      </c>
      <c r="Q238" s="256">
        <v>15.5</v>
      </c>
      <c r="R238" s="256">
        <v>0.5</v>
      </c>
      <c r="S238" s="256">
        <v>0</v>
      </c>
      <c r="T238" s="256">
        <v>1.7</v>
      </c>
      <c r="U238" s="256">
        <v>67.8</v>
      </c>
      <c r="V238" s="256">
        <v>0</v>
      </c>
      <c r="W238" s="256">
        <v>0</v>
      </c>
      <c r="X238" s="256">
        <v>0</v>
      </c>
      <c r="Y238" s="333"/>
      <c r="Z238" s="334"/>
      <c r="AA238" s="334"/>
      <c r="AB238" s="334"/>
    </row>
    <row r="239" spans="1:600" s="248" customFormat="1">
      <c r="A239" s="402">
        <v>230</v>
      </c>
      <c r="B239" s="403" t="s">
        <v>610</v>
      </c>
      <c r="C239" s="404">
        <v>3495.9</v>
      </c>
      <c r="D239" s="404">
        <v>684.69999999999993</v>
      </c>
      <c r="E239" s="404">
        <v>10.6</v>
      </c>
      <c r="F239" s="404">
        <v>2800.6</v>
      </c>
      <c r="G239" s="404">
        <v>0</v>
      </c>
      <c r="H239" s="404">
        <v>0</v>
      </c>
      <c r="I239" s="404">
        <v>0.1</v>
      </c>
      <c r="J239" s="404">
        <v>0</v>
      </c>
      <c r="K239" s="404">
        <v>0</v>
      </c>
      <c r="L239" s="404">
        <v>0.1</v>
      </c>
      <c r="M239" s="404">
        <v>0</v>
      </c>
      <c r="N239" s="404">
        <v>327.3</v>
      </c>
      <c r="O239" s="404">
        <v>0.5</v>
      </c>
      <c r="P239" s="404">
        <v>4.4000000000000004</v>
      </c>
      <c r="Q239" s="404">
        <v>14.7</v>
      </c>
      <c r="R239" s="404">
        <v>0.8</v>
      </c>
      <c r="S239" s="404">
        <v>0</v>
      </c>
      <c r="T239" s="404">
        <v>5.0999999999999996</v>
      </c>
      <c r="U239" s="404">
        <v>712.7</v>
      </c>
      <c r="V239" s="404">
        <v>1732.9</v>
      </c>
      <c r="W239" s="404">
        <v>2</v>
      </c>
      <c r="X239" s="404"/>
      <c r="Y239" s="333"/>
      <c r="Z239" s="334"/>
      <c r="AA239" s="334"/>
      <c r="AB239" s="334"/>
    </row>
    <row r="240" spans="1:600" s="92" customFormat="1" ht="25.15" customHeight="1">
      <c r="A240" s="401">
        <v>231</v>
      </c>
      <c r="B240" s="245" t="s">
        <v>618</v>
      </c>
      <c r="C240" s="231"/>
      <c r="D240" s="231"/>
      <c r="E240" s="231"/>
      <c r="F240" s="231"/>
      <c r="G240" s="231"/>
      <c r="H240" s="231"/>
      <c r="I240" s="231"/>
      <c r="J240" s="232"/>
      <c r="K240" s="231"/>
      <c r="L240" s="231"/>
      <c r="M240" s="231"/>
      <c r="N240" s="231"/>
      <c r="O240" s="231"/>
      <c r="P240" s="231"/>
      <c r="Q240" s="231"/>
      <c r="R240" s="231"/>
      <c r="S240" s="231"/>
      <c r="T240" s="231"/>
      <c r="U240" s="231"/>
      <c r="V240" s="231"/>
      <c r="W240" s="231"/>
      <c r="X240" s="231"/>
      <c r="Y240" s="233"/>
      <c r="Z240" s="334"/>
      <c r="AA240" s="334"/>
      <c r="AB240" s="334"/>
      <c r="AC240" s="248"/>
      <c r="AD240" s="248"/>
      <c r="AE240" s="248"/>
      <c r="AF240" s="248"/>
      <c r="AG240" s="248"/>
      <c r="AH240" s="248"/>
      <c r="AI240" s="248"/>
      <c r="AJ240" s="248"/>
      <c r="AK240" s="248"/>
      <c r="AL240" s="248"/>
      <c r="AM240" s="248"/>
      <c r="AN240" s="248"/>
      <c r="AO240" s="248"/>
      <c r="AP240" s="248"/>
      <c r="AQ240" s="248"/>
      <c r="AR240" s="248"/>
      <c r="AS240" s="248"/>
      <c r="AT240" s="248"/>
      <c r="AU240" s="248"/>
      <c r="AV240" s="248"/>
      <c r="AW240" s="248"/>
      <c r="AX240" s="248"/>
      <c r="AY240" s="248"/>
      <c r="AZ240" s="248"/>
      <c r="BA240" s="248"/>
      <c r="BB240" s="248"/>
      <c r="BC240" s="248"/>
      <c r="BD240" s="248"/>
      <c r="BE240" s="248"/>
      <c r="BF240" s="248"/>
      <c r="BG240" s="248"/>
      <c r="BH240" s="248"/>
      <c r="BI240" s="248"/>
      <c r="BJ240" s="248"/>
      <c r="BK240" s="248"/>
      <c r="BL240" s="248"/>
      <c r="BM240" s="248"/>
      <c r="BN240" s="248"/>
      <c r="BO240" s="248"/>
      <c r="BP240" s="248"/>
      <c r="BQ240" s="248"/>
      <c r="BR240" s="248"/>
      <c r="BS240" s="248"/>
      <c r="BT240" s="248"/>
      <c r="BU240" s="248"/>
      <c r="BV240" s="248"/>
      <c r="BW240" s="248"/>
      <c r="BX240" s="248"/>
      <c r="BY240" s="248"/>
      <c r="BZ240" s="248"/>
      <c r="CA240" s="248"/>
      <c r="CB240" s="248"/>
      <c r="CC240" s="248"/>
      <c r="CD240" s="248"/>
      <c r="CE240" s="248"/>
      <c r="CF240" s="248"/>
      <c r="CG240" s="248"/>
      <c r="CH240" s="248"/>
      <c r="CI240" s="248"/>
      <c r="CJ240" s="248"/>
      <c r="CK240" s="248"/>
      <c r="CL240" s="248"/>
      <c r="CM240" s="248"/>
      <c r="CN240" s="248"/>
      <c r="CO240" s="248"/>
      <c r="CP240" s="248"/>
      <c r="CQ240" s="248"/>
      <c r="CR240" s="248"/>
      <c r="CS240" s="248"/>
      <c r="CT240" s="248"/>
      <c r="CU240" s="248"/>
      <c r="CV240" s="248"/>
      <c r="CW240" s="248"/>
      <c r="CX240" s="248"/>
      <c r="CY240" s="248"/>
      <c r="CZ240" s="248"/>
      <c r="DA240" s="248"/>
      <c r="DB240" s="248"/>
      <c r="DC240" s="248"/>
      <c r="DD240" s="248"/>
      <c r="DE240" s="248"/>
      <c r="DF240" s="248"/>
      <c r="DG240" s="248"/>
      <c r="DH240" s="248"/>
      <c r="DI240" s="248"/>
      <c r="DJ240" s="248"/>
      <c r="DK240" s="248"/>
      <c r="DL240" s="248"/>
      <c r="DM240" s="248"/>
      <c r="DN240" s="248"/>
      <c r="DO240" s="248"/>
      <c r="DP240" s="248"/>
      <c r="DQ240" s="248"/>
      <c r="DR240" s="248"/>
      <c r="DS240" s="248"/>
      <c r="DT240" s="248"/>
      <c r="DU240" s="248"/>
      <c r="DV240" s="248"/>
      <c r="DW240" s="248"/>
      <c r="DX240" s="248"/>
      <c r="DY240" s="248"/>
      <c r="DZ240" s="248"/>
      <c r="EA240" s="248"/>
      <c r="EB240" s="248"/>
      <c r="EC240" s="248"/>
      <c r="ED240" s="248"/>
      <c r="EE240" s="248"/>
      <c r="EF240" s="248"/>
      <c r="EG240" s="248"/>
      <c r="EH240" s="248"/>
      <c r="EI240" s="248"/>
      <c r="EJ240" s="248"/>
      <c r="EK240" s="248"/>
      <c r="EL240" s="248"/>
      <c r="EM240" s="248"/>
      <c r="EN240" s="248"/>
      <c r="EO240" s="248"/>
      <c r="EP240" s="248"/>
      <c r="EQ240" s="248"/>
      <c r="ER240" s="248"/>
      <c r="ES240" s="248"/>
      <c r="ET240" s="248"/>
      <c r="EU240" s="248"/>
      <c r="EV240" s="248"/>
      <c r="EW240" s="248"/>
      <c r="EX240" s="248"/>
      <c r="EY240" s="248"/>
      <c r="EZ240" s="248"/>
      <c r="FA240" s="248"/>
      <c r="FB240" s="248"/>
      <c r="FC240" s="248"/>
      <c r="FD240" s="248"/>
      <c r="FE240" s="248"/>
      <c r="FF240" s="248"/>
      <c r="FG240" s="248"/>
      <c r="FH240" s="248"/>
      <c r="FI240" s="248"/>
      <c r="FJ240" s="248"/>
      <c r="FK240" s="248"/>
      <c r="FL240" s="248"/>
      <c r="FM240" s="248"/>
      <c r="FN240" s="248"/>
      <c r="FO240" s="248"/>
      <c r="FP240" s="248"/>
      <c r="FQ240" s="248"/>
      <c r="FR240" s="248"/>
      <c r="FS240" s="248"/>
      <c r="FT240" s="248"/>
      <c r="FU240" s="248"/>
      <c r="FV240" s="248"/>
      <c r="FW240" s="248"/>
      <c r="FX240" s="248"/>
      <c r="FY240" s="248"/>
      <c r="FZ240" s="248"/>
      <c r="GA240" s="248"/>
      <c r="GB240" s="248"/>
      <c r="GC240" s="248"/>
      <c r="GD240" s="248"/>
      <c r="GE240" s="248"/>
      <c r="GF240" s="248"/>
      <c r="GG240" s="248"/>
      <c r="GH240" s="248"/>
      <c r="GI240" s="248"/>
      <c r="GJ240" s="248"/>
      <c r="GK240" s="248"/>
      <c r="GL240" s="248"/>
      <c r="GM240" s="248"/>
      <c r="GN240" s="248"/>
      <c r="GO240" s="248"/>
      <c r="GP240" s="248"/>
      <c r="GQ240" s="248"/>
      <c r="GR240" s="248"/>
      <c r="GS240" s="248"/>
      <c r="GT240" s="248"/>
      <c r="GU240" s="248"/>
      <c r="GV240" s="248"/>
      <c r="GW240" s="248"/>
      <c r="GX240" s="248"/>
      <c r="GY240" s="248"/>
      <c r="GZ240" s="248"/>
      <c r="HA240" s="248"/>
      <c r="HB240" s="248"/>
      <c r="HC240" s="248"/>
      <c r="HD240" s="248"/>
      <c r="HE240" s="248"/>
      <c r="HF240" s="248"/>
      <c r="HG240" s="248"/>
      <c r="HH240" s="248"/>
      <c r="HI240" s="248"/>
      <c r="HJ240" s="248"/>
      <c r="HK240" s="248"/>
      <c r="HL240" s="248"/>
      <c r="HM240" s="248"/>
      <c r="HN240" s="248"/>
      <c r="HO240" s="248"/>
      <c r="HP240" s="248"/>
      <c r="HQ240" s="248"/>
      <c r="HR240" s="248"/>
      <c r="HS240" s="248"/>
      <c r="HT240" s="248"/>
      <c r="HU240" s="248"/>
      <c r="HV240" s="248"/>
      <c r="HW240" s="248"/>
      <c r="HX240" s="248"/>
      <c r="HY240" s="248"/>
      <c r="HZ240" s="248"/>
      <c r="IA240" s="248"/>
      <c r="IB240" s="248"/>
      <c r="IC240" s="248"/>
      <c r="ID240" s="248"/>
      <c r="IE240" s="248"/>
      <c r="IF240" s="248"/>
      <c r="IG240" s="248"/>
      <c r="IH240" s="248"/>
      <c r="II240" s="248"/>
      <c r="IJ240" s="248"/>
      <c r="IK240" s="248"/>
      <c r="IL240" s="248"/>
      <c r="IM240" s="248"/>
      <c r="IN240" s="248"/>
      <c r="IO240" s="248"/>
      <c r="IP240" s="248"/>
      <c r="IQ240" s="248"/>
      <c r="IR240" s="248"/>
      <c r="IS240" s="248"/>
      <c r="IT240" s="248"/>
      <c r="IU240" s="248"/>
      <c r="IV240" s="248"/>
      <c r="IW240" s="248"/>
      <c r="IX240" s="248"/>
      <c r="IY240" s="248"/>
      <c r="IZ240" s="248"/>
      <c r="JA240" s="248"/>
      <c r="JB240" s="248"/>
      <c r="JC240" s="248"/>
      <c r="JD240" s="248"/>
      <c r="JE240" s="248"/>
      <c r="JF240" s="248"/>
      <c r="JG240" s="248"/>
      <c r="JH240" s="248"/>
      <c r="JI240" s="248"/>
      <c r="JJ240" s="248"/>
      <c r="JK240" s="248"/>
      <c r="JL240" s="248"/>
      <c r="JM240" s="248"/>
      <c r="JN240" s="248"/>
      <c r="JO240" s="248"/>
      <c r="JP240" s="248"/>
      <c r="JQ240" s="248"/>
      <c r="JR240" s="248"/>
      <c r="JS240" s="248"/>
      <c r="JT240" s="248"/>
      <c r="JU240" s="248"/>
      <c r="JV240" s="248"/>
      <c r="JW240" s="248"/>
      <c r="JX240" s="248"/>
      <c r="JY240" s="248"/>
      <c r="JZ240" s="248"/>
      <c r="KA240" s="248"/>
      <c r="KB240" s="248"/>
      <c r="KC240" s="248"/>
      <c r="KD240" s="248"/>
      <c r="KE240" s="248"/>
      <c r="KF240" s="248"/>
      <c r="KG240" s="248"/>
      <c r="KH240" s="248"/>
      <c r="KI240" s="248"/>
      <c r="KJ240" s="248"/>
      <c r="KK240" s="248"/>
      <c r="KL240" s="248"/>
      <c r="KM240" s="248"/>
      <c r="KN240" s="248"/>
      <c r="KO240" s="248"/>
      <c r="KP240" s="248"/>
      <c r="KQ240" s="248"/>
      <c r="KR240" s="248"/>
      <c r="KS240" s="248"/>
      <c r="KT240" s="248"/>
      <c r="KU240" s="248"/>
      <c r="KV240" s="248"/>
      <c r="KW240" s="248"/>
      <c r="KX240" s="248"/>
      <c r="KY240" s="248"/>
      <c r="KZ240" s="248"/>
      <c r="LA240" s="248"/>
      <c r="LB240" s="248"/>
      <c r="LC240" s="248"/>
      <c r="LD240" s="248"/>
      <c r="LE240" s="248"/>
      <c r="LF240" s="248"/>
      <c r="LG240" s="248"/>
      <c r="LH240" s="248"/>
      <c r="LI240" s="248"/>
      <c r="LJ240" s="248"/>
      <c r="LK240" s="248"/>
      <c r="LL240" s="248"/>
      <c r="LM240" s="248"/>
      <c r="LN240" s="248"/>
      <c r="LO240" s="248"/>
      <c r="LP240" s="248"/>
      <c r="LQ240" s="248"/>
      <c r="LR240" s="248"/>
      <c r="LS240" s="248"/>
      <c r="LT240" s="248"/>
      <c r="LU240" s="248"/>
      <c r="LV240" s="248"/>
      <c r="LW240" s="248"/>
      <c r="LX240" s="248"/>
      <c r="LY240" s="248"/>
      <c r="LZ240" s="248"/>
      <c r="MA240" s="248"/>
      <c r="MB240" s="248"/>
      <c r="MC240" s="248"/>
      <c r="MD240" s="248"/>
      <c r="ME240" s="248"/>
      <c r="MF240" s="248"/>
      <c r="MG240" s="248"/>
      <c r="MH240" s="248"/>
      <c r="MI240" s="248"/>
      <c r="MJ240" s="248"/>
      <c r="MK240" s="248"/>
      <c r="ML240" s="248"/>
      <c r="MM240" s="248"/>
      <c r="MN240" s="248"/>
      <c r="MO240" s="248"/>
      <c r="MP240" s="248"/>
      <c r="MQ240" s="248"/>
      <c r="MR240" s="248"/>
      <c r="MS240" s="248"/>
      <c r="MT240" s="248"/>
      <c r="MU240" s="248"/>
      <c r="MV240" s="248"/>
      <c r="MW240" s="248"/>
      <c r="MX240" s="248"/>
      <c r="MY240" s="248"/>
      <c r="MZ240" s="248"/>
      <c r="NA240" s="248"/>
      <c r="NB240" s="248"/>
      <c r="NC240" s="248"/>
      <c r="ND240" s="248"/>
      <c r="NE240" s="248"/>
      <c r="NF240" s="248"/>
      <c r="NG240" s="248"/>
      <c r="NH240" s="248"/>
      <c r="NI240" s="248"/>
      <c r="NJ240" s="248"/>
      <c r="NK240" s="248"/>
      <c r="NL240" s="248"/>
      <c r="NM240" s="248"/>
      <c r="NN240" s="248"/>
      <c r="NO240" s="248"/>
      <c r="NP240" s="248"/>
      <c r="NQ240" s="248"/>
      <c r="NR240" s="248"/>
      <c r="NS240" s="248"/>
      <c r="NT240" s="248"/>
      <c r="NU240" s="248"/>
      <c r="NV240" s="248"/>
      <c r="NW240" s="248"/>
      <c r="NX240" s="248"/>
      <c r="NY240" s="248"/>
      <c r="NZ240" s="248"/>
      <c r="OA240" s="248"/>
      <c r="OB240" s="248"/>
      <c r="OC240" s="248"/>
      <c r="OD240" s="248"/>
      <c r="OE240" s="248"/>
      <c r="OF240" s="248"/>
      <c r="OG240" s="248"/>
      <c r="OH240" s="248"/>
      <c r="OI240" s="248"/>
      <c r="OJ240" s="248"/>
      <c r="OK240" s="248"/>
      <c r="OL240" s="248"/>
      <c r="OM240" s="248"/>
      <c r="ON240" s="248"/>
      <c r="OO240" s="248"/>
      <c r="OP240" s="248"/>
      <c r="OQ240" s="248"/>
      <c r="OR240" s="248"/>
      <c r="OS240" s="248"/>
      <c r="OT240" s="248"/>
      <c r="OU240" s="248"/>
      <c r="OV240" s="248"/>
      <c r="OW240" s="248"/>
      <c r="OX240" s="248"/>
      <c r="OY240" s="248"/>
      <c r="OZ240" s="248"/>
      <c r="PA240" s="248"/>
      <c r="PB240" s="248"/>
      <c r="PC240" s="248"/>
      <c r="PD240" s="248"/>
      <c r="PE240" s="248"/>
      <c r="PF240" s="248"/>
      <c r="PG240" s="248"/>
      <c r="PH240" s="248"/>
      <c r="PI240" s="248"/>
      <c r="PJ240" s="248"/>
      <c r="PK240" s="248"/>
      <c r="PL240" s="248"/>
      <c r="PM240" s="248"/>
      <c r="PN240" s="248"/>
      <c r="PO240" s="248"/>
      <c r="PP240" s="248"/>
      <c r="PQ240" s="248"/>
      <c r="PR240" s="248"/>
      <c r="PS240" s="248"/>
      <c r="PT240" s="248"/>
      <c r="PU240" s="248"/>
      <c r="PV240" s="248"/>
      <c r="PW240" s="248"/>
      <c r="PX240" s="248"/>
      <c r="PY240" s="248"/>
      <c r="PZ240" s="248"/>
      <c r="QA240" s="248"/>
      <c r="QB240" s="248"/>
      <c r="QC240" s="248"/>
      <c r="QD240" s="248"/>
      <c r="QE240" s="248"/>
      <c r="QF240" s="248"/>
      <c r="QG240" s="248"/>
      <c r="QH240" s="248"/>
      <c r="QI240" s="248"/>
      <c r="QJ240" s="248"/>
      <c r="QK240" s="248"/>
      <c r="QL240" s="248"/>
      <c r="QM240" s="248"/>
      <c r="QN240" s="248"/>
      <c r="QO240" s="248"/>
      <c r="QP240" s="248"/>
      <c r="QQ240" s="248"/>
      <c r="QR240" s="248"/>
      <c r="QS240" s="248"/>
      <c r="QT240" s="248"/>
      <c r="QU240" s="248"/>
      <c r="QV240" s="248"/>
      <c r="QW240" s="248"/>
      <c r="QX240" s="248"/>
      <c r="QY240" s="248"/>
      <c r="QZ240" s="248"/>
      <c r="RA240" s="248"/>
      <c r="RB240" s="248"/>
      <c r="RC240" s="248"/>
      <c r="RD240" s="248"/>
      <c r="RE240" s="248"/>
      <c r="RF240" s="248"/>
      <c r="RG240" s="248"/>
      <c r="RH240" s="248"/>
      <c r="RI240" s="248"/>
      <c r="RJ240" s="248"/>
      <c r="RK240" s="248"/>
      <c r="RL240" s="248"/>
      <c r="RM240" s="248"/>
      <c r="RN240" s="248"/>
      <c r="RO240" s="248"/>
      <c r="RP240" s="248"/>
      <c r="RQ240" s="248"/>
      <c r="RR240" s="248"/>
      <c r="RS240" s="248"/>
      <c r="RT240" s="248"/>
      <c r="RU240" s="248"/>
      <c r="RV240" s="248"/>
      <c r="RW240" s="248"/>
      <c r="RX240" s="248"/>
      <c r="RY240" s="248"/>
      <c r="RZ240" s="248"/>
      <c r="SA240" s="248"/>
      <c r="SB240" s="248"/>
      <c r="SC240" s="248"/>
      <c r="SD240" s="248"/>
      <c r="SE240" s="248"/>
      <c r="SF240" s="248"/>
      <c r="SG240" s="248"/>
      <c r="SH240" s="248"/>
      <c r="SI240" s="248"/>
      <c r="SJ240" s="248"/>
      <c r="SK240" s="248"/>
      <c r="SL240" s="248"/>
      <c r="SM240" s="248"/>
      <c r="SN240" s="248"/>
      <c r="SO240" s="248"/>
      <c r="SP240" s="248"/>
      <c r="SQ240" s="248"/>
      <c r="SR240" s="248"/>
      <c r="SS240" s="248"/>
      <c r="ST240" s="248"/>
      <c r="SU240" s="248"/>
      <c r="SV240" s="248"/>
      <c r="SW240" s="248"/>
      <c r="SX240" s="248"/>
      <c r="SY240" s="248"/>
      <c r="SZ240" s="248"/>
      <c r="TA240" s="248"/>
      <c r="TB240" s="248"/>
      <c r="TC240" s="248"/>
      <c r="TD240" s="248"/>
      <c r="TE240" s="248"/>
      <c r="TF240" s="248"/>
      <c r="TG240" s="248"/>
      <c r="TH240" s="248"/>
      <c r="TI240" s="248"/>
      <c r="TJ240" s="248"/>
      <c r="TK240" s="248"/>
      <c r="TL240" s="248"/>
      <c r="TM240" s="248"/>
      <c r="TN240" s="248"/>
      <c r="TO240" s="248"/>
      <c r="TP240" s="248"/>
      <c r="TQ240" s="248"/>
      <c r="TR240" s="248"/>
      <c r="TS240" s="248"/>
      <c r="TT240" s="248"/>
      <c r="TU240" s="248"/>
      <c r="TV240" s="248"/>
      <c r="TW240" s="248"/>
      <c r="TX240" s="248"/>
      <c r="TY240" s="248"/>
      <c r="TZ240" s="248"/>
      <c r="UA240" s="248"/>
      <c r="UB240" s="248"/>
      <c r="UC240" s="248"/>
      <c r="UD240" s="248"/>
      <c r="UE240" s="248"/>
      <c r="UF240" s="248"/>
      <c r="UG240" s="248"/>
      <c r="UH240" s="248"/>
      <c r="UI240" s="248"/>
      <c r="UJ240" s="248"/>
      <c r="UK240" s="248"/>
      <c r="UL240" s="248"/>
      <c r="UM240" s="248"/>
      <c r="UN240" s="248"/>
      <c r="UO240" s="248"/>
      <c r="UP240" s="248"/>
      <c r="UQ240" s="248"/>
      <c r="UR240" s="248"/>
      <c r="US240" s="248"/>
      <c r="UT240" s="248"/>
      <c r="UU240" s="248"/>
      <c r="UV240" s="248"/>
      <c r="UW240" s="248"/>
      <c r="UX240" s="248"/>
      <c r="UY240" s="248"/>
      <c r="UZ240" s="248"/>
      <c r="VA240" s="248"/>
      <c r="VB240" s="248"/>
      <c r="VC240" s="248"/>
      <c r="VD240" s="248"/>
      <c r="VE240" s="248"/>
      <c r="VF240" s="248"/>
      <c r="VG240" s="248"/>
      <c r="VH240" s="248"/>
      <c r="VI240" s="248"/>
      <c r="VJ240" s="248"/>
      <c r="VK240" s="248"/>
      <c r="VL240" s="248"/>
      <c r="VM240" s="248"/>
      <c r="VN240" s="248"/>
      <c r="VO240" s="248"/>
      <c r="VP240" s="248"/>
      <c r="VQ240" s="248"/>
      <c r="VR240" s="248"/>
      <c r="VS240" s="248"/>
      <c r="VT240" s="248"/>
      <c r="VU240" s="248"/>
      <c r="VV240" s="248"/>
      <c r="VW240" s="248"/>
      <c r="VX240" s="248"/>
      <c r="VY240" s="248"/>
      <c r="VZ240" s="248"/>
      <c r="WA240" s="248"/>
      <c r="WB240" s="248"/>
    </row>
    <row r="241" spans="1:600" s="90" customFormat="1" ht="37.9" customHeight="1">
      <c r="A241" s="401">
        <v>232</v>
      </c>
      <c r="B241" s="405" t="s">
        <v>619</v>
      </c>
      <c r="C241" s="272">
        <f>+D241+E241+F241</f>
        <v>70</v>
      </c>
      <c r="D241" s="272"/>
      <c r="E241" s="272"/>
      <c r="F241" s="273">
        <f>SUM(G241:Y241)</f>
        <v>70</v>
      </c>
      <c r="G241" s="118"/>
      <c r="H241" s="118"/>
      <c r="I241" s="118"/>
      <c r="J241" s="127"/>
      <c r="K241" s="118"/>
      <c r="L241" s="118"/>
      <c r="M241" s="118"/>
      <c r="N241" s="118"/>
      <c r="O241" s="118"/>
      <c r="P241" s="234"/>
      <c r="Q241" s="235"/>
      <c r="R241" s="235"/>
      <c r="S241" s="118"/>
      <c r="T241" s="118"/>
      <c r="U241" s="141">
        <v>70</v>
      </c>
      <c r="V241" s="118"/>
      <c r="W241" s="118"/>
      <c r="X241" s="118"/>
      <c r="Y241" s="158"/>
      <c r="Z241" s="334"/>
      <c r="AA241" s="334"/>
      <c r="AB241" s="334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70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70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  <c r="HF241" s="70"/>
      <c r="HG241" s="70"/>
      <c r="HH241" s="70"/>
      <c r="HI241" s="70"/>
      <c r="HJ241" s="70"/>
      <c r="HK241" s="70"/>
      <c r="HL241" s="70"/>
      <c r="HM241" s="70"/>
      <c r="HN241" s="70"/>
      <c r="HO241" s="70"/>
      <c r="HP241" s="70"/>
      <c r="HQ241" s="70"/>
      <c r="HR241" s="70"/>
      <c r="HS241" s="70"/>
      <c r="HT241" s="70"/>
      <c r="HU241" s="70"/>
      <c r="HV241" s="70"/>
      <c r="HW241" s="70"/>
      <c r="HX241" s="70"/>
      <c r="HY241" s="70"/>
      <c r="HZ241" s="70"/>
      <c r="IA241" s="70"/>
      <c r="IB241" s="70"/>
      <c r="IC241" s="70"/>
      <c r="ID241" s="70"/>
      <c r="IE241" s="70"/>
      <c r="IF241" s="70"/>
      <c r="IG241" s="70"/>
      <c r="IH241" s="70"/>
      <c r="II241" s="70"/>
      <c r="IJ241" s="70"/>
      <c r="IK241" s="70"/>
      <c r="IL241" s="70"/>
      <c r="IM241" s="70"/>
      <c r="IN241" s="70"/>
      <c r="IO241" s="70"/>
      <c r="IP241" s="70"/>
      <c r="IQ241" s="70"/>
      <c r="IR241" s="70"/>
      <c r="IS241" s="70"/>
      <c r="IT241" s="70"/>
      <c r="IU241" s="70"/>
      <c r="IV241" s="70"/>
      <c r="IW241" s="70"/>
      <c r="IX241" s="70"/>
      <c r="IY241" s="70"/>
      <c r="IZ241" s="70"/>
      <c r="JA241" s="70"/>
      <c r="JB241" s="70"/>
      <c r="JC241" s="70"/>
      <c r="JD241" s="70"/>
      <c r="JE241" s="70"/>
      <c r="JF241" s="70"/>
      <c r="JG241" s="70"/>
      <c r="JH241" s="70"/>
      <c r="JI241" s="70"/>
      <c r="JJ241" s="70"/>
      <c r="JK241" s="70"/>
      <c r="JL241" s="70"/>
      <c r="JM241" s="70"/>
      <c r="JN241" s="70"/>
      <c r="JO241" s="70"/>
      <c r="JP241" s="70"/>
      <c r="JQ241" s="70"/>
      <c r="JR241" s="70"/>
      <c r="JS241" s="70"/>
      <c r="JT241" s="70"/>
      <c r="JU241" s="70"/>
      <c r="JV241" s="70"/>
      <c r="JW241" s="70"/>
      <c r="JX241" s="70"/>
      <c r="JY241" s="70"/>
      <c r="JZ241" s="70"/>
      <c r="KA241" s="70"/>
      <c r="KB241" s="70"/>
      <c r="KC241" s="70"/>
      <c r="KD241" s="70"/>
      <c r="KE241" s="70"/>
      <c r="KF241" s="70"/>
      <c r="KG241" s="70"/>
      <c r="KH241" s="70"/>
      <c r="KI241" s="70"/>
      <c r="KJ241" s="70"/>
      <c r="KK241" s="70"/>
      <c r="KL241" s="70"/>
      <c r="KM241" s="70"/>
      <c r="KN241" s="70"/>
      <c r="KO241" s="70"/>
      <c r="KP241" s="70"/>
      <c r="KQ241" s="70"/>
      <c r="KR241" s="70"/>
      <c r="KS241" s="70"/>
      <c r="KT241" s="70"/>
      <c r="KU241" s="70"/>
      <c r="KV241" s="70"/>
      <c r="KW241" s="70"/>
      <c r="KX241" s="70"/>
      <c r="KY241" s="70"/>
      <c r="KZ241" s="70"/>
      <c r="LA241" s="70"/>
      <c r="LB241" s="70"/>
      <c r="LC241" s="70"/>
      <c r="LD241" s="70"/>
      <c r="LE241" s="70"/>
      <c r="LF241" s="70"/>
      <c r="LG241" s="70"/>
      <c r="LH241" s="70"/>
      <c r="LI241" s="70"/>
      <c r="LJ241" s="70"/>
      <c r="LK241" s="70"/>
      <c r="LL241" s="70"/>
      <c r="LM241" s="70"/>
      <c r="LN241" s="70"/>
      <c r="LO241" s="70"/>
      <c r="LP241" s="70"/>
      <c r="LQ241" s="70"/>
      <c r="LR241" s="70"/>
      <c r="LS241" s="70"/>
      <c r="LT241" s="70"/>
      <c r="LU241" s="70"/>
      <c r="LV241" s="70"/>
      <c r="LW241" s="70"/>
      <c r="LX241" s="70"/>
      <c r="LY241" s="70"/>
      <c r="LZ241" s="70"/>
      <c r="MA241" s="70"/>
      <c r="MB241" s="70"/>
      <c r="MC241" s="70"/>
      <c r="MD241" s="70"/>
      <c r="ME241" s="70"/>
      <c r="MF241" s="70"/>
      <c r="MG241" s="70"/>
      <c r="MH241" s="70"/>
      <c r="MI241" s="70"/>
      <c r="MJ241" s="70"/>
      <c r="MK241" s="70"/>
      <c r="ML241" s="70"/>
      <c r="MM241" s="70"/>
      <c r="MN241" s="70"/>
      <c r="MO241" s="70"/>
      <c r="MP241" s="70"/>
      <c r="MQ241" s="70"/>
      <c r="MR241" s="70"/>
      <c r="MS241" s="70"/>
      <c r="MT241" s="70"/>
      <c r="MU241" s="70"/>
      <c r="MV241" s="70"/>
      <c r="MW241" s="70"/>
      <c r="MX241" s="70"/>
      <c r="MY241" s="70"/>
      <c r="MZ241" s="70"/>
      <c r="NA241" s="70"/>
      <c r="NB241" s="70"/>
      <c r="NC241" s="70"/>
      <c r="ND241" s="70"/>
      <c r="NE241" s="70"/>
      <c r="NF241" s="70"/>
      <c r="NG241" s="70"/>
      <c r="NH241" s="70"/>
      <c r="NI241" s="70"/>
      <c r="NJ241" s="70"/>
      <c r="NK241" s="70"/>
      <c r="NL241" s="70"/>
      <c r="NM241" s="70"/>
      <c r="NN241" s="70"/>
      <c r="NO241" s="70"/>
      <c r="NP241" s="70"/>
      <c r="NQ241" s="70"/>
      <c r="NR241" s="70"/>
      <c r="NS241" s="70"/>
      <c r="NT241" s="70"/>
      <c r="NU241" s="70"/>
      <c r="NV241" s="70"/>
      <c r="NW241" s="70"/>
      <c r="NX241" s="70"/>
      <c r="NY241" s="70"/>
      <c r="NZ241" s="70"/>
      <c r="OA241" s="70"/>
      <c r="OB241" s="70"/>
      <c r="OC241" s="70"/>
      <c r="OD241" s="70"/>
      <c r="OE241" s="70"/>
      <c r="OF241" s="70"/>
      <c r="OG241" s="70"/>
      <c r="OH241" s="70"/>
      <c r="OI241" s="70"/>
      <c r="OJ241" s="70"/>
      <c r="OK241" s="70"/>
      <c r="OL241" s="70"/>
      <c r="OM241" s="70"/>
      <c r="ON241" s="70"/>
      <c r="OO241" s="70"/>
      <c r="OP241" s="70"/>
      <c r="OQ241" s="70"/>
      <c r="OR241" s="70"/>
      <c r="OS241" s="70"/>
      <c r="OT241" s="70"/>
      <c r="OU241" s="70"/>
      <c r="OV241" s="70"/>
      <c r="OW241" s="70"/>
      <c r="OX241" s="70"/>
      <c r="OY241" s="70"/>
      <c r="OZ241" s="70"/>
      <c r="PA241" s="70"/>
      <c r="PB241" s="70"/>
      <c r="PC241" s="70"/>
      <c r="PD241" s="70"/>
      <c r="PE241" s="70"/>
      <c r="PF241" s="70"/>
      <c r="PG241" s="70"/>
      <c r="PH241" s="70"/>
      <c r="PI241" s="70"/>
      <c r="PJ241" s="70"/>
      <c r="PK241" s="70"/>
      <c r="PL241" s="70"/>
      <c r="PM241" s="70"/>
      <c r="PN241" s="70"/>
      <c r="PO241" s="70"/>
      <c r="PP241" s="70"/>
      <c r="PQ241" s="70"/>
      <c r="PR241" s="70"/>
      <c r="PS241" s="70"/>
      <c r="PT241" s="70"/>
      <c r="PU241" s="70"/>
      <c r="PV241" s="70"/>
      <c r="PW241" s="70"/>
      <c r="PX241" s="70"/>
      <c r="PY241" s="70"/>
      <c r="PZ241" s="70"/>
      <c r="QA241" s="70"/>
      <c r="QB241" s="70"/>
      <c r="QC241" s="70"/>
      <c r="QD241" s="70"/>
      <c r="QE241" s="70"/>
      <c r="QF241" s="70"/>
      <c r="QG241" s="70"/>
      <c r="QH241" s="70"/>
      <c r="QI241" s="70"/>
      <c r="QJ241" s="70"/>
      <c r="QK241" s="70"/>
      <c r="QL241" s="70"/>
      <c r="QM241" s="70"/>
      <c r="QN241" s="70"/>
      <c r="QO241" s="70"/>
      <c r="QP241" s="70"/>
      <c r="QQ241" s="70"/>
      <c r="QR241" s="70"/>
      <c r="QS241" s="70"/>
      <c r="QT241" s="70"/>
      <c r="QU241" s="70"/>
      <c r="QV241" s="70"/>
      <c r="QW241" s="70"/>
      <c r="QX241" s="70"/>
      <c r="QY241" s="70"/>
      <c r="QZ241" s="70"/>
      <c r="RA241" s="70"/>
      <c r="RB241" s="70"/>
      <c r="RC241" s="70"/>
      <c r="RD241" s="70"/>
      <c r="RE241" s="70"/>
      <c r="RF241" s="70"/>
      <c r="RG241" s="70"/>
      <c r="RH241" s="70"/>
      <c r="RI241" s="70"/>
      <c r="RJ241" s="70"/>
      <c r="RK241" s="70"/>
      <c r="RL241" s="70"/>
      <c r="RM241" s="70"/>
      <c r="RN241" s="70"/>
      <c r="RO241" s="70"/>
      <c r="RP241" s="70"/>
      <c r="RQ241" s="70"/>
      <c r="RR241" s="70"/>
      <c r="RS241" s="70"/>
      <c r="RT241" s="70"/>
      <c r="RU241" s="70"/>
      <c r="RV241" s="70"/>
      <c r="RW241" s="70"/>
      <c r="RX241" s="70"/>
      <c r="RY241" s="70"/>
      <c r="RZ241" s="70"/>
      <c r="SA241" s="70"/>
      <c r="SB241" s="70"/>
      <c r="SC241" s="70"/>
      <c r="SD241" s="70"/>
      <c r="SE241" s="70"/>
      <c r="SF241" s="70"/>
      <c r="SG241" s="70"/>
      <c r="SH241" s="70"/>
      <c r="SI241" s="70"/>
      <c r="SJ241" s="70"/>
      <c r="SK241" s="70"/>
      <c r="SL241" s="70"/>
      <c r="SM241" s="70"/>
      <c r="SN241" s="70"/>
      <c r="SO241" s="70"/>
      <c r="SP241" s="70"/>
      <c r="SQ241" s="70"/>
      <c r="SR241" s="70"/>
      <c r="SS241" s="70"/>
      <c r="ST241" s="70"/>
      <c r="SU241" s="70"/>
      <c r="SV241" s="70"/>
      <c r="SW241" s="70"/>
      <c r="SX241" s="70"/>
      <c r="SY241" s="70"/>
      <c r="SZ241" s="70"/>
      <c r="TA241" s="70"/>
      <c r="TB241" s="70"/>
      <c r="TC241" s="70"/>
      <c r="TD241" s="70"/>
      <c r="TE241" s="70"/>
      <c r="TF241" s="70"/>
      <c r="TG241" s="70"/>
      <c r="TH241" s="70"/>
      <c r="TI241" s="70"/>
      <c r="TJ241" s="70"/>
      <c r="TK241" s="70"/>
      <c r="TL241" s="70"/>
      <c r="TM241" s="70"/>
      <c r="TN241" s="70"/>
      <c r="TO241" s="70"/>
      <c r="TP241" s="70"/>
      <c r="TQ241" s="70"/>
      <c r="TR241" s="70"/>
      <c r="TS241" s="70"/>
      <c r="TT241" s="70"/>
      <c r="TU241" s="70"/>
      <c r="TV241" s="70"/>
      <c r="TW241" s="70"/>
      <c r="TX241" s="70"/>
      <c r="TY241" s="70"/>
      <c r="TZ241" s="70"/>
      <c r="UA241" s="70"/>
      <c r="UB241" s="70"/>
      <c r="UC241" s="70"/>
      <c r="UD241" s="70"/>
      <c r="UE241" s="70"/>
      <c r="UF241" s="70"/>
      <c r="UG241" s="70"/>
      <c r="UH241" s="70"/>
      <c r="UI241" s="70"/>
      <c r="UJ241" s="70"/>
      <c r="UK241" s="70"/>
      <c r="UL241" s="70"/>
      <c r="UM241" s="70"/>
      <c r="UN241" s="70"/>
      <c r="UO241" s="70"/>
      <c r="UP241" s="70"/>
      <c r="UQ241" s="70"/>
      <c r="UR241" s="70"/>
      <c r="US241" s="70"/>
      <c r="UT241" s="70"/>
      <c r="UU241" s="70"/>
      <c r="UV241" s="70"/>
      <c r="UW241" s="70"/>
      <c r="UX241" s="70"/>
      <c r="UY241" s="70"/>
      <c r="UZ241" s="70"/>
      <c r="VA241" s="70"/>
      <c r="VB241" s="70"/>
      <c r="VC241" s="70"/>
      <c r="VD241" s="70"/>
      <c r="VE241" s="70"/>
      <c r="VF241" s="70"/>
      <c r="VG241" s="70"/>
      <c r="VH241" s="70"/>
      <c r="VI241" s="70"/>
      <c r="VJ241" s="70"/>
      <c r="VK241" s="70"/>
      <c r="VL241" s="70"/>
      <c r="VM241" s="70"/>
      <c r="VN241" s="70"/>
      <c r="VO241" s="70"/>
      <c r="VP241" s="70"/>
      <c r="VQ241" s="70"/>
      <c r="VR241" s="70"/>
      <c r="VS241" s="70"/>
      <c r="VT241" s="70"/>
      <c r="VU241" s="70"/>
      <c r="VV241" s="70"/>
      <c r="VW241" s="70"/>
      <c r="VX241" s="70"/>
      <c r="VY241" s="70"/>
      <c r="VZ241" s="70"/>
      <c r="WA241" s="70"/>
      <c r="WB241" s="70"/>
    </row>
    <row r="242" spans="1:600" s="90" customFormat="1" ht="27" customHeight="1">
      <c r="A242" s="401">
        <v>233</v>
      </c>
      <c r="B242" s="176" t="s">
        <v>620</v>
      </c>
      <c r="C242" s="272">
        <f>+D242+E242+F242</f>
        <v>50</v>
      </c>
      <c r="D242" s="272"/>
      <c r="E242" s="272"/>
      <c r="F242" s="273">
        <f>SUM(G242:Y242)</f>
        <v>50</v>
      </c>
      <c r="G242" s="118"/>
      <c r="H242" s="118"/>
      <c r="I242" s="118"/>
      <c r="J242" s="127"/>
      <c r="K242" s="118"/>
      <c r="L242" s="118"/>
      <c r="M242" s="118"/>
      <c r="N242" s="118"/>
      <c r="O242" s="118"/>
      <c r="P242" s="234"/>
      <c r="Q242" s="235"/>
      <c r="R242" s="235"/>
      <c r="S242" s="118"/>
      <c r="T242" s="118"/>
      <c r="U242" s="141">
        <v>50</v>
      </c>
      <c r="V242" s="118"/>
      <c r="W242" s="118"/>
      <c r="X242" s="118"/>
      <c r="Y242" s="158"/>
      <c r="Z242" s="334"/>
      <c r="AA242" s="334"/>
      <c r="AB242" s="334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70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0"/>
      <c r="ES242" s="70"/>
      <c r="ET242" s="70"/>
      <c r="EU242" s="70"/>
      <c r="EV242" s="70"/>
      <c r="EW242" s="70"/>
      <c r="EX242" s="70"/>
      <c r="EY242" s="70"/>
      <c r="EZ242" s="70"/>
      <c r="FA242" s="70"/>
      <c r="FB242" s="70"/>
      <c r="FC242" s="70"/>
      <c r="FD242" s="70"/>
      <c r="FE242" s="70"/>
      <c r="FF242" s="70"/>
      <c r="FG242" s="70"/>
      <c r="FH242" s="70"/>
      <c r="FI242" s="70"/>
      <c r="FJ242" s="70"/>
      <c r="FK242" s="70"/>
      <c r="FL242" s="70"/>
      <c r="FM242" s="70"/>
      <c r="FN242" s="70"/>
      <c r="FO242" s="70"/>
      <c r="FP242" s="70"/>
      <c r="FQ242" s="70"/>
      <c r="FR242" s="70"/>
      <c r="FS242" s="70"/>
      <c r="FT242" s="70"/>
      <c r="FU242" s="70"/>
      <c r="FV242" s="70"/>
      <c r="FW242" s="70"/>
      <c r="FX242" s="70"/>
      <c r="FY242" s="70"/>
      <c r="FZ242" s="70"/>
      <c r="GA242" s="70"/>
      <c r="GB242" s="70"/>
      <c r="GC242" s="70"/>
      <c r="GD242" s="70"/>
      <c r="GE242" s="70"/>
      <c r="GF242" s="70"/>
      <c r="GG242" s="70"/>
      <c r="GH242" s="70"/>
      <c r="GI242" s="70"/>
      <c r="GJ242" s="70"/>
      <c r="GK242" s="70"/>
      <c r="GL242" s="70"/>
      <c r="GM242" s="70"/>
      <c r="GN242" s="70"/>
      <c r="GO242" s="70"/>
      <c r="GP242" s="70"/>
      <c r="GQ242" s="70"/>
      <c r="GR242" s="70"/>
      <c r="GS242" s="70"/>
      <c r="GT242" s="70"/>
      <c r="GU242" s="70"/>
      <c r="GV242" s="70"/>
      <c r="GW242" s="70"/>
      <c r="GX242" s="70"/>
      <c r="GY242" s="70"/>
      <c r="GZ242" s="70"/>
      <c r="HA242" s="70"/>
      <c r="HB242" s="70"/>
      <c r="HC242" s="70"/>
      <c r="HD242" s="70"/>
      <c r="HE242" s="70"/>
      <c r="HF242" s="70"/>
      <c r="HG242" s="70"/>
      <c r="HH242" s="70"/>
      <c r="HI242" s="70"/>
      <c r="HJ242" s="70"/>
      <c r="HK242" s="70"/>
      <c r="HL242" s="70"/>
      <c r="HM242" s="70"/>
      <c r="HN242" s="70"/>
      <c r="HO242" s="70"/>
      <c r="HP242" s="70"/>
      <c r="HQ242" s="70"/>
      <c r="HR242" s="70"/>
      <c r="HS242" s="70"/>
      <c r="HT242" s="70"/>
      <c r="HU242" s="70"/>
      <c r="HV242" s="70"/>
      <c r="HW242" s="70"/>
      <c r="HX242" s="70"/>
      <c r="HY242" s="70"/>
      <c r="HZ242" s="70"/>
      <c r="IA242" s="70"/>
      <c r="IB242" s="70"/>
      <c r="IC242" s="70"/>
      <c r="ID242" s="70"/>
      <c r="IE242" s="70"/>
      <c r="IF242" s="70"/>
      <c r="IG242" s="70"/>
      <c r="IH242" s="70"/>
      <c r="II242" s="70"/>
      <c r="IJ242" s="70"/>
      <c r="IK242" s="70"/>
      <c r="IL242" s="70"/>
      <c r="IM242" s="70"/>
      <c r="IN242" s="70"/>
      <c r="IO242" s="70"/>
      <c r="IP242" s="70"/>
      <c r="IQ242" s="70"/>
      <c r="IR242" s="70"/>
      <c r="IS242" s="70"/>
      <c r="IT242" s="70"/>
      <c r="IU242" s="70"/>
      <c r="IV242" s="70"/>
      <c r="IW242" s="70"/>
      <c r="IX242" s="70"/>
      <c r="IY242" s="70"/>
      <c r="IZ242" s="70"/>
      <c r="JA242" s="70"/>
      <c r="JB242" s="70"/>
      <c r="JC242" s="70"/>
      <c r="JD242" s="70"/>
      <c r="JE242" s="70"/>
      <c r="JF242" s="70"/>
      <c r="JG242" s="70"/>
      <c r="JH242" s="70"/>
      <c r="JI242" s="70"/>
      <c r="JJ242" s="70"/>
      <c r="JK242" s="70"/>
      <c r="JL242" s="70"/>
      <c r="JM242" s="70"/>
      <c r="JN242" s="70"/>
      <c r="JO242" s="70"/>
      <c r="JP242" s="70"/>
      <c r="JQ242" s="70"/>
      <c r="JR242" s="70"/>
      <c r="JS242" s="70"/>
      <c r="JT242" s="70"/>
      <c r="JU242" s="70"/>
      <c r="JV242" s="70"/>
      <c r="JW242" s="70"/>
      <c r="JX242" s="70"/>
      <c r="JY242" s="70"/>
      <c r="JZ242" s="70"/>
      <c r="KA242" s="70"/>
      <c r="KB242" s="70"/>
      <c r="KC242" s="70"/>
      <c r="KD242" s="70"/>
      <c r="KE242" s="70"/>
      <c r="KF242" s="70"/>
      <c r="KG242" s="70"/>
      <c r="KH242" s="70"/>
      <c r="KI242" s="70"/>
      <c r="KJ242" s="70"/>
      <c r="KK242" s="70"/>
      <c r="KL242" s="70"/>
      <c r="KM242" s="70"/>
      <c r="KN242" s="70"/>
      <c r="KO242" s="70"/>
      <c r="KP242" s="70"/>
      <c r="KQ242" s="70"/>
      <c r="KR242" s="70"/>
      <c r="KS242" s="70"/>
      <c r="KT242" s="70"/>
      <c r="KU242" s="70"/>
      <c r="KV242" s="70"/>
      <c r="KW242" s="70"/>
      <c r="KX242" s="70"/>
      <c r="KY242" s="70"/>
      <c r="KZ242" s="70"/>
      <c r="LA242" s="70"/>
      <c r="LB242" s="70"/>
      <c r="LC242" s="70"/>
      <c r="LD242" s="70"/>
      <c r="LE242" s="70"/>
      <c r="LF242" s="70"/>
      <c r="LG242" s="70"/>
      <c r="LH242" s="70"/>
      <c r="LI242" s="70"/>
      <c r="LJ242" s="70"/>
      <c r="LK242" s="70"/>
      <c r="LL242" s="70"/>
      <c r="LM242" s="70"/>
      <c r="LN242" s="70"/>
      <c r="LO242" s="70"/>
      <c r="LP242" s="70"/>
      <c r="LQ242" s="70"/>
      <c r="LR242" s="70"/>
      <c r="LS242" s="70"/>
      <c r="LT242" s="70"/>
      <c r="LU242" s="70"/>
      <c r="LV242" s="70"/>
      <c r="LW242" s="70"/>
      <c r="LX242" s="70"/>
      <c r="LY242" s="70"/>
      <c r="LZ242" s="70"/>
      <c r="MA242" s="70"/>
      <c r="MB242" s="70"/>
      <c r="MC242" s="70"/>
      <c r="MD242" s="70"/>
      <c r="ME242" s="70"/>
      <c r="MF242" s="70"/>
      <c r="MG242" s="70"/>
      <c r="MH242" s="70"/>
      <c r="MI242" s="70"/>
      <c r="MJ242" s="70"/>
      <c r="MK242" s="70"/>
      <c r="ML242" s="70"/>
      <c r="MM242" s="70"/>
      <c r="MN242" s="70"/>
      <c r="MO242" s="70"/>
      <c r="MP242" s="70"/>
      <c r="MQ242" s="70"/>
      <c r="MR242" s="70"/>
      <c r="MS242" s="70"/>
      <c r="MT242" s="70"/>
      <c r="MU242" s="70"/>
      <c r="MV242" s="70"/>
      <c r="MW242" s="70"/>
      <c r="MX242" s="70"/>
      <c r="MY242" s="70"/>
      <c r="MZ242" s="70"/>
      <c r="NA242" s="70"/>
      <c r="NB242" s="70"/>
      <c r="NC242" s="70"/>
      <c r="ND242" s="70"/>
      <c r="NE242" s="70"/>
      <c r="NF242" s="70"/>
      <c r="NG242" s="70"/>
      <c r="NH242" s="70"/>
      <c r="NI242" s="70"/>
      <c r="NJ242" s="70"/>
      <c r="NK242" s="70"/>
      <c r="NL242" s="70"/>
      <c r="NM242" s="70"/>
      <c r="NN242" s="70"/>
      <c r="NO242" s="70"/>
      <c r="NP242" s="70"/>
      <c r="NQ242" s="70"/>
      <c r="NR242" s="70"/>
      <c r="NS242" s="70"/>
      <c r="NT242" s="70"/>
      <c r="NU242" s="70"/>
      <c r="NV242" s="70"/>
      <c r="NW242" s="70"/>
      <c r="NX242" s="70"/>
      <c r="NY242" s="70"/>
      <c r="NZ242" s="70"/>
      <c r="OA242" s="70"/>
      <c r="OB242" s="70"/>
      <c r="OC242" s="70"/>
      <c r="OD242" s="70"/>
      <c r="OE242" s="70"/>
      <c r="OF242" s="70"/>
      <c r="OG242" s="70"/>
      <c r="OH242" s="70"/>
      <c r="OI242" s="70"/>
      <c r="OJ242" s="70"/>
      <c r="OK242" s="70"/>
      <c r="OL242" s="70"/>
      <c r="OM242" s="70"/>
      <c r="ON242" s="70"/>
      <c r="OO242" s="70"/>
      <c r="OP242" s="70"/>
      <c r="OQ242" s="70"/>
      <c r="OR242" s="70"/>
      <c r="OS242" s="70"/>
      <c r="OT242" s="70"/>
      <c r="OU242" s="70"/>
      <c r="OV242" s="70"/>
      <c r="OW242" s="70"/>
      <c r="OX242" s="70"/>
      <c r="OY242" s="70"/>
      <c r="OZ242" s="70"/>
      <c r="PA242" s="70"/>
      <c r="PB242" s="70"/>
      <c r="PC242" s="70"/>
      <c r="PD242" s="70"/>
      <c r="PE242" s="70"/>
      <c r="PF242" s="70"/>
      <c r="PG242" s="70"/>
      <c r="PH242" s="70"/>
      <c r="PI242" s="70"/>
      <c r="PJ242" s="70"/>
      <c r="PK242" s="70"/>
      <c r="PL242" s="70"/>
      <c r="PM242" s="70"/>
      <c r="PN242" s="70"/>
      <c r="PO242" s="70"/>
      <c r="PP242" s="70"/>
      <c r="PQ242" s="70"/>
      <c r="PR242" s="70"/>
      <c r="PS242" s="70"/>
      <c r="PT242" s="70"/>
      <c r="PU242" s="70"/>
      <c r="PV242" s="70"/>
      <c r="PW242" s="70"/>
      <c r="PX242" s="70"/>
      <c r="PY242" s="70"/>
      <c r="PZ242" s="70"/>
      <c r="QA242" s="70"/>
      <c r="QB242" s="70"/>
      <c r="QC242" s="70"/>
      <c r="QD242" s="70"/>
      <c r="QE242" s="70"/>
      <c r="QF242" s="70"/>
      <c r="QG242" s="70"/>
      <c r="QH242" s="70"/>
      <c r="QI242" s="70"/>
      <c r="QJ242" s="70"/>
      <c r="QK242" s="70"/>
      <c r="QL242" s="70"/>
      <c r="QM242" s="70"/>
      <c r="QN242" s="70"/>
      <c r="QO242" s="70"/>
      <c r="QP242" s="70"/>
      <c r="QQ242" s="70"/>
      <c r="QR242" s="70"/>
      <c r="QS242" s="70"/>
      <c r="QT242" s="70"/>
      <c r="QU242" s="70"/>
      <c r="QV242" s="70"/>
      <c r="QW242" s="70"/>
      <c r="QX242" s="70"/>
      <c r="QY242" s="70"/>
      <c r="QZ242" s="70"/>
      <c r="RA242" s="70"/>
      <c r="RB242" s="70"/>
      <c r="RC242" s="70"/>
      <c r="RD242" s="70"/>
      <c r="RE242" s="70"/>
      <c r="RF242" s="70"/>
      <c r="RG242" s="70"/>
      <c r="RH242" s="70"/>
      <c r="RI242" s="70"/>
      <c r="RJ242" s="70"/>
      <c r="RK242" s="70"/>
      <c r="RL242" s="70"/>
      <c r="RM242" s="70"/>
      <c r="RN242" s="70"/>
      <c r="RO242" s="70"/>
      <c r="RP242" s="70"/>
      <c r="RQ242" s="70"/>
      <c r="RR242" s="70"/>
      <c r="RS242" s="70"/>
      <c r="RT242" s="70"/>
      <c r="RU242" s="70"/>
      <c r="RV242" s="70"/>
      <c r="RW242" s="70"/>
      <c r="RX242" s="70"/>
      <c r="RY242" s="70"/>
      <c r="RZ242" s="70"/>
      <c r="SA242" s="70"/>
      <c r="SB242" s="70"/>
      <c r="SC242" s="70"/>
      <c r="SD242" s="70"/>
      <c r="SE242" s="70"/>
      <c r="SF242" s="70"/>
      <c r="SG242" s="70"/>
      <c r="SH242" s="70"/>
      <c r="SI242" s="70"/>
      <c r="SJ242" s="70"/>
      <c r="SK242" s="70"/>
      <c r="SL242" s="70"/>
      <c r="SM242" s="70"/>
      <c r="SN242" s="70"/>
      <c r="SO242" s="70"/>
      <c r="SP242" s="70"/>
      <c r="SQ242" s="70"/>
      <c r="SR242" s="70"/>
      <c r="SS242" s="70"/>
      <c r="ST242" s="70"/>
      <c r="SU242" s="70"/>
      <c r="SV242" s="70"/>
      <c r="SW242" s="70"/>
      <c r="SX242" s="70"/>
      <c r="SY242" s="70"/>
      <c r="SZ242" s="70"/>
      <c r="TA242" s="70"/>
      <c r="TB242" s="70"/>
      <c r="TC242" s="70"/>
      <c r="TD242" s="70"/>
      <c r="TE242" s="70"/>
      <c r="TF242" s="70"/>
      <c r="TG242" s="70"/>
      <c r="TH242" s="70"/>
      <c r="TI242" s="70"/>
      <c r="TJ242" s="70"/>
      <c r="TK242" s="70"/>
      <c r="TL242" s="70"/>
      <c r="TM242" s="70"/>
      <c r="TN242" s="70"/>
      <c r="TO242" s="70"/>
      <c r="TP242" s="70"/>
      <c r="TQ242" s="70"/>
      <c r="TR242" s="70"/>
      <c r="TS242" s="70"/>
      <c r="TT242" s="70"/>
      <c r="TU242" s="70"/>
      <c r="TV242" s="70"/>
      <c r="TW242" s="70"/>
      <c r="TX242" s="70"/>
      <c r="TY242" s="70"/>
      <c r="TZ242" s="70"/>
      <c r="UA242" s="70"/>
      <c r="UB242" s="70"/>
      <c r="UC242" s="70"/>
      <c r="UD242" s="70"/>
      <c r="UE242" s="70"/>
      <c r="UF242" s="70"/>
      <c r="UG242" s="70"/>
      <c r="UH242" s="70"/>
      <c r="UI242" s="70"/>
      <c r="UJ242" s="70"/>
      <c r="UK242" s="70"/>
      <c r="UL242" s="70"/>
      <c r="UM242" s="70"/>
      <c r="UN242" s="70"/>
      <c r="UO242" s="70"/>
      <c r="UP242" s="70"/>
      <c r="UQ242" s="70"/>
      <c r="UR242" s="70"/>
      <c r="US242" s="70"/>
      <c r="UT242" s="70"/>
      <c r="UU242" s="70"/>
      <c r="UV242" s="70"/>
      <c r="UW242" s="70"/>
      <c r="UX242" s="70"/>
      <c r="UY242" s="70"/>
      <c r="UZ242" s="70"/>
      <c r="VA242" s="70"/>
      <c r="VB242" s="70"/>
      <c r="VC242" s="70"/>
      <c r="VD242" s="70"/>
      <c r="VE242" s="70"/>
      <c r="VF242" s="70"/>
      <c r="VG242" s="70"/>
      <c r="VH242" s="70"/>
      <c r="VI242" s="70"/>
      <c r="VJ242" s="70"/>
      <c r="VK242" s="70"/>
      <c r="VL242" s="70"/>
      <c r="VM242" s="70"/>
      <c r="VN242" s="70"/>
      <c r="VO242" s="70"/>
      <c r="VP242" s="70"/>
      <c r="VQ242" s="70"/>
      <c r="VR242" s="70"/>
      <c r="VS242" s="70"/>
      <c r="VT242" s="70"/>
      <c r="VU242" s="70"/>
      <c r="VV242" s="70"/>
      <c r="VW242" s="70"/>
      <c r="VX242" s="70"/>
      <c r="VY242" s="70"/>
      <c r="VZ242" s="70"/>
      <c r="WA242" s="70"/>
      <c r="WB242" s="70"/>
    </row>
    <row r="243" spans="1:600" s="90" customFormat="1" ht="22.15" customHeight="1">
      <c r="A243" s="401">
        <v>234</v>
      </c>
      <c r="B243" s="406" t="s">
        <v>621</v>
      </c>
      <c r="C243" s="272">
        <f>+D243+E243+F243</f>
        <v>123</v>
      </c>
      <c r="D243" s="236"/>
      <c r="E243" s="236"/>
      <c r="F243" s="273">
        <f t="shared" ref="F243:F304" si="0">SUM(G243:Y243)</f>
        <v>123</v>
      </c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236"/>
      <c r="R243" s="236"/>
      <c r="S243" s="127"/>
      <c r="T243" s="127"/>
      <c r="U243" s="141">
        <v>123</v>
      </c>
      <c r="V243" s="127"/>
      <c r="W243" s="127"/>
      <c r="X243" s="127"/>
      <c r="Y243" s="237"/>
      <c r="Z243" s="334"/>
      <c r="AA243" s="334"/>
      <c r="AB243" s="334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70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0"/>
      <c r="ES243" s="70"/>
      <c r="ET243" s="70"/>
      <c r="EU243" s="70"/>
      <c r="EV243" s="70"/>
      <c r="EW243" s="70"/>
      <c r="EX243" s="70"/>
      <c r="EY243" s="70"/>
      <c r="EZ243" s="70"/>
      <c r="FA243" s="70"/>
      <c r="FB243" s="70"/>
      <c r="FC243" s="70"/>
      <c r="FD243" s="70"/>
      <c r="FE243" s="70"/>
      <c r="FF243" s="70"/>
      <c r="FG243" s="70"/>
      <c r="FH243" s="70"/>
      <c r="FI243" s="70"/>
      <c r="FJ243" s="70"/>
      <c r="FK243" s="70"/>
      <c r="FL243" s="70"/>
      <c r="FM243" s="70"/>
      <c r="FN243" s="70"/>
      <c r="FO243" s="70"/>
      <c r="FP243" s="70"/>
      <c r="FQ243" s="70"/>
      <c r="FR243" s="70"/>
      <c r="FS243" s="70"/>
      <c r="FT243" s="70"/>
      <c r="FU243" s="70"/>
      <c r="FV243" s="70"/>
      <c r="FW243" s="70"/>
      <c r="FX243" s="70"/>
      <c r="FY243" s="70"/>
      <c r="FZ243" s="70"/>
      <c r="GA243" s="70"/>
      <c r="GB243" s="70"/>
      <c r="GC243" s="70"/>
      <c r="GD243" s="70"/>
      <c r="GE243" s="70"/>
      <c r="GF243" s="70"/>
      <c r="GG243" s="70"/>
      <c r="GH243" s="70"/>
      <c r="GI243" s="70"/>
      <c r="GJ243" s="70"/>
      <c r="GK243" s="70"/>
      <c r="GL243" s="70"/>
      <c r="GM243" s="70"/>
      <c r="GN243" s="70"/>
      <c r="GO243" s="70"/>
      <c r="GP243" s="70"/>
      <c r="GQ243" s="70"/>
      <c r="GR243" s="70"/>
      <c r="GS243" s="70"/>
      <c r="GT243" s="70"/>
      <c r="GU243" s="70"/>
      <c r="GV243" s="70"/>
      <c r="GW243" s="70"/>
      <c r="GX243" s="70"/>
      <c r="GY243" s="70"/>
      <c r="GZ243" s="70"/>
      <c r="HA243" s="70"/>
      <c r="HB243" s="70"/>
      <c r="HC243" s="70"/>
      <c r="HD243" s="70"/>
      <c r="HE243" s="70"/>
      <c r="HF243" s="70"/>
      <c r="HG243" s="70"/>
      <c r="HH243" s="70"/>
      <c r="HI243" s="70"/>
      <c r="HJ243" s="70"/>
      <c r="HK243" s="70"/>
      <c r="HL243" s="70"/>
      <c r="HM243" s="70"/>
      <c r="HN243" s="70"/>
      <c r="HO243" s="70"/>
      <c r="HP243" s="70"/>
      <c r="HQ243" s="70"/>
      <c r="HR243" s="70"/>
      <c r="HS243" s="70"/>
      <c r="HT243" s="70"/>
      <c r="HU243" s="70"/>
      <c r="HV243" s="70"/>
      <c r="HW243" s="70"/>
      <c r="HX243" s="70"/>
      <c r="HY243" s="70"/>
      <c r="HZ243" s="70"/>
      <c r="IA243" s="70"/>
      <c r="IB243" s="70"/>
      <c r="IC243" s="70"/>
      <c r="ID243" s="70"/>
      <c r="IE243" s="70"/>
      <c r="IF243" s="70"/>
      <c r="IG243" s="70"/>
      <c r="IH243" s="70"/>
      <c r="II243" s="70"/>
      <c r="IJ243" s="70"/>
      <c r="IK243" s="70"/>
      <c r="IL243" s="70"/>
      <c r="IM243" s="70"/>
      <c r="IN243" s="70"/>
      <c r="IO243" s="70"/>
      <c r="IP243" s="70"/>
      <c r="IQ243" s="70"/>
      <c r="IR243" s="70"/>
      <c r="IS243" s="70"/>
      <c r="IT243" s="70"/>
      <c r="IU243" s="70"/>
      <c r="IV243" s="70"/>
      <c r="IW243" s="70"/>
      <c r="IX243" s="70"/>
      <c r="IY243" s="70"/>
      <c r="IZ243" s="70"/>
      <c r="JA243" s="70"/>
      <c r="JB243" s="70"/>
      <c r="JC243" s="70"/>
      <c r="JD243" s="70"/>
      <c r="JE243" s="70"/>
      <c r="JF243" s="70"/>
      <c r="JG243" s="70"/>
      <c r="JH243" s="70"/>
      <c r="JI243" s="70"/>
      <c r="JJ243" s="70"/>
      <c r="JK243" s="70"/>
      <c r="JL243" s="70"/>
      <c r="JM243" s="70"/>
      <c r="JN243" s="70"/>
      <c r="JO243" s="70"/>
      <c r="JP243" s="70"/>
      <c r="JQ243" s="70"/>
      <c r="JR243" s="70"/>
      <c r="JS243" s="70"/>
      <c r="JT243" s="70"/>
      <c r="JU243" s="70"/>
      <c r="JV243" s="70"/>
      <c r="JW243" s="70"/>
      <c r="JX243" s="70"/>
      <c r="JY243" s="70"/>
      <c r="JZ243" s="70"/>
      <c r="KA243" s="70"/>
      <c r="KB243" s="70"/>
      <c r="KC243" s="70"/>
      <c r="KD243" s="70"/>
      <c r="KE243" s="70"/>
      <c r="KF243" s="70"/>
      <c r="KG243" s="70"/>
      <c r="KH243" s="70"/>
      <c r="KI243" s="70"/>
      <c r="KJ243" s="70"/>
      <c r="KK243" s="70"/>
      <c r="KL243" s="70"/>
      <c r="KM243" s="70"/>
      <c r="KN243" s="70"/>
      <c r="KO243" s="70"/>
      <c r="KP243" s="70"/>
      <c r="KQ243" s="70"/>
      <c r="KR243" s="70"/>
      <c r="KS243" s="70"/>
      <c r="KT243" s="70"/>
      <c r="KU243" s="70"/>
      <c r="KV243" s="70"/>
      <c r="KW243" s="70"/>
      <c r="KX243" s="70"/>
      <c r="KY243" s="70"/>
      <c r="KZ243" s="70"/>
      <c r="LA243" s="70"/>
      <c r="LB243" s="70"/>
      <c r="LC243" s="70"/>
      <c r="LD243" s="70"/>
      <c r="LE243" s="70"/>
      <c r="LF243" s="70"/>
      <c r="LG243" s="70"/>
      <c r="LH243" s="70"/>
      <c r="LI243" s="70"/>
      <c r="LJ243" s="70"/>
      <c r="LK243" s="70"/>
      <c r="LL243" s="70"/>
      <c r="LM243" s="70"/>
      <c r="LN243" s="70"/>
      <c r="LO243" s="70"/>
      <c r="LP243" s="70"/>
      <c r="LQ243" s="70"/>
      <c r="LR243" s="70"/>
      <c r="LS243" s="70"/>
      <c r="LT243" s="70"/>
      <c r="LU243" s="70"/>
      <c r="LV243" s="70"/>
      <c r="LW243" s="70"/>
      <c r="LX243" s="70"/>
      <c r="LY243" s="70"/>
      <c r="LZ243" s="70"/>
      <c r="MA243" s="70"/>
      <c r="MB243" s="70"/>
      <c r="MC243" s="70"/>
      <c r="MD243" s="70"/>
      <c r="ME243" s="70"/>
      <c r="MF243" s="70"/>
      <c r="MG243" s="70"/>
      <c r="MH243" s="70"/>
      <c r="MI243" s="70"/>
      <c r="MJ243" s="70"/>
      <c r="MK243" s="70"/>
      <c r="ML243" s="70"/>
      <c r="MM243" s="70"/>
      <c r="MN243" s="70"/>
      <c r="MO243" s="70"/>
      <c r="MP243" s="70"/>
      <c r="MQ243" s="70"/>
      <c r="MR243" s="70"/>
      <c r="MS243" s="70"/>
      <c r="MT243" s="70"/>
      <c r="MU243" s="70"/>
      <c r="MV243" s="70"/>
      <c r="MW243" s="70"/>
      <c r="MX243" s="70"/>
      <c r="MY243" s="70"/>
      <c r="MZ243" s="70"/>
      <c r="NA243" s="70"/>
      <c r="NB243" s="70"/>
      <c r="NC243" s="70"/>
      <c r="ND243" s="70"/>
      <c r="NE243" s="70"/>
      <c r="NF243" s="70"/>
      <c r="NG243" s="70"/>
      <c r="NH243" s="70"/>
      <c r="NI243" s="70"/>
      <c r="NJ243" s="70"/>
      <c r="NK243" s="70"/>
      <c r="NL243" s="70"/>
      <c r="NM243" s="70"/>
      <c r="NN243" s="70"/>
      <c r="NO243" s="70"/>
      <c r="NP243" s="70"/>
      <c r="NQ243" s="70"/>
      <c r="NR243" s="70"/>
      <c r="NS243" s="70"/>
      <c r="NT243" s="70"/>
      <c r="NU243" s="70"/>
      <c r="NV243" s="70"/>
      <c r="NW243" s="70"/>
      <c r="NX243" s="70"/>
      <c r="NY243" s="70"/>
      <c r="NZ243" s="70"/>
      <c r="OA243" s="70"/>
      <c r="OB243" s="70"/>
      <c r="OC243" s="70"/>
      <c r="OD243" s="70"/>
      <c r="OE243" s="70"/>
      <c r="OF243" s="70"/>
      <c r="OG243" s="70"/>
      <c r="OH243" s="70"/>
      <c r="OI243" s="70"/>
      <c r="OJ243" s="70"/>
      <c r="OK243" s="70"/>
      <c r="OL243" s="70"/>
      <c r="OM243" s="70"/>
      <c r="ON243" s="70"/>
      <c r="OO243" s="70"/>
      <c r="OP243" s="70"/>
      <c r="OQ243" s="70"/>
      <c r="OR243" s="70"/>
      <c r="OS243" s="70"/>
      <c r="OT243" s="70"/>
      <c r="OU243" s="70"/>
      <c r="OV243" s="70"/>
      <c r="OW243" s="70"/>
      <c r="OX243" s="70"/>
      <c r="OY243" s="70"/>
      <c r="OZ243" s="70"/>
      <c r="PA243" s="70"/>
      <c r="PB243" s="70"/>
      <c r="PC243" s="70"/>
      <c r="PD243" s="70"/>
      <c r="PE243" s="70"/>
      <c r="PF243" s="70"/>
      <c r="PG243" s="70"/>
      <c r="PH243" s="70"/>
      <c r="PI243" s="70"/>
      <c r="PJ243" s="70"/>
      <c r="PK243" s="70"/>
      <c r="PL243" s="70"/>
      <c r="PM243" s="70"/>
      <c r="PN243" s="70"/>
      <c r="PO243" s="70"/>
      <c r="PP243" s="70"/>
      <c r="PQ243" s="70"/>
      <c r="PR243" s="70"/>
      <c r="PS243" s="70"/>
      <c r="PT243" s="70"/>
      <c r="PU243" s="70"/>
      <c r="PV243" s="70"/>
      <c r="PW243" s="70"/>
      <c r="PX243" s="70"/>
      <c r="PY243" s="70"/>
      <c r="PZ243" s="70"/>
      <c r="QA243" s="70"/>
      <c r="QB243" s="70"/>
      <c r="QC243" s="70"/>
      <c r="QD243" s="70"/>
      <c r="QE243" s="70"/>
      <c r="QF243" s="70"/>
      <c r="QG243" s="70"/>
      <c r="QH243" s="70"/>
      <c r="QI243" s="70"/>
      <c r="QJ243" s="70"/>
      <c r="QK243" s="70"/>
      <c r="QL243" s="70"/>
      <c r="QM243" s="70"/>
      <c r="QN243" s="70"/>
      <c r="QO243" s="70"/>
      <c r="QP243" s="70"/>
      <c r="QQ243" s="70"/>
      <c r="QR243" s="70"/>
      <c r="QS243" s="70"/>
      <c r="QT243" s="70"/>
      <c r="QU243" s="70"/>
      <c r="QV243" s="70"/>
      <c r="QW243" s="70"/>
      <c r="QX243" s="70"/>
      <c r="QY243" s="70"/>
      <c r="QZ243" s="70"/>
      <c r="RA243" s="70"/>
      <c r="RB243" s="70"/>
      <c r="RC243" s="70"/>
      <c r="RD243" s="70"/>
      <c r="RE243" s="70"/>
      <c r="RF243" s="70"/>
      <c r="RG243" s="70"/>
      <c r="RH243" s="70"/>
      <c r="RI243" s="70"/>
      <c r="RJ243" s="70"/>
      <c r="RK243" s="70"/>
      <c r="RL243" s="70"/>
      <c r="RM243" s="70"/>
      <c r="RN243" s="70"/>
      <c r="RO243" s="70"/>
      <c r="RP243" s="70"/>
      <c r="RQ243" s="70"/>
      <c r="RR243" s="70"/>
      <c r="RS243" s="70"/>
      <c r="RT243" s="70"/>
      <c r="RU243" s="70"/>
      <c r="RV243" s="70"/>
      <c r="RW243" s="70"/>
      <c r="RX243" s="70"/>
      <c r="RY243" s="70"/>
      <c r="RZ243" s="70"/>
      <c r="SA243" s="70"/>
      <c r="SB243" s="70"/>
      <c r="SC243" s="70"/>
      <c r="SD243" s="70"/>
      <c r="SE243" s="70"/>
      <c r="SF243" s="70"/>
      <c r="SG243" s="70"/>
      <c r="SH243" s="70"/>
      <c r="SI243" s="70"/>
      <c r="SJ243" s="70"/>
      <c r="SK243" s="70"/>
      <c r="SL243" s="70"/>
      <c r="SM243" s="70"/>
      <c r="SN243" s="70"/>
      <c r="SO243" s="70"/>
      <c r="SP243" s="70"/>
      <c r="SQ243" s="70"/>
      <c r="SR243" s="70"/>
      <c r="SS243" s="70"/>
      <c r="ST243" s="70"/>
      <c r="SU243" s="70"/>
      <c r="SV243" s="70"/>
      <c r="SW243" s="70"/>
      <c r="SX243" s="70"/>
      <c r="SY243" s="70"/>
      <c r="SZ243" s="70"/>
      <c r="TA243" s="70"/>
      <c r="TB243" s="70"/>
      <c r="TC243" s="70"/>
      <c r="TD243" s="70"/>
      <c r="TE243" s="70"/>
      <c r="TF243" s="70"/>
      <c r="TG243" s="70"/>
      <c r="TH243" s="70"/>
      <c r="TI243" s="70"/>
      <c r="TJ243" s="70"/>
      <c r="TK243" s="70"/>
      <c r="TL243" s="70"/>
      <c r="TM243" s="70"/>
      <c r="TN243" s="70"/>
      <c r="TO243" s="70"/>
      <c r="TP243" s="70"/>
      <c r="TQ243" s="70"/>
      <c r="TR243" s="70"/>
      <c r="TS243" s="70"/>
      <c r="TT243" s="70"/>
      <c r="TU243" s="70"/>
      <c r="TV243" s="70"/>
      <c r="TW243" s="70"/>
      <c r="TX243" s="70"/>
      <c r="TY243" s="70"/>
      <c r="TZ243" s="70"/>
      <c r="UA243" s="70"/>
      <c r="UB243" s="70"/>
      <c r="UC243" s="70"/>
      <c r="UD243" s="70"/>
      <c r="UE243" s="70"/>
      <c r="UF243" s="70"/>
      <c r="UG243" s="70"/>
      <c r="UH243" s="70"/>
      <c r="UI243" s="70"/>
      <c r="UJ243" s="70"/>
      <c r="UK243" s="70"/>
      <c r="UL243" s="70"/>
      <c r="UM243" s="70"/>
      <c r="UN243" s="70"/>
      <c r="UO243" s="70"/>
      <c r="UP243" s="70"/>
      <c r="UQ243" s="70"/>
      <c r="UR243" s="70"/>
      <c r="US243" s="70"/>
      <c r="UT243" s="70"/>
      <c r="UU243" s="70"/>
      <c r="UV243" s="70"/>
      <c r="UW243" s="70"/>
      <c r="UX243" s="70"/>
      <c r="UY243" s="70"/>
      <c r="UZ243" s="70"/>
      <c r="VA243" s="70"/>
      <c r="VB243" s="70"/>
      <c r="VC243" s="70"/>
      <c r="VD243" s="70"/>
      <c r="VE243" s="70"/>
      <c r="VF243" s="70"/>
      <c r="VG243" s="70"/>
      <c r="VH243" s="70"/>
      <c r="VI243" s="70"/>
      <c r="VJ243" s="70"/>
      <c r="VK243" s="70"/>
      <c r="VL243" s="70"/>
      <c r="VM243" s="70"/>
      <c r="VN243" s="70"/>
      <c r="VO243" s="70"/>
      <c r="VP243" s="70"/>
      <c r="VQ243" s="70"/>
      <c r="VR243" s="70"/>
      <c r="VS243" s="70"/>
      <c r="VT243" s="70"/>
      <c r="VU243" s="70"/>
      <c r="VV243" s="70"/>
      <c r="VW243" s="70"/>
      <c r="VX243" s="70"/>
      <c r="VY243" s="70"/>
      <c r="VZ243" s="70"/>
      <c r="WA243" s="70"/>
      <c r="WB243" s="70"/>
    </row>
    <row r="244" spans="1:600" s="90" customFormat="1" ht="18.600000000000001" customHeight="1">
      <c r="A244" s="401">
        <v>235</v>
      </c>
      <c r="B244" s="405" t="s">
        <v>622</v>
      </c>
      <c r="C244" s="272">
        <f t="shared" ref="C244:C304" si="1">+D244+E244+F244</f>
        <v>30</v>
      </c>
      <c r="D244" s="272"/>
      <c r="E244" s="272"/>
      <c r="F244" s="273">
        <f t="shared" si="0"/>
        <v>30</v>
      </c>
      <c r="G244" s="118"/>
      <c r="H244" s="118"/>
      <c r="I244" s="118"/>
      <c r="J244" s="127"/>
      <c r="K244" s="118"/>
      <c r="L244" s="118"/>
      <c r="M244" s="118"/>
      <c r="N244" s="118"/>
      <c r="O244" s="118"/>
      <c r="P244" s="234"/>
      <c r="Q244" s="235"/>
      <c r="R244" s="235"/>
      <c r="S244" s="118"/>
      <c r="T244" s="118"/>
      <c r="U244" s="141">
        <v>30</v>
      </c>
      <c r="V244" s="118"/>
      <c r="W244" s="118"/>
      <c r="X244" s="118"/>
      <c r="Y244" s="158"/>
      <c r="Z244" s="334"/>
      <c r="AA244" s="334"/>
      <c r="AB244" s="334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  <c r="DH244" s="70"/>
      <c r="DI244" s="70"/>
      <c r="DJ244" s="70"/>
      <c r="DK244" s="70"/>
      <c r="DL244" s="70"/>
      <c r="DM244" s="70"/>
      <c r="DN244" s="70"/>
      <c r="DO244" s="70"/>
      <c r="DP244" s="70"/>
      <c r="DQ244" s="70"/>
      <c r="DR244" s="70"/>
      <c r="DS244" s="70"/>
      <c r="DT244" s="70"/>
      <c r="DU244" s="70"/>
      <c r="DV244" s="70"/>
      <c r="DW244" s="70"/>
      <c r="DX244" s="70"/>
      <c r="DY244" s="70"/>
      <c r="DZ244" s="70"/>
      <c r="EA244" s="70"/>
      <c r="EB244" s="70"/>
      <c r="EC244" s="70"/>
      <c r="ED244" s="70"/>
      <c r="EE244" s="70"/>
      <c r="EF244" s="70"/>
      <c r="EG244" s="70"/>
      <c r="EH244" s="70"/>
      <c r="EI244" s="70"/>
      <c r="EJ244" s="70"/>
      <c r="EK244" s="70"/>
      <c r="EL244" s="70"/>
      <c r="EM244" s="70"/>
      <c r="EN244" s="70"/>
      <c r="EO244" s="70"/>
      <c r="EP244" s="70"/>
      <c r="EQ244" s="70"/>
      <c r="ER244" s="70"/>
      <c r="ES244" s="70"/>
      <c r="ET244" s="70"/>
      <c r="EU244" s="70"/>
      <c r="EV244" s="70"/>
      <c r="EW244" s="70"/>
      <c r="EX244" s="70"/>
      <c r="EY244" s="70"/>
      <c r="EZ244" s="70"/>
      <c r="FA244" s="70"/>
      <c r="FB244" s="70"/>
      <c r="FC244" s="70"/>
      <c r="FD244" s="70"/>
      <c r="FE244" s="70"/>
      <c r="FF244" s="70"/>
      <c r="FG244" s="70"/>
      <c r="FH244" s="70"/>
      <c r="FI244" s="70"/>
      <c r="FJ244" s="70"/>
      <c r="FK244" s="70"/>
      <c r="FL244" s="70"/>
      <c r="FM244" s="70"/>
      <c r="FN244" s="70"/>
      <c r="FO244" s="70"/>
      <c r="FP244" s="70"/>
      <c r="FQ244" s="70"/>
      <c r="FR244" s="70"/>
      <c r="FS244" s="70"/>
      <c r="FT244" s="70"/>
      <c r="FU244" s="70"/>
      <c r="FV244" s="70"/>
      <c r="FW244" s="70"/>
      <c r="FX244" s="70"/>
      <c r="FY244" s="70"/>
      <c r="FZ244" s="70"/>
      <c r="GA244" s="70"/>
      <c r="GB244" s="70"/>
      <c r="GC244" s="70"/>
      <c r="GD244" s="70"/>
      <c r="GE244" s="70"/>
      <c r="GF244" s="70"/>
      <c r="GG244" s="70"/>
      <c r="GH244" s="70"/>
      <c r="GI244" s="70"/>
      <c r="GJ244" s="70"/>
      <c r="GK244" s="70"/>
      <c r="GL244" s="70"/>
      <c r="GM244" s="70"/>
      <c r="GN244" s="70"/>
      <c r="GO244" s="70"/>
      <c r="GP244" s="70"/>
      <c r="GQ244" s="70"/>
      <c r="GR244" s="70"/>
      <c r="GS244" s="70"/>
      <c r="GT244" s="70"/>
      <c r="GU244" s="70"/>
      <c r="GV244" s="70"/>
      <c r="GW244" s="70"/>
      <c r="GX244" s="70"/>
      <c r="GY244" s="70"/>
      <c r="GZ244" s="70"/>
      <c r="HA244" s="70"/>
      <c r="HB244" s="70"/>
      <c r="HC244" s="70"/>
      <c r="HD244" s="70"/>
      <c r="HE244" s="70"/>
      <c r="HF244" s="70"/>
      <c r="HG244" s="70"/>
      <c r="HH244" s="70"/>
      <c r="HI244" s="70"/>
      <c r="HJ244" s="70"/>
      <c r="HK244" s="70"/>
      <c r="HL244" s="70"/>
      <c r="HM244" s="70"/>
      <c r="HN244" s="70"/>
      <c r="HO244" s="70"/>
      <c r="HP244" s="70"/>
      <c r="HQ244" s="70"/>
      <c r="HR244" s="70"/>
      <c r="HS244" s="70"/>
      <c r="HT244" s="70"/>
      <c r="HU244" s="70"/>
      <c r="HV244" s="70"/>
      <c r="HW244" s="70"/>
      <c r="HX244" s="70"/>
      <c r="HY244" s="70"/>
      <c r="HZ244" s="70"/>
      <c r="IA244" s="70"/>
      <c r="IB244" s="70"/>
      <c r="IC244" s="70"/>
      <c r="ID244" s="70"/>
      <c r="IE244" s="70"/>
      <c r="IF244" s="70"/>
      <c r="IG244" s="70"/>
      <c r="IH244" s="70"/>
      <c r="II244" s="70"/>
      <c r="IJ244" s="70"/>
      <c r="IK244" s="70"/>
      <c r="IL244" s="70"/>
      <c r="IM244" s="70"/>
      <c r="IN244" s="70"/>
      <c r="IO244" s="70"/>
      <c r="IP244" s="70"/>
      <c r="IQ244" s="70"/>
      <c r="IR244" s="70"/>
      <c r="IS244" s="70"/>
      <c r="IT244" s="70"/>
      <c r="IU244" s="70"/>
      <c r="IV244" s="70"/>
      <c r="IW244" s="70"/>
      <c r="IX244" s="70"/>
      <c r="IY244" s="70"/>
      <c r="IZ244" s="70"/>
      <c r="JA244" s="70"/>
      <c r="JB244" s="70"/>
      <c r="JC244" s="70"/>
      <c r="JD244" s="70"/>
      <c r="JE244" s="70"/>
      <c r="JF244" s="70"/>
      <c r="JG244" s="70"/>
      <c r="JH244" s="70"/>
      <c r="JI244" s="70"/>
      <c r="JJ244" s="70"/>
      <c r="JK244" s="70"/>
      <c r="JL244" s="70"/>
      <c r="JM244" s="70"/>
      <c r="JN244" s="70"/>
      <c r="JO244" s="70"/>
      <c r="JP244" s="70"/>
      <c r="JQ244" s="70"/>
      <c r="JR244" s="70"/>
      <c r="JS244" s="70"/>
      <c r="JT244" s="70"/>
      <c r="JU244" s="70"/>
      <c r="JV244" s="70"/>
      <c r="JW244" s="70"/>
      <c r="JX244" s="70"/>
      <c r="JY244" s="70"/>
      <c r="JZ244" s="70"/>
      <c r="KA244" s="70"/>
      <c r="KB244" s="70"/>
      <c r="KC244" s="70"/>
      <c r="KD244" s="70"/>
      <c r="KE244" s="70"/>
      <c r="KF244" s="70"/>
      <c r="KG244" s="70"/>
      <c r="KH244" s="70"/>
      <c r="KI244" s="70"/>
      <c r="KJ244" s="70"/>
      <c r="KK244" s="70"/>
      <c r="KL244" s="70"/>
      <c r="KM244" s="70"/>
      <c r="KN244" s="70"/>
      <c r="KO244" s="70"/>
      <c r="KP244" s="70"/>
      <c r="KQ244" s="70"/>
      <c r="KR244" s="70"/>
      <c r="KS244" s="70"/>
      <c r="KT244" s="70"/>
      <c r="KU244" s="70"/>
      <c r="KV244" s="70"/>
      <c r="KW244" s="70"/>
      <c r="KX244" s="70"/>
      <c r="KY244" s="70"/>
      <c r="KZ244" s="70"/>
      <c r="LA244" s="70"/>
      <c r="LB244" s="70"/>
      <c r="LC244" s="70"/>
      <c r="LD244" s="70"/>
      <c r="LE244" s="70"/>
      <c r="LF244" s="70"/>
      <c r="LG244" s="70"/>
      <c r="LH244" s="70"/>
      <c r="LI244" s="70"/>
      <c r="LJ244" s="70"/>
      <c r="LK244" s="70"/>
      <c r="LL244" s="70"/>
      <c r="LM244" s="70"/>
      <c r="LN244" s="70"/>
      <c r="LO244" s="70"/>
      <c r="LP244" s="70"/>
      <c r="LQ244" s="70"/>
      <c r="LR244" s="70"/>
      <c r="LS244" s="70"/>
      <c r="LT244" s="70"/>
      <c r="LU244" s="70"/>
      <c r="LV244" s="70"/>
      <c r="LW244" s="70"/>
      <c r="LX244" s="70"/>
      <c r="LY244" s="70"/>
      <c r="LZ244" s="70"/>
      <c r="MA244" s="70"/>
      <c r="MB244" s="70"/>
      <c r="MC244" s="70"/>
      <c r="MD244" s="70"/>
      <c r="ME244" s="70"/>
      <c r="MF244" s="70"/>
      <c r="MG244" s="70"/>
      <c r="MH244" s="70"/>
      <c r="MI244" s="70"/>
      <c r="MJ244" s="70"/>
      <c r="MK244" s="70"/>
      <c r="ML244" s="70"/>
      <c r="MM244" s="70"/>
      <c r="MN244" s="70"/>
      <c r="MO244" s="70"/>
      <c r="MP244" s="70"/>
      <c r="MQ244" s="70"/>
      <c r="MR244" s="70"/>
      <c r="MS244" s="70"/>
      <c r="MT244" s="70"/>
      <c r="MU244" s="70"/>
      <c r="MV244" s="70"/>
      <c r="MW244" s="70"/>
      <c r="MX244" s="70"/>
      <c r="MY244" s="70"/>
      <c r="MZ244" s="70"/>
      <c r="NA244" s="70"/>
      <c r="NB244" s="70"/>
      <c r="NC244" s="70"/>
      <c r="ND244" s="70"/>
      <c r="NE244" s="70"/>
      <c r="NF244" s="70"/>
      <c r="NG244" s="70"/>
      <c r="NH244" s="70"/>
      <c r="NI244" s="70"/>
      <c r="NJ244" s="70"/>
      <c r="NK244" s="70"/>
      <c r="NL244" s="70"/>
      <c r="NM244" s="70"/>
      <c r="NN244" s="70"/>
      <c r="NO244" s="70"/>
      <c r="NP244" s="70"/>
      <c r="NQ244" s="70"/>
      <c r="NR244" s="70"/>
      <c r="NS244" s="70"/>
      <c r="NT244" s="70"/>
      <c r="NU244" s="70"/>
      <c r="NV244" s="70"/>
      <c r="NW244" s="70"/>
      <c r="NX244" s="70"/>
      <c r="NY244" s="70"/>
      <c r="NZ244" s="70"/>
      <c r="OA244" s="70"/>
      <c r="OB244" s="70"/>
      <c r="OC244" s="70"/>
      <c r="OD244" s="70"/>
      <c r="OE244" s="70"/>
      <c r="OF244" s="70"/>
      <c r="OG244" s="70"/>
      <c r="OH244" s="70"/>
      <c r="OI244" s="70"/>
      <c r="OJ244" s="70"/>
      <c r="OK244" s="70"/>
      <c r="OL244" s="70"/>
      <c r="OM244" s="70"/>
      <c r="ON244" s="70"/>
      <c r="OO244" s="70"/>
      <c r="OP244" s="70"/>
      <c r="OQ244" s="70"/>
      <c r="OR244" s="70"/>
      <c r="OS244" s="70"/>
      <c r="OT244" s="70"/>
      <c r="OU244" s="70"/>
      <c r="OV244" s="70"/>
      <c r="OW244" s="70"/>
      <c r="OX244" s="70"/>
      <c r="OY244" s="70"/>
      <c r="OZ244" s="70"/>
      <c r="PA244" s="70"/>
      <c r="PB244" s="70"/>
      <c r="PC244" s="70"/>
      <c r="PD244" s="70"/>
      <c r="PE244" s="70"/>
      <c r="PF244" s="70"/>
      <c r="PG244" s="70"/>
      <c r="PH244" s="70"/>
      <c r="PI244" s="70"/>
      <c r="PJ244" s="70"/>
      <c r="PK244" s="70"/>
      <c r="PL244" s="70"/>
      <c r="PM244" s="70"/>
      <c r="PN244" s="70"/>
      <c r="PO244" s="70"/>
      <c r="PP244" s="70"/>
      <c r="PQ244" s="70"/>
      <c r="PR244" s="70"/>
      <c r="PS244" s="70"/>
      <c r="PT244" s="70"/>
      <c r="PU244" s="70"/>
      <c r="PV244" s="70"/>
      <c r="PW244" s="70"/>
      <c r="PX244" s="70"/>
      <c r="PY244" s="70"/>
      <c r="PZ244" s="70"/>
      <c r="QA244" s="70"/>
      <c r="QB244" s="70"/>
      <c r="QC244" s="70"/>
      <c r="QD244" s="70"/>
      <c r="QE244" s="70"/>
      <c r="QF244" s="70"/>
      <c r="QG244" s="70"/>
      <c r="QH244" s="70"/>
      <c r="QI244" s="70"/>
      <c r="QJ244" s="70"/>
      <c r="QK244" s="70"/>
      <c r="QL244" s="70"/>
      <c r="QM244" s="70"/>
      <c r="QN244" s="70"/>
      <c r="QO244" s="70"/>
      <c r="QP244" s="70"/>
      <c r="QQ244" s="70"/>
      <c r="QR244" s="70"/>
      <c r="QS244" s="70"/>
      <c r="QT244" s="70"/>
      <c r="QU244" s="70"/>
      <c r="QV244" s="70"/>
      <c r="QW244" s="70"/>
      <c r="QX244" s="70"/>
      <c r="QY244" s="70"/>
      <c r="QZ244" s="70"/>
      <c r="RA244" s="70"/>
      <c r="RB244" s="70"/>
      <c r="RC244" s="70"/>
      <c r="RD244" s="70"/>
      <c r="RE244" s="70"/>
      <c r="RF244" s="70"/>
      <c r="RG244" s="70"/>
      <c r="RH244" s="70"/>
      <c r="RI244" s="70"/>
      <c r="RJ244" s="70"/>
      <c r="RK244" s="70"/>
      <c r="RL244" s="70"/>
      <c r="RM244" s="70"/>
      <c r="RN244" s="70"/>
      <c r="RO244" s="70"/>
      <c r="RP244" s="70"/>
      <c r="RQ244" s="70"/>
      <c r="RR244" s="70"/>
      <c r="RS244" s="70"/>
      <c r="RT244" s="70"/>
      <c r="RU244" s="70"/>
      <c r="RV244" s="70"/>
      <c r="RW244" s="70"/>
      <c r="RX244" s="70"/>
      <c r="RY244" s="70"/>
      <c r="RZ244" s="70"/>
      <c r="SA244" s="70"/>
      <c r="SB244" s="70"/>
      <c r="SC244" s="70"/>
      <c r="SD244" s="70"/>
      <c r="SE244" s="70"/>
      <c r="SF244" s="70"/>
      <c r="SG244" s="70"/>
      <c r="SH244" s="70"/>
      <c r="SI244" s="70"/>
      <c r="SJ244" s="70"/>
      <c r="SK244" s="70"/>
      <c r="SL244" s="70"/>
      <c r="SM244" s="70"/>
      <c r="SN244" s="70"/>
      <c r="SO244" s="70"/>
      <c r="SP244" s="70"/>
      <c r="SQ244" s="70"/>
      <c r="SR244" s="70"/>
      <c r="SS244" s="70"/>
      <c r="ST244" s="70"/>
      <c r="SU244" s="70"/>
      <c r="SV244" s="70"/>
      <c r="SW244" s="70"/>
      <c r="SX244" s="70"/>
      <c r="SY244" s="70"/>
      <c r="SZ244" s="70"/>
      <c r="TA244" s="70"/>
      <c r="TB244" s="70"/>
      <c r="TC244" s="70"/>
      <c r="TD244" s="70"/>
      <c r="TE244" s="70"/>
      <c r="TF244" s="70"/>
      <c r="TG244" s="70"/>
      <c r="TH244" s="70"/>
      <c r="TI244" s="70"/>
      <c r="TJ244" s="70"/>
      <c r="TK244" s="70"/>
      <c r="TL244" s="70"/>
      <c r="TM244" s="70"/>
      <c r="TN244" s="70"/>
      <c r="TO244" s="70"/>
      <c r="TP244" s="70"/>
      <c r="TQ244" s="70"/>
      <c r="TR244" s="70"/>
      <c r="TS244" s="70"/>
      <c r="TT244" s="70"/>
      <c r="TU244" s="70"/>
      <c r="TV244" s="70"/>
      <c r="TW244" s="70"/>
      <c r="TX244" s="70"/>
      <c r="TY244" s="70"/>
      <c r="TZ244" s="70"/>
      <c r="UA244" s="70"/>
      <c r="UB244" s="70"/>
      <c r="UC244" s="70"/>
      <c r="UD244" s="70"/>
      <c r="UE244" s="70"/>
      <c r="UF244" s="70"/>
      <c r="UG244" s="70"/>
      <c r="UH244" s="70"/>
      <c r="UI244" s="70"/>
      <c r="UJ244" s="70"/>
      <c r="UK244" s="70"/>
      <c r="UL244" s="70"/>
      <c r="UM244" s="70"/>
      <c r="UN244" s="70"/>
      <c r="UO244" s="70"/>
      <c r="UP244" s="70"/>
      <c r="UQ244" s="70"/>
      <c r="UR244" s="70"/>
      <c r="US244" s="70"/>
      <c r="UT244" s="70"/>
      <c r="UU244" s="70"/>
      <c r="UV244" s="70"/>
      <c r="UW244" s="70"/>
      <c r="UX244" s="70"/>
      <c r="UY244" s="70"/>
      <c r="UZ244" s="70"/>
      <c r="VA244" s="70"/>
      <c r="VB244" s="70"/>
      <c r="VC244" s="70"/>
      <c r="VD244" s="70"/>
      <c r="VE244" s="70"/>
      <c r="VF244" s="70"/>
      <c r="VG244" s="70"/>
      <c r="VH244" s="70"/>
      <c r="VI244" s="70"/>
      <c r="VJ244" s="70"/>
      <c r="VK244" s="70"/>
      <c r="VL244" s="70"/>
      <c r="VM244" s="70"/>
      <c r="VN244" s="70"/>
      <c r="VO244" s="70"/>
      <c r="VP244" s="70"/>
      <c r="VQ244" s="70"/>
      <c r="VR244" s="70"/>
      <c r="VS244" s="70"/>
      <c r="VT244" s="70"/>
      <c r="VU244" s="70"/>
      <c r="VV244" s="70"/>
      <c r="VW244" s="70"/>
      <c r="VX244" s="70"/>
      <c r="VY244" s="70"/>
      <c r="VZ244" s="70"/>
      <c r="WA244" s="70"/>
      <c r="WB244" s="70"/>
    </row>
    <row r="245" spans="1:600" s="90" customFormat="1" ht="15.6" customHeight="1">
      <c r="A245" s="401">
        <v>236</v>
      </c>
      <c r="B245" s="175" t="s">
        <v>623</v>
      </c>
      <c r="C245" s="272">
        <f t="shared" si="1"/>
        <v>18</v>
      </c>
      <c r="D245" s="272"/>
      <c r="E245" s="272"/>
      <c r="F245" s="273">
        <f t="shared" si="0"/>
        <v>18</v>
      </c>
      <c r="G245" s="118"/>
      <c r="H245" s="118"/>
      <c r="I245" s="118"/>
      <c r="J245" s="127"/>
      <c r="K245" s="118"/>
      <c r="L245" s="118"/>
      <c r="M245" s="118"/>
      <c r="N245" s="118"/>
      <c r="O245" s="118"/>
      <c r="P245" s="234"/>
      <c r="Q245" s="235"/>
      <c r="R245" s="235"/>
      <c r="S245" s="118"/>
      <c r="T245" s="118"/>
      <c r="U245" s="141">
        <v>18</v>
      </c>
      <c r="V245" s="118"/>
      <c r="W245" s="118"/>
      <c r="X245" s="118"/>
      <c r="Y245" s="158"/>
      <c r="Z245" s="334"/>
      <c r="AA245" s="334"/>
      <c r="AB245" s="334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  <c r="CP245" s="70"/>
      <c r="CQ245" s="70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  <c r="DH245" s="70"/>
      <c r="DI245" s="70"/>
      <c r="DJ245" s="70"/>
      <c r="DK245" s="70"/>
      <c r="DL245" s="70"/>
      <c r="DM245" s="70"/>
      <c r="DN245" s="70"/>
      <c r="DO245" s="70"/>
      <c r="DP245" s="70"/>
      <c r="DQ245" s="70"/>
      <c r="DR245" s="70"/>
      <c r="DS245" s="70"/>
      <c r="DT245" s="70"/>
      <c r="DU245" s="70"/>
      <c r="DV245" s="70"/>
      <c r="DW245" s="70"/>
      <c r="DX245" s="70"/>
      <c r="DY245" s="70"/>
      <c r="DZ245" s="70"/>
      <c r="EA245" s="70"/>
      <c r="EB245" s="70"/>
      <c r="EC245" s="70"/>
      <c r="ED245" s="70"/>
      <c r="EE245" s="70"/>
      <c r="EF245" s="70"/>
      <c r="EG245" s="70"/>
      <c r="EH245" s="70"/>
      <c r="EI245" s="70"/>
      <c r="EJ245" s="70"/>
      <c r="EK245" s="70"/>
      <c r="EL245" s="70"/>
      <c r="EM245" s="70"/>
      <c r="EN245" s="70"/>
      <c r="EO245" s="70"/>
      <c r="EP245" s="70"/>
      <c r="EQ245" s="70"/>
      <c r="ER245" s="70"/>
      <c r="ES245" s="70"/>
      <c r="ET245" s="70"/>
      <c r="EU245" s="70"/>
      <c r="EV245" s="70"/>
      <c r="EW245" s="70"/>
      <c r="EX245" s="70"/>
      <c r="EY245" s="70"/>
      <c r="EZ245" s="70"/>
      <c r="FA245" s="70"/>
      <c r="FB245" s="70"/>
      <c r="FC245" s="70"/>
      <c r="FD245" s="70"/>
      <c r="FE245" s="70"/>
      <c r="FF245" s="70"/>
      <c r="FG245" s="70"/>
      <c r="FH245" s="70"/>
      <c r="FI245" s="70"/>
      <c r="FJ245" s="70"/>
      <c r="FK245" s="70"/>
      <c r="FL245" s="70"/>
      <c r="FM245" s="70"/>
      <c r="FN245" s="70"/>
      <c r="FO245" s="70"/>
      <c r="FP245" s="70"/>
      <c r="FQ245" s="70"/>
      <c r="FR245" s="70"/>
      <c r="FS245" s="70"/>
      <c r="FT245" s="70"/>
      <c r="FU245" s="70"/>
      <c r="FV245" s="70"/>
      <c r="FW245" s="70"/>
      <c r="FX245" s="70"/>
      <c r="FY245" s="70"/>
      <c r="FZ245" s="70"/>
      <c r="GA245" s="70"/>
      <c r="GB245" s="70"/>
      <c r="GC245" s="70"/>
      <c r="GD245" s="70"/>
      <c r="GE245" s="70"/>
      <c r="GF245" s="70"/>
      <c r="GG245" s="70"/>
      <c r="GH245" s="70"/>
      <c r="GI245" s="70"/>
      <c r="GJ245" s="70"/>
      <c r="GK245" s="70"/>
      <c r="GL245" s="70"/>
      <c r="GM245" s="70"/>
      <c r="GN245" s="70"/>
      <c r="GO245" s="70"/>
      <c r="GP245" s="70"/>
      <c r="GQ245" s="70"/>
      <c r="GR245" s="70"/>
      <c r="GS245" s="70"/>
      <c r="GT245" s="70"/>
      <c r="GU245" s="70"/>
      <c r="GV245" s="70"/>
      <c r="GW245" s="70"/>
      <c r="GX245" s="70"/>
      <c r="GY245" s="70"/>
      <c r="GZ245" s="70"/>
      <c r="HA245" s="70"/>
      <c r="HB245" s="70"/>
      <c r="HC245" s="70"/>
      <c r="HD245" s="70"/>
      <c r="HE245" s="70"/>
      <c r="HF245" s="70"/>
      <c r="HG245" s="70"/>
      <c r="HH245" s="70"/>
      <c r="HI245" s="70"/>
      <c r="HJ245" s="70"/>
      <c r="HK245" s="70"/>
      <c r="HL245" s="70"/>
      <c r="HM245" s="70"/>
      <c r="HN245" s="70"/>
      <c r="HO245" s="70"/>
      <c r="HP245" s="70"/>
      <c r="HQ245" s="70"/>
      <c r="HR245" s="70"/>
      <c r="HS245" s="70"/>
      <c r="HT245" s="70"/>
      <c r="HU245" s="70"/>
      <c r="HV245" s="70"/>
      <c r="HW245" s="70"/>
      <c r="HX245" s="70"/>
      <c r="HY245" s="70"/>
      <c r="HZ245" s="70"/>
      <c r="IA245" s="70"/>
      <c r="IB245" s="70"/>
      <c r="IC245" s="70"/>
      <c r="ID245" s="70"/>
      <c r="IE245" s="70"/>
      <c r="IF245" s="70"/>
      <c r="IG245" s="70"/>
      <c r="IH245" s="70"/>
      <c r="II245" s="70"/>
      <c r="IJ245" s="70"/>
      <c r="IK245" s="70"/>
      <c r="IL245" s="70"/>
      <c r="IM245" s="70"/>
      <c r="IN245" s="70"/>
      <c r="IO245" s="70"/>
      <c r="IP245" s="70"/>
      <c r="IQ245" s="70"/>
      <c r="IR245" s="70"/>
      <c r="IS245" s="70"/>
      <c r="IT245" s="70"/>
      <c r="IU245" s="70"/>
      <c r="IV245" s="70"/>
      <c r="IW245" s="70"/>
      <c r="IX245" s="70"/>
      <c r="IY245" s="70"/>
      <c r="IZ245" s="70"/>
      <c r="JA245" s="70"/>
      <c r="JB245" s="70"/>
      <c r="JC245" s="70"/>
      <c r="JD245" s="70"/>
      <c r="JE245" s="70"/>
      <c r="JF245" s="70"/>
      <c r="JG245" s="70"/>
      <c r="JH245" s="70"/>
      <c r="JI245" s="70"/>
      <c r="JJ245" s="70"/>
      <c r="JK245" s="70"/>
      <c r="JL245" s="70"/>
      <c r="JM245" s="70"/>
      <c r="JN245" s="70"/>
      <c r="JO245" s="70"/>
      <c r="JP245" s="70"/>
      <c r="JQ245" s="70"/>
      <c r="JR245" s="70"/>
      <c r="JS245" s="70"/>
      <c r="JT245" s="70"/>
      <c r="JU245" s="70"/>
      <c r="JV245" s="70"/>
      <c r="JW245" s="70"/>
      <c r="JX245" s="70"/>
      <c r="JY245" s="70"/>
      <c r="JZ245" s="70"/>
      <c r="KA245" s="70"/>
      <c r="KB245" s="70"/>
      <c r="KC245" s="70"/>
      <c r="KD245" s="70"/>
      <c r="KE245" s="70"/>
      <c r="KF245" s="70"/>
      <c r="KG245" s="70"/>
      <c r="KH245" s="70"/>
      <c r="KI245" s="70"/>
      <c r="KJ245" s="70"/>
      <c r="KK245" s="70"/>
      <c r="KL245" s="70"/>
      <c r="KM245" s="70"/>
      <c r="KN245" s="70"/>
      <c r="KO245" s="70"/>
      <c r="KP245" s="70"/>
      <c r="KQ245" s="70"/>
      <c r="KR245" s="70"/>
      <c r="KS245" s="70"/>
      <c r="KT245" s="70"/>
      <c r="KU245" s="70"/>
      <c r="KV245" s="70"/>
      <c r="KW245" s="70"/>
      <c r="KX245" s="70"/>
      <c r="KY245" s="70"/>
      <c r="KZ245" s="70"/>
      <c r="LA245" s="70"/>
      <c r="LB245" s="70"/>
      <c r="LC245" s="70"/>
      <c r="LD245" s="70"/>
      <c r="LE245" s="70"/>
      <c r="LF245" s="70"/>
      <c r="LG245" s="70"/>
      <c r="LH245" s="70"/>
      <c r="LI245" s="70"/>
      <c r="LJ245" s="70"/>
      <c r="LK245" s="70"/>
      <c r="LL245" s="70"/>
      <c r="LM245" s="70"/>
      <c r="LN245" s="70"/>
      <c r="LO245" s="70"/>
      <c r="LP245" s="70"/>
      <c r="LQ245" s="70"/>
      <c r="LR245" s="70"/>
      <c r="LS245" s="70"/>
      <c r="LT245" s="70"/>
      <c r="LU245" s="70"/>
      <c r="LV245" s="70"/>
      <c r="LW245" s="70"/>
      <c r="LX245" s="70"/>
      <c r="LY245" s="70"/>
      <c r="LZ245" s="70"/>
      <c r="MA245" s="70"/>
      <c r="MB245" s="70"/>
      <c r="MC245" s="70"/>
      <c r="MD245" s="70"/>
      <c r="ME245" s="70"/>
      <c r="MF245" s="70"/>
      <c r="MG245" s="70"/>
      <c r="MH245" s="70"/>
      <c r="MI245" s="70"/>
      <c r="MJ245" s="70"/>
      <c r="MK245" s="70"/>
      <c r="ML245" s="70"/>
      <c r="MM245" s="70"/>
      <c r="MN245" s="70"/>
      <c r="MO245" s="70"/>
      <c r="MP245" s="70"/>
      <c r="MQ245" s="70"/>
      <c r="MR245" s="70"/>
      <c r="MS245" s="70"/>
      <c r="MT245" s="70"/>
      <c r="MU245" s="70"/>
      <c r="MV245" s="70"/>
      <c r="MW245" s="70"/>
      <c r="MX245" s="70"/>
      <c r="MY245" s="70"/>
      <c r="MZ245" s="70"/>
      <c r="NA245" s="70"/>
      <c r="NB245" s="70"/>
      <c r="NC245" s="70"/>
      <c r="ND245" s="70"/>
      <c r="NE245" s="70"/>
      <c r="NF245" s="70"/>
      <c r="NG245" s="70"/>
      <c r="NH245" s="70"/>
      <c r="NI245" s="70"/>
      <c r="NJ245" s="70"/>
      <c r="NK245" s="70"/>
      <c r="NL245" s="70"/>
      <c r="NM245" s="70"/>
      <c r="NN245" s="70"/>
      <c r="NO245" s="70"/>
      <c r="NP245" s="70"/>
      <c r="NQ245" s="70"/>
      <c r="NR245" s="70"/>
      <c r="NS245" s="70"/>
      <c r="NT245" s="70"/>
      <c r="NU245" s="70"/>
      <c r="NV245" s="70"/>
      <c r="NW245" s="70"/>
      <c r="NX245" s="70"/>
      <c r="NY245" s="70"/>
      <c r="NZ245" s="70"/>
      <c r="OA245" s="70"/>
      <c r="OB245" s="70"/>
      <c r="OC245" s="70"/>
      <c r="OD245" s="70"/>
      <c r="OE245" s="70"/>
      <c r="OF245" s="70"/>
      <c r="OG245" s="70"/>
      <c r="OH245" s="70"/>
      <c r="OI245" s="70"/>
      <c r="OJ245" s="70"/>
      <c r="OK245" s="70"/>
      <c r="OL245" s="70"/>
      <c r="OM245" s="70"/>
      <c r="ON245" s="70"/>
      <c r="OO245" s="70"/>
      <c r="OP245" s="70"/>
      <c r="OQ245" s="70"/>
      <c r="OR245" s="70"/>
      <c r="OS245" s="70"/>
      <c r="OT245" s="70"/>
      <c r="OU245" s="70"/>
      <c r="OV245" s="70"/>
      <c r="OW245" s="70"/>
      <c r="OX245" s="70"/>
      <c r="OY245" s="70"/>
      <c r="OZ245" s="70"/>
      <c r="PA245" s="70"/>
      <c r="PB245" s="70"/>
      <c r="PC245" s="70"/>
      <c r="PD245" s="70"/>
      <c r="PE245" s="70"/>
      <c r="PF245" s="70"/>
      <c r="PG245" s="70"/>
      <c r="PH245" s="70"/>
      <c r="PI245" s="70"/>
      <c r="PJ245" s="70"/>
      <c r="PK245" s="70"/>
      <c r="PL245" s="70"/>
      <c r="PM245" s="70"/>
      <c r="PN245" s="70"/>
      <c r="PO245" s="70"/>
      <c r="PP245" s="70"/>
      <c r="PQ245" s="70"/>
      <c r="PR245" s="70"/>
      <c r="PS245" s="70"/>
      <c r="PT245" s="70"/>
      <c r="PU245" s="70"/>
      <c r="PV245" s="70"/>
      <c r="PW245" s="70"/>
      <c r="PX245" s="70"/>
      <c r="PY245" s="70"/>
      <c r="PZ245" s="70"/>
      <c r="QA245" s="70"/>
      <c r="QB245" s="70"/>
      <c r="QC245" s="70"/>
      <c r="QD245" s="70"/>
      <c r="QE245" s="70"/>
      <c r="QF245" s="70"/>
      <c r="QG245" s="70"/>
      <c r="QH245" s="70"/>
      <c r="QI245" s="70"/>
      <c r="QJ245" s="70"/>
      <c r="QK245" s="70"/>
      <c r="QL245" s="70"/>
      <c r="QM245" s="70"/>
      <c r="QN245" s="70"/>
      <c r="QO245" s="70"/>
      <c r="QP245" s="70"/>
      <c r="QQ245" s="70"/>
      <c r="QR245" s="70"/>
      <c r="QS245" s="70"/>
      <c r="QT245" s="70"/>
      <c r="QU245" s="70"/>
      <c r="QV245" s="70"/>
      <c r="QW245" s="70"/>
      <c r="QX245" s="70"/>
      <c r="QY245" s="70"/>
      <c r="QZ245" s="70"/>
      <c r="RA245" s="70"/>
      <c r="RB245" s="70"/>
      <c r="RC245" s="70"/>
      <c r="RD245" s="70"/>
      <c r="RE245" s="70"/>
      <c r="RF245" s="70"/>
      <c r="RG245" s="70"/>
      <c r="RH245" s="70"/>
      <c r="RI245" s="70"/>
      <c r="RJ245" s="70"/>
      <c r="RK245" s="70"/>
      <c r="RL245" s="70"/>
      <c r="RM245" s="70"/>
      <c r="RN245" s="70"/>
      <c r="RO245" s="70"/>
      <c r="RP245" s="70"/>
      <c r="RQ245" s="70"/>
      <c r="RR245" s="70"/>
      <c r="RS245" s="70"/>
      <c r="RT245" s="70"/>
      <c r="RU245" s="70"/>
      <c r="RV245" s="70"/>
      <c r="RW245" s="70"/>
      <c r="RX245" s="70"/>
      <c r="RY245" s="70"/>
      <c r="RZ245" s="70"/>
      <c r="SA245" s="70"/>
      <c r="SB245" s="70"/>
      <c r="SC245" s="70"/>
      <c r="SD245" s="70"/>
      <c r="SE245" s="70"/>
      <c r="SF245" s="70"/>
      <c r="SG245" s="70"/>
      <c r="SH245" s="70"/>
      <c r="SI245" s="70"/>
      <c r="SJ245" s="70"/>
      <c r="SK245" s="70"/>
      <c r="SL245" s="70"/>
      <c r="SM245" s="70"/>
      <c r="SN245" s="70"/>
      <c r="SO245" s="70"/>
      <c r="SP245" s="70"/>
      <c r="SQ245" s="70"/>
      <c r="SR245" s="70"/>
      <c r="SS245" s="70"/>
      <c r="ST245" s="70"/>
      <c r="SU245" s="70"/>
      <c r="SV245" s="70"/>
      <c r="SW245" s="70"/>
      <c r="SX245" s="70"/>
      <c r="SY245" s="70"/>
      <c r="SZ245" s="70"/>
      <c r="TA245" s="70"/>
      <c r="TB245" s="70"/>
      <c r="TC245" s="70"/>
      <c r="TD245" s="70"/>
      <c r="TE245" s="70"/>
      <c r="TF245" s="70"/>
      <c r="TG245" s="70"/>
      <c r="TH245" s="70"/>
      <c r="TI245" s="70"/>
      <c r="TJ245" s="70"/>
      <c r="TK245" s="70"/>
      <c r="TL245" s="70"/>
      <c r="TM245" s="70"/>
      <c r="TN245" s="70"/>
      <c r="TO245" s="70"/>
      <c r="TP245" s="70"/>
      <c r="TQ245" s="70"/>
      <c r="TR245" s="70"/>
      <c r="TS245" s="70"/>
      <c r="TT245" s="70"/>
      <c r="TU245" s="70"/>
      <c r="TV245" s="70"/>
      <c r="TW245" s="70"/>
      <c r="TX245" s="70"/>
      <c r="TY245" s="70"/>
      <c r="TZ245" s="70"/>
      <c r="UA245" s="70"/>
      <c r="UB245" s="70"/>
      <c r="UC245" s="70"/>
      <c r="UD245" s="70"/>
      <c r="UE245" s="70"/>
      <c r="UF245" s="70"/>
      <c r="UG245" s="70"/>
      <c r="UH245" s="70"/>
      <c r="UI245" s="70"/>
      <c r="UJ245" s="70"/>
      <c r="UK245" s="70"/>
      <c r="UL245" s="70"/>
      <c r="UM245" s="70"/>
      <c r="UN245" s="70"/>
      <c r="UO245" s="70"/>
      <c r="UP245" s="70"/>
      <c r="UQ245" s="70"/>
      <c r="UR245" s="70"/>
      <c r="US245" s="70"/>
      <c r="UT245" s="70"/>
      <c r="UU245" s="70"/>
      <c r="UV245" s="70"/>
      <c r="UW245" s="70"/>
      <c r="UX245" s="70"/>
      <c r="UY245" s="70"/>
      <c r="UZ245" s="70"/>
      <c r="VA245" s="70"/>
      <c r="VB245" s="70"/>
      <c r="VC245" s="70"/>
      <c r="VD245" s="70"/>
      <c r="VE245" s="70"/>
      <c r="VF245" s="70"/>
      <c r="VG245" s="70"/>
      <c r="VH245" s="70"/>
      <c r="VI245" s="70"/>
      <c r="VJ245" s="70"/>
      <c r="VK245" s="70"/>
      <c r="VL245" s="70"/>
      <c r="VM245" s="70"/>
      <c r="VN245" s="70"/>
      <c r="VO245" s="70"/>
      <c r="VP245" s="70"/>
      <c r="VQ245" s="70"/>
      <c r="VR245" s="70"/>
      <c r="VS245" s="70"/>
      <c r="VT245" s="70"/>
      <c r="VU245" s="70"/>
      <c r="VV245" s="70"/>
      <c r="VW245" s="70"/>
      <c r="VX245" s="70"/>
      <c r="VY245" s="70"/>
      <c r="VZ245" s="70"/>
      <c r="WA245" s="70"/>
      <c r="WB245" s="70"/>
    </row>
    <row r="246" spans="1:600" s="90" customFormat="1" ht="33.6" customHeight="1">
      <c r="A246" s="401">
        <v>237</v>
      </c>
      <c r="B246" s="406" t="s">
        <v>624</v>
      </c>
      <c r="C246" s="272">
        <f t="shared" si="1"/>
        <v>82</v>
      </c>
      <c r="D246" s="272"/>
      <c r="E246" s="272"/>
      <c r="F246" s="273">
        <f t="shared" si="0"/>
        <v>82</v>
      </c>
      <c r="G246" s="118"/>
      <c r="H246" s="118"/>
      <c r="I246" s="118"/>
      <c r="J246" s="127"/>
      <c r="K246" s="118"/>
      <c r="L246" s="118"/>
      <c r="M246" s="118"/>
      <c r="N246" s="118"/>
      <c r="O246" s="118"/>
      <c r="P246" s="234"/>
      <c r="Q246" s="235"/>
      <c r="R246" s="235"/>
      <c r="S246" s="118"/>
      <c r="T246" s="118"/>
      <c r="U246" s="141">
        <v>82</v>
      </c>
      <c r="V246" s="118"/>
      <c r="W246" s="118"/>
      <c r="X246" s="118"/>
      <c r="Y246" s="158"/>
      <c r="Z246" s="334"/>
      <c r="AA246" s="334"/>
      <c r="AB246" s="334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  <c r="DH246" s="70"/>
      <c r="DI246" s="70"/>
      <c r="DJ246" s="70"/>
      <c r="DK246" s="70"/>
      <c r="DL246" s="70"/>
      <c r="DM246" s="70"/>
      <c r="DN246" s="70"/>
      <c r="DO246" s="70"/>
      <c r="DP246" s="70"/>
      <c r="DQ246" s="70"/>
      <c r="DR246" s="70"/>
      <c r="DS246" s="70"/>
      <c r="DT246" s="70"/>
      <c r="DU246" s="70"/>
      <c r="DV246" s="70"/>
      <c r="DW246" s="70"/>
      <c r="DX246" s="70"/>
      <c r="DY246" s="70"/>
      <c r="DZ246" s="70"/>
      <c r="EA246" s="70"/>
      <c r="EB246" s="70"/>
      <c r="EC246" s="70"/>
      <c r="ED246" s="70"/>
      <c r="EE246" s="70"/>
      <c r="EF246" s="70"/>
      <c r="EG246" s="70"/>
      <c r="EH246" s="70"/>
      <c r="EI246" s="70"/>
      <c r="EJ246" s="70"/>
      <c r="EK246" s="70"/>
      <c r="EL246" s="70"/>
      <c r="EM246" s="70"/>
      <c r="EN246" s="70"/>
      <c r="EO246" s="70"/>
      <c r="EP246" s="70"/>
      <c r="EQ246" s="70"/>
      <c r="ER246" s="70"/>
      <c r="ES246" s="70"/>
      <c r="ET246" s="70"/>
      <c r="EU246" s="70"/>
      <c r="EV246" s="70"/>
      <c r="EW246" s="70"/>
      <c r="EX246" s="70"/>
      <c r="EY246" s="70"/>
      <c r="EZ246" s="70"/>
      <c r="FA246" s="70"/>
      <c r="FB246" s="70"/>
      <c r="FC246" s="70"/>
      <c r="FD246" s="70"/>
      <c r="FE246" s="70"/>
      <c r="FF246" s="70"/>
      <c r="FG246" s="70"/>
      <c r="FH246" s="70"/>
      <c r="FI246" s="70"/>
      <c r="FJ246" s="70"/>
      <c r="FK246" s="70"/>
      <c r="FL246" s="70"/>
      <c r="FM246" s="70"/>
      <c r="FN246" s="70"/>
      <c r="FO246" s="70"/>
      <c r="FP246" s="70"/>
      <c r="FQ246" s="70"/>
      <c r="FR246" s="70"/>
      <c r="FS246" s="70"/>
      <c r="FT246" s="70"/>
      <c r="FU246" s="70"/>
      <c r="FV246" s="70"/>
      <c r="FW246" s="70"/>
      <c r="FX246" s="70"/>
      <c r="FY246" s="70"/>
      <c r="FZ246" s="70"/>
      <c r="GA246" s="70"/>
      <c r="GB246" s="70"/>
      <c r="GC246" s="70"/>
      <c r="GD246" s="70"/>
      <c r="GE246" s="70"/>
      <c r="GF246" s="70"/>
      <c r="GG246" s="70"/>
      <c r="GH246" s="70"/>
      <c r="GI246" s="70"/>
      <c r="GJ246" s="70"/>
      <c r="GK246" s="70"/>
      <c r="GL246" s="70"/>
      <c r="GM246" s="70"/>
      <c r="GN246" s="70"/>
      <c r="GO246" s="70"/>
      <c r="GP246" s="70"/>
      <c r="GQ246" s="70"/>
      <c r="GR246" s="70"/>
      <c r="GS246" s="70"/>
      <c r="GT246" s="70"/>
      <c r="GU246" s="70"/>
      <c r="GV246" s="70"/>
      <c r="GW246" s="70"/>
      <c r="GX246" s="70"/>
      <c r="GY246" s="70"/>
      <c r="GZ246" s="70"/>
      <c r="HA246" s="70"/>
      <c r="HB246" s="70"/>
      <c r="HC246" s="70"/>
      <c r="HD246" s="70"/>
      <c r="HE246" s="70"/>
      <c r="HF246" s="70"/>
      <c r="HG246" s="70"/>
      <c r="HH246" s="70"/>
      <c r="HI246" s="70"/>
      <c r="HJ246" s="70"/>
      <c r="HK246" s="70"/>
      <c r="HL246" s="70"/>
      <c r="HM246" s="70"/>
      <c r="HN246" s="70"/>
      <c r="HO246" s="70"/>
      <c r="HP246" s="70"/>
      <c r="HQ246" s="70"/>
      <c r="HR246" s="70"/>
      <c r="HS246" s="70"/>
      <c r="HT246" s="70"/>
      <c r="HU246" s="70"/>
      <c r="HV246" s="70"/>
      <c r="HW246" s="70"/>
      <c r="HX246" s="70"/>
      <c r="HY246" s="70"/>
      <c r="HZ246" s="70"/>
      <c r="IA246" s="70"/>
      <c r="IB246" s="70"/>
      <c r="IC246" s="70"/>
      <c r="ID246" s="70"/>
      <c r="IE246" s="70"/>
      <c r="IF246" s="70"/>
      <c r="IG246" s="70"/>
      <c r="IH246" s="70"/>
      <c r="II246" s="70"/>
      <c r="IJ246" s="70"/>
      <c r="IK246" s="70"/>
      <c r="IL246" s="70"/>
      <c r="IM246" s="70"/>
      <c r="IN246" s="70"/>
      <c r="IO246" s="70"/>
      <c r="IP246" s="70"/>
      <c r="IQ246" s="70"/>
      <c r="IR246" s="70"/>
      <c r="IS246" s="70"/>
      <c r="IT246" s="70"/>
      <c r="IU246" s="70"/>
      <c r="IV246" s="70"/>
      <c r="IW246" s="70"/>
      <c r="IX246" s="70"/>
      <c r="IY246" s="70"/>
      <c r="IZ246" s="70"/>
      <c r="JA246" s="70"/>
      <c r="JB246" s="70"/>
      <c r="JC246" s="70"/>
      <c r="JD246" s="70"/>
      <c r="JE246" s="70"/>
      <c r="JF246" s="70"/>
      <c r="JG246" s="70"/>
      <c r="JH246" s="70"/>
      <c r="JI246" s="70"/>
      <c r="JJ246" s="70"/>
      <c r="JK246" s="70"/>
      <c r="JL246" s="70"/>
      <c r="JM246" s="70"/>
      <c r="JN246" s="70"/>
      <c r="JO246" s="70"/>
      <c r="JP246" s="70"/>
      <c r="JQ246" s="70"/>
      <c r="JR246" s="70"/>
      <c r="JS246" s="70"/>
      <c r="JT246" s="70"/>
      <c r="JU246" s="70"/>
      <c r="JV246" s="70"/>
      <c r="JW246" s="70"/>
      <c r="JX246" s="70"/>
      <c r="JY246" s="70"/>
      <c r="JZ246" s="70"/>
      <c r="KA246" s="70"/>
      <c r="KB246" s="70"/>
      <c r="KC246" s="70"/>
      <c r="KD246" s="70"/>
      <c r="KE246" s="70"/>
      <c r="KF246" s="70"/>
      <c r="KG246" s="70"/>
      <c r="KH246" s="70"/>
      <c r="KI246" s="70"/>
      <c r="KJ246" s="70"/>
      <c r="KK246" s="70"/>
      <c r="KL246" s="70"/>
      <c r="KM246" s="70"/>
      <c r="KN246" s="70"/>
      <c r="KO246" s="70"/>
      <c r="KP246" s="70"/>
      <c r="KQ246" s="70"/>
      <c r="KR246" s="70"/>
      <c r="KS246" s="70"/>
      <c r="KT246" s="70"/>
      <c r="KU246" s="70"/>
      <c r="KV246" s="70"/>
      <c r="KW246" s="70"/>
      <c r="KX246" s="70"/>
      <c r="KY246" s="70"/>
      <c r="KZ246" s="70"/>
      <c r="LA246" s="70"/>
      <c r="LB246" s="70"/>
      <c r="LC246" s="70"/>
      <c r="LD246" s="70"/>
      <c r="LE246" s="70"/>
      <c r="LF246" s="70"/>
      <c r="LG246" s="70"/>
      <c r="LH246" s="70"/>
      <c r="LI246" s="70"/>
      <c r="LJ246" s="70"/>
      <c r="LK246" s="70"/>
      <c r="LL246" s="70"/>
      <c r="LM246" s="70"/>
      <c r="LN246" s="70"/>
      <c r="LO246" s="70"/>
      <c r="LP246" s="70"/>
      <c r="LQ246" s="70"/>
      <c r="LR246" s="70"/>
      <c r="LS246" s="70"/>
      <c r="LT246" s="70"/>
      <c r="LU246" s="70"/>
      <c r="LV246" s="70"/>
      <c r="LW246" s="70"/>
      <c r="LX246" s="70"/>
      <c r="LY246" s="70"/>
      <c r="LZ246" s="70"/>
      <c r="MA246" s="70"/>
      <c r="MB246" s="70"/>
      <c r="MC246" s="70"/>
      <c r="MD246" s="70"/>
      <c r="ME246" s="70"/>
      <c r="MF246" s="70"/>
      <c r="MG246" s="70"/>
      <c r="MH246" s="70"/>
      <c r="MI246" s="70"/>
      <c r="MJ246" s="70"/>
      <c r="MK246" s="70"/>
      <c r="ML246" s="70"/>
      <c r="MM246" s="70"/>
      <c r="MN246" s="70"/>
      <c r="MO246" s="70"/>
      <c r="MP246" s="70"/>
      <c r="MQ246" s="70"/>
      <c r="MR246" s="70"/>
      <c r="MS246" s="70"/>
      <c r="MT246" s="70"/>
      <c r="MU246" s="70"/>
      <c r="MV246" s="70"/>
      <c r="MW246" s="70"/>
      <c r="MX246" s="70"/>
      <c r="MY246" s="70"/>
      <c r="MZ246" s="70"/>
      <c r="NA246" s="70"/>
      <c r="NB246" s="70"/>
      <c r="NC246" s="70"/>
      <c r="ND246" s="70"/>
      <c r="NE246" s="70"/>
      <c r="NF246" s="70"/>
      <c r="NG246" s="70"/>
      <c r="NH246" s="70"/>
      <c r="NI246" s="70"/>
      <c r="NJ246" s="70"/>
      <c r="NK246" s="70"/>
      <c r="NL246" s="70"/>
      <c r="NM246" s="70"/>
      <c r="NN246" s="70"/>
      <c r="NO246" s="70"/>
      <c r="NP246" s="70"/>
      <c r="NQ246" s="70"/>
      <c r="NR246" s="70"/>
      <c r="NS246" s="70"/>
      <c r="NT246" s="70"/>
      <c r="NU246" s="70"/>
      <c r="NV246" s="70"/>
      <c r="NW246" s="70"/>
      <c r="NX246" s="70"/>
      <c r="NY246" s="70"/>
      <c r="NZ246" s="70"/>
      <c r="OA246" s="70"/>
      <c r="OB246" s="70"/>
      <c r="OC246" s="70"/>
      <c r="OD246" s="70"/>
      <c r="OE246" s="70"/>
      <c r="OF246" s="70"/>
      <c r="OG246" s="70"/>
      <c r="OH246" s="70"/>
      <c r="OI246" s="70"/>
      <c r="OJ246" s="70"/>
      <c r="OK246" s="70"/>
      <c r="OL246" s="70"/>
      <c r="OM246" s="70"/>
      <c r="ON246" s="70"/>
      <c r="OO246" s="70"/>
      <c r="OP246" s="70"/>
      <c r="OQ246" s="70"/>
      <c r="OR246" s="70"/>
      <c r="OS246" s="70"/>
      <c r="OT246" s="70"/>
      <c r="OU246" s="70"/>
      <c r="OV246" s="70"/>
      <c r="OW246" s="70"/>
      <c r="OX246" s="70"/>
      <c r="OY246" s="70"/>
      <c r="OZ246" s="70"/>
      <c r="PA246" s="70"/>
      <c r="PB246" s="70"/>
      <c r="PC246" s="70"/>
      <c r="PD246" s="70"/>
      <c r="PE246" s="70"/>
      <c r="PF246" s="70"/>
      <c r="PG246" s="70"/>
      <c r="PH246" s="70"/>
      <c r="PI246" s="70"/>
      <c r="PJ246" s="70"/>
      <c r="PK246" s="70"/>
      <c r="PL246" s="70"/>
      <c r="PM246" s="70"/>
      <c r="PN246" s="70"/>
      <c r="PO246" s="70"/>
      <c r="PP246" s="70"/>
      <c r="PQ246" s="70"/>
      <c r="PR246" s="70"/>
      <c r="PS246" s="70"/>
      <c r="PT246" s="70"/>
      <c r="PU246" s="70"/>
      <c r="PV246" s="70"/>
      <c r="PW246" s="70"/>
      <c r="PX246" s="70"/>
      <c r="PY246" s="70"/>
      <c r="PZ246" s="70"/>
      <c r="QA246" s="70"/>
      <c r="QB246" s="70"/>
      <c r="QC246" s="70"/>
      <c r="QD246" s="70"/>
      <c r="QE246" s="70"/>
      <c r="QF246" s="70"/>
      <c r="QG246" s="70"/>
      <c r="QH246" s="70"/>
      <c r="QI246" s="70"/>
      <c r="QJ246" s="70"/>
      <c r="QK246" s="70"/>
      <c r="QL246" s="70"/>
      <c r="QM246" s="70"/>
      <c r="QN246" s="70"/>
      <c r="QO246" s="70"/>
      <c r="QP246" s="70"/>
      <c r="QQ246" s="70"/>
      <c r="QR246" s="70"/>
      <c r="QS246" s="70"/>
      <c r="QT246" s="70"/>
      <c r="QU246" s="70"/>
      <c r="QV246" s="70"/>
      <c r="QW246" s="70"/>
      <c r="QX246" s="70"/>
      <c r="QY246" s="70"/>
      <c r="QZ246" s="70"/>
      <c r="RA246" s="70"/>
      <c r="RB246" s="70"/>
      <c r="RC246" s="70"/>
      <c r="RD246" s="70"/>
      <c r="RE246" s="70"/>
      <c r="RF246" s="70"/>
      <c r="RG246" s="70"/>
      <c r="RH246" s="70"/>
      <c r="RI246" s="70"/>
      <c r="RJ246" s="70"/>
      <c r="RK246" s="70"/>
      <c r="RL246" s="70"/>
      <c r="RM246" s="70"/>
      <c r="RN246" s="70"/>
      <c r="RO246" s="70"/>
      <c r="RP246" s="70"/>
      <c r="RQ246" s="70"/>
      <c r="RR246" s="70"/>
      <c r="RS246" s="70"/>
      <c r="RT246" s="70"/>
      <c r="RU246" s="70"/>
      <c r="RV246" s="70"/>
      <c r="RW246" s="70"/>
      <c r="RX246" s="70"/>
      <c r="RY246" s="70"/>
      <c r="RZ246" s="70"/>
      <c r="SA246" s="70"/>
      <c r="SB246" s="70"/>
      <c r="SC246" s="70"/>
      <c r="SD246" s="70"/>
      <c r="SE246" s="70"/>
      <c r="SF246" s="70"/>
      <c r="SG246" s="70"/>
      <c r="SH246" s="70"/>
      <c r="SI246" s="70"/>
      <c r="SJ246" s="70"/>
      <c r="SK246" s="70"/>
      <c r="SL246" s="70"/>
      <c r="SM246" s="70"/>
      <c r="SN246" s="70"/>
      <c r="SO246" s="70"/>
      <c r="SP246" s="70"/>
      <c r="SQ246" s="70"/>
      <c r="SR246" s="70"/>
      <c r="SS246" s="70"/>
      <c r="ST246" s="70"/>
      <c r="SU246" s="70"/>
      <c r="SV246" s="70"/>
      <c r="SW246" s="70"/>
      <c r="SX246" s="70"/>
      <c r="SY246" s="70"/>
      <c r="SZ246" s="70"/>
      <c r="TA246" s="70"/>
      <c r="TB246" s="70"/>
      <c r="TC246" s="70"/>
      <c r="TD246" s="70"/>
      <c r="TE246" s="70"/>
      <c r="TF246" s="70"/>
      <c r="TG246" s="70"/>
      <c r="TH246" s="70"/>
      <c r="TI246" s="70"/>
      <c r="TJ246" s="70"/>
      <c r="TK246" s="70"/>
      <c r="TL246" s="70"/>
      <c r="TM246" s="70"/>
      <c r="TN246" s="70"/>
      <c r="TO246" s="70"/>
      <c r="TP246" s="70"/>
      <c r="TQ246" s="70"/>
      <c r="TR246" s="70"/>
      <c r="TS246" s="70"/>
      <c r="TT246" s="70"/>
      <c r="TU246" s="70"/>
      <c r="TV246" s="70"/>
      <c r="TW246" s="70"/>
      <c r="TX246" s="70"/>
      <c r="TY246" s="70"/>
      <c r="TZ246" s="70"/>
      <c r="UA246" s="70"/>
      <c r="UB246" s="70"/>
      <c r="UC246" s="70"/>
      <c r="UD246" s="70"/>
      <c r="UE246" s="70"/>
      <c r="UF246" s="70"/>
      <c r="UG246" s="70"/>
      <c r="UH246" s="70"/>
      <c r="UI246" s="70"/>
      <c r="UJ246" s="70"/>
      <c r="UK246" s="70"/>
      <c r="UL246" s="70"/>
      <c r="UM246" s="70"/>
      <c r="UN246" s="70"/>
      <c r="UO246" s="70"/>
      <c r="UP246" s="70"/>
      <c r="UQ246" s="70"/>
      <c r="UR246" s="70"/>
      <c r="US246" s="70"/>
      <c r="UT246" s="70"/>
      <c r="UU246" s="70"/>
      <c r="UV246" s="70"/>
      <c r="UW246" s="70"/>
      <c r="UX246" s="70"/>
      <c r="UY246" s="70"/>
      <c r="UZ246" s="70"/>
      <c r="VA246" s="70"/>
      <c r="VB246" s="70"/>
      <c r="VC246" s="70"/>
      <c r="VD246" s="70"/>
      <c r="VE246" s="70"/>
      <c r="VF246" s="70"/>
      <c r="VG246" s="70"/>
      <c r="VH246" s="70"/>
      <c r="VI246" s="70"/>
      <c r="VJ246" s="70"/>
      <c r="VK246" s="70"/>
      <c r="VL246" s="70"/>
      <c r="VM246" s="70"/>
      <c r="VN246" s="70"/>
      <c r="VO246" s="70"/>
      <c r="VP246" s="70"/>
      <c r="VQ246" s="70"/>
      <c r="VR246" s="70"/>
      <c r="VS246" s="70"/>
      <c r="VT246" s="70"/>
      <c r="VU246" s="70"/>
      <c r="VV246" s="70"/>
      <c r="VW246" s="70"/>
      <c r="VX246" s="70"/>
      <c r="VY246" s="70"/>
      <c r="VZ246" s="70"/>
      <c r="WA246" s="70"/>
      <c r="WB246" s="70"/>
    </row>
    <row r="247" spans="1:600" s="90" customFormat="1" ht="21" customHeight="1">
      <c r="A247" s="401">
        <v>238</v>
      </c>
      <c r="B247" s="406" t="s">
        <v>625</v>
      </c>
      <c r="C247" s="272">
        <f t="shared" si="1"/>
        <v>11</v>
      </c>
      <c r="D247" s="272"/>
      <c r="E247" s="272"/>
      <c r="F247" s="273">
        <f t="shared" si="0"/>
        <v>11</v>
      </c>
      <c r="G247" s="118"/>
      <c r="H247" s="118"/>
      <c r="I247" s="118"/>
      <c r="J247" s="127"/>
      <c r="K247" s="118"/>
      <c r="L247" s="118"/>
      <c r="M247" s="118"/>
      <c r="N247" s="118"/>
      <c r="O247" s="118"/>
      <c r="P247" s="234"/>
      <c r="Q247" s="235"/>
      <c r="R247" s="235"/>
      <c r="S247" s="118"/>
      <c r="T247" s="118"/>
      <c r="U247" s="141">
        <v>11</v>
      </c>
      <c r="V247" s="118"/>
      <c r="W247" s="118"/>
      <c r="X247" s="118"/>
      <c r="Y247" s="158"/>
      <c r="Z247" s="334"/>
      <c r="AA247" s="334"/>
      <c r="AB247" s="334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  <c r="DH247" s="70"/>
      <c r="DI247" s="70"/>
      <c r="DJ247" s="70"/>
      <c r="DK247" s="70"/>
      <c r="DL247" s="70"/>
      <c r="DM247" s="70"/>
      <c r="DN247" s="70"/>
      <c r="DO247" s="70"/>
      <c r="DP247" s="70"/>
      <c r="DQ247" s="70"/>
      <c r="DR247" s="70"/>
      <c r="DS247" s="70"/>
      <c r="DT247" s="70"/>
      <c r="DU247" s="70"/>
      <c r="DV247" s="70"/>
      <c r="DW247" s="70"/>
      <c r="DX247" s="70"/>
      <c r="DY247" s="70"/>
      <c r="DZ247" s="70"/>
      <c r="EA247" s="70"/>
      <c r="EB247" s="70"/>
      <c r="EC247" s="70"/>
      <c r="ED247" s="70"/>
      <c r="EE247" s="70"/>
      <c r="EF247" s="70"/>
      <c r="EG247" s="70"/>
      <c r="EH247" s="70"/>
      <c r="EI247" s="70"/>
      <c r="EJ247" s="70"/>
      <c r="EK247" s="70"/>
      <c r="EL247" s="70"/>
      <c r="EM247" s="70"/>
      <c r="EN247" s="70"/>
      <c r="EO247" s="70"/>
      <c r="EP247" s="70"/>
      <c r="EQ247" s="70"/>
      <c r="ER247" s="70"/>
      <c r="ES247" s="70"/>
      <c r="ET247" s="70"/>
      <c r="EU247" s="70"/>
      <c r="EV247" s="70"/>
      <c r="EW247" s="70"/>
      <c r="EX247" s="70"/>
      <c r="EY247" s="70"/>
      <c r="EZ247" s="70"/>
      <c r="FA247" s="70"/>
      <c r="FB247" s="70"/>
      <c r="FC247" s="70"/>
      <c r="FD247" s="70"/>
      <c r="FE247" s="70"/>
      <c r="FF247" s="70"/>
      <c r="FG247" s="70"/>
      <c r="FH247" s="70"/>
      <c r="FI247" s="70"/>
      <c r="FJ247" s="70"/>
      <c r="FK247" s="70"/>
      <c r="FL247" s="70"/>
      <c r="FM247" s="70"/>
      <c r="FN247" s="70"/>
      <c r="FO247" s="70"/>
      <c r="FP247" s="70"/>
      <c r="FQ247" s="70"/>
      <c r="FR247" s="70"/>
      <c r="FS247" s="70"/>
      <c r="FT247" s="70"/>
      <c r="FU247" s="70"/>
      <c r="FV247" s="70"/>
      <c r="FW247" s="70"/>
      <c r="FX247" s="70"/>
      <c r="FY247" s="70"/>
      <c r="FZ247" s="70"/>
      <c r="GA247" s="70"/>
      <c r="GB247" s="70"/>
      <c r="GC247" s="70"/>
      <c r="GD247" s="70"/>
      <c r="GE247" s="70"/>
      <c r="GF247" s="70"/>
      <c r="GG247" s="70"/>
      <c r="GH247" s="70"/>
      <c r="GI247" s="70"/>
      <c r="GJ247" s="70"/>
      <c r="GK247" s="70"/>
      <c r="GL247" s="70"/>
      <c r="GM247" s="70"/>
      <c r="GN247" s="70"/>
      <c r="GO247" s="70"/>
      <c r="GP247" s="70"/>
      <c r="GQ247" s="70"/>
      <c r="GR247" s="70"/>
      <c r="GS247" s="70"/>
      <c r="GT247" s="70"/>
      <c r="GU247" s="70"/>
      <c r="GV247" s="70"/>
      <c r="GW247" s="70"/>
      <c r="GX247" s="70"/>
      <c r="GY247" s="70"/>
      <c r="GZ247" s="70"/>
      <c r="HA247" s="70"/>
      <c r="HB247" s="70"/>
      <c r="HC247" s="70"/>
      <c r="HD247" s="70"/>
      <c r="HE247" s="70"/>
      <c r="HF247" s="70"/>
      <c r="HG247" s="70"/>
      <c r="HH247" s="70"/>
      <c r="HI247" s="70"/>
      <c r="HJ247" s="70"/>
      <c r="HK247" s="70"/>
      <c r="HL247" s="70"/>
      <c r="HM247" s="70"/>
      <c r="HN247" s="70"/>
      <c r="HO247" s="70"/>
      <c r="HP247" s="70"/>
      <c r="HQ247" s="70"/>
      <c r="HR247" s="70"/>
      <c r="HS247" s="70"/>
      <c r="HT247" s="70"/>
      <c r="HU247" s="70"/>
      <c r="HV247" s="70"/>
      <c r="HW247" s="70"/>
      <c r="HX247" s="70"/>
      <c r="HY247" s="70"/>
      <c r="HZ247" s="70"/>
      <c r="IA247" s="70"/>
      <c r="IB247" s="70"/>
      <c r="IC247" s="70"/>
      <c r="ID247" s="70"/>
      <c r="IE247" s="70"/>
      <c r="IF247" s="70"/>
      <c r="IG247" s="70"/>
      <c r="IH247" s="70"/>
      <c r="II247" s="70"/>
      <c r="IJ247" s="70"/>
      <c r="IK247" s="70"/>
      <c r="IL247" s="70"/>
      <c r="IM247" s="70"/>
      <c r="IN247" s="70"/>
      <c r="IO247" s="70"/>
      <c r="IP247" s="70"/>
      <c r="IQ247" s="70"/>
      <c r="IR247" s="70"/>
      <c r="IS247" s="70"/>
      <c r="IT247" s="70"/>
      <c r="IU247" s="70"/>
      <c r="IV247" s="70"/>
      <c r="IW247" s="70"/>
      <c r="IX247" s="70"/>
      <c r="IY247" s="70"/>
      <c r="IZ247" s="70"/>
      <c r="JA247" s="70"/>
      <c r="JB247" s="70"/>
      <c r="JC247" s="70"/>
      <c r="JD247" s="70"/>
      <c r="JE247" s="70"/>
      <c r="JF247" s="70"/>
      <c r="JG247" s="70"/>
      <c r="JH247" s="70"/>
      <c r="JI247" s="70"/>
      <c r="JJ247" s="70"/>
      <c r="JK247" s="70"/>
      <c r="JL247" s="70"/>
      <c r="JM247" s="70"/>
      <c r="JN247" s="70"/>
      <c r="JO247" s="70"/>
      <c r="JP247" s="70"/>
      <c r="JQ247" s="70"/>
      <c r="JR247" s="70"/>
      <c r="JS247" s="70"/>
      <c r="JT247" s="70"/>
      <c r="JU247" s="70"/>
      <c r="JV247" s="70"/>
      <c r="JW247" s="70"/>
      <c r="JX247" s="70"/>
      <c r="JY247" s="70"/>
      <c r="JZ247" s="70"/>
      <c r="KA247" s="70"/>
      <c r="KB247" s="70"/>
      <c r="KC247" s="70"/>
      <c r="KD247" s="70"/>
      <c r="KE247" s="70"/>
      <c r="KF247" s="70"/>
      <c r="KG247" s="70"/>
      <c r="KH247" s="70"/>
      <c r="KI247" s="70"/>
      <c r="KJ247" s="70"/>
      <c r="KK247" s="70"/>
      <c r="KL247" s="70"/>
      <c r="KM247" s="70"/>
      <c r="KN247" s="70"/>
      <c r="KO247" s="70"/>
      <c r="KP247" s="70"/>
      <c r="KQ247" s="70"/>
      <c r="KR247" s="70"/>
      <c r="KS247" s="70"/>
      <c r="KT247" s="70"/>
      <c r="KU247" s="70"/>
      <c r="KV247" s="70"/>
      <c r="KW247" s="70"/>
      <c r="KX247" s="70"/>
      <c r="KY247" s="70"/>
      <c r="KZ247" s="70"/>
      <c r="LA247" s="70"/>
      <c r="LB247" s="70"/>
      <c r="LC247" s="70"/>
      <c r="LD247" s="70"/>
      <c r="LE247" s="70"/>
      <c r="LF247" s="70"/>
      <c r="LG247" s="70"/>
      <c r="LH247" s="70"/>
      <c r="LI247" s="70"/>
      <c r="LJ247" s="70"/>
      <c r="LK247" s="70"/>
      <c r="LL247" s="70"/>
      <c r="LM247" s="70"/>
      <c r="LN247" s="70"/>
      <c r="LO247" s="70"/>
      <c r="LP247" s="70"/>
      <c r="LQ247" s="70"/>
      <c r="LR247" s="70"/>
      <c r="LS247" s="70"/>
      <c r="LT247" s="70"/>
      <c r="LU247" s="70"/>
      <c r="LV247" s="70"/>
      <c r="LW247" s="70"/>
      <c r="LX247" s="70"/>
      <c r="LY247" s="70"/>
      <c r="LZ247" s="70"/>
      <c r="MA247" s="70"/>
      <c r="MB247" s="70"/>
      <c r="MC247" s="70"/>
      <c r="MD247" s="70"/>
      <c r="ME247" s="70"/>
      <c r="MF247" s="70"/>
      <c r="MG247" s="70"/>
      <c r="MH247" s="70"/>
      <c r="MI247" s="70"/>
      <c r="MJ247" s="70"/>
      <c r="MK247" s="70"/>
      <c r="ML247" s="70"/>
      <c r="MM247" s="70"/>
      <c r="MN247" s="70"/>
      <c r="MO247" s="70"/>
      <c r="MP247" s="70"/>
      <c r="MQ247" s="70"/>
      <c r="MR247" s="70"/>
      <c r="MS247" s="70"/>
      <c r="MT247" s="70"/>
      <c r="MU247" s="70"/>
      <c r="MV247" s="70"/>
      <c r="MW247" s="70"/>
      <c r="MX247" s="70"/>
      <c r="MY247" s="70"/>
      <c r="MZ247" s="70"/>
      <c r="NA247" s="70"/>
      <c r="NB247" s="70"/>
      <c r="NC247" s="70"/>
      <c r="ND247" s="70"/>
      <c r="NE247" s="70"/>
      <c r="NF247" s="70"/>
      <c r="NG247" s="70"/>
      <c r="NH247" s="70"/>
      <c r="NI247" s="70"/>
      <c r="NJ247" s="70"/>
      <c r="NK247" s="70"/>
      <c r="NL247" s="70"/>
      <c r="NM247" s="70"/>
      <c r="NN247" s="70"/>
      <c r="NO247" s="70"/>
      <c r="NP247" s="70"/>
      <c r="NQ247" s="70"/>
      <c r="NR247" s="70"/>
      <c r="NS247" s="70"/>
      <c r="NT247" s="70"/>
      <c r="NU247" s="70"/>
      <c r="NV247" s="70"/>
      <c r="NW247" s="70"/>
      <c r="NX247" s="70"/>
      <c r="NY247" s="70"/>
      <c r="NZ247" s="70"/>
      <c r="OA247" s="70"/>
      <c r="OB247" s="70"/>
      <c r="OC247" s="70"/>
      <c r="OD247" s="70"/>
      <c r="OE247" s="70"/>
      <c r="OF247" s="70"/>
      <c r="OG247" s="70"/>
      <c r="OH247" s="70"/>
      <c r="OI247" s="70"/>
      <c r="OJ247" s="70"/>
      <c r="OK247" s="70"/>
      <c r="OL247" s="70"/>
      <c r="OM247" s="70"/>
      <c r="ON247" s="70"/>
      <c r="OO247" s="70"/>
      <c r="OP247" s="70"/>
      <c r="OQ247" s="70"/>
      <c r="OR247" s="70"/>
      <c r="OS247" s="70"/>
      <c r="OT247" s="70"/>
      <c r="OU247" s="70"/>
      <c r="OV247" s="70"/>
      <c r="OW247" s="70"/>
      <c r="OX247" s="70"/>
      <c r="OY247" s="70"/>
      <c r="OZ247" s="70"/>
      <c r="PA247" s="70"/>
      <c r="PB247" s="70"/>
      <c r="PC247" s="70"/>
      <c r="PD247" s="70"/>
      <c r="PE247" s="70"/>
      <c r="PF247" s="70"/>
      <c r="PG247" s="70"/>
      <c r="PH247" s="70"/>
      <c r="PI247" s="70"/>
      <c r="PJ247" s="70"/>
      <c r="PK247" s="70"/>
      <c r="PL247" s="70"/>
      <c r="PM247" s="70"/>
      <c r="PN247" s="70"/>
      <c r="PO247" s="70"/>
      <c r="PP247" s="70"/>
      <c r="PQ247" s="70"/>
      <c r="PR247" s="70"/>
      <c r="PS247" s="70"/>
      <c r="PT247" s="70"/>
      <c r="PU247" s="70"/>
      <c r="PV247" s="70"/>
      <c r="PW247" s="70"/>
      <c r="PX247" s="70"/>
      <c r="PY247" s="70"/>
      <c r="PZ247" s="70"/>
      <c r="QA247" s="70"/>
      <c r="QB247" s="70"/>
      <c r="QC247" s="70"/>
      <c r="QD247" s="70"/>
      <c r="QE247" s="70"/>
      <c r="QF247" s="70"/>
      <c r="QG247" s="70"/>
      <c r="QH247" s="70"/>
      <c r="QI247" s="70"/>
      <c r="QJ247" s="70"/>
      <c r="QK247" s="70"/>
      <c r="QL247" s="70"/>
      <c r="QM247" s="70"/>
      <c r="QN247" s="70"/>
      <c r="QO247" s="70"/>
      <c r="QP247" s="70"/>
      <c r="QQ247" s="70"/>
      <c r="QR247" s="70"/>
      <c r="QS247" s="70"/>
      <c r="QT247" s="70"/>
      <c r="QU247" s="70"/>
      <c r="QV247" s="70"/>
      <c r="QW247" s="70"/>
      <c r="QX247" s="70"/>
      <c r="QY247" s="70"/>
      <c r="QZ247" s="70"/>
      <c r="RA247" s="70"/>
      <c r="RB247" s="70"/>
      <c r="RC247" s="70"/>
      <c r="RD247" s="70"/>
      <c r="RE247" s="70"/>
      <c r="RF247" s="70"/>
      <c r="RG247" s="70"/>
      <c r="RH247" s="70"/>
      <c r="RI247" s="70"/>
      <c r="RJ247" s="70"/>
      <c r="RK247" s="70"/>
      <c r="RL247" s="70"/>
      <c r="RM247" s="70"/>
      <c r="RN247" s="70"/>
      <c r="RO247" s="70"/>
      <c r="RP247" s="70"/>
      <c r="RQ247" s="70"/>
      <c r="RR247" s="70"/>
      <c r="RS247" s="70"/>
      <c r="RT247" s="70"/>
      <c r="RU247" s="70"/>
      <c r="RV247" s="70"/>
      <c r="RW247" s="70"/>
      <c r="RX247" s="70"/>
      <c r="RY247" s="70"/>
      <c r="RZ247" s="70"/>
      <c r="SA247" s="70"/>
      <c r="SB247" s="70"/>
      <c r="SC247" s="70"/>
      <c r="SD247" s="70"/>
      <c r="SE247" s="70"/>
      <c r="SF247" s="70"/>
      <c r="SG247" s="70"/>
      <c r="SH247" s="70"/>
      <c r="SI247" s="70"/>
      <c r="SJ247" s="70"/>
      <c r="SK247" s="70"/>
      <c r="SL247" s="70"/>
      <c r="SM247" s="70"/>
      <c r="SN247" s="70"/>
      <c r="SO247" s="70"/>
      <c r="SP247" s="70"/>
      <c r="SQ247" s="70"/>
      <c r="SR247" s="70"/>
      <c r="SS247" s="70"/>
      <c r="ST247" s="70"/>
      <c r="SU247" s="70"/>
      <c r="SV247" s="70"/>
      <c r="SW247" s="70"/>
      <c r="SX247" s="70"/>
      <c r="SY247" s="70"/>
      <c r="SZ247" s="70"/>
      <c r="TA247" s="70"/>
      <c r="TB247" s="70"/>
      <c r="TC247" s="70"/>
      <c r="TD247" s="70"/>
      <c r="TE247" s="70"/>
      <c r="TF247" s="70"/>
      <c r="TG247" s="70"/>
      <c r="TH247" s="70"/>
      <c r="TI247" s="70"/>
      <c r="TJ247" s="70"/>
      <c r="TK247" s="70"/>
      <c r="TL247" s="70"/>
      <c r="TM247" s="70"/>
      <c r="TN247" s="70"/>
      <c r="TO247" s="70"/>
      <c r="TP247" s="70"/>
      <c r="TQ247" s="70"/>
      <c r="TR247" s="70"/>
      <c r="TS247" s="70"/>
      <c r="TT247" s="70"/>
      <c r="TU247" s="70"/>
      <c r="TV247" s="70"/>
      <c r="TW247" s="70"/>
      <c r="TX247" s="70"/>
      <c r="TY247" s="70"/>
      <c r="TZ247" s="70"/>
      <c r="UA247" s="70"/>
      <c r="UB247" s="70"/>
      <c r="UC247" s="70"/>
      <c r="UD247" s="70"/>
      <c r="UE247" s="70"/>
      <c r="UF247" s="70"/>
      <c r="UG247" s="70"/>
      <c r="UH247" s="70"/>
      <c r="UI247" s="70"/>
      <c r="UJ247" s="70"/>
      <c r="UK247" s="70"/>
      <c r="UL247" s="70"/>
      <c r="UM247" s="70"/>
      <c r="UN247" s="70"/>
      <c r="UO247" s="70"/>
      <c r="UP247" s="70"/>
      <c r="UQ247" s="70"/>
      <c r="UR247" s="70"/>
      <c r="US247" s="70"/>
      <c r="UT247" s="70"/>
      <c r="UU247" s="70"/>
      <c r="UV247" s="70"/>
      <c r="UW247" s="70"/>
      <c r="UX247" s="70"/>
      <c r="UY247" s="70"/>
      <c r="UZ247" s="70"/>
      <c r="VA247" s="70"/>
      <c r="VB247" s="70"/>
      <c r="VC247" s="70"/>
      <c r="VD247" s="70"/>
      <c r="VE247" s="70"/>
      <c r="VF247" s="70"/>
      <c r="VG247" s="70"/>
      <c r="VH247" s="70"/>
      <c r="VI247" s="70"/>
      <c r="VJ247" s="70"/>
      <c r="VK247" s="70"/>
      <c r="VL247" s="70"/>
      <c r="VM247" s="70"/>
      <c r="VN247" s="70"/>
      <c r="VO247" s="70"/>
      <c r="VP247" s="70"/>
      <c r="VQ247" s="70"/>
      <c r="VR247" s="70"/>
      <c r="VS247" s="70"/>
      <c r="VT247" s="70"/>
      <c r="VU247" s="70"/>
      <c r="VV247" s="70"/>
      <c r="VW247" s="70"/>
      <c r="VX247" s="70"/>
      <c r="VY247" s="70"/>
      <c r="VZ247" s="70"/>
      <c r="WA247" s="70"/>
      <c r="WB247" s="70"/>
    </row>
    <row r="248" spans="1:600" s="90" customFormat="1" ht="19.149999999999999" customHeight="1">
      <c r="A248" s="401">
        <v>239</v>
      </c>
      <c r="B248" s="407" t="s">
        <v>626</v>
      </c>
      <c r="C248" s="272">
        <f t="shared" si="1"/>
        <v>815</v>
      </c>
      <c r="D248" s="272"/>
      <c r="E248" s="272"/>
      <c r="F248" s="273">
        <f t="shared" ref="F248:F254" si="2">SUM(G248:Y248)</f>
        <v>815</v>
      </c>
      <c r="G248" s="118"/>
      <c r="H248" s="118"/>
      <c r="I248" s="118"/>
      <c r="J248" s="127"/>
      <c r="K248" s="118"/>
      <c r="L248" s="118"/>
      <c r="M248" s="118"/>
      <c r="N248" s="118"/>
      <c r="O248" s="118"/>
      <c r="P248" s="234"/>
      <c r="Q248" s="235"/>
      <c r="R248" s="235"/>
      <c r="S248" s="118"/>
      <c r="T248" s="118"/>
      <c r="U248" s="141">
        <v>815</v>
      </c>
      <c r="V248" s="118"/>
      <c r="W248" s="118"/>
      <c r="X248" s="118"/>
      <c r="Y248" s="158"/>
      <c r="Z248" s="334"/>
      <c r="AA248" s="334"/>
      <c r="AB248" s="334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70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0"/>
      <c r="ES248" s="70"/>
      <c r="ET248" s="70"/>
      <c r="EU248" s="70"/>
      <c r="EV248" s="70"/>
      <c r="EW248" s="70"/>
      <c r="EX248" s="70"/>
      <c r="EY248" s="70"/>
      <c r="EZ248" s="70"/>
      <c r="FA248" s="70"/>
      <c r="FB248" s="70"/>
      <c r="FC248" s="70"/>
      <c r="FD248" s="70"/>
      <c r="FE248" s="70"/>
      <c r="FF248" s="70"/>
      <c r="FG248" s="70"/>
      <c r="FH248" s="70"/>
      <c r="FI248" s="70"/>
      <c r="FJ248" s="70"/>
      <c r="FK248" s="70"/>
      <c r="FL248" s="70"/>
      <c r="FM248" s="70"/>
      <c r="FN248" s="70"/>
      <c r="FO248" s="70"/>
      <c r="FP248" s="70"/>
      <c r="FQ248" s="70"/>
      <c r="FR248" s="70"/>
      <c r="FS248" s="70"/>
      <c r="FT248" s="70"/>
      <c r="FU248" s="70"/>
      <c r="FV248" s="70"/>
      <c r="FW248" s="70"/>
      <c r="FX248" s="70"/>
      <c r="FY248" s="70"/>
      <c r="FZ248" s="70"/>
      <c r="GA248" s="70"/>
      <c r="GB248" s="70"/>
      <c r="GC248" s="70"/>
      <c r="GD248" s="70"/>
      <c r="GE248" s="70"/>
      <c r="GF248" s="70"/>
      <c r="GG248" s="70"/>
      <c r="GH248" s="70"/>
      <c r="GI248" s="70"/>
      <c r="GJ248" s="70"/>
      <c r="GK248" s="70"/>
      <c r="GL248" s="70"/>
      <c r="GM248" s="70"/>
      <c r="GN248" s="70"/>
      <c r="GO248" s="70"/>
      <c r="GP248" s="70"/>
      <c r="GQ248" s="70"/>
      <c r="GR248" s="70"/>
      <c r="GS248" s="70"/>
      <c r="GT248" s="70"/>
      <c r="GU248" s="70"/>
      <c r="GV248" s="70"/>
      <c r="GW248" s="70"/>
      <c r="GX248" s="70"/>
      <c r="GY248" s="70"/>
      <c r="GZ248" s="70"/>
      <c r="HA248" s="70"/>
      <c r="HB248" s="70"/>
      <c r="HC248" s="70"/>
      <c r="HD248" s="70"/>
      <c r="HE248" s="70"/>
      <c r="HF248" s="70"/>
      <c r="HG248" s="70"/>
      <c r="HH248" s="70"/>
      <c r="HI248" s="70"/>
      <c r="HJ248" s="70"/>
      <c r="HK248" s="70"/>
      <c r="HL248" s="70"/>
      <c r="HM248" s="70"/>
      <c r="HN248" s="70"/>
      <c r="HO248" s="70"/>
      <c r="HP248" s="70"/>
      <c r="HQ248" s="70"/>
      <c r="HR248" s="70"/>
      <c r="HS248" s="70"/>
      <c r="HT248" s="70"/>
      <c r="HU248" s="70"/>
      <c r="HV248" s="70"/>
      <c r="HW248" s="70"/>
      <c r="HX248" s="70"/>
      <c r="HY248" s="70"/>
      <c r="HZ248" s="70"/>
      <c r="IA248" s="70"/>
      <c r="IB248" s="70"/>
      <c r="IC248" s="70"/>
      <c r="ID248" s="70"/>
      <c r="IE248" s="70"/>
      <c r="IF248" s="70"/>
      <c r="IG248" s="70"/>
      <c r="IH248" s="70"/>
      <c r="II248" s="70"/>
      <c r="IJ248" s="70"/>
      <c r="IK248" s="70"/>
      <c r="IL248" s="70"/>
      <c r="IM248" s="70"/>
      <c r="IN248" s="70"/>
      <c r="IO248" s="70"/>
      <c r="IP248" s="70"/>
      <c r="IQ248" s="70"/>
      <c r="IR248" s="70"/>
      <c r="IS248" s="70"/>
      <c r="IT248" s="70"/>
      <c r="IU248" s="70"/>
      <c r="IV248" s="70"/>
      <c r="IW248" s="70"/>
      <c r="IX248" s="70"/>
      <c r="IY248" s="70"/>
      <c r="IZ248" s="70"/>
      <c r="JA248" s="70"/>
      <c r="JB248" s="70"/>
      <c r="JC248" s="70"/>
      <c r="JD248" s="70"/>
      <c r="JE248" s="70"/>
      <c r="JF248" s="70"/>
      <c r="JG248" s="70"/>
      <c r="JH248" s="70"/>
      <c r="JI248" s="70"/>
      <c r="JJ248" s="70"/>
      <c r="JK248" s="70"/>
      <c r="JL248" s="70"/>
      <c r="JM248" s="70"/>
      <c r="JN248" s="70"/>
      <c r="JO248" s="70"/>
      <c r="JP248" s="70"/>
      <c r="JQ248" s="70"/>
      <c r="JR248" s="70"/>
      <c r="JS248" s="70"/>
      <c r="JT248" s="70"/>
      <c r="JU248" s="70"/>
      <c r="JV248" s="70"/>
      <c r="JW248" s="70"/>
      <c r="JX248" s="70"/>
      <c r="JY248" s="70"/>
      <c r="JZ248" s="70"/>
      <c r="KA248" s="70"/>
      <c r="KB248" s="70"/>
      <c r="KC248" s="70"/>
      <c r="KD248" s="70"/>
      <c r="KE248" s="70"/>
      <c r="KF248" s="70"/>
      <c r="KG248" s="70"/>
      <c r="KH248" s="70"/>
      <c r="KI248" s="70"/>
      <c r="KJ248" s="70"/>
      <c r="KK248" s="70"/>
      <c r="KL248" s="70"/>
      <c r="KM248" s="70"/>
      <c r="KN248" s="70"/>
      <c r="KO248" s="70"/>
      <c r="KP248" s="70"/>
      <c r="KQ248" s="70"/>
      <c r="KR248" s="70"/>
      <c r="KS248" s="70"/>
      <c r="KT248" s="70"/>
      <c r="KU248" s="70"/>
      <c r="KV248" s="70"/>
      <c r="KW248" s="70"/>
      <c r="KX248" s="70"/>
      <c r="KY248" s="70"/>
      <c r="KZ248" s="70"/>
      <c r="LA248" s="70"/>
      <c r="LB248" s="70"/>
      <c r="LC248" s="70"/>
      <c r="LD248" s="70"/>
      <c r="LE248" s="70"/>
      <c r="LF248" s="70"/>
      <c r="LG248" s="70"/>
      <c r="LH248" s="70"/>
      <c r="LI248" s="70"/>
      <c r="LJ248" s="70"/>
      <c r="LK248" s="70"/>
      <c r="LL248" s="70"/>
      <c r="LM248" s="70"/>
      <c r="LN248" s="70"/>
      <c r="LO248" s="70"/>
      <c r="LP248" s="70"/>
      <c r="LQ248" s="70"/>
      <c r="LR248" s="70"/>
      <c r="LS248" s="70"/>
      <c r="LT248" s="70"/>
      <c r="LU248" s="70"/>
      <c r="LV248" s="70"/>
      <c r="LW248" s="70"/>
      <c r="LX248" s="70"/>
      <c r="LY248" s="70"/>
      <c r="LZ248" s="70"/>
      <c r="MA248" s="70"/>
      <c r="MB248" s="70"/>
      <c r="MC248" s="70"/>
      <c r="MD248" s="70"/>
      <c r="ME248" s="70"/>
      <c r="MF248" s="70"/>
      <c r="MG248" s="70"/>
      <c r="MH248" s="70"/>
      <c r="MI248" s="70"/>
      <c r="MJ248" s="70"/>
      <c r="MK248" s="70"/>
      <c r="ML248" s="70"/>
      <c r="MM248" s="70"/>
      <c r="MN248" s="70"/>
      <c r="MO248" s="70"/>
      <c r="MP248" s="70"/>
      <c r="MQ248" s="70"/>
      <c r="MR248" s="70"/>
      <c r="MS248" s="70"/>
      <c r="MT248" s="70"/>
      <c r="MU248" s="70"/>
      <c r="MV248" s="70"/>
      <c r="MW248" s="70"/>
      <c r="MX248" s="70"/>
      <c r="MY248" s="70"/>
      <c r="MZ248" s="70"/>
      <c r="NA248" s="70"/>
      <c r="NB248" s="70"/>
      <c r="NC248" s="70"/>
      <c r="ND248" s="70"/>
      <c r="NE248" s="70"/>
      <c r="NF248" s="70"/>
      <c r="NG248" s="70"/>
      <c r="NH248" s="70"/>
      <c r="NI248" s="70"/>
      <c r="NJ248" s="70"/>
      <c r="NK248" s="70"/>
      <c r="NL248" s="70"/>
      <c r="NM248" s="70"/>
      <c r="NN248" s="70"/>
      <c r="NO248" s="70"/>
      <c r="NP248" s="70"/>
      <c r="NQ248" s="70"/>
      <c r="NR248" s="70"/>
      <c r="NS248" s="70"/>
      <c r="NT248" s="70"/>
      <c r="NU248" s="70"/>
      <c r="NV248" s="70"/>
      <c r="NW248" s="70"/>
      <c r="NX248" s="70"/>
      <c r="NY248" s="70"/>
      <c r="NZ248" s="70"/>
      <c r="OA248" s="70"/>
      <c r="OB248" s="70"/>
      <c r="OC248" s="70"/>
      <c r="OD248" s="70"/>
      <c r="OE248" s="70"/>
      <c r="OF248" s="70"/>
      <c r="OG248" s="70"/>
      <c r="OH248" s="70"/>
      <c r="OI248" s="70"/>
      <c r="OJ248" s="70"/>
      <c r="OK248" s="70"/>
      <c r="OL248" s="70"/>
      <c r="OM248" s="70"/>
      <c r="ON248" s="70"/>
      <c r="OO248" s="70"/>
      <c r="OP248" s="70"/>
      <c r="OQ248" s="70"/>
      <c r="OR248" s="70"/>
      <c r="OS248" s="70"/>
      <c r="OT248" s="70"/>
      <c r="OU248" s="70"/>
      <c r="OV248" s="70"/>
      <c r="OW248" s="70"/>
      <c r="OX248" s="70"/>
      <c r="OY248" s="70"/>
      <c r="OZ248" s="70"/>
      <c r="PA248" s="70"/>
      <c r="PB248" s="70"/>
      <c r="PC248" s="70"/>
      <c r="PD248" s="70"/>
      <c r="PE248" s="70"/>
      <c r="PF248" s="70"/>
      <c r="PG248" s="70"/>
      <c r="PH248" s="70"/>
      <c r="PI248" s="70"/>
      <c r="PJ248" s="70"/>
      <c r="PK248" s="70"/>
      <c r="PL248" s="70"/>
      <c r="PM248" s="70"/>
      <c r="PN248" s="70"/>
      <c r="PO248" s="70"/>
      <c r="PP248" s="70"/>
      <c r="PQ248" s="70"/>
      <c r="PR248" s="70"/>
      <c r="PS248" s="70"/>
      <c r="PT248" s="70"/>
      <c r="PU248" s="70"/>
      <c r="PV248" s="70"/>
      <c r="PW248" s="70"/>
      <c r="PX248" s="70"/>
      <c r="PY248" s="70"/>
      <c r="PZ248" s="70"/>
      <c r="QA248" s="70"/>
      <c r="QB248" s="70"/>
      <c r="QC248" s="70"/>
      <c r="QD248" s="70"/>
      <c r="QE248" s="70"/>
      <c r="QF248" s="70"/>
      <c r="QG248" s="70"/>
      <c r="QH248" s="70"/>
      <c r="QI248" s="70"/>
      <c r="QJ248" s="70"/>
      <c r="QK248" s="70"/>
      <c r="QL248" s="70"/>
      <c r="QM248" s="70"/>
      <c r="QN248" s="70"/>
      <c r="QO248" s="70"/>
      <c r="QP248" s="70"/>
      <c r="QQ248" s="70"/>
      <c r="QR248" s="70"/>
      <c r="QS248" s="70"/>
      <c r="QT248" s="70"/>
      <c r="QU248" s="70"/>
      <c r="QV248" s="70"/>
      <c r="QW248" s="70"/>
      <c r="QX248" s="70"/>
      <c r="QY248" s="70"/>
      <c r="QZ248" s="70"/>
      <c r="RA248" s="70"/>
      <c r="RB248" s="70"/>
      <c r="RC248" s="70"/>
      <c r="RD248" s="70"/>
      <c r="RE248" s="70"/>
      <c r="RF248" s="70"/>
      <c r="RG248" s="70"/>
      <c r="RH248" s="70"/>
      <c r="RI248" s="70"/>
      <c r="RJ248" s="70"/>
      <c r="RK248" s="70"/>
      <c r="RL248" s="70"/>
      <c r="RM248" s="70"/>
      <c r="RN248" s="70"/>
      <c r="RO248" s="70"/>
      <c r="RP248" s="70"/>
      <c r="RQ248" s="70"/>
      <c r="RR248" s="70"/>
      <c r="RS248" s="70"/>
      <c r="RT248" s="70"/>
      <c r="RU248" s="70"/>
      <c r="RV248" s="70"/>
      <c r="RW248" s="70"/>
      <c r="RX248" s="70"/>
      <c r="RY248" s="70"/>
      <c r="RZ248" s="70"/>
      <c r="SA248" s="70"/>
      <c r="SB248" s="70"/>
      <c r="SC248" s="70"/>
      <c r="SD248" s="70"/>
      <c r="SE248" s="70"/>
      <c r="SF248" s="70"/>
      <c r="SG248" s="70"/>
      <c r="SH248" s="70"/>
      <c r="SI248" s="70"/>
      <c r="SJ248" s="70"/>
      <c r="SK248" s="70"/>
      <c r="SL248" s="70"/>
      <c r="SM248" s="70"/>
      <c r="SN248" s="70"/>
      <c r="SO248" s="70"/>
      <c r="SP248" s="70"/>
      <c r="SQ248" s="70"/>
      <c r="SR248" s="70"/>
      <c r="SS248" s="70"/>
      <c r="ST248" s="70"/>
      <c r="SU248" s="70"/>
      <c r="SV248" s="70"/>
      <c r="SW248" s="70"/>
      <c r="SX248" s="70"/>
      <c r="SY248" s="70"/>
      <c r="SZ248" s="70"/>
      <c r="TA248" s="70"/>
      <c r="TB248" s="70"/>
      <c r="TC248" s="70"/>
      <c r="TD248" s="70"/>
      <c r="TE248" s="70"/>
      <c r="TF248" s="70"/>
      <c r="TG248" s="70"/>
      <c r="TH248" s="70"/>
      <c r="TI248" s="70"/>
      <c r="TJ248" s="70"/>
      <c r="TK248" s="70"/>
      <c r="TL248" s="70"/>
      <c r="TM248" s="70"/>
      <c r="TN248" s="70"/>
      <c r="TO248" s="70"/>
      <c r="TP248" s="70"/>
      <c r="TQ248" s="70"/>
      <c r="TR248" s="70"/>
      <c r="TS248" s="70"/>
      <c r="TT248" s="70"/>
      <c r="TU248" s="70"/>
      <c r="TV248" s="70"/>
      <c r="TW248" s="70"/>
      <c r="TX248" s="70"/>
      <c r="TY248" s="70"/>
      <c r="TZ248" s="70"/>
      <c r="UA248" s="70"/>
      <c r="UB248" s="70"/>
      <c r="UC248" s="70"/>
      <c r="UD248" s="70"/>
      <c r="UE248" s="70"/>
      <c r="UF248" s="70"/>
      <c r="UG248" s="70"/>
      <c r="UH248" s="70"/>
      <c r="UI248" s="70"/>
      <c r="UJ248" s="70"/>
      <c r="UK248" s="70"/>
      <c r="UL248" s="70"/>
      <c r="UM248" s="70"/>
      <c r="UN248" s="70"/>
      <c r="UO248" s="70"/>
      <c r="UP248" s="70"/>
      <c r="UQ248" s="70"/>
      <c r="UR248" s="70"/>
      <c r="US248" s="70"/>
      <c r="UT248" s="70"/>
      <c r="UU248" s="70"/>
      <c r="UV248" s="70"/>
      <c r="UW248" s="70"/>
      <c r="UX248" s="70"/>
      <c r="UY248" s="70"/>
      <c r="UZ248" s="70"/>
      <c r="VA248" s="70"/>
      <c r="VB248" s="70"/>
      <c r="VC248" s="70"/>
      <c r="VD248" s="70"/>
      <c r="VE248" s="70"/>
      <c r="VF248" s="70"/>
      <c r="VG248" s="70"/>
      <c r="VH248" s="70"/>
      <c r="VI248" s="70"/>
      <c r="VJ248" s="70"/>
      <c r="VK248" s="70"/>
      <c r="VL248" s="70"/>
      <c r="VM248" s="70"/>
      <c r="VN248" s="70"/>
      <c r="VO248" s="70"/>
      <c r="VP248" s="70"/>
      <c r="VQ248" s="70"/>
      <c r="VR248" s="70"/>
      <c r="VS248" s="70"/>
      <c r="VT248" s="70"/>
      <c r="VU248" s="70"/>
      <c r="VV248" s="70"/>
      <c r="VW248" s="70"/>
      <c r="VX248" s="70"/>
      <c r="VY248" s="70"/>
      <c r="VZ248" s="70"/>
      <c r="WA248" s="70"/>
      <c r="WB248" s="70"/>
    </row>
    <row r="249" spans="1:600" s="90" customFormat="1" ht="36.6" customHeight="1">
      <c r="A249" s="401">
        <v>240</v>
      </c>
      <c r="B249" s="219" t="s">
        <v>627</v>
      </c>
      <c r="C249" s="272">
        <f t="shared" si="1"/>
        <v>10.3</v>
      </c>
      <c r="D249" s="272"/>
      <c r="E249" s="272"/>
      <c r="F249" s="273">
        <f t="shared" si="2"/>
        <v>10.3</v>
      </c>
      <c r="G249" s="118"/>
      <c r="H249" s="118"/>
      <c r="I249" s="118"/>
      <c r="J249" s="127"/>
      <c r="K249" s="118"/>
      <c r="L249" s="118"/>
      <c r="M249" s="118"/>
      <c r="N249" s="118"/>
      <c r="O249" s="118"/>
      <c r="P249" s="234"/>
      <c r="Q249" s="235"/>
      <c r="R249" s="235"/>
      <c r="S249" s="118"/>
      <c r="T249" s="118"/>
      <c r="U249" s="238">
        <v>10.3</v>
      </c>
      <c r="V249" s="118"/>
      <c r="W249" s="118"/>
      <c r="X249" s="118"/>
      <c r="Y249" s="158"/>
      <c r="Z249" s="334"/>
      <c r="AA249" s="334"/>
      <c r="AB249" s="334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/>
      <c r="ES249" s="70"/>
      <c r="ET249" s="70"/>
      <c r="EU249" s="70"/>
      <c r="EV249" s="70"/>
      <c r="EW249" s="70"/>
      <c r="EX249" s="70"/>
      <c r="EY249" s="70"/>
      <c r="EZ249" s="70"/>
      <c r="FA249" s="70"/>
      <c r="FB249" s="70"/>
      <c r="FC249" s="70"/>
      <c r="FD249" s="70"/>
      <c r="FE249" s="70"/>
      <c r="FF249" s="70"/>
      <c r="FG249" s="70"/>
      <c r="FH249" s="70"/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70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70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70"/>
      <c r="IN249" s="70"/>
      <c r="IO249" s="70"/>
      <c r="IP249" s="70"/>
      <c r="IQ249" s="70"/>
      <c r="IR249" s="70"/>
      <c r="IS249" s="70"/>
      <c r="IT249" s="70"/>
      <c r="IU249" s="70"/>
      <c r="IV249" s="70"/>
      <c r="IW249" s="70"/>
      <c r="IX249" s="70"/>
      <c r="IY249" s="70"/>
      <c r="IZ249" s="70"/>
      <c r="JA249" s="70"/>
      <c r="JB249" s="70"/>
      <c r="JC249" s="70"/>
      <c r="JD249" s="70"/>
      <c r="JE249" s="70"/>
      <c r="JF249" s="70"/>
      <c r="JG249" s="70"/>
      <c r="JH249" s="70"/>
      <c r="JI249" s="70"/>
      <c r="JJ249" s="70"/>
      <c r="JK249" s="70"/>
      <c r="JL249" s="70"/>
      <c r="JM249" s="70"/>
      <c r="JN249" s="70"/>
      <c r="JO249" s="70"/>
      <c r="JP249" s="70"/>
      <c r="JQ249" s="70"/>
      <c r="JR249" s="70"/>
      <c r="JS249" s="70"/>
      <c r="JT249" s="70"/>
      <c r="JU249" s="70"/>
      <c r="JV249" s="70"/>
      <c r="JW249" s="70"/>
      <c r="JX249" s="70"/>
      <c r="JY249" s="70"/>
      <c r="JZ249" s="70"/>
      <c r="KA249" s="70"/>
      <c r="KB249" s="70"/>
      <c r="KC249" s="70"/>
      <c r="KD249" s="70"/>
      <c r="KE249" s="70"/>
      <c r="KF249" s="70"/>
      <c r="KG249" s="70"/>
      <c r="KH249" s="70"/>
      <c r="KI249" s="70"/>
      <c r="KJ249" s="70"/>
      <c r="KK249" s="70"/>
      <c r="KL249" s="70"/>
      <c r="KM249" s="70"/>
      <c r="KN249" s="70"/>
      <c r="KO249" s="70"/>
      <c r="KP249" s="70"/>
      <c r="KQ249" s="70"/>
      <c r="KR249" s="70"/>
      <c r="KS249" s="70"/>
      <c r="KT249" s="70"/>
      <c r="KU249" s="70"/>
      <c r="KV249" s="70"/>
      <c r="KW249" s="70"/>
      <c r="KX249" s="70"/>
      <c r="KY249" s="70"/>
      <c r="KZ249" s="70"/>
      <c r="LA249" s="70"/>
      <c r="LB249" s="70"/>
      <c r="LC249" s="70"/>
      <c r="LD249" s="70"/>
      <c r="LE249" s="70"/>
      <c r="LF249" s="70"/>
      <c r="LG249" s="70"/>
      <c r="LH249" s="70"/>
      <c r="LI249" s="70"/>
      <c r="LJ249" s="70"/>
      <c r="LK249" s="70"/>
      <c r="LL249" s="70"/>
      <c r="LM249" s="70"/>
      <c r="LN249" s="70"/>
      <c r="LO249" s="70"/>
      <c r="LP249" s="70"/>
      <c r="LQ249" s="70"/>
      <c r="LR249" s="70"/>
      <c r="LS249" s="70"/>
      <c r="LT249" s="70"/>
      <c r="LU249" s="70"/>
      <c r="LV249" s="70"/>
      <c r="LW249" s="70"/>
      <c r="LX249" s="70"/>
      <c r="LY249" s="70"/>
      <c r="LZ249" s="70"/>
      <c r="MA249" s="70"/>
      <c r="MB249" s="70"/>
      <c r="MC249" s="70"/>
      <c r="MD249" s="70"/>
      <c r="ME249" s="70"/>
      <c r="MF249" s="70"/>
      <c r="MG249" s="70"/>
      <c r="MH249" s="70"/>
      <c r="MI249" s="70"/>
      <c r="MJ249" s="70"/>
      <c r="MK249" s="70"/>
      <c r="ML249" s="70"/>
      <c r="MM249" s="70"/>
      <c r="MN249" s="70"/>
      <c r="MO249" s="70"/>
      <c r="MP249" s="70"/>
      <c r="MQ249" s="70"/>
      <c r="MR249" s="70"/>
      <c r="MS249" s="70"/>
      <c r="MT249" s="70"/>
      <c r="MU249" s="70"/>
      <c r="MV249" s="70"/>
      <c r="MW249" s="70"/>
      <c r="MX249" s="70"/>
      <c r="MY249" s="70"/>
      <c r="MZ249" s="70"/>
      <c r="NA249" s="70"/>
      <c r="NB249" s="70"/>
      <c r="NC249" s="70"/>
      <c r="ND249" s="70"/>
      <c r="NE249" s="70"/>
      <c r="NF249" s="70"/>
      <c r="NG249" s="70"/>
      <c r="NH249" s="70"/>
      <c r="NI249" s="70"/>
      <c r="NJ249" s="70"/>
      <c r="NK249" s="70"/>
      <c r="NL249" s="70"/>
      <c r="NM249" s="70"/>
      <c r="NN249" s="70"/>
      <c r="NO249" s="70"/>
      <c r="NP249" s="70"/>
      <c r="NQ249" s="70"/>
      <c r="NR249" s="70"/>
      <c r="NS249" s="70"/>
      <c r="NT249" s="70"/>
      <c r="NU249" s="70"/>
      <c r="NV249" s="70"/>
      <c r="NW249" s="70"/>
      <c r="NX249" s="70"/>
      <c r="NY249" s="70"/>
      <c r="NZ249" s="70"/>
      <c r="OA249" s="70"/>
      <c r="OB249" s="70"/>
      <c r="OC249" s="70"/>
      <c r="OD249" s="70"/>
      <c r="OE249" s="70"/>
      <c r="OF249" s="70"/>
      <c r="OG249" s="70"/>
      <c r="OH249" s="70"/>
      <c r="OI249" s="70"/>
      <c r="OJ249" s="70"/>
      <c r="OK249" s="70"/>
      <c r="OL249" s="70"/>
      <c r="OM249" s="70"/>
      <c r="ON249" s="70"/>
      <c r="OO249" s="70"/>
      <c r="OP249" s="70"/>
      <c r="OQ249" s="70"/>
      <c r="OR249" s="70"/>
      <c r="OS249" s="70"/>
      <c r="OT249" s="70"/>
      <c r="OU249" s="70"/>
      <c r="OV249" s="70"/>
      <c r="OW249" s="70"/>
      <c r="OX249" s="70"/>
      <c r="OY249" s="70"/>
      <c r="OZ249" s="70"/>
      <c r="PA249" s="70"/>
      <c r="PB249" s="70"/>
      <c r="PC249" s="70"/>
      <c r="PD249" s="70"/>
      <c r="PE249" s="70"/>
      <c r="PF249" s="70"/>
      <c r="PG249" s="70"/>
      <c r="PH249" s="70"/>
      <c r="PI249" s="70"/>
      <c r="PJ249" s="70"/>
      <c r="PK249" s="70"/>
      <c r="PL249" s="70"/>
      <c r="PM249" s="70"/>
      <c r="PN249" s="70"/>
      <c r="PO249" s="70"/>
      <c r="PP249" s="70"/>
      <c r="PQ249" s="70"/>
      <c r="PR249" s="70"/>
      <c r="PS249" s="70"/>
      <c r="PT249" s="70"/>
      <c r="PU249" s="70"/>
      <c r="PV249" s="70"/>
      <c r="PW249" s="70"/>
      <c r="PX249" s="70"/>
      <c r="PY249" s="70"/>
      <c r="PZ249" s="70"/>
      <c r="QA249" s="70"/>
      <c r="QB249" s="70"/>
      <c r="QC249" s="70"/>
      <c r="QD249" s="70"/>
      <c r="QE249" s="70"/>
      <c r="QF249" s="70"/>
      <c r="QG249" s="70"/>
      <c r="QH249" s="70"/>
      <c r="QI249" s="70"/>
      <c r="QJ249" s="70"/>
      <c r="QK249" s="70"/>
      <c r="QL249" s="70"/>
      <c r="QM249" s="70"/>
      <c r="QN249" s="70"/>
      <c r="QO249" s="70"/>
      <c r="QP249" s="70"/>
      <c r="QQ249" s="70"/>
      <c r="QR249" s="70"/>
      <c r="QS249" s="70"/>
      <c r="QT249" s="70"/>
      <c r="QU249" s="70"/>
      <c r="QV249" s="70"/>
      <c r="QW249" s="70"/>
      <c r="QX249" s="70"/>
      <c r="QY249" s="70"/>
      <c r="QZ249" s="70"/>
      <c r="RA249" s="70"/>
      <c r="RB249" s="70"/>
      <c r="RC249" s="70"/>
      <c r="RD249" s="70"/>
      <c r="RE249" s="70"/>
      <c r="RF249" s="70"/>
      <c r="RG249" s="70"/>
      <c r="RH249" s="70"/>
      <c r="RI249" s="70"/>
      <c r="RJ249" s="70"/>
      <c r="RK249" s="70"/>
      <c r="RL249" s="70"/>
      <c r="RM249" s="70"/>
      <c r="RN249" s="70"/>
      <c r="RO249" s="70"/>
      <c r="RP249" s="70"/>
      <c r="RQ249" s="70"/>
      <c r="RR249" s="70"/>
      <c r="RS249" s="70"/>
      <c r="RT249" s="70"/>
      <c r="RU249" s="70"/>
      <c r="RV249" s="70"/>
      <c r="RW249" s="70"/>
      <c r="RX249" s="70"/>
      <c r="RY249" s="70"/>
      <c r="RZ249" s="70"/>
      <c r="SA249" s="70"/>
      <c r="SB249" s="70"/>
      <c r="SC249" s="70"/>
      <c r="SD249" s="70"/>
      <c r="SE249" s="70"/>
      <c r="SF249" s="70"/>
      <c r="SG249" s="70"/>
      <c r="SH249" s="70"/>
      <c r="SI249" s="70"/>
      <c r="SJ249" s="70"/>
      <c r="SK249" s="70"/>
      <c r="SL249" s="70"/>
      <c r="SM249" s="70"/>
      <c r="SN249" s="70"/>
      <c r="SO249" s="70"/>
      <c r="SP249" s="70"/>
      <c r="SQ249" s="70"/>
      <c r="SR249" s="70"/>
      <c r="SS249" s="70"/>
      <c r="ST249" s="70"/>
      <c r="SU249" s="70"/>
      <c r="SV249" s="70"/>
      <c r="SW249" s="70"/>
      <c r="SX249" s="70"/>
      <c r="SY249" s="70"/>
      <c r="SZ249" s="70"/>
      <c r="TA249" s="70"/>
      <c r="TB249" s="70"/>
      <c r="TC249" s="70"/>
      <c r="TD249" s="70"/>
      <c r="TE249" s="70"/>
      <c r="TF249" s="70"/>
      <c r="TG249" s="70"/>
      <c r="TH249" s="70"/>
      <c r="TI249" s="70"/>
      <c r="TJ249" s="70"/>
      <c r="TK249" s="70"/>
      <c r="TL249" s="70"/>
      <c r="TM249" s="70"/>
      <c r="TN249" s="70"/>
      <c r="TO249" s="70"/>
      <c r="TP249" s="70"/>
      <c r="TQ249" s="70"/>
      <c r="TR249" s="70"/>
      <c r="TS249" s="70"/>
      <c r="TT249" s="70"/>
      <c r="TU249" s="70"/>
      <c r="TV249" s="70"/>
      <c r="TW249" s="70"/>
      <c r="TX249" s="70"/>
      <c r="TY249" s="70"/>
      <c r="TZ249" s="70"/>
      <c r="UA249" s="70"/>
      <c r="UB249" s="70"/>
      <c r="UC249" s="70"/>
      <c r="UD249" s="70"/>
      <c r="UE249" s="70"/>
      <c r="UF249" s="70"/>
      <c r="UG249" s="70"/>
      <c r="UH249" s="70"/>
      <c r="UI249" s="70"/>
      <c r="UJ249" s="70"/>
      <c r="UK249" s="70"/>
      <c r="UL249" s="70"/>
      <c r="UM249" s="70"/>
      <c r="UN249" s="70"/>
      <c r="UO249" s="70"/>
      <c r="UP249" s="70"/>
      <c r="UQ249" s="70"/>
      <c r="UR249" s="70"/>
      <c r="US249" s="70"/>
      <c r="UT249" s="70"/>
      <c r="UU249" s="70"/>
      <c r="UV249" s="70"/>
      <c r="UW249" s="70"/>
      <c r="UX249" s="70"/>
      <c r="UY249" s="70"/>
      <c r="UZ249" s="70"/>
      <c r="VA249" s="70"/>
      <c r="VB249" s="70"/>
      <c r="VC249" s="70"/>
      <c r="VD249" s="70"/>
      <c r="VE249" s="70"/>
      <c r="VF249" s="70"/>
      <c r="VG249" s="70"/>
      <c r="VH249" s="70"/>
      <c r="VI249" s="70"/>
      <c r="VJ249" s="70"/>
      <c r="VK249" s="70"/>
      <c r="VL249" s="70"/>
      <c r="VM249" s="70"/>
      <c r="VN249" s="70"/>
      <c r="VO249" s="70"/>
      <c r="VP249" s="70"/>
      <c r="VQ249" s="70"/>
      <c r="VR249" s="70"/>
      <c r="VS249" s="70"/>
      <c r="VT249" s="70"/>
      <c r="VU249" s="70"/>
      <c r="VV249" s="70"/>
      <c r="VW249" s="70"/>
      <c r="VX249" s="70"/>
      <c r="VY249" s="70"/>
      <c r="VZ249" s="70"/>
      <c r="WA249" s="70"/>
      <c r="WB249" s="70"/>
    </row>
    <row r="250" spans="1:600" s="90" customFormat="1" ht="29.45" customHeight="1">
      <c r="A250" s="401">
        <v>241</v>
      </c>
      <c r="B250" s="219" t="s">
        <v>628</v>
      </c>
      <c r="C250" s="272">
        <f t="shared" si="1"/>
        <v>60</v>
      </c>
      <c r="D250" s="272"/>
      <c r="E250" s="272"/>
      <c r="F250" s="273">
        <f t="shared" si="2"/>
        <v>60</v>
      </c>
      <c r="G250" s="118"/>
      <c r="H250" s="118"/>
      <c r="I250" s="118"/>
      <c r="J250" s="127"/>
      <c r="K250" s="118"/>
      <c r="L250" s="118"/>
      <c r="M250" s="118"/>
      <c r="N250" s="118"/>
      <c r="O250" s="118"/>
      <c r="P250" s="234"/>
      <c r="Q250" s="235"/>
      <c r="R250" s="235"/>
      <c r="S250" s="118"/>
      <c r="T250" s="118"/>
      <c r="U250" s="141">
        <v>60</v>
      </c>
      <c r="V250" s="118"/>
      <c r="W250" s="118"/>
      <c r="X250" s="118"/>
      <c r="Y250" s="158"/>
      <c r="Z250" s="334"/>
      <c r="AA250" s="334"/>
      <c r="AB250" s="334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70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0"/>
      <c r="ES250" s="70"/>
      <c r="ET250" s="70"/>
      <c r="EU250" s="70"/>
      <c r="EV250" s="70"/>
      <c r="EW250" s="70"/>
      <c r="EX250" s="70"/>
      <c r="EY250" s="70"/>
      <c r="EZ250" s="70"/>
      <c r="FA250" s="70"/>
      <c r="FB250" s="70"/>
      <c r="FC250" s="70"/>
      <c r="FD250" s="70"/>
      <c r="FE250" s="70"/>
      <c r="FF250" s="70"/>
      <c r="FG250" s="70"/>
      <c r="FH250" s="70"/>
      <c r="FI250" s="70"/>
      <c r="FJ250" s="70"/>
      <c r="FK250" s="70"/>
      <c r="FL250" s="70"/>
      <c r="FM250" s="70"/>
      <c r="FN250" s="70"/>
      <c r="FO250" s="70"/>
      <c r="FP250" s="70"/>
      <c r="FQ250" s="70"/>
      <c r="FR250" s="70"/>
      <c r="FS250" s="70"/>
      <c r="FT250" s="70"/>
      <c r="FU250" s="70"/>
      <c r="FV250" s="70"/>
      <c r="FW250" s="70"/>
      <c r="FX250" s="70"/>
      <c r="FY250" s="70"/>
      <c r="FZ250" s="70"/>
      <c r="GA250" s="70"/>
      <c r="GB250" s="70"/>
      <c r="GC250" s="70"/>
      <c r="GD250" s="70"/>
      <c r="GE250" s="70"/>
      <c r="GF250" s="70"/>
      <c r="GG250" s="70"/>
      <c r="GH250" s="70"/>
      <c r="GI250" s="70"/>
      <c r="GJ250" s="70"/>
      <c r="GK250" s="70"/>
      <c r="GL250" s="70"/>
      <c r="GM250" s="70"/>
      <c r="GN250" s="70"/>
      <c r="GO250" s="70"/>
      <c r="GP250" s="70"/>
      <c r="GQ250" s="70"/>
      <c r="GR250" s="70"/>
      <c r="GS250" s="70"/>
      <c r="GT250" s="70"/>
      <c r="GU250" s="70"/>
      <c r="GV250" s="70"/>
      <c r="GW250" s="70"/>
      <c r="GX250" s="70"/>
      <c r="GY250" s="70"/>
      <c r="GZ250" s="70"/>
      <c r="HA250" s="70"/>
      <c r="HB250" s="70"/>
      <c r="HC250" s="70"/>
      <c r="HD250" s="70"/>
      <c r="HE250" s="70"/>
      <c r="HF250" s="70"/>
      <c r="HG250" s="70"/>
      <c r="HH250" s="70"/>
      <c r="HI250" s="70"/>
      <c r="HJ250" s="70"/>
      <c r="HK250" s="70"/>
      <c r="HL250" s="70"/>
      <c r="HM250" s="70"/>
      <c r="HN250" s="70"/>
      <c r="HO250" s="70"/>
      <c r="HP250" s="70"/>
      <c r="HQ250" s="70"/>
      <c r="HR250" s="70"/>
      <c r="HS250" s="70"/>
      <c r="HT250" s="70"/>
      <c r="HU250" s="70"/>
      <c r="HV250" s="70"/>
      <c r="HW250" s="70"/>
      <c r="HX250" s="70"/>
      <c r="HY250" s="70"/>
      <c r="HZ250" s="70"/>
      <c r="IA250" s="70"/>
      <c r="IB250" s="70"/>
      <c r="IC250" s="70"/>
      <c r="ID250" s="70"/>
      <c r="IE250" s="70"/>
      <c r="IF250" s="70"/>
      <c r="IG250" s="70"/>
      <c r="IH250" s="70"/>
      <c r="II250" s="70"/>
      <c r="IJ250" s="70"/>
      <c r="IK250" s="70"/>
      <c r="IL250" s="70"/>
      <c r="IM250" s="70"/>
      <c r="IN250" s="70"/>
      <c r="IO250" s="70"/>
      <c r="IP250" s="70"/>
      <c r="IQ250" s="70"/>
      <c r="IR250" s="70"/>
      <c r="IS250" s="70"/>
      <c r="IT250" s="70"/>
      <c r="IU250" s="70"/>
      <c r="IV250" s="70"/>
      <c r="IW250" s="70"/>
      <c r="IX250" s="70"/>
      <c r="IY250" s="70"/>
      <c r="IZ250" s="70"/>
      <c r="JA250" s="70"/>
      <c r="JB250" s="70"/>
      <c r="JC250" s="70"/>
      <c r="JD250" s="70"/>
      <c r="JE250" s="70"/>
      <c r="JF250" s="70"/>
      <c r="JG250" s="70"/>
      <c r="JH250" s="70"/>
      <c r="JI250" s="70"/>
      <c r="JJ250" s="70"/>
      <c r="JK250" s="70"/>
      <c r="JL250" s="70"/>
      <c r="JM250" s="70"/>
      <c r="JN250" s="70"/>
      <c r="JO250" s="70"/>
      <c r="JP250" s="70"/>
      <c r="JQ250" s="70"/>
      <c r="JR250" s="70"/>
      <c r="JS250" s="70"/>
      <c r="JT250" s="70"/>
      <c r="JU250" s="70"/>
      <c r="JV250" s="70"/>
      <c r="JW250" s="70"/>
      <c r="JX250" s="70"/>
      <c r="JY250" s="70"/>
      <c r="JZ250" s="70"/>
      <c r="KA250" s="70"/>
      <c r="KB250" s="70"/>
      <c r="KC250" s="70"/>
      <c r="KD250" s="70"/>
      <c r="KE250" s="70"/>
      <c r="KF250" s="70"/>
      <c r="KG250" s="70"/>
      <c r="KH250" s="70"/>
      <c r="KI250" s="70"/>
      <c r="KJ250" s="70"/>
      <c r="KK250" s="70"/>
      <c r="KL250" s="70"/>
      <c r="KM250" s="70"/>
      <c r="KN250" s="70"/>
      <c r="KO250" s="70"/>
      <c r="KP250" s="70"/>
      <c r="KQ250" s="70"/>
      <c r="KR250" s="70"/>
      <c r="KS250" s="70"/>
      <c r="KT250" s="70"/>
      <c r="KU250" s="70"/>
      <c r="KV250" s="70"/>
      <c r="KW250" s="70"/>
      <c r="KX250" s="70"/>
      <c r="KY250" s="70"/>
      <c r="KZ250" s="70"/>
      <c r="LA250" s="70"/>
      <c r="LB250" s="70"/>
      <c r="LC250" s="70"/>
      <c r="LD250" s="70"/>
      <c r="LE250" s="70"/>
      <c r="LF250" s="70"/>
      <c r="LG250" s="70"/>
      <c r="LH250" s="70"/>
      <c r="LI250" s="70"/>
      <c r="LJ250" s="70"/>
      <c r="LK250" s="70"/>
      <c r="LL250" s="70"/>
      <c r="LM250" s="70"/>
      <c r="LN250" s="70"/>
      <c r="LO250" s="70"/>
      <c r="LP250" s="70"/>
      <c r="LQ250" s="70"/>
      <c r="LR250" s="70"/>
      <c r="LS250" s="70"/>
      <c r="LT250" s="70"/>
      <c r="LU250" s="70"/>
      <c r="LV250" s="70"/>
      <c r="LW250" s="70"/>
      <c r="LX250" s="70"/>
      <c r="LY250" s="70"/>
      <c r="LZ250" s="70"/>
      <c r="MA250" s="70"/>
      <c r="MB250" s="70"/>
      <c r="MC250" s="70"/>
      <c r="MD250" s="70"/>
      <c r="ME250" s="70"/>
      <c r="MF250" s="70"/>
      <c r="MG250" s="70"/>
      <c r="MH250" s="70"/>
      <c r="MI250" s="70"/>
      <c r="MJ250" s="70"/>
      <c r="MK250" s="70"/>
      <c r="ML250" s="70"/>
      <c r="MM250" s="70"/>
      <c r="MN250" s="70"/>
      <c r="MO250" s="70"/>
      <c r="MP250" s="70"/>
      <c r="MQ250" s="70"/>
      <c r="MR250" s="70"/>
      <c r="MS250" s="70"/>
      <c r="MT250" s="70"/>
      <c r="MU250" s="70"/>
      <c r="MV250" s="70"/>
      <c r="MW250" s="70"/>
      <c r="MX250" s="70"/>
      <c r="MY250" s="70"/>
      <c r="MZ250" s="70"/>
      <c r="NA250" s="70"/>
      <c r="NB250" s="70"/>
      <c r="NC250" s="70"/>
      <c r="ND250" s="70"/>
      <c r="NE250" s="70"/>
      <c r="NF250" s="70"/>
      <c r="NG250" s="70"/>
      <c r="NH250" s="70"/>
      <c r="NI250" s="70"/>
      <c r="NJ250" s="70"/>
      <c r="NK250" s="70"/>
      <c r="NL250" s="70"/>
      <c r="NM250" s="70"/>
      <c r="NN250" s="70"/>
      <c r="NO250" s="70"/>
      <c r="NP250" s="70"/>
      <c r="NQ250" s="70"/>
      <c r="NR250" s="70"/>
      <c r="NS250" s="70"/>
      <c r="NT250" s="70"/>
      <c r="NU250" s="70"/>
      <c r="NV250" s="70"/>
      <c r="NW250" s="70"/>
      <c r="NX250" s="70"/>
      <c r="NY250" s="70"/>
      <c r="NZ250" s="70"/>
      <c r="OA250" s="70"/>
      <c r="OB250" s="70"/>
      <c r="OC250" s="70"/>
      <c r="OD250" s="70"/>
      <c r="OE250" s="70"/>
      <c r="OF250" s="70"/>
      <c r="OG250" s="70"/>
      <c r="OH250" s="70"/>
      <c r="OI250" s="70"/>
      <c r="OJ250" s="70"/>
      <c r="OK250" s="70"/>
      <c r="OL250" s="70"/>
      <c r="OM250" s="70"/>
      <c r="ON250" s="70"/>
      <c r="OO250" s="70"/>
      <c r="OP250" s="70"/>
      <c r="OQ250" s="70"/>
      <c r="OR250" s="70"/>
      <c r="OS250" s="70"/>
      <c r="OT250" s="70"/>
      <c r="OU250" s="70"/>
      <c r="OV250" s="70"/>
      <c r="OW250" s="70"/>
      <c r="OX250" s="70"/>
      <c r="OY250" s="70"/>
      <c r="OZ250" s="70"/>
      <c r="PA250" s="70"/>
      <c r="PB250" s="70"/>
      <c r="PC250" s="70"/>
      <c r="PD250" s="70"/>
      <c r="PE250" s="70"/>
      <c r="PF250" s="70"/>
      <c r="PG250" s="70"/>
      <c r="PH250" s="70"/>
      <c r="PI250" s="70"/>
      <c r="PJ250" s="70"/>
      <c r="PK250" s="70"/>
      <c r="PL250" s="70"/>
      <c r="PM250" s="70"/>
      <c r="PN250" s="70"/>
      <c r="PO250" s="70"/>
      <c r="PP250" s="70"/>
      <c r="PQ250" s="70"/>
      <c r="PR250" s="70"/>
      <c r="PS250" s="70"/>
      <c r="PT250" s="70"/>
      <c r="PU250" s="70"/>
      <c r="PV250" s="70"/>
      <c r="PW250" s="70"/>
      <c r="PX250" s="70"/>
      <c r="PY250" s="70"/>
      <c r="PZ250" s="70"/>
      <c r="QA250" s="70"/>
      <c r="QB250" s="70"/>
      <c r="QC250" s="70"/>
      <c r="QD250" s="70"/>
      <c r="QE250" s="70"/>
      <c r="QF250" s="70"/>
      <c r="QG250" s="70"/>
      <c r="QH250" s="70"/>
      <c r="QI250" s="70"/>
      <c r="QJ250" s="70"/>
      <c r="QK250" s="70"/>
      <c r="QL250" s="70"/>
      <c r="QM250" s="70"/>
      <c r="QN250" s="70"/>
      <c r="QO250" s="70"/>
      <c r="QP250" s="70"/>
      <c r="QQ250" s="70"/>
      <c r="QR250" s="70"/>
      <c r="QS250" s="70"/>
      <c r="QT250" s="70"/>
      <c r="QU250" s="70"/>
      <c r="QV250" s="70"/>
      <c r="QW250" s="70"/>
      <c r="QX250" s="70"/>
      <c r="QY250" s="70"/>
      <c r="QZ250" s="70"/>
      <c r="RA250" s="70"/>
      <c r="RB250" s="70"/>
      <c r="RC250" s="70"/>
      <c r="RD250" s="70"/>
      <c r="RE250" s="70"/>
      <c r="RF250" s="70"/>
      <c r="RG250" s="70"/>
      <c r="RH250" s="70"/>
      <c r="RI250" s="70"/>
      <c r="RJ250" s="70"/>
      <c r="RK250" s="70"/>
      <c r="RL250" s="70"/>
      <c r="RM250" s="70"/>
      <c r="RN250" s="70"/>
      <c r="RO250" s="70"/>
      <c r="RP250" s="70"/>
      <c r="RQ250" s="70"/>
      <c r="RR250" s="70"/>
      <c r="RS250" s="70"/>
      <c r="RT250" s="70"/>
      <c r="RU250" s="70"/>
      <c r="RV250" s="70"/>
      <c r="RW250" s="70"/>
      <c r="RX250" s="70"/>
      <c r="RY250" s="70"/>
      <c r="RZ250" s="70"/>
      <c r="SA250" s="70"/>
      <c r="SB250" s="70"/>
      <c r="SC250" s="70"/>
      <c r="SD250" s="70"/>
      <c r="SE250" s="70"/>
      <c r="SF250" s="70"/>
      <c r="SG250" s="70"/>
      <c r="SH250" s="70"/>
      <c r="SI250" s="70"/>
      <c r="SJ250" s="70"/>
      <c r="SK250" s="70"/>
      <c r="SL250" s="70"/>
      <c r="SM250" s="70"/>
      <c r="SN250" s="70"/>
      <c r="SO250" s="70"/>
      <c r="SP250" s="70"/>
      <c r="SQ250" s="70"/>
      <c r="SR250" s="70"/>
      <c r="SS250" s="70"/>
      <c r="ST250" s="70"/>
      <c r="SU250" s="70"/>
      <c r="SV250" s="70"/>
      <c r="SW250" s="70"/>
      <c r="SX250" s="70"/>
      <c r="SY250" s="70"/>
      <c r="SZ250" s="70"/>
      <c r="TA250" s="70"/>
      <c r="TB250" s="70"/>
      <c r="TC250" s="70"/>
      <c r="TD250" s="70"/>
      <c r="TE250" s="70"/>
      <c r="TF250" s="70"/>
      <c r="TG250" s="70"/>
      <c r="TH250" s="70"/>
      <c r="TI250" s="70"/>
      <c r="TJ250" s="70"/>
      <c r="TK250" s="70"/>
      <c r="TL250" s="70"/>
      <c r="TM250" s="70"/>
      <c r="TN250" s="70"/>
      <c r="TO250" s="70"/>
      <c r="TP250" s="70"/>
      <c r="TQ250" s="70"/>
      <c r="TR250" s="70"/>
      <c r="TS250" s="70"/>
      <c r="TT250" s="70"/>
      <c r="TU250" s="70"/>
      <c r="TV250" s="70"/>
      <c r="TW250" s="70"/>
      <c r="TX250" s="70"/>
      <c r="TY250" s="70"/>
      <c r="TZ250" s="70"/>
      <c r="UA250" s="70"/>
      <c r="UB250" s="70"/>
      <c r="UC250" s="70"/>
      <c r="UD250" s="70"/>
      <c r="UE250" s="70"/>
      <c r="UF250" s="70"/>
      <c r="UG250" s="70"/>
      <c r="UH250" s="70"/>
      <c r="UI250" s="70"/>
      <c r="UJ250" s="70"/>
      <c r="UK250" s="70"/>
      <c r="UL250" s="70"/>
      <c r="UM250" s="70"/>
      <c r="UN250" s="70"/>
      <c r="UO250" s="70"/>
      <c r="UP250" s="70"/>
      <c r="UQ250" s="70"/>
      <c r="UR250" s="70"/>
      <c r="US250" s="70"/>
      <c r="UT250" s="70"/>
      <c r="UU250" s="70"/>
      <c r="UV250" s="70"/>
      <c r="UW250" s="70"/>
      <c r="UX250" s="70"/>
      <c r="UY250" s="70"/>
      <c r="UZ250" s="70"/>
      <c r="VA250" s="70"/>
      <c r="VB250" s="70"/>
      <c r="VC250" s="70"/>
      <c r="VD250" s="70"/>
      <c r="VE250" s="70"/>
      <c r="VF250" s="70"/>
      <c r="VG250" s="70"/>
      <c r="VH250" s="70"/>
      <c r="VI250" s="70"/>
      <c r="VJ250" s="70"/>
      <c r="VK250" s="70"/>
      <c r="VL250" s="70"/>
      <c r="VM250" s="70"/>
      <c r="VN250" s="70"/>
      <c r="VO250" s="70"/>
      <c r="VP250" s="70"/>
      <c r="VQ250" s="70"/>
      <c r="VR250" s="70"/>
      <c r="VS250" s="70"/>
      <c r="VT250" s="70"/>
      <c r="VU250" s="70"/>
      <c r="VV250" s="70"/>
      <c r="VW250" s="70"/>
      <c r="VX250" s="70"/>
      <c r="VY250" s="70"/>
      <c r="VZ250" s="70"/>
      <c r="WA250" s="70"/>
      <c r="WB250" s="70"/>
    </row>
    <row r="251" spans="1:600" s="90" customFormat="1" ht="27" customHeight="1">
      <c r="A251" s="401">
        <v>242</v>
      </c>
      <c r="B251" s="406" t="s">
        <v>629</v>
      </c>
      <c r="C251" s="272">
        <f t="shared" si="1"/>
        <v>30</v>
      </c>
      <c r="D251" s="272"/>
      <c r="E251" s="272"/>
      <c r="F251" s="273">
        <f t="shared" si="2"/>
        <v>30</v>
      </c>
      <c r="G251" s="118"/>
      <c r="H251" s="118"/>
      <c r="I251" s="118"/>
      <c r="J251" s="127"/>
      <c r="K251" s="118"/>
      <c r="L251" s="118"/>
      <c r="M251" s="118"/>
      <c r="N251" s="118"/>
      <c r="O251" s="118"/>
      <c r="P251" s="234"/>
      <c r="Q251" s="235"/>
      <c r="R251" s="235"/>
      <c r="S251" s="118"/>
      <c r="T251" s="118"/>
      <c r="U251" s="141">
        <v>30</v>
      </c>
      <c r="V251" s="118"/>
      <c r="W251" s="118"/>
      <c r="X251" s="118"/>
      <c r="Y251" s="158"/>
      <c r="Z251" s="334"/>
      <c r="AA251" s="334"/>
      <c r="AB251" s="334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  <c r="CP251" s="70"/>
      <c r="CQ251" s="70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  <c r="DH251" s="70"/>
      <c r="DI251" s="70"/>
      <c r="DJ251" s="70"/>
      <c r="DK251" s="70"/>
      <c r="DL251" s="70"/>
      <c r="DM251" s="70"/>
      <c r="DN251" s="70"/>
      <c r="DO251" s="70"/>
      <c r="DP251" s="70"/>
      <c r="DQ251" s="70"/>
      <c r="DR251" s="70"/>
      <c r="DS251" s="70"/>
      <c r="DT251" s="70"/>
      <c r="DU251" s="70"/>
      <c r="DV251" s="70"/>
      <c r="DW251" s="70"/>
      <c r="DX251" s="70"/>
      <c r="DY251" s="70"/>
      <c r="DZ251" s="70"/>
      <c r="EA251" s="70"/>
      <c r="EB251" s="70"/>
      <c r="EC251" s="70"/>
      <c r="ED251" s="70"/>
      <c r="EE251" s="70"/>
      <c r="EF251" s="70"/>
      <c r="EG251" s="70"/>
      <c r="EH251" s="70"/>
      <c r="EI251" s="70"/>
      <c r="EJ251" s="70"/>
      <c r="EK251" s="70"/>
      <c r="EL251" s="70"/>
      <c r="EM251" s="70"/>
      <c r="EN251" s="70"/>
      <c r="EO251" s="70"/>
      <c r="EP251" s="70"/>
      <c r="EQ251" s="70"/>
      <c r="ER251" s="70"/>
      <c r="ES251" s="70"/>
      <c r="ET251" s="70"/>
      <c r="EU251" s="70"/>
      <c r="EV251" s="70"/>
      <c r="EW251" s="70"/>
      <c r="EX251" s="70"/>
      <c r="EY251" s="70"/>
      <c r="EZ251" s="70"/>
      <c r="FA251" s="70"/>
      <c r="FB251" s="70"/>
      <c r="FC251" s="70"/>
      <c r="FD251" s="70"/>
      <c r="FE251" s="70"/>
      <c r="FF251" s="70"/>
      <c r="FG251" s="70"/>
      <c r="FH251" s="70"/>
      <c r="FI251" s="70"/>
      <c r="FJ251" s="70"/>
      <c r="FK251" s="70"/>
      <c r="FL251" s="70"/>
      <c r="FM251" s="70"/>
      <c r="FN251" s="70"/>
      <c r="FO251" s="70"/>
      <c r="FP251" s="70"/>
      <c r="FQ251" s="70"/>
      <c r="FR251" s="70"/>
      <c r="FS251" s="70"/>
      <c r="FT251" s="70"/>
      <c r="FU251" s="70"/>
      <c r="FV251" s="70"/>
      <c r="FW251" s="70"/>
      <c r="FX251" s="70"/>
      <c r="FY251" s="70"/>
      <c r="FZ251" s="70"/>
      <c r="GA251" s="70"/>
      <c r="GB251" s="70"/>
      <c r="GC251" s="70"/>
      <c r="GD251" s="70"/>
      <c r="GE251" s="70"/>
      <c r="GF251" s="70"/>
      <c r="GG251" s="70"/>
      <c r="GH251" s="70"/>
      <c r="GI251" s="70"/>
      <c r="GJ251" s="70"/>
      <c r="GK251" s="70"/>
      <c r="GL251" s="70"/>
      <c r="GM251" s="70"/>
      <c r="GN251" s="70"/>
      <c r="GO251" s="70"/>
      <c r="GP251" s="70"/>
      <c r="GQ251" s="70"/>
      <c r="GR251" s="70"/>
      <c r="GS251" s="70"/>
      <c r="GT251" s="70"/>
      <c r="GU251" s="70"/>
      <c r="GV251" s="70"/>
      <c r="GW251" s="70"/>
      <c r="GX251" s="70"/>
      <c r="GY251" s="70"/>
      <c r="GZ251" s="70"/>
      <c r="HA251" s="70"/>
      <c r="HB251" s="70"/>
      <c r="HC251" s="70"/>
      <c r="HD251" s="70"/>
      <c r="HE251" s="70"/>
      <c r="HF251" s="70"/>
      <c r="HG251" s="70"/>
      <c r="HH251" s="70"/>
      <c r="HI251" s="70"/>
      <c r="HJ251" s="70"/>
      <c r="HK251" s="70"/>
      <c r="HL251" s="70"/>
      <c r="HM251" s="70"/>
      <c r="HN251" s="70"/>
      <c r="HO251" s="70"/>
      <c r="HP251" s="70"/>
      <c r="HQ251" s="70"/>
      <c r="HR251" s="70"/>
      <c r="HS251" s="70"/>
      <c r="HT251" s="70"/>
      <c r="HU251" s="70"/>
      <c r="HV251" s="70"/>
      <c r="HW251" s="70"/>
      <c r="HX251" s="70"/>
      <c r="HY251" s="70"/>
      <c r="HZ251" s="70"/>
      <c r="IA251" s="70"/>
      <c r="IB251" s="70"/>
      <c r="IC251" s="70"/>
      <c r="ID251" s="70"/>
      <c r="IE251" s="70"/>
      <c r="IF251" s="70"/>
      <c r="IG251" s="70"/>
      <c r="IH251" s="70"/>
      <c r="II251" s="70"/>
      <c r="IJ251" s="70"/>
      <c r="IK251" s="70"/>
      <c r="IL251" s="70"/>
      <c r="IM251" s="70"/>
      <c r="IN251" s="70"/>
      <c r="IO251" s="70"/>
      <c r="IP251" s="70"/>
      <c r="IQ251" s="70"/>
      <c r="IR251" s="70"/>
      <c r="IS251" s="70"/>
      <c r="IT251" s="70"/>
      <c r="IU251" s="70"/>
      <c r="IV251" s="70"/>
      <c r="IW251" s="70"/>
      <c r="IX251" s="70"/>
      <c r="IY251" s="70"/>
      <c r="IZ251" s="70"/>
      <c r="JA251" s="70"/>
      <c r="JB251" s="70"/>
      <c r="JC251" s="70"/>
      <c r="JD251" s="70"/>
      <c r="JE251" s="70"/>
      <c r="JF251" s="70"/>
      <c r="JG251" s="70"/>
      <c r="JH251" s="70"/>
      <c r="JI251" s="70"/>
      <c r="JJ251" s="70"/>
      <c r="JK251" s="70"/>
      <c r="JL251" s="70"/>
      <c r="JM251" s="70"/>
      <c r="JN251" s="70"/>
      <c r="JO251" s="70"/>
      <c r="JP251" s="70"/>
      <c r="JQ251" s="70"/>
      <c r="JR251" s="70"/>
      <c r="JS251" s="70"/>
      <c r="JT251" s="70"/>
      <c r="JU251" s="70"/>
      <c r="JV251" s="70"/>
      <c r="JW251" s="70"/>
      <c r="JX251" s="70"/>
      <c r="JY251" s="70"/>
      <c r="JZ251" s="70"/>
      <c r="KA251" s="70"/>
      <c r="KB251" s="70"/>
      <c r="KC251" s="70"/>
      <c r="KD251" s="70"/>
      <c r="KE251" s="70"/>
      <c r="KF251" s="70"/>
      <c r="KG251" s="70"/>
      <c r="KH251" s="70"/>
      <c r="KI251" s="70"/>
      <c r="KJ251" s="70"/>
      <c r="KK251" s="70"/>
      <c r="KL251" s="70"/>
      <c r="KM251" s="70"/>
      <c r="KN251" s="70"/>
      <c r="KO251" s="70"/>
      <c r="KP251" s="70"/>
      <c r="KQ251" s="70"/>
      <c r="KR251" s="70"/>
      <c r="KS251" s="70"/>
      <c r="KT251" s="70"/>
      <c r="KU251" s="70"/>
      <c r="KV251" s="70"/>
      <c r="KW251" s="70"/>
      <c r="KX251" s="70"/>
      <c r="KY251" s="70"/>
      <c r="KZ251" s="70"/>
      <c r="LA251" s="70"/>
      <c r="LB251" s="70"/>
      <c r="LC251" s="70"/>
      <c r="LD251" s="70"/>
      <c r="LE251" s="70"/>
      <c r="LF251" s="70"/>
      <c r="LG251" s="70"/>
      <c r="LH251" s="70"/>
      <c r="LI251" s="70"/>
      <c r="LJ251" s="70"/>
      <c r="LK251" s="70"/>
      <c r="LL251" s="70"/>
      <c r="LM251" s="70"/>
      <c r="LN251" s="70"/>
      <c r="LO251" s="70"/>
      <c r="LP251" s="70"/>
      <c r="LQ251" s="70"/>
      <c r="LR251" s="70"/>
      <c r="LS251" s="70"/>
      <c r="LT251" s="70"/>
      <c r="LU251" s="70"/>
      <c r="LV251" s="70"/>
      <c r="LW251" s="70"/>
      <c r="LX251" s="70"/>
      <c r="LY251" s="70"/>
      <c r="LZ251" s="70"/>
      <c r="MA251" s="70"/>
      <c r="MB251" s="70"/>
      <c r="MC251" s="70"/>
      <c r="MD251" s="70"/>
      <c r="ME251" s="70"/>
      <c r="MF251" s="70"/>
      <c r="MG251" s="70"/>
      <c r="MH251" s="70"/>
      <c r="MI251" s="70"/>
      <c r="MJ251" s="70"/>
      <c r="MK251" s="70"/>
      <c r="ML251" s="70"/>
      <c r="MM251" s="70"/>
      <c r="MN251" s="70"/>
      <c r="MO251" s="70"/>
      <c r="MP251" s="70"/>
      <c r="MQ251" s="70"/>
      <c r="MR251" s="70"/>
      <c r="MS251" s="70"/>
      <c r="MT251" s="70"/>
      <c r="MU251" s="70"/>
      <c r="MV251" s="70"/>
      <c r="MW251" s="70"/>
      <c r="MX251" s="70"/>
      <c r="MY251" s="70"/>
      <c r="MZ251" s="70"/>
      <c r="NA251" s="70"/>
      <c r="NB251" s="70"/>
      <c r="NC251" s="70"/>
      <c r="ND251" s="70"/>
      <c r="NE251" s="70"/>
      <c r="NF251" s="70"/>
      <c r="NG251" s="70"/>
      <c r="NH251" s="70"/>
      <c r="NI251" s="70"/>
      <c r="NJ251" s="70"/>
      <c r="NK251" s="70"/>
      <c r="NL251" s="70"/>
      <c r="NM251" s="70"/>
      <c r="NN251" s="70"/>
      <c r="NO251" s="70"/>
      <c r="NP251" s="70"/>
      <c r="NQ251" s="70"/>
      <c r="NR251" s="70"/>
      <c r="NS251" s="70"/>
      <c r="NT251" s="70"/>
      <c r="NU251" s="70"/>
      <c r="NV251" s="70"/>
      <c r="NW251" s="70"/>
      <c r="NX251" s="70"/>
      <c r="NY251" s="70"/>
      <c r="NZ251" s="70"/>
      <c r="OA251" s="70"/>
      <c r="OB251" s="70"/>
      <c r="OC251" s="70"/>
      <c r="OD251" s="70"/>
      <c r="OE251" s="70"/>
      <c r="OF251" s="70"/>
      <c r="OG251" s="70"/>
      <c r="OH251" s="70"/>
      <c r="OI251" s="70"/>
      <c r="OJ251" s="70"/>
      <c r="OK251" s="70"/>
      <c r="OL251" s="70"/>
      <c r="OM251" s="70"/>
      <c r="ON251" s="70"/>
      <c r="OO251" s="70"/>
      <c r="OP251" s="70"/>
      <c r="OQ251" s="70"/>
      <c r="OR251" s="70"/>
      <c r="OS251" s="70"/>
      <c r="OT251" s="70"/>
      <c r="OU251" s="70"/>
      <c r="OV251" s="70"/>
      <c r="OW251" s="70"/>
      <c r="OX251" s="70"/>
      <c r="OY251" s="70"/>
      <c r="OZ251" s="70"/>
      <c r="PA251" s="70"/>
      <c r="PB251" s="70"/>
      <c r="PC251" s="70"/>
      <c r="PD251" s="70"/>
      <c r="PE251" s="70"/>
      <c r="PF251" s="70"/>
      <c r="PG251" s="70"/>
      <c r="PH251" s="70"/>
      <c r="PI251" s="70"/>
      <c r="PJ251" s="70"/>
      <c r="PK251" s="70"/>
      <c r="PL251" s="70"/>
      <c r="PM251" s="70"/>
      <c r="PN251" s="70"/>
      <c r="PO251" s="70"/>
      <c r="PP251" s="70"/>
      <c r="PQ251" s="70"/>
      <c r="PR251" s="70"/>
      <c r="PS251" s="70"/>
      <c r="PT251" s="70"/>
      <c r="PU251" s="70"/>
      <c r="PV251" s="70"/>
      <c r="PW251" s="70"/>
      <c r="PX251" s="70"/>
      <c r="PY251" s="70"/>
      <c r="PZ251" s="70"/>
      <c r="QA251" s="70"/>
      <c r="QB251" s="70"/>
      <c r="QC251" s="70"/>
      <c r="QD251" s="70"/>
      <c r="QE251" s="70"/>
      <c r="QF251" s="70"/>
      <c r="QG251" s="70"/>
      <c r="QH251" s="70"/>
      <c r="QI251" s="70"/>
      <c r="QJ251" s="70"/>
      <c r="QK251" s="70"/>
      <c r="QL251" s="70"/>
      <c r="QM251" s="70"/>
      <c r="QN251" s="70"/>
      <c r="QO251" s="70"/>
      <c r="QP251" s="70"/>
      <c r="QQ251" s="70"/>
      <c r="QR251" s="70"/>
      <c r="QS251" s="70"/>
      <c r="QT251" s="70"/>
      <c r="QU251" s="70"/>
      <c r="QV251" s="70"/>
      <c r="QW251" s="70"/>
      <c r="QX251" s="70"/>
      <c r="QY251" s="70"/>
      <c r="QZ251" s="70"/>
      <c r="RA251" s="70"/>
      <c r="RB251" s="70"/>
      <c r="RC251" s="70"/>
      <c r="RD251" s="70"/>
      <c r="RE251" s="70"/>
      <c r="RF251" s="70"/>
      <c r="RG251" s="70"/>
      <c r="RH251" s="70"/>
      <c r="RI251" s="70"/>
      <c r="RJ251" s="70"/>
      <c r="RK251" s="70"/>
      <c r="RL251" s="70"/>
      <c r="RM251" s="70"/>
      <c r="RN251" s="70"/>
      <c r="RO251" s="70"/>
      <c r="RP251" s="70"/>
      <c r="RQ251" s="70"/>
      <c r="RR251" s="70"/>
      <c r="RS251" s="70"/>
      <c r="RT251" s="70"/>
      <c r="RU251" s="70"/>
      <c r="RV251" s="70"/>
      <c r="RW251" s="70"/>
      <c r="RX251" s="70"/>
      <c r="RY251" s="70"/>
      <c r="RZ251" s="70"/>
      <c r="SA251" s="70"/>
      <c r="SB251" s="70"/>
      <c r="SC251" s="70"/>
      <c r="SD251" s="70"/>
      <c r="SE251" s="70"/>
      <c r="SF251" s="70"/>
      <c r="SG251" s="70"/>
      <c r="SH251" s="70"/>
      <c r="SI251" s="70"/>
      <c r="SJ251" s="70"/>
      <c r="SK251" s="70"/>
      <c r="SL251" s="70"/>
      <c r="SM251" s="70"/>
      <c r="SN251" s="70"/>
      <c r="SO251" s="70"/>
      <c r="SP251" s="70"/>
      <c r="SQ251" s="70"/>
      <c r="SR251" s="70"/>
      <c r="SS251" s="70"/>
      <c r="ST251" s="70"/>
      <c r="SU251" s="70"/>
      <c r="SV251" s="70"/>
      <c r="SW251" s="70"/>
      <c r="SX251" s="70"/>
      <c r="SY251" s="70"/>
      <c r="SZ251" s="70"/>
      <c r="TA251" s="70"/>
      <c r="TB251" s="70"/>
      <c r="TC251" s="70"/>
      <c r="TD251" s="70"/>
      <c r="TE251" s="70"/>
      <c r="TF251" s="70"/>
      <c r="TG251" s="70"/>
      <c r="TH251" s="70"/>
      <c r="TI251" s="70"/>
      <c r="TJ251" s="70"/>
      <c r="TK251" s="70"/>
      <c r="TL251" s="70"/>
      <c r="TM251" s="70"/>
      <c r="TN251" s="70"/>
      <c r="TO251" s="70"/>
      <c r="TP251" s="70"/>
      <c r="TQ251" s="70"/>
      <c r="TR251" s="70"/>
      <c r="TS251" s="70"/>
      <c r="TT251" s="70"/>
      <c r="TU251" s="70"/>
      <c r="TV251" s="70"/>
      <c r="TW251" s="70"/>
      <c r="TX251" s="70"/>
      <c r="TY251" s="70"/>
      <c r="TZ251" s="70"/>
      <c r="UA251" s="70"/>
      <c r="UB251" s="70"/>
      <c r="UC251" s="70"/>
      <c r="UD251" s="70"/>
      <c r="UE251" s="70"/>
      <c r="UF251" s="70"/>
      <c r="UG251" s="70"/>
      <c r="UH251" s="70"/>
      <c r="UI251" s="70"/>
      <c r="UJ251" s="70"/>
      <c r="UK251" s="70"/>
      <c r="UL251" s="70"/>
      <c r="UM251" s="70"/>
      <c r="UN251" s="70"/>
      <c r="UO251" s="70"/>
      <c r="UP251" s="70"/>
      <c r="UQ251" s="70"/>
      <c r="UR251" s="70"/>
      <c r="US251" s="70"/>
      <c r="UT251" s="70"/>
      <c r="UU251" s="70"/>
      <c r="UV251" s="70"/>
      <c r="UW251" s="70"/>
      <c r="UX251" s="70"/>
      <c r="UY251" s="70"/>
      <c r="UZ251" s="70"/>
      <c r="VA251" s="70"/>
      <c r="VB251" s="70"/>
      <c r="VC251" s="70"/>
      <c r="VD251" s="70"/>
      <c r="VE251" s="70"/>
      <c r="VF251" s="70"/>
      <c r="VG251" s="70"/>
      <c r="VH251" s="70"/>
      <c r="VI251" s="70"/>
      <c r="VJ251" s="70"/>
      <c r="VK251" s="70"/>
      <c r="VL251" s="70"/>
      <c r="VM251" s="70"/>
      <c r="VN251" s="70"/>
      <c r="VO251" s="70"/>
      <c r="VP251" s="70"/>
      <c r="VQ251" s="70"/>
      <c r="VR251" s="70"/>
      <c r="VS251" s="70"/>
      <c r="VT251" s="70"/>
      <c r="VU251" s="70"/>
      <c r="VV251" s="70"/>
      <c r="VW251" s="70"/>
      <c r="VX251" s="70"/>
      <c r="VY251" s="70"/>
      <c r="VZ251" s="70"/>
      <c r="WA251" s="70"/>
      <c r="WB251" s="70"/>
    </row>
    <row r="252" spans="1:600" s="90" customFormat="1" ht="36" customHeight="1">
      <c r="A252" s="401">
        <v>243</v>
      </c>
      <c r="B252" s="408" t="s">
        <v>630</v>
      </c>
      <c r="C252" s="272">
        <f t="shared" si="1"/>
        <v>44</v>
      </c>
      <c r="D252" s="272"/>
      <c r="E252" s="272"/>
      <c r="F252" s="273">
        <f t="shared" si="2"/>
        <v>44</v>
      </c>
      <c r="G252" s="118"/>
      <c r="H252" s="118"/>
      <c r="I252" s="118"/>
      <c r="J252" s="127"/>
      <c r="K252" s="118"/>
      <c r="L252" s="118"/>
      <c r="M252" s="118"/>
      <c r="N252" s="118"/>
      <c r="O252" s="118"/>
      <c r="P252" s="234"/>
      <c r="Q252" s="272"/>
      <c r="R252" s="272"/>
      <c r="S252" s="118"/>
      <c r="T252" s="118"/>
      <c r="U252" s="239">
        <v>44</v>
      </c>
      <c r="V252" s="118"/>
      <c r="W252" s="118"/>
      <c r="X252" s="118"/>
      <c r="Y252" s="158"/>
      <c r="Z252" s="334"/>
      <c r="AA252" s="334"/>
      <c r="AB252" s="334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  <c r="DH252" s="70"/>
      <c r="DI252" s="70"/>
      <c r="DJ252" s="70"/>
      <c r="DK252" s="70"/>
      <c r="DL252" s="70"/>
      <c r="DM252" s="70"/>
      <c r="DN252" s="70"/>
      <c r="DO252" s="70"/>
      <c r="DP252" s="70"/>
      <c r="DQ252" s="70"/>
      <c r="DR252" s="70"/>
      <c r="DS252" s="70"/>
      <c r="DT252" s="70"/>
      <c r="DU252" s="70"/>
      <c r="DV252" s="70"/>
      <c r="DW252" s="70"/>
      <c r="DX252" s="70"/>
      <c r="DY252" s="70"/>
      <c r="DZ252" s="70"/>
      <c r="EA252" s="70"/>
      <c r="EB252" s="70"/>
      <c r="EC252" s="70"/>
      <c r="ED252" s="70"/>
      <c r="EE252" s="70"/>
      <c r="EF252" s="70"/>
      <c r="EG252" s="70"/>
      <c r="EH252" s="70"/>
      <c r="EI252" s="70"/>
      <c r="EJ252" s="70"/>
      <c r="EK252" s="70"/>
      <c r="EL252" s="70"/>
      <c r="EM252" s="70"/>
      <c r="EN252" s="70"/>
      <c r="EO252" s="70"/>
      <c r="EP252" s="70"/>
      <c r="EQ252" s="70"/>
      <c r="ER252" s="70"/>
      <c r="ES252" s="70"/>
      <c r="ET252" s="70"/>
      <c r="EU252" s="70"/>
      <c r="EV252" s="70"/>
      <c r="EW252" s="70"/>
      <c r="EX252" s="70"/>
      <c r="EY252" s="70"/>
      <c r="EZ252" s="70"/>
      <c r="FA252" s="70"/>
      <c r="FB252" s="70"/>
      <c r="FC252" s="70"/>
      <c r="FD252" s="70"/>
      <c r="FE252" s="70"/>
      <c r="FF252" s="70"/>
      <c r="FG252" s="70"/>
      <c r="FH252" s="70"/>
      <c r="FI252" s="70"/>
      <c r="FJ252" s="70"/>
      <c r="FK252" s="70"/>
      <c r="FL252" s="70"/>
      <c r="FM252" s="70"/>
      <c r="FN252" s="70"/>
      <c r="FO252" s="70"/>
      <c r="FP252" s="70"/>
      <c r="FQ252" s="70"/>
      <c r="FR252" s="70"/>
      <c r="FS252" s="70"/>
      <c r="FT252" s="70"/>
      <c r="FU252" s="70"/>
      <c r="FV252" s="70"/>
      <c r="FW252" s="70"/>
      <c r="FX252" s="70"/>
      <c r="FY252" s="70"/>
      <c r="FZ252" s="70"/>
      <c r="GA252" s="70"/>
      <c r="GB252" s="70"/>
      <c r="GC252" s="70"/>
      <c r="GD252" s="70"/>
      <c r="GE252" s="70"/>
      <c r="GF252" s="70"/>
      <c r="GG252" s="70"/>
      <c r="GH252" s="70"/>
      <c r="GI252" s="70"/>
      <c r="GJ252" s="70"/>
      <c r="GK252" s="70"/>
      <c r="GL252" s="70"/>
      <c r="GM252" s="70"/>
      <c r="GN252" s="70"/>
      <c r="GO252" s="70"/>
      <c r="GP252" s="70"/>
      <c r="GQ252" s="70"/>
      <c r="GR252" s="70"/>
      <c r="GS252" s="70"/>
      <c r="GT252" s="70"/>
      <c r="GU252" s="70"/>
      <c r="GV252" s="70"/>
      <c r="GW252" s="70"/>
      <c r="GX252" s="70"/>
      <c r="GY252" s="70"/>
      <c r="GZ252" s="70"/>
      <c r="HA252" s="70"/>
      <c r="HB252" s="70"/>
      <c r="HC252" s="70"/>
      <c r="HD252" s="70"/>
      <c r="HE252" s="70"/>
      <c r="HF252" s="70"/>
      <c r="HG252" s="70"/>
      <c r="HH252" s="70"/>
      <c r="HI252" s="70"/>
      <c r="HJ252" s="70"/>
      <c r="HK252" s="70"/>
      <c r="HL252" s="70"/>
      <c r="HM252" s="70"/>
      <c r="HN252" s="70"/>
      <c r="HO252" s="70"/>
      <c r="HP252" s="70"/>
      <c r="HQ252" s="70"/>
      <c r="HR252" s="70"/>
      <c r="HS252" s="70"/>
      <c r="HT252" s="70"/>
      <c r="HU252" s="70"/>
      <c r="HV252" s="70"/>
      <c r="HW252" s="70"/>
      <c r="HX252" s="70"/>
      <c r="HY252" s="70"/>
      <c r="HZ252" s="70"/>
      <c r="IA252" s="70"/>
      <c r="IB252" s="70"/>
      <c r="IC252" s="70"/>
      <c r="ID252" s="70"/>
      <c r="IE252" s="70"/>
      <c r="IF252" s="70"/>
      <c r="IG252" s="70"/>
      <c r="IH252" s="70"/>
      <c r="II252" s="70"/>
      <c r="IJ252" s="70"/>
      <c r="IK252" s="70"/>
      <c r="IL252" s="70"/>
      <c r="IM252" s="70"/>
      <c r="IN252" s="70"/>
      <c r="IO252" s="70"/>
      <c r="IP252" s="70"/>
      <c r="IQ252" s="70"/>
      <c r="IR252" s="70"/>
      <c r="IS252" s="70"/>
      <c r="IT252" s="70"/>
      <c r="IU252" s="70"/>
      <c r="IV252" s="70"/>
      <c r="IW252" s="70"/>
      <c r="IX252" s="70"/>
      <c r="IY252" s="70"/>
      <c r="IZ252" s="70"/>
      <c r="JA252" s="70"/>
      <c r="JB252" s="70"/>
      <c r="JC252" s="70"/>
      <c r="JD252" s="70"/>
      <c r="JE252" s="70"/>
      <c r="JF252" s="70"/>
      <c r="JG252" s="70"/>
      <c r="JH252" s="70"/>
      <c r="JI252" s="70"/>
      <c r="JJ252" s="70"/>
      <c r="JK252" s="70"/>
      <c r="JL252" s="70"/>
      <c r="JM252" s="70"/>
      <c r="JN252" s="70"/>
      <c r="JO252" s="70"/>
      <c r="JP252" s="70"/>
      <c r="JQ252" s="70"/>
      <c r="JR252" s="70"/>
      <c r="JS252" s="70"/>
      <c r="JT252" s="70"/>
      <c r="JU252" s="70"/>
      <c r="JV252" s="70"/>
      <c r="JW252" s="70"/>
      <c r="JX252" s="70"/>
      <c r="JY252" s="70"/>
      <c r="JZ252" s="70"/>
      <c r="KA252" s="70"/>
      <c r="KB252" s="70"/>
      <c r="KC252" s="70"/>
      <c r="KD252" s="70"/>
      <c r="KE252" s="70"/>
      <c r="KF252" s="70"/>
      <c r="KG252" s="70"/>
      <c r="KH252" s="70"/>
      <c r="KI252" s="70"/>
      <c r="KJ252" s="70"/>
      <c r="KK252" s="70"/>
      <c r="KL252" s="70"/>
      <c r="KM252" s="70"/>
      <c r="KN252" s="70"/>
      <c r="KO252" s="70"/>
      <c r="KP252" s="70"/>
      <c r="KQ252" s="70"/>
      <c r="KR252" s="70"/>
      <c r="KS252" s="70"/>
      <c r="KT252" s="70"/>
      <c r="KU252" s="70"/>
      <c r="KV252" s="70"/>
      <c r="KW252" s="70"/>
      <c r="KX252" s="70"/>
      <c r="KY252" s="70"/>
      <c r="KZ252" s="70"/>
      <c r="LA252" s="70"/>
      <c r="LB252" s="70"/>
      <c r="LC252" s="70"/>
      <c r="LD252" s="70"/>
      <c r="LE252" s="70"/>
      <c r="LF252" s="70"/>
      <c r="LG252" s="70"/>
      <c r="LH252" s="70"/>
      <c r="LI252" s="70"/>
      <c r="LJ252" s="70"/>
      <c r="LK252" s="70"/>
      <c r="LL252" s="70"/>
      <c r="LM252" s="70"/>
      <c r="LN252" s="70"/>
      <c r="LO252" s="70"/>
      <c r="LP252" s="70"/>
      <c r="LQ252" s="70"/>
      <c r="LR252" s="70"/>
      <c r="LS252" s="70"/>
      <c r="LT252" s="70"/>
      <c r="LU252" s="70"/>
      <c r="LV252" s="70"/>
      <c r="LW252" s="70"/>
      <c r="LX252" s="70"/>
      <c r="LY252" s="70"/>
      <c r="LZ252" s="70"/>
      <c r="MA252" s="70"/>
      <c r="MB252" s="70"/>
      <c r="MC252" s="70"/>
      <c r="MD252" s="70"/>
      <c r="ME252" s="70"/>
      <c r="MF252" s="70"/>
      <c r="MG252" s="70"/>
      <c r="MH252" s="70"/>
      <c r="MI252" s="70"/>
      <c r="MJ252" s="70"/>
      <c r="MK252" s="70"/>
      <c r="ML252" s="70"/>
      <c r="MM252" s="70"/>
      <c r="MN252" s="70"/>
      <c r="MO252" s="70"/>
      <c r="MP252" s="70"/>
      <c r="MQ252" s="70"/>
      <c r="MR252" s="70"/>
      <c r="MS252" s="70"/>
      <c r="MT252" s="70"/>
      <c r="MU252" s="70"/>
      <c r="MV252" s="70"/>
      <c r="MW252" s="70"/>
      <c r="MX252" s="70"/>
      <c r="MY252" s="70"/>
      <c r="MZ252" s="70"/>
      <c r="NA252" s="70"/>
      <c r="NB252" s="70"/>
      <c r="NC252" s="70"/>
      <c r="ND252" s="70"/>
      <c r="NE252" s="70"/>
      <c r="NF252" s="70"/>
      <c r="NG252" s="70"/>
      <c r="NH252" s="70"/>
      <c r="NI252" s="70"/>
      <c r="NJ252" s="70"/>
      <c r="NK252" s="70"/>
      <c r="NL252" s="70"/>
      <c r="NM252" s="70"/>
      <c r="NN252" s="70"/>
      <c r="NO252" s="70"/>
      <c r="NP252" s="70"/>
      <c r="NQ252" s="70"/>
      <c r="NR252" s="70"/>
      <c r="NS252" s="70"/>
      <c r="NT252" s="70"/>
      <c r="NU252" s="70"/>
      <c r="NV252" s="70"/>
      <c r="NW252" s="70"/>
      <c r="NX252" s="70"/>
      <c r="NY252" s="70"/>
      <c r="NZ252" s="70"/>
      <c r="OA252" s="70"/>
      <c r="OB252" s="70"/>
      <c r="OC252" s="70"/>
      <c r="OD252" s="70"/>
      <c r="OE252" s="70"/>
      <c r="OF252" s="70"/>
      <c r="OG252" s="70"/>
      <c r="OH252" s="70"/>
      <c r="OI252" s="70"/>
      <c r="OJ252" s="70"/>
      <c r="OK252" s="70"/>
      <c r="OL252" s="70"/>
      <c r="OM252" s="70"/>
      <c r="ON252" s="70"/>
      <c r="OO252" s="70"/>
      <c r="OP252" s="70"/>
      <c r="OQ252" s="70"/>
      <c r="OR252" s="70"/>
      <c r="OS252" s="70"/>
      <c r="OT252" s="70"/>
      <c r="OU252" s="70"/>
      <c r="OV252" s="70"/>
      <c r="OW252" s="70"/>
      <c r="OX252" s="70"/>
      <c r="OY252" s="70"/>
      <c r="OZ252" s="70"/>
      <c r="PA252" s="70"/>
      <c r="PB252" s="70"/>
      <c r="PC252" s="70"/>
      <c r="PD252" s="70"/>
      <c r="PE252" s="70"/>
      <c r="PF252" s="70"/>
      <c r="PG252" s="70"/>
      <c r="PH252" s="70"/>
      <c r="PI252" s="70"/>
      <c r="PJ252" s="70"/>
      <c r="PK252" s="70"/>
      <c r="PL252" s="70"/>
      <c r="PM252" s="70"/>
      <c r="PN252" s="70"/>
      <c r="PO252" s="70"/>
      <c r="PP252" s="70"/>
      <c r="PQ252" s="70"/>
      <c r="PR252" s="70"/>
      <c r="PS252" s="70"/>
      <c r="PT252" s="70"/>
      <c r="PU252" s="70"/>
      <c r="PV252" s="70"/>
      <c r="PW252" s="70"/>
      <c r="PX252" s="70"/>
      <c r="PY252" s="70"/>
      <c r="PZ252" s="70"/>
      <c r="QA252" s="70"/>
      <c r="QB252" s="70"/>
      <c r="QC252" s="70"/>
      <c r="QD252" s="70"/>
      <c r="QE252" s="70"/>
      <c r="QF252" s="70"/>
      <c r="QG252" s="70"/>
      <c r="QH252" s="70"/>
      <c r="QI252" s="70"/>
      <c r="QJ252" s="70"/>
      <c r="QK252" s="70"/>
      <c r="QL252" s="70"/>
      <c r="QM252" s="70"/>
      <c r="QN252" s="70"/>
      <c r="QO252" s="70"/>
      <c r="QP252" s="70"/>
      <c r="QQ252" s="70"/>
      <c r="QR252" s="70"/>
      <c r="QS252" s="70"/>
      <c r="QT252" s="70"/>
      <c r="QU252" s="70"/>
      <c r="QV252" s="70"/>
      <c r="QW252" s="70"/>
      <c r="QX252" s="70"/>
      <c r="QY252" s="70"/>
      <c r="QZ252" s="70"/>
      <c r="RA252" s="70"/>
      <c r="RB252" s="70"/>
      <c r="RC252" s="70"/>
      <c r="RD252" s="70"/>
      <c r="RE252" s="70"/>
      <c r="RF252" s="70"/>
      <c r="RG252" s="70"/>
      <c r="RH252" s="70"/>
      <c r="RI252" s="70"/>
      <c r="RJ252" s="70"/>
      <c r="RK252" s="70"/>
      <c r="RL252" s="70"/>
      <c r="RM252" s="70"/>
      <c r="RN252" s="70"/>
      <c r="RO252" s="70"/>
      <c r="RP252" s="70"/>
      <c r="RQ252" s="70"/>
      <c r="RR252" s="70"/>
      <c r="RS252" s="70"/>
      <c r="RT252" s="70"/>
      <c r="RU252" s="70"/>
      <c r="RV252" s="70"/>
      <c r="RW252" s="70"/>
      <c r="RX252" s="70"/>
      <c r="RY252" s="70"/>
      <c r="RZ252" s="70"/>
      <c r="SA252" s="70"/>
      <c r="SB252" s="70"/>
      <c r="SC252" s="70"/>
      <c r="SD252" s="70"/>
      <c r="SE252" s="70"/>
      <c r="SF252" s="70"/>
      <c r="SG252" s="70"/>
      <c r="SH252" s="70"/>
      <c r="SI252" s="70"/>
      <c r="SJ252" s="70"/>
      <c r="SK252" s="70"/>
      <c r="SL252" s="70"/>
      <c r="SM252" s="70"/>
      <c r="SN252" s="70"/>
      <c r="SO252" s="70"/>
      <c r="SP252" s="70"/>
      <c r="SQ252" s="70"/>
      <c r="SR252" s="70"/>
      <c r="SS252" s="70"/>
      <c r="ST252" s="70"/>
      <c r="SU252" s="70"/>
      <c r="SV252" s="70"/>
      <c r="SW252" s="70"/>
      <c r="SX252" s="70"/>
      <c r="SY252" s="70"/>
      <c r="SZ252" s="70"/>
      <c r="TA252" s="70"/>
      <c r="TB252" s="70"/>
      <c r="TC252" s="70"/>
      <c r="TD252" s="70"/>
      <c r="TE252" s="70"/>
      <c r="TF252" s="70"/>
      <c r="TG252" s="70"/>
      <c r="TH252" s="70"/>
      <c r="TI252" s="70"/>
      <c r="TJ252" s="70"/>
      <c r="TK252" s="70"/>
      <c r="TL252" s="70"/>
      <c r="TM252" s="70"/>
      <c r="TN252" s="70"/>
      <c r="TO252" s="70"/>
      <c r="TP252" s="70"/>
      <c r="TQ252" s="70"/>
      <c r="TR252" s="70"/>
      <c r="TS252" s="70"/>
      <c r="TT252" s="70"/>
      <c r="TU252" s="70"/>
      <c r="TV252" s="70"/>
      <c r="TW252" s="70"/>
      <c r="TX252" s="70"/>
      <c r="TY252" s="70"/>
      <c r="TZ252" s="70"/>
      <c r="UA252" s="70"/>
      <c r="UB252" s="70"/>
      <c r="UC252" s="70"/>
      <c r="UD252" s="70"/>
      <c r="UE252" s="70"/>
      <c r="UF252" s="70"/>
      <c r="UG252" s="70"/>
      <c r="UH252" s="70"/>
      <c r="UI252" s="70"/>
      <c r="UJ252" s="70"/>
      <c r="UK252" s="70"/>
      <c r="UL252" s="70"/>
      <c r="UM252" s="70"/>
      <c r="UN252" s="70"/>
      <c r="UO252" s="70"/>
      <c r="UP252" s="70"/>
      <c r="UQ252" s="70"/>
      <c r="UR252" s="70"/>
      <c r="US252" s="70"/>
      <c r="UT252" s="70"/>
      <c r="UU252" s="70"/>
      <c r="UV252" s="70"/>
      <c r="UW252" s="70"/>
      <c r="UX252" s="70"/>
      <c r="UY252" s="70"/>
      <c r="UZ252" s="70"/>
      <c r="VA252" s="70"/>
      <c r="VB252" s="70"/>
      <c r="VC252" s="70"/>
      <c r="VD252" s="70"/>
      <c r="VE252" s="70"/>
      <c r="VF252" s="70"/>
      <c r="VG252" s="70"/>
      <c r="VH252" s="70"/>
      <c r="VI252" s="70"/>
      <c r="VJ252" s="70"/>
      <c r="VK252" s="70"/>
      <c r="VL252" s="70"/>
      <c r="VM252" s="70"/>
      <c r="VN252" s="70"/>
      <c r="VO252" s="70"/>
      <c r="VP252" s="70"/>
      <c r="VQ252" s="70"/>
      <c r="VR252" s="70"/>
      <c r="VS252" s="70"/>
      <c r="VT252" s="70"/>
      <c r="VU252" s="70"/>
      <c r="VV252" s="70"/>
      <c r="VW252" s="70"/>
      <c r="VX252" s="70"/>
      <c r="VY252" s="70"/>
      <c r="VZ252" s="70"/>
      <c r="WA252" s="70"/>
      <c r="WB252" s="70"/>
    </row>
    <row r="253" spans="1:600" s="90" customFormat="1" ht="24" customHeight="1">
      <c r="A253" s="401">
        <v>244</v>
      </c>
      <c r="B253" s="409" t="s">
        <v>631</v>
      </c>
      <c r="C253" s="272">
        <f t="shared" si="1"/>
        <v>138</v>
      </c>
      <c r="D253" s="272"/>
      <c r="E253" s="272"/>
      <c r="F253" s="273">
        <f t="shared" si="2"/>
        <v>138</v>
      </c>
      <c r="G253" s="118"/>
      <c r="H253" s="118"/>
      <c r="I253" s="118"/>
      <c r="J253" s="127"/>
      <c r="K253" s="118"/>
      <c r="L253" s="118"/>
      <c r="M253" s="118"/>
      <c r="N253" s="118"/>
      <c r="O253" s="118"/>
      <c r="P253" s="234"/>
      <c r="Q253" s="272"/>
      <c r="R253" s="272"/>
      <c r="S253" s="118"/>
      <c r="T253" s="118"/>
      <c r="U253" s="239">
        <v>138</v>
      </c>
      <c r="V253" s="118"/>
      <c r="W253" s="118"/>
      <c r="X253" s="118"/>
      <c r="Y253" s="158"/>
      <c r="Z253" s="334"/>
      <c r="AA253" s="334"/>
      <c r="AB253" s="334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0"/>
      <c r="DU253" s="70"/>
      <c r="DV253" s="70"/>
      <c r="DW253" s="70"/>
      <c r="DX253" s="70"/>
      <c r="DY253" s="70"/>
      <c r="DZ253" s="70"/>
      <c r="EA253" s="70"/>
      <c r="EB253" s="70"/>
      <c r="EC253" s="70"/>
      <c r="ED253" s="70"/>
      <c r="EE253" s="70"/>
      <c r="EF253" s="70"/>
      <c r="EG253" s="70"/>
      <c r="EH253" s="70"/>
      <c r="EI253" s="70"/>
      <c r="EJ253" s="70"/>
      <c r="EK253" s="70"/>
      <c r="EL253" s="70"/>
      <c r="EM253" s="70"/>
      <c r="EN253" s="70"/>
      <c r="EO253" s="70"/>
      <c r="EP253" s="70"/>
      <c r="EQ253" s="70"/>
      <c r="ER253" s="70"/>
      <c r="ES253" s="70"/>
      <c r="ET253" s="70"/>
      <c r="EU253" s="70"/>
      <c r="EV253" s="70"/>
      <c r="EW253" s="70"/>
      <c r="EX253" s="70"/>
      <c r="EY253" s="70"/>
      <c r="EZ253" s="70"/>
      <c r="FA253" s="70"/>
      <c r="FB253" s="70"/>
      <c r="FC253" s="70"/>
      <c r="FD253" s="70"/>
      <c r="FE253" s="70"/>
      <c r="FF253" s="70"/>
      <c r="FG253" s="70"/>
      <c r="FH253" s="70"/>
      <c r="FI253" s="70"/>
      <c r="FJ253" s="70"/>
      <c r="FK253" s="70"/>
      <c r="FL253" s="70"/>
      <c r="FM253" s="70"/>
      <c r="FN253" s="70"/>
      <c r="FO253" s="70"/>
      <c r="FP253" s="70"/>
      <c r="FQ253" s="70"/>
      <c r="FR253" s="70"/>
      <c r="FS253" s="70"/>
      <c r="FT253" s="70"/>
      <c r="FU253" s="70"/>
      <c r="FV253" s="70"/>
      <c r="FW253" s="70"/>
      <c r="FX253" s="70"/>
      <c r="FY253" s="70"/>
      <c r="FZ253" s="70"/>
      <c r="GA253" s="70"/>
      <c r="GB253" s="70"/>
      <c r="GC253" s="70"/>
      <c r="GD253" s="70"/>
      <c r="GE253" s="70"/>
      <c r="GF253" s="70"/>
      <c r="GG253" s="70"/>
      <c r="GH253" s="70"/>
      <c r="GI253" s="70"/>
      <c r="GJ253" s="70"/>
      <c r="GK253" s="70"/>
      <c r="GL253" s="70"/>
      <c r="GM253" s="70"/>
      <c r="GN253" s="70"/>
      <c r="GO253" s="70"/>
      <c r="GP253" s="70"/>
      <c r="GQ253" s="70"/>
      <c r="GR253" s="70"/>
      <c r="GS253" s="70"/>
      <c r="GT253" s="70"/>
      <c r="GU253" s="70"/>
      <c r="GV253" s="70"/>
      <c r="GW253" s="70"/>
      <c r="GX253" s="70"/>
      <c r="GY253" s="70"/>
      <c r="GZ253" s="70"/>
      <c r="HA253" s="70"/>
      <c r="HB253" s="70"/>
      <c r="HC253" s="70"/>
      <c r="HD253" s="70"/>
      <c r="HE253" s="70"/>
      <c r="HF253" s="70"/>
      <c r="HG253" s="70"/>
      <c r="HH253" s="70"/>
      <c r="HI253" s="70"/>
      <c r="HJ253" s="70"/>
      <c r="HK253" s="70"/>
      <c r="HL253" s="70"/>
      <c r="HM253" s="70"/>
      <c r="HN253" s="70"/>
      <c r="HO253" s="70"/>
      <c r="HP253" s="70"/>
      <c r="HQ253" s="70"/>
      <c r="HR253" s="70"/>
      <c r="HS253" s="70"/>
      <c r="HT253" s="70"/>
      <c r="HU253" s="70"/>
      <c r="HV253" s="70"/>
      <c r="HW253" s="70"/>
      <c r="HX253" s="70"/>
      <c r="HY253" s="70"/>
      <c r="HZ253" s="70"/>
      <c r="IA253" s="70"/>
      <c r="IB253" s="70"/>
      <c r="IC253" s="70"/>
      <c r="ID253" s="70"/>
      <c r="IE253" s="70"/>
      <c r="IF253" s="70"/>
      <c r="IG253" s="70"/>
      <c r="IH253" s="70"/>
      <c r="II253" s="70"/>
      <c r="IJ253" s="70"/>
      <c r="IK253" s="70"/>
      <c r="IL253" s="70"/>
      <c r="IM253" s="70"/>
      <c r="IN253" s="70"/>
      <c r="IO253" s="70"/>
      <c r="IP253" s="70"/>
      <c r="IQ253" s="70"/>
      <c r="IR253" s="70"/>
      <c r="IS253" s="70"/>
      <c r="IT253" s="70"/>
      <c r="IU253" s="70"/>
      <c r="IV253" s="70"/>
      <c r="IW253" s="70"/>
      <c r="IX253" s="70"/>
      <c r="IY253" s="70"/>
      <c r="IZ253" s="70"/>
      <c r="JA253" s="70"/>
      <c r="JB253" s="70"/>
      <c r="JC253" s="70"/>
      <c r="JD253" s="70"/>
      <c r="JE253" s="70"/>
      <c r="JF253" s="70"/>
      <c r="JG253" s="70"/>
      <c r="JH253" s="70"/>
      <c r="JI253" s="70"/>
      <c r="JJ253" s="70"/>
      <c r="JK253" s="70"/>
      <c r="JL253" s="70"/>
      <c r="JM253" s="70"/>
      <c r="JN253" s="70"/>
      <c r="JO253" s="70"/>
      <c r="JP253" s="70"/>
      <c r="JQ253" s="70"/>
      <c r="JR253" s="70"/>
      <c r="JS253" s="70"/>
      <c r="JT253" s="70"/>
      <c r="JU253" s="70"/>
      <c r="JV253" s="70"/>
      <c r="JW253" s="70"/>
      <c r="JX253" s="70"/>
      <c r="JY253" s="70"/>
      <c r="JZ253" s="70"/>
      <c r="KA253" s="70"/>
      <c r="KB253" s="70"/>
      <c r="KC253" s="70"/>
      <c r="KD253" s="70"/>
      <c r="KE253" s="70"/>
      <c r="KF253" s="70"/>
      <c r="KG253" s="70"/>
      <c r="KH253" s="70"/>
      <c r="KI253" s="70"/>
      <c r="KJ253" s="70"/>
      <c r="KK253" s="70"/>
      <c r="KL253" s="70"/>
      <c r="KM253" s="70"/>
      <c r="KN253" s="70"/>
      <c r="KO253" s="70"/>
      <c r="KP253" s="70"/>
      <c r="KQ253" s="70"/>
      <c r="KR253" s="70"/>
      <c r="KS253" s="70"/>
      <c r="KT253" s="70"/>
      <c r="KU253" s="70"/>
      <c r="KV253" s="70"/>
      <c r="KW253" s="70"/>
      <c r="KX253" s="70"/>
      <c r="KY253" s="70"/>
      <c r="KZ253" s="70"/>
      <c r="LA253" s="70"/>
      <c r="LB253" s="70"/>
      <c r="LC253" s="70"/>
      <c r="LD253" s="70"/>
      <c r="LE253" s="70"/>
      <c r="LF253" s="70"/>
      <c r="LG253" s="70"/>
      <c r="LH253" s="70"/>
      <c r="LI253" s="70"/>
      <c r="LJ253" s="70"/>
      <c r="LK253" s="70"/>
      <c r="LL253" s="70"/>
      <c r="LM253" s="70"/>
      <c r="LN253" s="70"/>
      <c r="LO253" s="70"/>
      <c r="LP253" s="70"/>
      <c r="LQ253" s="70"/>
      <c r="LR253" s="70"/>
      <c r="LS253" s="70"/>
      <c r="LT253" s="70"/>
      <c r="LU253" s="70"/>
      <c r="LV253" s="70"/>
      <c r="LW253" s="70"/>
      <c r="LX253" s="70"/>
      <c r="LY253" s="70"/>
      <c r="LZ253" s="70"/>
      <c r="MA253" s="70"/>
      <c r="MB253" s="70"/>
      <c r="MC253" s="70"/>
      <c r="MD253" s="70"/>
      <c r="ME253" s="70"/>
      <c r="MF253" s="70"/>
      <c r="MG253" s="70"/>
      <c r="MH253" s="70"/>
      <c r="MI253" s="70"/>
      <c r="MJ253" s="70"/>
      <c r="MK253" s="70"/>
      <c r="ML253" s="70"/>
      <c r="MM253" s="70"/>
      <c r="MN253" s="70"/>
      <c r="MO253" s="70"/>
      <c r="MP253" s="70"/>
      <c r="MQ253" s="70"/>
      <c r="MR253" s="70"/>
      <c r="MS253" s="70"/>
      <c r="MT253" s="70"/>
      <c r="MU253" s="70"/>
      <c r="MV253" s="70"/>
      <c r="MW253" s="70"/>
      <c r="MX253" s="70"/>
      <c r="MY253" s="70"/>
      <c r="MZ253" s="70"/>
      <c r="NA253" s="70"/>
      <c r="NB253" s="70"/>
      <c r="NC253" s="70"/>
      <c r="ND253" s="70"/>
      <c r="NE253" s="70"/>
      <c r="NF253" s="70"/>
      <c r="NG253" s="70"/>
      <c r="NH253" s="70"/>
      <c r="NI253" s="70"/>
      <c r="NJ253" s="70"/>
      <c r="NK253" s="70"/>
      <c r="NL253" s="70"/>
      <c r="NM253" s="70"/>
      <c r="NN253" s="70"/>
      <c r="NO253" s="70"/>
      <c r="NP253" s="70"/>
      <c r="NQ253" s="70"/>
      <c r="NR253" s="70"/>
      <c r="NS253" s="70"/>
      <c r="NT253" s="70"/>
      <c r="NU253" s="70"/>
      <c r="NV253" s="70"/>
      <c r="NW253" s="70"/>
      <c r="NX253" s="70"/>
      <c r="NY253" s="70"/>
      <c r="NZ253" s="70"/>
      <c r="OA253" s="70"/>
      <c r="OB253" s="70"/>
      <c r="OC253" s="70"/>
      <c r="OD253" s="70"/>
      <c r="OE253" s="70"/>
      <c r="OF253" s="70"/>
      <c r="OG253" s="70"/>
      <c r="OH253" s="70"/>
      <c r="OI253" s="70"/>
      <c r="OJ253" s="70"/>
      <c r="OK253" s="70"/>
      <c r="OL253" s="70"/>
      <c r="OM253" s="70"/>
      <c r="ON253" s="70"/>
      <c r="OO253" s="70"/>
      <c r="OP253" s="70"/>
      <c r="OQ253" s="70"/>
      <c r="OR253" s="70"/>
      <c r="OS253" s="70"/>
      <c r="OT253" s="70"/>
      <c r="OU253" s="70"/>
      <c r="OV253" s="70"/>
      <c r="OW253" s="70"/>
      <c r="OX253" s="70"/>
      <c r="OY253" s="70"/>
      <c r="OZ253" s="70"/>
      <c r="PA253" s="70"/>
      <c r="PB253" s="70"/>
      <c r="PC253" s="70"/>
      <c r="PD253" s="70"/>
      <c r="PE253" s="70"/>
      <c r="PF253" s="70"/>
      <c r="PG253" s="70"/>
      <c r="PH253" s="70"/>
      <c r="PI253" s="70"/>
      <c r="PJ253" s="70"/>
      <c r="PK253" s="70"/>
      <c r="PL253" s="70"/>
      <c r="PM253" s="70"/>
      <c r="PN253" s="70"/>
      <c r="PO253" s="70"/>
      <c r="PP253" s="70"/>
      <c r="PQ253" s="70"/>
      <c r="PR253" s="70"/>
      <c r="PS253" s="70"/>
      <c r="PT253" s="70"/>
      <c r="PU253" s="70"/>
      <c r="PV253" s="70"/>
      <c r="PW253" s="70"/>
      <c r="PX253" s="70"/>
      <c r="PY253" s="70"/>
      <c r="PZ253" s="70"/>
      <c r="QA253" s="70"/>
      <c r="QB253" s="70"/>
      <c r="QC253" s="70"/>
      <c r="QD253" s="70"/>
      <c r="QE253" s="70"/>
      <c r="QF253" s="70"/>
      <c r="QG253" s="70"/>
      <c r="QH253" s="70"/>
      <c r="QI253" s="70"/>
      <c r="QJ253" s="70"/>
      <c r="QK253" s="70"/>
      <c r="QL253" s="70"/>
      <c r="QM253" s="70"/>
      <c r="QN253" s="70"/>
      <c r="QO253" s="70"/>
      <c r="QP253" s="70"/>
      <c r="QQ253" s="70"/>
      <c r="QR253" s="70"/>
      <c r="QS253" s="70"/>
      <c r="QT253" s="70"/>
      <c r="QU253" s="70"/>
      <c r="QV253" s="70"/>
      <c r="QW253" s="70"/>
      <c r="QX253" s="70"/>
      <c r="QY253" s="70"/>
      <c r="QZ253" s="70"/>
      <c r="RA253" s="70"/>
      <c r="RB253" s="70"/>
      <c r="RC253" s="70"/>
      <c r="RD253" s="70"/>
      <c r="RE253" s="70"/>
      <c r="RF253" s="70"/>
      <c r="RG253" s="70"/>
      <c r="RH253" s="70"/>
      <c r="RI253" s="70"/>
      <c r="RJ253" s="70"/>
      <c r="RK253" s="70"/>
      <c r="RL253" s="70"/>
      <c r="RM253" s="70"/>
      <c r="RN253" s="70"/>
      <c r="RO253" s="70"/>
      <c r="RP253" s="70"/>
      <c r="RQ253" s="70"/>
      <c r="RR253" s="70"/>
      <c r="RS253" s="70"/>
      <c r="RT253" s="70"/>
      <c r="RU253" s="70"/>
      <c r="RV253" s="70"/>
      <c r="RW253" s="70"/>
      <c r="RX253" s="70"/>
      <c r="RY253" s="70"/>
      <c r="RZ253" s="70"/>
      <c r="SA253" s="70"/>
      <c r="SB253" s="70"/>
      <c r="SC253" s="70"/>
      <c r="SD253" s="70"/>
      <c r="SE253" s="70"/>
      <c r="SF253" s="70"/>
      <c r="SG253" s="70"/>
      <c r="SH253" s="70"/>
      <c r="SI253" s="70"/>
      <c r="SJ253" s="70"/>
      <c r="SK253" s="70"/>
      <c r="SL253" s="70"/>
      <c r="SM253" s="70"/>
      <c r="SN253" s="70"/>
      <c r="SO253" s="70"/>
      <c r="SP253" s="70"/>
      <c r="SQ253" s="70"/>
      <c r="SR253" s="70"/>
      <c r="SS253" s="70"/>
      <c r="ST253" s="70"/>
      <c r="SU253" s="70"/>
      <c r="SV253" s="70"/>
      <c r="SW253" s="70"/>
      <c r="SX253" s="70"/>
      <c r="SY253" s="70"/>
      <c r="SZ253" s="70"/>
      <c r="TA253" s="70"/>
      <c r="TB253" s="70"/>
      <c r="TC253" s="70"/>
      <c r="TD253" s="70"/>
      <c r="TE253" s="70"/>
      <c r="TF253" s="70"/>
      <c r="TG253" s="70"/>
      <c r="TH253" s="70"/>
      <c r="TI253" s="70"/>
      <c r="TJ253" s="70"/>
      <c r="TK253" s="70"/>
      <c r="TL253" s="70"/>
      <c r="TM253" s="70"/>
      <c r="TN253" s="70"/>
      <c r="TO253" s="70"/>
      <c r="TP253" s="70"/>
      <c r="TQ253" s="70"/>
      <c r="TR253" s="70"/>
      <c r="TS253" s="70"/>
      <c r="TT253" s="70"/>
      <c r="TU253" s="70"/>
      <c r="TV253" s="70"/>
      <c r="TW253" s="70"/>
      <c r="TX253" s="70"/>
      <c r="TY253" s="70"/>
      <c r="TZ253" s="70"/>
      <c r="UA253" s="70"/>
      <c r="UB253" s="70"/>
      <c r="UC253" s="70"/>
      <c r="UD253" s="70"/>
      <c r="UE253" s="70"/>
      <c r="UF253" s="70"/>
      <c r="UG253" s="70"/>
      <c r="UH253" s="70"/>
      <c r="UI253" s="70"/>
      <c r="UJ253" s="70"/>
      <c r="UK253" s="70"/>
      <c r="UL253" s="70"/>
      <c r="UM253" s="70"/>
      <c r="UN253" s="70"/>
      <c r="UO253" s="70"/>
      <c r="UP253" s="70"/>
      <c r="UQ253" s="70"/>
      <c r="UR253" s="70"/>
      <c r="US253" s="70"/>
      <c r="UT253" s="70"/>
      <c r="UU253" s="70"/>
      <c r="UV253" s="70"/>
      <c r="UW253" s="70"/>
      <c r="UX253" s="70"/>
      <c r="UY253" s="70"/>
      <c r="UZ253" s="70"/>
      <c r="VA253" s="70"/>
      <c r="VB253" s="70"/>
      <c r="VC253" s="70"/>
      <c r="VD253" s="70"/>
      <c r="VE253" s="70"/>
      <c r="VF253" s="70"/>
      <c r="VG253" s="70"/>
      <c r="VH253" s="70"/>
      <c r="VI253" s="70"/>
      <c r="VJ253" s="70"/>
      <c r="VK253" s="70"/>
      <c r="VL253" s="70"/>
      <c r="VM253" s="70"/>
      <c r="VN253" s="70"/>
      <c r="VO253" s="70"/>
      <c r="VP253" s="70"/>
      <c r="VQ253" s="70"/>
      <c r="VR253" s="70"/>
      <c r="VS253" s="70"/>
      <c r="VT253" s="70"/>
      <c r="VU253" s="70"/>
      <c r="VV253" s="70"/>
      <c r="VW253" s="70"/>
      <c r="VX253" s="70"/>
      <c r="VY253" s="70"/>
      <c r="VZ253" s="70"/>
      <c r="WA253" s="70"/>
      <c r="WB253" s="70"/>
    </row>
    <row r="254" spans="1:600" s="90" customFormat="1" ht="23.45" customHeight="1">
      <c r="A254" s="401">
        <v>245</v>
      </c>
      <c r="B254" s="410" t="s">
        <v>632</v>
      </c>
      <c r="C254" s="272">
        <f t="shared" si="1"/>
        <v>27</v>
      </c>
      <c r="D254" s="272"/>
      <c r="E254" s="272"/>
      <c r="F254" s="273">
        <f t="shared" si="2"/>
        <v>27</v>
      </c>
      <c r="G254" s="118"/>
      <c r="H254" s="118"/>
      <c r="I254" s="118"/>
      <c r="J254" s="127"/>
      <c r="K254" s="118"/>
      <c r="L254" s="118"/>
      <c r="M254" s="118"/>
      <c r="N254" s="118"/>
      <c r="O254" s="118"/>
      <c r="P254" s="234"/>
      <c r="Q254" s="272"/>
      <c r="R254" s="272"/>
      <c r="S254" s="118"/>
      <c r="T254" s="118"/>
      <c r="U254" s="238">
        <v>27</v>
      </c>
      <c r="V254" s="118"/>
      <c r="W254" s="118"/>
      <c r="X254" s="118"/>
      <c r="Y254" s="158"/>
      <c r="Z254" s="334"/>
      <c r="AA254" s="334"/>
      <c r="AB254" s="334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  <c r="IW254" s="70"/>
      <c r="IX254" s="70"/>
      <c r="IY254" s="70"/>
      <c r="IZ254" s="70"/>
      <c r="JA254" s="70"/>
      <c r="JB254" s="70"/>
      <c r="JC254" s="70"/>
      <c r="JD254" s="70"/>
      <c r="JE254" s="70"/>
      <c r="JF254" s="70"/>
      <c r="JG254" s="70"/>
      <c r="JH254" s="70"/>
      <c r="JI254" s="70"/>
      <c r="JJ254" s="70"/>
      <c r="JK254" s="70"/>
      <c r="JL254" s="70"/>
      <c r="JM254" s="70"/>
      <c r="JN254" s="70"/>
      <c r="JO254" s="70"/>
      <c r="JP254" s="70"/>
      <c r="JQ254" s="70"/>
      <c r="JR254" s="70"/>
      <c r="JS254" s="70"/>
      <c r="JT254" s="70"/>
      <c r="JU254" s="70"/>
      <c r="JV254" s="70"/>
      <c r="JW254" s="70"/>
      <c r="JX254" s="70"/>
      <c r="JY254" s="70"/>
      <c r="JZ254" s="70"/>
      <c r="KA254" s="70"/>
      <c r="KB254" s="70"/>
      <c r="KC254" s="70"/>
      <c r="KD254" s="70"/>
      <c r="KE254" s="70"/>
      <c r="KF254" s="70"/>
      <c r="KG254" s="70"/>
      <c r="KH254" s="70"/>
      <c r="KI254" s="70"/>
      <c r="KJ254" s="70"/>
      <c r="KK254" s="70"/>
      <c r="KL254" s="70"/>
      <c r="KM254" s="70"/>
      <c r="KN254" s="70"/>
      <c r="KO254" s="70"/>
      <c r="KP254" s="70"/>
      <c r="KQ254" s="70"/>
      <c r="KR254" s="70"/>
      <c r="KS254" s="70"/>
      <c r="KT254" s="70"/>
      <c r="KU254" s="70"/>
      <c r="KV254" s="70"/>
      <c r="KW254" s="70"/>
      <c r="KX254" s="70"/>
      <c r="KY254" s="70"/>
      <c r="KZ254" s="70"/>
      <c r="LA254" s="70"/>
      <c r="LB254" s="70"/>
      <c r="LC254" s="70"/>
      <c r="LD254" s="70"/>
      <c r="LE254" s="70"/>
      <c r="LF254" s="70"/>
      <c r="LG254" s="70"/>
      <c r="LH254" s="70"/>
      <c r="LI254" s="70"/>
      <c r="LJ254" s="70"/>
      <c r="LK254" s="70"/>
      <c r="LL254" s="70"/>
      <c r="LM254" s="70"/>
      <c r="LN254" s="70"/>
      <c r="LO254" s="70"/>
      <c r="LP254" s="70"/>
      <c r="LQ254" s="70"/>
      <c r="LR254" s="70"/>
      <c r="LS254" s="70"/>
      <c r="LT254" s="70"/>
      <c r="LU254" s="70"/>
      <c r="LV254" s="70"/>
      <c r="LW254" s="70"/>
      <c r="LX254" s="70"/>
      <c r="LY254" s="70"/>
      <c r="LZ254" s="70"/>
      <c r="MA254" s="70"/>
      <c r="MB254" s="70"/>
      <c r="MC254" s="70"/>
      <c r="MD254" s="70"/>
      <c r="ME254" s="70"/>
      <c r="MF254" s="70"/>
      <c r="MG254" s="70"/>
      <c r="MH254" s="70"/>
      <c r="MI254" s="70"/>
      <c r="MJ254" s="70"/>
      <c r="MK254" s="70"/>
      <c r="ML254" s="70"/>
      <c r="MM254" s="70"/>
      <c r="MN254" s="70"/>
      <c r="MO254" s="70"/>
      <c r="MP254" s="70"/>
      <c r="MQ254" s="70"/>
      <c r="MR254" s="70"/>
      <c r="MS254" s="70"/>
      <c r="MT254" s="70"/>
      <c r="MU254" s="70"/>
      <c r="MV254" s="70"/>
      <c r="MW254" s="70"/>
      <c r="MX254" s="70"/>
      <c r="MY254" s="70"/>
      <c r="MZ254" s="70"/>
      <c r="NA254" s="70"/>
      <c r="NB254" s="70"/>
      <c r="NC254" s="70"/>
      <c r="ND254" s="70"/>
      <c r="NE254" s="70"/>
      <c r="NF254" s="70"/>
      <c r="NG254" s="70"/>
      <c r="NH254" s="70"/>
      <c r="NI254" s="70"/>
      <c r="NJ254" s="70"/>
      <c r="NK254" s="70"/>
      <c r="NL254" s="70"/>
      <c r="NM254" s="70"/>
      <c r="NN254" s="70"/>
      <c r="NO254" s="70"/>
      <c r="NP254" s="70"/>
      <c r="NQ254" s="70"/>
      <c r="NR254" s="70"/>
      <c r="NS254" s="70"/>
      <c r="NT254" s="70"/>
      <c r="NU254" s="70"/>
      <c r="NV254" s="70"/>
      <c r="NW254" s="70"/>
      <c r="NX254" s="70"/>
      <c r="NY254" s="70"/>
      <c r="NZ254" s="70"/>
      <c r="OA254" s="70"/>
      <c r="OB254" s="70"/>
      <c r="OC254" s="70"/>
      <c r="OD254" s="70"/>
      <c r="OE254" s="70"/>
      <c r="OF254" s="70"/>
      <c r="OG254" s="70"/>
      <c r="OH254" s="70"/>
      <c r="OI254" s="70"/>
      <c r="OJ254" s="70"/>
      <c r="OK254" s="70"/>
      <c r="OL254" s="70"/>
      <c r="OM254" s="70"/>
      <c r="ON254" s="70"/>
      <c r="OO254" s="70"/>
      <c r="OP254" s="70"/>
      <c r="OQ254" s="70"/>
      <c r="OR254" s="70"/>
      <c r="OS254" s="70"/>
      <c r="OT254" s="70"/>
      <c r="OU254" s="70"/>
      <c r="OV254" s="70"/>
      <c r="OW254" s="70"/>
      <c r="OX254" s="70"/>
      <c r="OY254" s="70"/>
      <c r="OZ254" s="70"/>
      <c r="PA254" s="70"/>
      <c r="PB254" s="70"/>
      <c r="PC254" s="70"/>
      <c r="PD254" s="70"/>
      <c r="PE254" s="70"/>
      <c r="PF254" s="70"/>
      <c r="PG254" s="70"/>
      <c r="PH254" s="70"/>
      <c r="PI254" s="70"/>
      <c r="PJ254" s="70"/>
      <c r="PK254" s="70"/>
      <c r="PL254" s="70"/>
      <c r="PM254" s="70"/>
      <c r="PN254" s="70"/>
      <c r="PO254" s="70"/>
      <c r="PP254" s="70"/>
      <c r="PQ254" s="70"/>
      <c r="PR254" s="70"/>
      <c r="PS254" s="70"/>
      <c r="PT254" s="70"/>
      <c r="PU254" s="70"/>
      <c r="PV254" s="70"/>
      <c r="PW254" s="70"/>
      <c r="PX254" s="70"/>
      <c r="PY254" s="70"/>
      <c r="PZ254" s="70"/>
      <c r="QA254" s="70"/>
      <c r="QB254" s="70"/>
      <c r="QC254" s="70"/>
      <c r="QD254" s="70"/>
      <c r="QE254" s="70"/>
      <c r="QF254" s="70"/>
      <c r="QG254" s="70"/>
      <c r="QH254" s="70"/>
      <c r="QI254" s="70"/>
      <c r="QJ254" s="70"/>
      <c r="QK254" s="70"/>
      <c r="QL254" s="70"/>
      <c r="QM254" s="70"/>
      <c r="QN254" s="70"/>
      <c r="QO254" s="70"/>
      <c r="QP254" s="70"/>
      <c r="QQ254" s="70"/>
      <c r="QR254" s="70"/>
      <c r="QS254" s="70"/>
      <c r="QT254" s="70"/>
      <c r="QU254" s="70"/>
      <c r="QV254" s="70"/>
      <c r="QW254" s="70"/>
      <c r="QX254" s="70"/>
      <c r="QY254" s="70"/>
      <c r="QZ254" s="70"/>
      <c r="RA254" s="70"/>
      <c r="RB254" s="70"/>
      <c r="RC254" s="70"/>
      <c r="RD254" s="70"/>
      <c r="RE254" s="70"/>
      <c r="RF254" s="70"/>
      <c r="RG254" s="70"/>
      <c r="RH254" s="70"/>
      <c r="RI254" s="70"/>
      <c r="RJ254" s="70"/>
      <c r="RK254" s="70"/>
      <c r="RL254" s="70"/>
      <c r="RM254" s="70"/>
      <c r="RN254" s="70"/>
      <c r="RO254" s="70"/>
      <c r="RP254" s="70"/>
      <c r="RQ254" s="70"/>
      <c r="RR254" s="70"/>
      <c r="RS254" s="70"/>
      <c r="RT254" s="70"/>
      <c r="RU254" s="70"/>
      <c r="RV254" s="70"/>
      <c r="RW254" s="70"/>
      <c r="RX254" s="70"/>
      <c r="RY254" s="70"/>
      <c r="RZ254" s="70"/>
      <c r="SA254" s="70"/>
      <c r="SB254" s="70"/>
      <c r="SC254" s="70"/>
      <c r="SD254" s="70"/>
      <c r="SE254" s="70"/>
      <c r="SF254" s="70"/>
      <c r="SG254" s="70"/>
      <c r="SH254" s="70"/>
      <c r="SI254" s="70"/>
      <c r="SJ254" s="70"/>
      <c r="SK254" s="70"/>
      <c r="SL254" s="70"/>
      <c r="SM254" s="70"/>
      <c r="SN254" s="70"/>
      <c r="SO254" s="70"/>
      <c r="SP254" s="70"/>
      <c r="SQ254" s="70"/>
      <c r="SR254" s="70"/>
      <c r="SS254" s="70"/>
      <c r="ST254" s="70"/>
      <c r="SU254" s="70"/>
      <c r="SV254" s="70"/>
      <c r="SW254" s="70"/>
      <c r="SX254" s="70"/>
      <c r="SY254" s="70"/>
      <c r="SZ254" s="70"/>
      <c r="TA254" s="70"/>
      <c r="TB254" s="70"/>
      <c r="TC254" s="70"/>
      <c r="TD254" s="70"/>
      <c r="TE254" s="70"/>
      <c r="TF254" s="70"/>
      <c r="TG254" s="70"/>
      <c r="TH254" s="70"/>
      <c r="TI254" s="70"/>
      <c r="TJ254" s="70"/>
      <c r="TK254" s="70"/>
      <c r="TL254" s="70"/>
      <c r="TM254" s="70"/>
      <c r="TN254" s="70"/>
      <c r="TO254" s="70"/>
      <c r="TP254" s="70"/>
      <c r="TQ254" s="70"/>
      <c r="TR254" s="70"/>
      <c r="TS254" s="70"/>
      <c r="TT254" s="70"/>
      <c r="TU254" s="70"/>
      <c r="TV254" s="70"/>
      <c r="TW254" s="70"/>
      <c r="TX254" s="70"/>
      <c r="TY254" s="70"/>
      <c r="TZ254" s="70"/>
      <c r="UA254" s="70"/>
      <c r="UB254" s="70"/>
      <c r="UC254" s="70"/>
      <c r="UD254" s="70"/>
      <c r="UE254" s="70"/>
      <c r="UF254" s="70"/>
      <c r="UG254" s="70"/>
      <c r="UH254" s="70"/>
      <c r="UI254" s="70"/>
      <c r="UJ254" s="70"/>
      <c r="UK254" s="70"/>
      <c r="UL254" s="70"/>
      <c r="UM254" s="70"/>
      <c r="UN254" s="70"/>
      <c r="UO254" s="70"/>
      <c r="UP254" s="70"/>
      <c r="UQ254" s="70"/>
      <c r="UR254" s="70"/>
      <c r="US254" s="70"/>
      <c r="UT254" s="70"/>
      <c r="UU254" s="70"/>
      <c r="UV254" s="70"/>
      <c r="UW254" s="70"/>
      <c r="UX254" s="70"/>
      <c r="UY254" s="70"/>
      <c r="UZ254" s="70"/>
      <c r="VA254" s="70"/>
      <c r="VB254" s="70"/>
      <c r="VC254" s="70"/>
      <c r="VD254" s="70"/>
      <c r="VE254" s="70"/>
      <c r="VF254" s="70"/>
      <c r="VG254" s="70"/>
      <c r="VH254" s="70"/>
      <c r="VI254" s="70"/>
      <c r="VJ254" s="70"/>
      <c r="VK254" s="70"/>
      <c r="VL254" s="70"/>
      <c r="VM254" s="70"/>
      <c r="VN254" s="70"/>
      <c r="VO254" s="70"/>
      <c r="VP254" s="70"/>
      <c r="VQ254" s="70"/>
      <c r="VR254" s="70"/>
      <c r="VS254" s="70"/>
      <c r="VT254" s="70"/>
      <c r="VU254" s="70"/>
      <c r="VV254" s="70"/>
      <c r="VW254" s="70"/>
      <c r="VX254" s="70"/>
      <c r="VY254" s="70"/>
      <c r="VZ254" s="70"/>
      <c r="WA254" s="70"/>
      <c r="WB254" s="70"/>
    </row>
    <row r="255" spans="1:600" s="90" customFormat="1" ht="27.6" customHeight="1">
      <c r="A255" s="401">
        <v>246</v>
      </c>
      <c r="B255" s="240" t="s">
        <v>633</v>
      </c>
      <c r="C255" s="272"/>
      <c r="D255" s="272"/>
      <c r="E255" s="272"/>
      <c r="F255" s="273"/>
      <c r="G255" s="118"/>
      <c r="H255" s="118"/>
      <c r="I255" s="118"/>
      <c r="J255" s="127"/>
      <c r="K255" s="118"/>
      <c r="L255" s="118"/>
      <c r="M255" s="118"/>
      <c r="N255" s="118"/>
      <c r="O255" s="118"/>
      <c r="P255" s="234"/>
      <c r="Q255" s="272"/>
      <c r="R255" s="272"/>
      <c r="S255" s="118"/>
      <c r="T255" s="118"/>
      <c r="U255" s="238"/>
      <c r="V255" s="118"/>
      <c r="W255" s="118"/>
      <c r="X255" s="118"/>
      <c r="Y255" s="158"/>
      <c r="Z255" s="334"/>
      <c r="AA255" s="334"/>
      <c r="AB255" s="334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  <c r="IW255" s="70"/>
      <c r="IX255" s="70"/>
      <c r="IY255" s="70"/>
      <c r="IZ255" s="70"/>
      <c r="JA255" s="70"/>
      <c r="JB255" s="70"/>
      <c r="JC255" s="70"/>
      <c r="JD255" s="70"/>
      <c r="JE255" s="70"/>
      <c r="JF255" s="70"/>
      <c r="JG255" s="70"/>
      <c r="JH255" s="70"/>
      <c r="JI255" s="70"/>
      <c r="JJ255" s="70"/>
      <c r="JK255" s="70"/>
      <c r="JL255" s="70"/>
      <c r="JM255" s="70"/>
      <c r="JN255" s="70"/>
      <c r="JO255" s="70"/>
      <c r="JP255" s="70"/>
      <c r="JQ255" s="70"/>
      <c r="JR255" s="70"/>
      <c r="JS255" s="70"/>
      <c r="JT255" s="70"/>
      <c r="JU255" s="70"/>
      <c r="JV255" s="70"/>
      <c r="JW255" s="70"/>
      <c r="JX255" s="70"/>
      <c r="JY255" s="70"/>
      <c r="JZ255" s="70"/>
      <c r="KA255" s="70"/>
      <c r="KB255" s="70"/>
      <c r="KC255" s="70"/>
      <c r="KD255" s="70"/>
      <c r="KE255" s="70"/>
      <c r="KF255" s="70"/>
      <c r="KG255" s="70"/>
      <c r="KH255" s="70"/>
      <c r="KI255" s="70"/>
      <c r="KJ255" s="70"/>
      <c r="KK255" s="70"/>
      <c r="KL255" s="70"/>
      <c r="KM255" s="70"/>
      <c r="KN255" s="70"/>
      <c r="KO255" s="70"/>
      <c r="KP255" s="70"/>
      <c r="KQ255" s="70"/>
      <c r="KR255" s="70"/>
      <c r="KS255" s="70"/>
      <c r="KT255" s="70"/>
      <c r="KU255" s="70"/>
      <c r="KV255" s="70"/>
      <c r="KW255" s="70"/>
      <c r="KX255" s="70"/>
      <c r="KY255" s="70"/>
      <c r="KZ255" s="70"/>
      <c r="LA255" s="70"/>
      <c r="LB255" s="70"/>
      <c r="LC255" s="70"/>
      <c r="LD255" s="70"/>
      <c r="LE255" s="70"/>
      <c r="LF255" s="70"/>
      <c r="LG255" s="70"/>
      <c r="LH255" s="70"/>
      <c r="LI255" s="70"/>
      <c r="LJ255" s="70"/>
      <c r="LK255" s="70"/>
      <c r="LL255" s="70"/>
      <c r="LM255" s="70"/>
      <c r="LN255" s="70"/>
      <c r="LO255" s="70"/>
      <c r="LP255" s="70"/>
      <c r="LQ255" s="70"/>
      <c r="LR255" s="70"/>
      <c r="LS255" s="70"/>
      <c r="LT255" s="70"/>
      <c r="LU255" s="70"/>
      <c r="LV255" s="70"/>
      <c r="LW255" s="70"/>
      <c r="LX255" s="70"/>
      <c r="LY255" s="70"/>
      <c r="LZ255" s="70"/>
      <c r="MA255" s="70"/>
      <c r="MB255" s="70"/>
      <c r="MC255" s="70"/>
      <c r="MD255" s="70"/>
      <c r="ME255" s="70"/>
      <c r="MF255" s="70"/>
      <c r="MG255" s="70"/>
      <c r="MH255" s="70"/>
      <c r="MI255" s="70"/>
      <c r="MJ255" s="70"/>
      <c r="MK255" s="70"/>
      <c r="ML255" s="70"/>
      <c r="MM255" s="70"/>
      <c r="MN255" s="70"/>
      <c r="MO255" s="70"/>
      <c r="MP255" s="70"/>
      <c r="MQ255" s="70"/>
      <c r="MR255" s="70"/>
      <c r="MS255" s="70"/>
      <c r="MT255" s="70"/>
      <c r="MU255" s="70"/>
      <c r="MV255" s="70"/>
      <c r="MW255" s="70"/>
      <c r="MX255" s="70"/>
      <c r="MY255" s="70"/>
      <c r="MZ255" s="70"/>
      <c r="NA255" s="70"/>
      <c r="NB255" s="70"/>
      <c r="NC255" s="70"/>
      <c r="ND255" s="70"/>
      <c r="NE255" s="70"/>
      <c r="NF255" s="70"/>
      <c r="NG255" s="70"/>
      <c r="NH255" s="70"/>
      <c r="NI255" s="70"/>
      <c r="NJ255" s="70"/>
      <c r="NK255" s="70"/>
      <c r="NL255" s="70"/>
      <c r="NM255" s="70"/>
      <c r="NN255" s="70"/>
      <c r="NO255" s="70"/>
      <c r="NP255" s="70"/>
      <c r="NQ255" s="70"/>
      <c r="NR255" s="70"/>
      <c r="NS255" s="70"/>
      <c r="NT255" s="70"/>
      <c r="NU255" s="70"/>
      <c r="NV255" s="70"/>
      <c r="NW255" s="70"/>
      <c r="NX255" s="70"/>
      <c r="NY255" s="70"/>
      <c r="NZ255" s="70"/>
      <c r="OA255" s="70"/>
      <c r="OB255" s="70"/>
      <c r="OC255" s="70"/>
      <c r="OD255" s="70"/>
      <c r="OE255" s="70"/>
      <c r="OF255" s="70"/>
      <c r="OG255" s="70"/>
      <c r="OH255" s="70"/>
      <c r="OI255" s="70"/>
      <c r="OJ255" s="70"/>
      <c r="OK255" s="70"/>
      <c r="OL255" s="70"/>
      <c r="OM255" s="70"/>
      <c r="ON255" s="70"/>
      <c r="OO255" s="70"/>
      <c r="OP255" s="70"/>
      <c r="OQ255" s="70"/>
      <c r="OR255" s="70"/>
      <c r="OS255" s="70"/>
      <c r="OT255" s="70"/>
      <c r="OU255" s="70"/>
      <c r="OV255" s="70"/>
      <c r="OW255" s="70"/>
      <c r="OX255" s="70"/>
      <c r="OY255" s="70"/>
      <c r="OZ255" s="70"/>
      <c r="PA255" s="70"/>
      <c r="PB255" s="70"/>
      <c r="PC255" s="70"/>
      <c r="PD255" s="70"/>
      <c r="PE255" s="70"/>
      <c r="PF255" s="70"/>
      <c r="PG255" s="70"/>
      <c r="PH255" s="70"/>
      <c r="PI255" s="70"/>
      <c r="PJ255" s="70"/>
      <c r="PK255" s="70"/>
      <c r="PL255" s="70"/>
      <c r="PM255" s="70"/>
      <c r="PN255" s="70"/>
      <c r="PO255" s="70"/>
      <c r="PP255" s="70"/>
      <c r="PQ255" s="70"/>
      <c r="PR255" s="70"/>
      <c r="PS255" s="70"/>
      <c r="PT255" s="70"/>
      <c r="PU255" s="70"/>
      <c r="PV255" s="70"/>
      <c r="PW255" s="70"/>
      <c r="PX255" s="70"/>
      <c r="PY255" s="70"/>
      <c r="PZ255" s="70"/>
      <c r="QA255" s="70"/>
      <c r="QB255" s="70"/>
      <c r="QC255" s="70"/>
      <c r="QD255" s="70"/>
      <c r="QE255" s="70"/>
      <c r="QF255" s="70"/>
      <c r="QG255" s="70"/>
      <c r="QH255" s="70"/>
      <c r="QI255" s="70"/>
      <c r="QJ255" s="70"/>
      <c r="QK255" s="70"/>
      <c r="QL255" s="70"/>
      <c r="QM255" s="70"/>
      <c r="QN255" s="70"/>
      <c r="QO255" s="70"/>
      <c r="QP255" s="70"/>
      <c r="QQ255" s="70"/>
      <c r="QR255" s="70"/>
      <c r="QS255" s="70"/>
      <c r="QT255" s="70"/>
      <c r="QU255" s="70"/>
      <c r="QV255" s="70"/>
      <c r="QW255" s="70"/>
      <c r="QX255" s="70"/>
      <c r="QY255" s="70"/>
      <c r="QZ255" s="70"/>
      <c r="RA255" s="70"/>
      <c r="RB255" s="70"/>
      <c r="RC255" s="70"/>
      <c r="RD255" s="70"/>
      <c r="RE255" s="70"/>
      <c r="RF255" s="70"/>
      <c r="RG255" s="70"/>
      <c r="RH255" s="70"/>
      <c r="RI255" s="70"/>
      <c r="RJ255" s="70"/>
      <c r="RK255" s="70"/>
      <c r="RL255" s="70"/>
      <c r="RM255" s="70"/>
      <c r="RN255" s="70"/>
      <c r="RO255" s="70"/>
      <c r="RP255" s="70"/>
      <c r="RQ255" s="70"/>
      <c r="RR255" s="70"/>
      <c r="RS255" s="70"/>
      <c r="RT255" s="70"/>
      <c r="RU255" s="70"/>
      <c r="RV255" s="70"/>
      <c r="RW255" s="70"/>
      <c r="RX255" s="70"/>
      <c r="RY255" s="70"/>
      <c r="RZ255" s="70"/>
      <c r="SA255" s="70"/>
      <c r="SB255" s="70"/>
      <c r="SC255" s="70"/>
      <c r="SD255" s="70"/>
      <c r="SE255" s="70"/>
      <c r="SF255" s="70"/>
      <c r="SG255" s="70"/>
      <c r="SH255" s="70"/>
      <c r="SI255" s="70"/>
      <c r="SJ255" s="70"/>
      <c r="SK255" s="70"/>
      <c r="SL255" s="70"/>
      <c r="SM255" s="70"/>
      <c r="SN255" s="70"/>
      <c r="SO255" s="70"/>
      <c r="SP255" s="70"/>
      <c r="SQ255" s="70"/>
      <c r="SR255" s="70"/>
      <c r="SS255" s="70"/>
      <c r="ST255" s="70"/>
      <c r="SU255" s="70"/>
      <c r="SV255" s="70"/>
      <c r="SW255" s="70"/>
      <c r="SX255" s="70"/>
      <c r="SY255" s="70"/>
      <c r="SZ255" s="70"/>
      <c r="TA255" s="70"/>
      <c r="TB255" s="70"/>
      <c r="TC255" s="70"/>
      <c r="TD255" s="70"/>
      <c r="TE255" s="70"/>
      <c r="TF255" s="70"/>
      <c r="TG255" s="70"/>
      <c r="TH255" s="70"/>
      <c r="TI255" s="70"/>
      <c r="TJ255" s="70"/>
      <c r="TK255" s="70"/>
      <c r="TL255" s="70"/>
      <c r="TM255" s="70"/>
      <c r="TN255" s="70"/>
      <c r="TO255" s="70"/>
      <c r="TP255" s="70"/>
      <c r="TQ255" s="70"/>
      <c r="TR255" s="70"/>
      <c r="TS255" s="70"/>
      <c r="TT255" s="70"/>
      <c r="TU255" s="70"/>
      <c r="TV255" s="70"/>
      <c r="TW255" s="70"/>
      <c r="TX255" s="70"/>
      <c r="TY255" s="70"/>
      <c r="TZ255" s="70"/>
      <c r="UA255" s="70"/>
      <c r="UB255" s="70"/>
      <c r="UC255" s="70"/>
      <c r="UD255" s="70"/>
      <c r="UE255" s="70"/>
      <c r="UF255" s="70"/>
      <c r="UG255" s="70"/>
      <c r="UH255" s="70"/>
      <c r="UI255" s="70"/>
      <c r="UJ255" s="70"/>
      <c r="UK255" s="70"/>
      <c r="UL255" s="70"/>
      <c r="UM255" s="70"/>
      <c r="UN255" s="70"/>
      <c r="UO255" s="70"/>
      <c r="UP255" s="70"/>
      <c r="UQ255" s="70"/>
      <c r="UR255" s="70"/>
      <c r="US255" s="70"/>
      <c r="UT255" s="70"/>
      <c r="UU255" s="70"/>
      <c r="UV255" s="70"/>
      <c r="UW255" s="70"/>
      <c r="UX255" s="70"/>
      <c r="UY255" s="70"/>
      <c r="UZ255" s="70"/>
      <c r="VA255" s="70"/>
      <c r="VB255" s="70"/>
      <c r="VC255" s="70"/>
      <c r="VD255" s="70"/>
      <c r="VE255" s="70"/>
      <c r="VF255" s="70"/>
      <c r="VG255" s="70"/>
      <c r="VH255" s="70"/>
      <c r="VI255" s="70"/>
      <c r="VJ255" s="70"/>
      <c r="VK255" s="70"/>
      <c r="VL255" s="70"/>
      <c r="VM255" s="70"/>
      <c r="VN255" s="70"/>
      <c r="VO255" s="70"/>
      <c r="VP255" s="70"/>
      <c r="VQ255" s="70"/>
      <c r="VR255" s="70"/>
      <c r="VS255" s="70"/>
      <c r="VT255" s="70"/>
      <c r="VU255" s="70"/>
      <c r="VV255" s="70"/>
      <c r="VW255" s="70"/>
      <c r="VX255" s="70"/>
      <c r="VY255" s="70"/>
      <c r="VZ255" s="70"/>
      <c r="WA255" s="70"/>
      <c r="WB255" s="70"/>
    </row>
    <row r="256" spans="1:600" s="90" customFormat="1" ht="36" customHeight="1">
      <c r="A256" s="401">
        <v>247</v>
      </c>
      <c r="B256" s="405" t="s">
        <v>634</v>
      </c>
      <c r="C256" s="272">
        <f t="shared" si="1"/>
        <v>17.5</v>
      </c>
      <c r="D256" s="272"/>
      <c r="E256" s="272"/>
      <c r="F256" s="273">
        <f t="shared" si="0"/>
        <v>17.5</v>
      </c>
      <c r="G256" s="118"/>
      <c r="H256" s="118"/>
      <c r="I256" s="118"/>
      <c r="J256" s="127"/>
      <c r="K256" s="118"/>
      <c r="L256" s="118"/>
      <c r="M256" s="118"/>
      <c r="N256" s="118"/>
      <c r="O256" s="118"/>
      <c r="P256" s="234"/>
      <c r="Q256" s="272"/>
      <c r="R256" s="272"/>
      <c r="S256" s="118"/>
      <c r="T256" s="118"/>
      <c r="U256" s="141">
        <v>17.5</v>
      </c>
      <c r="V256" s="118"/>
      <c r="W256" s="118"/>
      <c r="X256" s="118"/>
      <c r="Y256" s="158"/>
      <c r="Z256" s="334"/>
      <c r="AA256" s="334"/>
      <c r="AB256" s="334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  <c r="IW256" s="70"/>
      <c r="IX256" s="70"/>
      <c r="IY256" s="70"/>
      <c r="IZ256" s="70"/>
      <c r="JA256" s="70"/>
      <c r="JB256" s="70"/>
      <c r="JC256" s="70"/>
      <c r="JD256" s="70"/>
      <c r="JE256" s="70"/>
      <c r="JF256" s="70"/>
      <c r="JG256" s="70"/>
      <c r="JH256" s="70"/>
      <c r="JI256" s="70"/>
      <c r="JJ256" s="70"/>
      <c r="JK256" s="70"/>
      <c r="JL256" s="70"/>
      <c r="JM256" s="70"/>
      <c r="JN256" s="70"/>
      <c r="JO256" s="70"/>
      <c r="JP256" s="70"/>
      <c r="JQ256" s="70"/>
      <c r="JR256" s="70"/>
      <c r="JS256" s="70"/>
      <c r="JT256" s="70"/>
      <c r="JU256" s="70"/>
      <c r="JV256" s="70"/>
      <c r="JW256" s="70"/>
      <c r="JX256" s="70"/>
      <c r="JY256" s="70"/>
      <c r="JZ256" s="70"/>
      <c r="KA256" s="70"/>
      <c r="KB256" s="70"/>
      <c r="KC256" s="70"/>
      <c r="KD256" s="70"/>
      <c r="KE256" s="70"/>
      <c r="KF256" s="70"/>
      <c r="KG256" s="70"/>
      <c r="KH256" s="70"/>
      <c r="KI256" s="70"/>
      <c r="KJ256" s="70"/>
      <c r="KK256" s="70"/>
      <c r="KL256" s="70"/>
      <c r="KM256" s="70"/>
      <c r="KN256" s="70"/>
      <c r="KO256" s="70"/>
      <c r="KP256" s="70"/>
      <c r="KQ256" s="70"/>
      <c r="KR256" s="70"/>
      <c r="KS256" s="70"/>
      <c r="KT256" s="70"/>
      <c r="KU256" s="70"/>
      <c r="KV256" s="70"/>
      <c r="KW256" s="70"/>
      <c r="KX256" s="70"/>
      <c r="KY256" s="70"/>
      <c r="KZ256" s="70"/>
      <c r="LA256" s="70"/>
      <c r="LB256" s="70"/>
      <c r="LC256" s="70"/>
      <c r="LD256" s="70"/>
      <c r="LE256" s="70"/>
      <c r="LF256" s="70"/>
      <c r="LG256" s="70"/>
      <c r="LH256" s="70"/>
      <c r="LI256" s="70"/>
      <c r="LJ256" s="70"/>
      <c r="LK256" s="70"/>
      <c r="LL256" s="70"/>
      <c r="LM256" s="70"/>
      <c r="LN256" s="70"/>
      <c r="LO256" s="70"/>
      <c r="LP256" s="70"/>
      <c r="LQ256" s="70"/>
      <c r="LR256" s="70"/>
      <c r="LS256" s="70"/>
      <c r="LT256" s="70"/>
      <c r="LU256" s="70"/>
      <c r="LV256" s="70"/>
      <c r="LW256" s="70"/>
      <c r="LX256" s="70"/>
      <c r="LY256" s="70"/>
      <c r="LZ256" s="70"/>
      <c r="MA256" s="70"/>
      <c r="MB256" s="70"/>
      <c r="MC256" s="70"/>
      <c r="MD256" s="70"/>
      <c r="ME256" s="70"/>
      <c r="MF256" s="70"/>
      <c r="MG256" s="70"/>
      <c r="MH256" s="70"/>
      <c r="MI256" s="70"/>
      <c r="MJ256" s="70"/>
      <c r="MK256" s="70"/>
      <c r="ML256" s="70"/>
      <c r="MM256" s="70"/>
      <c r="MN256" s="70"/>
      <c r="MO256" s="70"/>
      <c r="MP256" s="70"/>
      <c r="MQ256" s="70"/>
      <c r="MR256" s="70"/>
      <c r="MS256" s="70"/>
      <c r="MT256" s="70"/>
      <c r="MU256" s="70"/>
      <c r="MV256" s="70"/>
      <c r="MW256" s="70"/>
      <c r="MX256" s="70"/>
      <c r="MY256" s="70"/>
      <c r="MZ256" s="70"/>
      <c r="NA256" s="70"/>
      <c r="NB256" s="70"/>
      <c r="NC256" s="70"/>
      <c r="ND256" s="70"/>
      <c r="NE256" s="70"/>
      <c r="NF256" s="70"/>
      <c r="NG256" s="70"/>
      <c r="NH256" s="70"/>
      <c r="NI256" s="70"/>
      <c r="NJ256" s="70"/>
      <c r="NK256" s="70"/>
      <c r="NL256" s="70"/>
      <c r="NM256" s="70"/>
      <c r="NN256" s="70"/>
      <c r="NO256" s="70"/>
      <c r="NP256" s="70"/>
      <c r="NQ256" s="70"/>
      <c r="NR256" s="70"/>
      <c r="NS256" s="70"/>
      <c r="NT256" s="70"/>
      <c r="NU256" s="70"/>
      <c r="NV256" s="70"/>
      <c r="NW256" s="70"/>
      <c r="NX256" s="70"/>
      <c r="NY256" s="70"/>
      <c r="NZ256" s="70"/>
      <c r="OA256" s="70"/>
      <c r="OB256" s="70"/>
      <c r="OC256" s="70"/>
      <c r="OD256" s="70"/>
      <c r="OE256" s="70"/>
      <c r="OF256" s="70"/>
      <c r="OG256" s="70"/>
      <c r="OH256" s="70"/>
      <c r="OI256" s="70"/>
      <c r="OJ256" s="70"/>
      <c r="OK256" s="70"/>
      <c r="OL256" s="70"/>
      <c r="OM256" s="70"/>
      <c r="ON256" s="70"/>
      <c r="OO256" s="70"/>
      <c r="OP256" s="70"/>
      <c r="OQ256" s="70"/>
      <c r="OR256" s="70"/>
      <c r="OS256" s="70"/>
      <c r="OT256" s="70"/>
      <c r="OU256" s="70"/>
      <c r="OV256" s="70"/>
      <c r="OW256" s="70"/>
      <c r="OX256" s="70"/>
      <c r="OY256" s="70"/>
      <c r="OZ256" s="70"/>
      <c r="PA256" s="70"/>
      <c r="PB256" s="70"/>
      <c r="PC256" s="70"/>
      <c r="PD256" s="70"/>
      <c r="PE256" s="70"/>
      <c r="PF256" s="70"/>
      <c r="PG256" s="70"/>
      <c r="PH256" s="70"/>
      <c r="PI256" s="70"/>
      <c r="PJ256" s="70"/>
      <c r="PK256" s="70"/>
      <c r="PL256" s="70"/>
      <c r="PM256" s="70"/>
      <c r="PN256" s="70"/>
      <c r="PO256" s="70"/>
      <c r="PP256" s="70"/>
      <c r="PQ256" s="70"/>
      <c r="PR256" s="70"/>
      <c r="PS256" s="70"/>
      <c r="PT256" s="70"/>
      <c r="PU256" s="70"/>
      <c r="PV256" s="70"/>
      <c r="PW256" s="70"/>
      <c r="PX256" s="70"/>
      <c r="PY256" s="70"/>
      <c r="PZ256" s="70"/>
      <c r="QA256" s="70"/>
      <c r="QB256" s="70"/>
      <c r="QC256" s="70"/>
      <c r="QD256" s="70"/>
      <c r="QE256" s="70"/>
      <c r="QF256" s="70"/>
      <c r="QG256" s="70"/>
      <c r="QH256" s="70"/>
      <c r="QI256" s="70"/>
      <c r="QJ256" s="70"/>
      <c r="QK256" s="70"/>
      <c r="QL256" s="70"/>
      <c r="QM256" s="70"/>
      <c r="QN256" s="70"/>
      <c r="QO256" s="70"/>
      <c r="QP256" s="70"/>
      <c r="QQ256" s="70"/>
      <c r="QR256" s="70"/>
      <c r="QS256" s="70"/>
      <c r="QT256" s="70"/>
      <c r="QU256" s="70"/>
      <c r="QV256" s="70"/>
      <c r="QW256" s="70"/>
      <c r="QX256" s="70"/>
      <c r="QY256" s="70"/>
      <c r="QZ256" s="70"/>
      <c r="RA256" s="70"/>
      <c r="RB256" s="70"/>
      <c r="RC256" s="70"/>
      <c r="RD256" s="70"/>
      <c r="RE256" s="70"/>
      <c r="RF256" s="70"/>
      <c r="RG256" s="70"/>
      <c r="RH256" s="70"/>
      <c r="RI256" s="70"/>
      <c r="RJ256" s="70"/>
      <c r="RK256" s="70"/>
      <c r="RL256" s="70"/>
      <c r="RM256" s="70"/>
      <c r="RN256" s="70"/>
      <c r="RO256" s="70"/>
      <c r="RP256" s="70"/>
      <c r="RQ256" s="70"/>
      <c r="RR256" s="70"/>
      <c r="RS256" s="70"/>
      <c r="RT256" s="70"/>
      <c r="RU256" s="70"/>
      <c r="RV256" s="70"/>
      <c r="RW256" s="70"/>
      <c r="RX256" s="70"/>
      <c r="RY256" s="70"/>
      <c r="RZ256" s="70"/>
      <c r="SA256" s="70"/>
      <c r="SB256" s="70"/>
      <c r="SC256" s="70"/>
      <c r="SD256" s="70"/>
      <c r="SE256" s="70"/>
      <c r="SF256" s="70"/>
      <c r="SG256" s="70"/>
      <c r="SH256" s="70"/>
      <c r="SI256" s="70"/>
      <c r="SJ256" s="70"/>
      <c r="SK256" s="70"/>
      <c r="SL256" s="70"/>
      <c r="SM256" s="70"/>
      <c r="SN256" s="70"/>
      <c r="SO256" s="70"/>
      <c r="SP256" s="70"/>
      <c r="SQ256" s="70"/>
      <c r="SR256" s="70"/>
      <c r="SS256" s="70"/>
      <c r="ST256" s="70"/>
      <c r="SU256" s="70"/>
      <c r="SV256" s="70"/>
      <c r="SW256" s="70"/>
      <c r="SX256" s="70"/>
      <c r="SY256" s="70"/>
      <c r="SZ256" s="70"/>
      <c r="TA256" s="70"/>
      <c r="TB256" s="70"/>
      <c r="TC256" s="70"/>
      <c r="TD256" s="70"/>
      <c r="TE256" s="70"/>
      <c r="TF256" s="70"/>
      <c r="TG256" s="70"/>
      <c r="TH256" s="70"/>
      <c r="TI256" s="70"/>
      <c r="TJ256" s="70"/>
      <c r="TK256" s="70"/>
      <c r="TL256" s="70"/>
      <c r="TM256" s="70"/>
      <c r="TN256" s="70"/>
      <c r="TO256" s="70"/>
      <c r="TP256" s="70"/>
      <c r="TQ256" s="70"/>
      <c r="TR256" s="70"/>
      <c r="TS256" s="70"/>
      <c r="TT256" s="70"/>
      <c r="TU256" s="70"/>
      <c r="TV256" s="70"/>
      <c r="TW256" s="70"/>
      <c r="TX256" s="70"/>
      <c r="TY256" s="70"/>
      <c r="TZ256" s="70"/>
      <c r="UA256" s="70"/>
      <c r="UB256" s="70"/>
      <c r="UC256" s="70"/>
      <c r="UD256" s="70"/>
      <c r="UE256" s="70"/>
      <c r="UF256" s="70"/>
      <c r="UG256" s="70"/>
      <c r="UH256" s="70"/>
      <c r="UI256" s="70"/>
      <c r="UJ256" s="70"/>
      <c r="UK256" s="70"/>
      <c r="UL256" s="70"/>
      <c r="UM256" s="70"/>
      <c r="UN256" s="70"/>
      <c r="UO256" s="70"/>
      <c r="UP256" s="70"/>
      <c r="UQ256" s="70"/>
      <c r="UR256" s="70"/>
      <c r="US256" s="70"/>
      <c r="UT256" s="70"/>
      <c r="UU256" s="70"/>
      <c r="UV256" s="70"/>
      <c r="UW256" s="70"/>
      <c r="UX256" s="70"/>
      <c r="UY256" s="70"/>
      <c r="UZ256" s="70"/>
      <c r="VA256" s="70"/>
      <c r="VB256" s="70"/>
      <c r="VC256" s="70"/>
      <c r="VD256" s="70"/>
      <c r="VE256" s="70"/>
      <c r="VF256" s="70"/>
      <c r="VG256" s="70"/>
      <c r="VH256" s="70"/>
      <c r="VI256" s="70"/>
      <c r="VJ256" s="70"/>
      <c r="VK256" s="70"/>
      <c r="VL256" s="70"/>
      <c r="VM256" s="70"/>
      <c r="VN256" s="70"/>
      <c r="VO256" s="70"/>
      <c r="VP256" s="70"/>
      <c r="VQ256" s="70"/>
      <c r="VR256" s="70"/>
      <c r="VS256" s="70"/>
      <c r="VT256" s="70"/>
      <c r="VU256" s="70"/>
      <c r="VV256" s="70"/>
      <c r="VW256" s="70"/>
      <c r="VX256" s="70"/>
      <c r="VY256" s="70"/>
      <c r="VZ256" s="70"/>
      <c r="WA256" s="70"/>
      <c r="WB256" s="70"/>
    </row>
    <row r="257" spans="1:600" s="90" customFormat="1" ht="33.6" customHeight="1">
      <c r="A257" s="401">
        <v>248</v>
      </c>
      <c r="B257" s="411" t="s">
        <v>635</v>
      </c>
      <c r="C257" s="272">
        <f t="shared" si="1"/>
        <v>10</v>
      </c>
      <c r="D257" s="272"/>
      <c r="E257" s="272"/>
      <c r="F257" s="273">
        <f t="shared" si="0"/>
        <v>10</v>
      </c>
      <c r="G257" s="118"/>
      <c r="H257" s="118"/>
      <c r="I257" s="118"/>
      <c r="J257" s="127"/>
      <c r="K257" s="118"/>
      <c r="L257" s="118"/>
      <c r="M257" s="118"/>
      <c r="N257" s="118"/>
      <c r="O257" s="118"/>
      <c r="P257" s="234"/>
      <c r="Q257" s="272"/>
      <c r="R257" s="272"/>
      <c r="S257" s="118"/>
      <c r="T257" s="118"/>
      <c r="U257" s="141">
        <v>10</v>
      </c>
      <c r="V257" s="118"/>
      <c r="W257" s="118"/>
      <c r="X257" s="118"/>
      <c r="Y257" s="158"/>
      <c r="Z257" s="334"/>
      <c r="AA257" s="334"/>
      <c r="AB257" s="334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  <c r="HF257" s="70"/>
      <c r="HG257" s="70"/>
      <c r="HH257" s="70"/>
      <c r="HI257" s="70"/>
      <c r="HJ257" s="70"/>
      <c r="HK257" s="70"/>
      <c r="HL257" s="70"/>
      <c r="HM257" s="70"/>
      <c r="HN257" s="70"/>
      <c r="HO257" s="70"/>
      <c r="HP257" s="70"/>
      <c r="HQ257" s="70"/>
      <c r="HR257" s="70"/>
      <c r="HS257" s="70"/>
      <c r="HT257" s="70"/>
      <c r="HU257" s="70"/>
      <c r="HV257" s="70"/>
      <c r="HW257" s="70"/>
      <c r="HX257" s="70"/>
      <c r="HY257" s="70"/>
      <c r="HZ257" s="70"/>
      <c r="IA257" s="70"/>
      <c r="IB257" s="70"/>
      <c r="IC257" s="70"/>
      <c r="ID257" s="70"/>
      <c r="IE257" s="70"/>
      <c r="IF257" s="70"/>
      <c r="IG257" s="70"/>
      <c r="IH257" s="70"/>
      <c r="II257" s="70"/>
      <c r="IJ257" s="70"/>
      <c r="IK257" s="70"/>
      <c r="IL257" s="70"/>
      <c r="IM257" s="70"/>
      <c r="IN257" s="70"/>
      <c r="IO257" s="70"/>
      <c r="IP257" s="70"/>
      <c r="IQ257" s="70"/>
      <c r="IR257" s="70"/>
      <c r="IS257" s="70"/>
      <c r="IT257" s="70"/>
      <c r="IU257" s="70"/>
      <c r="IV257" s="70"/>
      <c r="IW257" s="70"/>
      <c r="IX257" s="70"/>
      <c r="IY257" s="70"/>
      <c r="IZ257" s="70"/>
      <c r="JA257" s="70"/>
      <c r="JB257" s="70"/>
      <c r="JC257" s="70"/>
      <c r="JD257" s="70"/>
      <c r="JE257" s="70"/>
      <c r="JF257" s="70"/>
      <c r="JG257" s="70"/>
      <c r="JH257" s="70"/>
      <c r="JI257" s="70"/>
      <c r="JJ257" s="70"/>
      <c r="JK257" s="70"/>
      <c r="JL257" s="70"/>
      <c r="JM257" s="70"/>
      <c r="JN257" s="70"/>
      <c r="JO257" s="70"/>
      <c r="JP257" s="70"/>
      <c r="JQ257" s="70"/>
      <c r="JR257" s="70"/>
      <c r="JS257" s="70"/>
      <c r="JT257" s="70"/>
      <c r="JU257" s="70"/>
      <c r="JV257" s="70"/>
      <c r="JW257" s="70"/>
      <c r="JX257" s="70"/>
      <c r="JY257" s="70"/>
      <c r="JZ257" s="70"/>
      <c r="KA257" s="70"/>
      <c r="KB257" s="70"/>
      <c r="KC257" s="70"/>
      <c r="KD257" s="70"/>
      <c r="KE257" s="70"/>
      <c r="KF257" s="70"/>
      <c r="KG257" s="70"/>
      <c r="KH257" s="70"/>
      <c r="KI257" s="70"/>
      <c r="KJ257" s="70"/>
      <c r="KK257" s="70"/>
      <c r="KL257" s="70"/>
      <c r="KM257" s="70"/>
      <c r="KN257" s="70"/>
      <c r="KO257" s="70"/>
      <c r="KP257" s="70"/>
      <c r="KQ257" s="70"/>
      <c r="KR257" s="70"/>
      <c r="KS257" s="70"/>
      <c r="KT257" s="70"/>
      <c r="KU257" s="70"/>
      <c r="KV257" s="70"/>
      <c r="KW257" s="70"/>
      <c r="KX257" s="70"/>
      <c r="KY257" s="70"/>
      <c r="KZ257" s="70"/>
      <c r="LA257" s="70"/>
      <c r="LB257" s="70"/>
      <c r="LC257" s="70"/>
      <c r="LD257" s="70"/>
      <c r="LE257" s="70"/>
      <c r="LF257" s="70"/>
      <c r="LG257" s="70"/>
      <c r="LH257" s="70"/>
      <c r="LI257" s="70"/>
      <c r="LJ257" s="70"/>
      <c r="LK257" s="70"/>
      <c r="LL257" s="70"/>
      <c r="LM257" s="70"/>
      <c r="LN257" s="70"/>
      <c r="LO257" s="70"/>
      <c r="LP257" s="70"/>
      <c r="LQ257" s="70"/>
      <c r="LR257" s="70"/>
      <c r="LS257" s="70"/>
      <c r="LT257" s="70"/>
      <c r="LU257" s="70"/>
      <c r="LV257" s="70"/>
      <c r="LW257" s="70"/>
      <c r="LX257" s="70"/>
      <c r="LY257" s="70"/>
      <c r="LZ257" s="70"/>
      <c r="MA257" s="70"/>
      <c r="MB257" s="70"/>
      <c r="MC257" s="70"/>
      <c r="MD257" s="70"/>
      <c r="ME257" s="70"/>
      <c r="MF257" s="70"/>
      <c r="MG257" s="70"/>
      <c r="MH257" s="70"/>
      <c r="MI257" s="70"/>
      <c r="MJ257" s="70"/>
      <c r="MK257" s="70"/>
      <c r="ML257" s="70"/>
      <c r="MM257" s="70"/>
      <c r="MN257" s="70"/>
      <c r="MO257" s="70"/>
      <c r="MP257" s="70"/>
      <c r="MQ257" s="70"/>
      <c r="MR257" s="70"/>
      <c r="MS257" s="70"/>
      <c r="MT257" s="70"/>
      <c r="MU257" s="70"/>
      <c r="MV257" s="70"/>
      <c r="MW257" s="70"/>
      <c r="MX257" s="70"/>
      <c r="MY257" s="70"/>
      <c r="MZ257" s="70"/>
      <c r="NA257" s="70"/>
      <c r="NB257" s="70"/>
      <c r="NC257" s="70"/>
      <c r="ND257" s="70"/>
      <c r="NE257" s="70"/>
      <c r="NF257" s="70"/>
      <c r="NG257" s="70"/>
      <c r="NH257" s="70"/>
      <c r="NI257" s="70"/>
      <c r="NJ257" s="70"/>
      <c r="NK257" s="70"/>
      <c r="NL257" s="70"/>
      <c r="NM257" s="70"/>
      <c r="NN257" s="70"/>
      <c r="NO257" s="70"/>
      <c r="NP257" s="70"/>
      <c r="NQ257" s="70"/>
      <c r="NR257" s="70"/>
      <c r="NS257" s="70"/>
      <c r="NT257" s="70"/>
      <c r="NU257" s="70"/>
      <c r="NV257" s="70"/>
      <c r="NW257" s="70"/>
      <c r="NX257" s="70"/>
      <c r="NY257" s="70"/>
      <c r="NZ257" s="70"/>
      <c r="OA257" s="70"/>
      <c r="OB257" s="70"/>
      <c r="OC257" s="70"/>
      <c r="OD257" s="70"/>
      <c r="OE257" s="70"/>
      <c r="OF257" s="70"/>
      <c r="OG257" s="70"/>
      <c r="OH257" s="70"/>
      <c r="OI257" s="70"/>
      <c r="OJ257" s="70"/>
      <c r="OK257" s="70"/>
      <c r="OL257" s="70"/>
      <c r="OM257" s="70"/>
      <c r="ON257" s="70"/>
      <c r="OO257" s="70"/>
      <c r="OP257" s="70"/>
      <c r="OQ257" s="70"/>
      <c r="OR257" s="70"/>
      <c r="OS257" s="70"/>
      <c r="OT257" s="70"/>
      <c r="OU257" s="70"/>
      <c r="OV257" s="70"/>
      <c r="OW257" s="70"/>
      <c r="OX257" s="70"/>
      <c r="OY257" s="70"/>
      <c r="OZ257" s="70"/>
      <c r="PA257" s="70"/>
      <c r="PB257" s="70"/>
      <c r="PC257" s="70"/>
      <c r="PD257" s="70"/>
      <c r="PE257" s="70"/>
      <c r="PF257" s="70"/>
      <c r="PG257" s="70"/>
      <c r="PH257" s="70"/>
      <c r="PI257" s="70"/>
      <c r="PJ257" s="70"/>
      <c r="PK257" s="70"/>
      <c r="PL257" s="70"/>
      <c r="PM257" s="70"/>
      <c r="PN257" s="70"/>
      <c r="PO257" s="70"/>
      <c r="PP257" s="70"/>
      <c r="PQ257" s="70"/>
      <c r="PR257" s="70"/>
      <c r="PS257" s="70"/>
      <c r="PT257" s="70"/>
      <c r="PU257" s="70"/>
      <c r="PV257" s="70"/>
      <c r="PW257" s="70"/>
      <c r="PX257" s="70"/>
      <c r="PY257" s="70"/>
      <c r="PZ257" s="70"/>
      <c r="QA257" s="70"/>
      <c r="QB257" s="70"/>
      <c r="QC257" s="70"/>
      <c r="QD257" s="70"/>
      <c r="QE257" s="70"/>
      <c r="QF257" s="70"/>
      <c r="QG257" s="70"/>
      <c r="QH257" s="70"/>
      <c r="QI257" s="70"/>
      <c r="QJ257" s="70"/>
      <c r="QK257" s="70"/>
      <c r="QL257" s="70"/>
      <c r="QM257" s="70"/>
      <c r="QN257" s="70"/>
      <c r="QO257" s="70"/>
      <c r="QP257" s="70"/>
      <c r="QQ257" s="70"/>
      <c r="QR257" s="70"/>
      <c r="QS257" s="70"/>
      <c r="QT257" s="70"/>
      <c r="QU257" s="70"/>
      <c r="QV257" s="70"/>
      <c r="QW257" s="70"/>
      <c r="QX257" s="70"/>
      <c r="QY257" s="70"/>
      <c r="QZ257" s="70"/>
      <c r="RA257" s="70"/>
      <c r="RB257" s="70"/>
      <c r="RC257" s="70"/>
      <c r="RD257" s="70"/>
      <c r="RE257" s="70"/>
      <c r="RF257" s="70"/>
      <c r="RG257" s="70"/>
      <c r="RH257" s="70"/>
      <c r="RI257" s="70"/>
      <c r="RJ257" s="70"/>
      <c r="RK257" s="70"/>
      <c r="RL257" s="70"/>
      <c r="RM257" s="70"/>
      <c r="RN257" s="70"/>
      <c r="RO257" s="70"/>
      <c r="RP257" s="70"/>
      <c r="RQ257" s="70"/>
      <c r="RR257" s="70"/>
      <c r="RS257" s="70"/>
      <c r="RT257" s="70"/>
      <c r="RU257" s="70"/>
      <c r="RV257" s="70"/>
      <c r="RW257" s="70"/>
      <c r="RX257" s="70"/>
      <c r="RY257" s="70"/>
      <c r="RZ257" s="70"/>
      <c r="SA257" s="70"/>
      <c r="SB257" s="70"/>
      <c r="SC257" s="70"/>
      <c r="SD257" s="70"/>
      <c r="SE257" s="70"/>
      <c r="SF257" s="70"/>
      <c r="SG257" s="70"/>
      <c r="SH257" s="70"/>
      <c r="SI257" s="70"/>
      <c r="SJ257" s="70"/>
      <c r="SK257" s="70"/>
      <c r="SL257" s="70"/>
      <c r="SM257" s="70"/>
      <c r="SN257" s="70"/>
      <c r="SO257" s="70"/>
      <c r="SP257" s="70"/>
      <c r="SQ257" s="70"/>
      <c r="SR257" s="70"/>
      <c r="SS257" s="70"/>
      <c r="ST257" s="70"/>
      <c r="SU257" s="70"/>
      <c r="SV257" s="70"/>
      <c r="SW257" s="70"/>
      <c r="SX257" s="70"/>
      <c r="SY257" s="70"/>
      <c r="SZ257" s="70"/>
      <c r="TA257" s="70"/>
      <c r="TB257" s="70"/>
      <c r="TC257" s="70"/>
      <c r="TD257" s="70"/>
      <c r="TE257" s="70"/>
      <c r="TF257" s="70"/>
      <c r="TG257" s="70"/>
      <c r="TH257" s="70"/>
      <c r="TI257" s="70"/>
      <c r="TJ257" s="70"/>
      <c r="TK257" s="70"/>
      <c r="TL257" s="70"/>
      <c r="TM257" s="70"/>
      <c r="TN257" s="70"/>
      <c r="TO257" s="70"/>
      <c r="TP257" s="70"/>
      <c r="TQ257" s="70"/>
      <c r="TR257" s="70"/>
      <c r="TS257" s="70"/>
      <c r="TT257" s="70"/>
      <c r="TU257" s="70"/>
      <c r="TV257" s="70"/>
      <c r="TW257" s="70"/>
      <c r="TX257" s="70"/>
      <c r="TY257" s="70"/>
      <c r="TZ257" s="70"/>
      <c r="UA257" s="70"/>
      <c r="UB257" s="70"/>
      <c r="UC257" s="70"/>
      <c r="UD257" s="70"/>
      <c r="UE257" s="70"/>
      <c r="UF257" s="70"/>
      <c r="UG257" s="70"/>
      <c r="UH257" s="70"/>
      <c r="UI257" s="70"/>
      <c r="UJ257" s="70"/>
      <c r="UK257" s="70"/>
      <c r="UL257" s="70"/>
      <c r="UM257" s="70"/>
      <c r="UN257" s="70"/>
      <c r="UO257" s="70"/>
      <c r="UP257" s="70"/>
      <c r="UQ257" s="70"/>
      <c r="UR257" s="70"/>
      <c r="US257" s="70"/>
      <c r="UT257" s="70"/>
      <c r="UU257" s="70"/>
      <c r="UV257" s="70"/>
      <c r="UW257" s="70"/>
      <c r="UX257" s="70"/>
      <c r="UY257" s="70"/>
      <c r="UZ257" s="70"/>
      <c r="VA257" s="70"/>
      <c r="VB257" s="70"/>
      <c r="VC257" s="70"/>
      <c r="VD257" s="70"/>
      <c r="VE257" s="70"/>
      <c r="VF257" s="70"/>
      <c r="VG257" s="70"/>
      <c r="VH257" s="70"/>
      <c r="VI257" s="70"/>
      <c r="VJ257" s="70"/>
      <c r="VK257" s="70"/>
      <c r="VL257" s="70"/>
      <c r="VM257" s="70"/>
      <c r="VN257" s="70"/>
      <c r="VO257" s="70"/>
      <c r="VP257" s="70"/>
      <c r="VQ257" s="70"/>
      <c r="VR257" s="70"/>
      <c r="VS257" s="70"/>
      <c r="VT257" s="70"/>
      <c r="VU257" s="70"/>
      <c r="VV257" s="70"/>
      <c r="VW257" s="70"/>
      <c r="VX257" s="70"/>
      <c r="VY257" s="70"/>
      <c r="VZ257" s="70"/>
      <c r="WA257" s="70"/>
      <c r="WB257" s="70"/>
    </row>
    <row r="258" spans="1:600" s="90" customFormat="1" ht="36.6" customHeight="1">
      <c r="A258" s="401">
        <v>249</v>
      </c>
      <c r="B258" s="411" t="s">
        <v>636</v>
      </c>
      <c r="C258" s="272">
        <f t="shared" si="1"/>
        <v>98</v>
      </c>
      <c r="D258" s="272"/>
      <c r="E258" s="272"/>
      <c r="F258" s="273">
        <f t="shared" si="0"/>
        <v>98</v>
      </c>
      <c r="G258" s="118"/>
      <c r="H258" s="118"/>
      <c r="I258" s="118"/>
      <c r="J258" s="127"/>
      <c r="K258" s="118"/>
      <c r="L258" s="118"/>
      <c r="M258" s="118"/>
      <c r="N258" s="118"/>
      <c r="O258" s="118"/>
      <c r="P258" s="234"/>
      <c r="Q258" s="272"/>
      <c r="R258" s="272"/>
      <c r="S258" s="118"/>
      <c r="T258" s="118"/>
      <c r="U258" s="241">
        <v>98</v>
      </c>
      <c r="V258" s="118"/>
      <c r="W258" s="118"/>
      <c r="X258" s="118"/>
      <c r="Y258" s="158"/>
      <c r="Z258" s="334"/>
      <c r="AA258" s="334"/>
      <c r="AB258" s="334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70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70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  <c r="HF258" s="70"/>
      <c r="HG258" s="70"/>
      <c r="HH258" s="70"/>
      <c r="HI258" s="70"/>
      <c r="HJ258" s="70"/>
      <c r="HK258" s="70"/>
      <c r="HL258" s="70"/>
      <c r="HM258" s="70"/>
      <c r="HN258" s="70"/>
      <c r="HO258" s="70"/>
      <c r="HP258" s="70"/>
      <c r="HQ258" s="70"/>
      <c r="HR258" s="70"/>
      <c r="HS258" s="70"/>
      <c r="HT258" s="70"/>
      <c r="HU258" s="70"/>
      <c r="HV258" s="70"/>
      <c r="HW258" s="70"/>
      <c r="HX258" s="70"/>
      <c r="HY258" s="70"/>
      <c r="HZ258" s="70"/>
      <c r="IA258" s="70"/>
      <c r="IB258" s="70"/>
      <c r="IC258" s="70"/>
      <c r="ID258" s="70"/>
      <c r="IE258" s="70"/>
      <c r="IF258" s="70"/>
      <c r="IG258" s="70"/>
      <c r="IH258" s="70"/>
      <c r="II258" s="70"/>
      <c r="IJ258" s="70"/>
      <c r="IK258" s="70"/>
      <c r="IL258" s="70"/>
      <c r="IM258" s="70"/>
      <c r="IN258" s="70"/>
      <c r="IO258" s="70"/>
      <c r="IP258" s="70"/>
      <c r="IQ258" s="70"/>
      <c r="IR258" s="70"/>
      <c r="IS258" s="70"/>
      <c r="IT258" s="70"/>
      <c r="IU258" s="70"/>
      <c r="IV258" s="70"/>
      <c r="IW258" s="70"/>
      <c r="IX258" s="70"/>
      <c r="IY258" s="70"/>
      <c r="IZ258" s="70"/>
      <c r="JA258" s="70"/>
      <c r="JB258" s="70"/>
      <c r="JC258" s="70"/>
      <c r="JD258" s="70"/>
      <c r="JE258" s="70"/>
      <c r="JF258" s="70"/>
      <c r="JG258" s="70"/>
      <c r="JH258" s="70"/>
      <c r="JI258" s="70"/>
      <c r="JJ258" s="70"/>
      <c r="JK258" s="70"/>
      <c r="JL258" s="70"/>
      <c r="JM258" s="70"/>
      <c r="JN258" s="70"/>
      <c r="JO258" s="70"/>
      <c r="JP258" s="70"/>
      <c r="JQ258" s="70"/>
      <c r="JR258" s="70"/>
      <c r="JS258" s="70"/>
      <c r="JT258" s="70"/>
      <c r="JU258" s="70"/>
      <c r="JV258" s="70"/>
      <c r="JW258" s="70"/>
      <c r="JX258" s="70"/>
      <c r="JY258" s="70"/>
      <c r="JZ258" s="70"/>
      <c r="KA258" s="70"/>
      <c r="KB258" s="70"/>
      <c r="KC258" s="70"/>
      <c r="KD258" s="70"/>
      <c r="KE258" s="70"/>
      <c r="KF258" s="70"/>
      <c r="KG258" s="70"/>
      <c r="KH258" s="70"/>
      <c r="KI258" s="70"/>
      <c r="KJ258" s="70"/>
      <c r="KK258" s="70"/>
      <c r="KL258" s="70"/>
      <c r="KM258" s="70"/>
      <c r="KN258" s="70"/>
      <c r="KO258" s="70"/>
      <c r="KP258" s="70"/>
      <c r="KQ258" s="70"/>
      <c r="KR258" s="70"/>
      <c r="KS258" s="70"/>
      <c r="KT258" s="70"/>
      <c r="KU258" s="70"/>
      <c r="KV258" s="70"/>
      <c r="KW258" s="70"/>
      <c r="KX258" s="70"/>
      <c r="KY258" s="70"/>
      <c r="KZ258" s="70"/>
      <c r="LA258" s="70"/>
      <c r="LB258" s="70"/>
      <c r="LC258" s="70"/>
      <c r="LD258" s="70"/>
      <c r="LE258" s="70"/>
      <c r="LF258" s="70"/>
      <c r="LG258" s="70"/>
      <c r="LH258" s="70"/>
      <c r="LI258" s="70"/>
      <c r="LJ258" s="70"/>
      <c r="LK258" s="70"/>
      <c r="LL258" s="70"/>
      <c r="LM258" s="70"/>
      <c r="LN258" s="70"/>
      <c r="LO258" s="70"/>
      <c r="LP258" s="70"/>
      <c r="LQ258" s="70"/>
      <c r="LR258" s="70"/>
      <c r="LS258" s="70"/>
      <c r="LT258" s="70"/>
      <c r="LU258" s="70"/>
      <c r="LV258" s="70"/>
      <c r="LW258" s="70"/>
      <c r="LX258" s="70"/>
      <c r="LY258" s="70"/>
      <c r="LZ258" s="70"/>
      <c r="MA258" s="70"/>
      <c r="MB258" s="70"/>
      <c r="MC258" s="70"/>
      <c r="MD258" s="70"/>
      <c r="ME258" s="70"/>
      <c r="MF258" s="70"/>
      <c r="MG258" s="70"/>
      <c r="MH258" s="70"/>
      <c r="MI258" s="70"/>
      <c r="MJ258" s="70"/>
      <c r="MK258" s="70"/>
      <c r="ML258" s="70"/>
      <c r="MM258" s="70"/>
      <c r="MN258" s="70"/>
      <c r="MO258" s="70"/>
      <c r="MP258" s="70"/>
      <c r="MQ258" s="70"/>
      <c r="MR258" s="70"/>
      <c r="MS258" s="70"/>
      <c r="MT258" s="70"/>
      <c r="MU258" s="70"/>
      <c r="MV258" s="70"/>
      <c r="MW258" s="70"/>
      <c r="MX258" s="70"/>
      <c r="MY258" s="70"/>
      <c r="MZ258" s="70"/>
      <c r="NA258" s="70"/>
      <c r="NB258" s="70"/>
      <c r="NC258" s="70"/>
      <c r="ND258" s="70"/>
      <c r="NE258" s="70"/>
      <c r="NF258" s="70"/>
      <c r="NG258" s="70"/>
      <c r="NH258" s="70"/>
      <c r="NI258" s="70"/>
      <c r="NJ258" s="70"/>
      <c r="NK258" s="70"/>
      <c r="NL258" s="70"/>
      <c r="NM258" s="70"/>
      <c r="NN258" s="70"/>
      <c r="NO258" s="70"/>
      <c r="NP258" s="70"/>
      <c r="NQ258" s="70"/>
      <c r="NR258" s="70"/>
      <c r="NS258" s="70"/>
      <c r="NT258" s="70"/>
      <c r="NU258" s="70"/>
      <c r="NV258" s="70"/>
      <c r="NW258" s="70"/>
      <c r="NX258" s="70"/>
      <c r="NY258" s="70"/>
      <c r="NZ258" s="70"/>
      <c r="OA258" s="70"/>
      <c r="OB258" s="70"/>
      <c r="OC258" s="70"/>
      <c r="OD258" s="70"/>
      <c r="OE258" s="70"/>
      <c r="OF258" s="70"/>
      <c r="OG258" s="70"/>
      <c r="OH258" s="70"/>
      <c r="OI258" s="70"/>
      <c r="OJ258" s="70"/>
      <c r="OK258" s="70"/>
      <c r="OL258" s="70"/>
      <c r="OM258" s="70"/>
      <c r="ON258" s="70"/>
      <c r="OO258" s="70"/>
      <c r="OP258" s="70"/>
      <c r="OQ258" s="70"/>
      <c r="OR258" s="70"/>
      <c r="OS258" s="70"/>
      <c r="OT258" s="70"/>
      <c r="OU258" s="70"/>
      <c r="OV258" s="70"/>
      <c r="OW258" s="70"/>
      <c r="OX258" s="70"/>
      <c r="OY258" s="70"/>
      <c r="OZ258" s="70"/>
      <c r="PA258" s="70"/>
      <c r="PB258" s="70"/>
      <c r="PC258" s="70"/>
      <c r="PD258" s="70"/>
      <c r="PE258" s="70"/>
      <c r="PF258" s="70"/>
      <c r="PG258" s="70"/>
      <c r="PH258" s="70"/>
      <c r="PI258" s="70"/>
      <c r="PJ258" s="70"/>
      <c r="PK258" s="70"/>
      <c r="PL258" s="70"/>
      <c r="PM258" s="70"/>
      <c r="PN258" s="70"/>
      <c r="PO258" s="70"/>
      <c r="PP258" s="70"/>
      <c r="PQ258" s="70"/>
      <c r="PR258" s="70"/>
      <c r="PS258" s="70"/>
      <c r="PT258" s="70"/>
      <c r="PU258" s="70"/>
      <c r="PV258" s="70"/>
      <c r="PW258" s="70"/>
      <c r="PX258" s="70"/>
      <c r="PY258" s="70"/>
      <c r="PZ258" s="70"/>
      <c r="QA258" s="70"/>
      <c r="QB258" s="70"/>
      <c r="QC258" s="70"/>
      <c r="QD258" s="70"/>
      <c r="QE258" s="70"/>
      <c r="QF258" s="70"/>
      <c r="QG258" s="70"/>
      <c r="QH258" s="70"/>
      <c r="QI258" s="70"/>
      <c r="QJ258" s="70"/>
      <c r="QK258" s="70"/>
      <c r="QL258" s="70"/>
      <c r="QM258" s="70"/>
      <c r="QN258" s="70"/>
      <c r="QO258" s="70"/>
      <c r="QP258" s="70"/>
      <c r="QQ258" s="70"/>
      <c r="QR258" s="70"/>
      <c r="QS258" s="70"/>
      <c r="QT258" s="70"/>
      <c r="QU258" s="70"/>
      <c r="QV258" s="70"/>
      <c r="QW258" s="70"/>
      <c r="QX258" s="70"/>
      <c r="QY258" s="70"/>
      <c r="QZ258" s="70"/>
      <c r="RA258" s="70"/>
      <c r="RB258" s="70"/>
      <c r="RC258" s="70"/>
      <c r="RD258" s="70"/>
      <c r="RE258" s="70"/>
      <c r="RF258" s="70"/>
      <c r="RG258" s="70"/>
      <c r="RH258" s="70"/>
      <c r="RI258" s="70"/>
      <c r="RJ258" s="70"/>
      <c r="RK258" s="70"/>
      <c r="RL258" s="70"/>
      <c r="RM258" s="70"/>
      <c r="RN258" s="70"/>
      <c r="RO258" s="70"/>
      <c r="RP258" s="70"/>
      <c r="RQ258" s="70"/>
      <c r="RR258" s="70"/>
      <c r="RS258" s="70"/>
      <c r="RT258" s="70"/>
      <c r="RU258" s="70"/>
      <c r="RV258" s="70"/>
      <c r="RW258" s="70"/>
      <c r="RX258" s="70"/>
      <c r="RY258" s="70"/>
      <c r="RZ258" s="70"/>
      <c r="SA258" s="70"/>
      <c r="SB258" s="70"/>
      <c r="SC258" s="70"/>
      <c r="SD258" s="70"/>
      <c r="SE258" s="70"/>
      <c r="SF258" s="70"/>
      <c r="SG258" s="70"/>
      <c r="SH258" s="70"/>
      <c r="SI258" s="70"/>
      <c r="SJ258" s="70"/>
      <c r="SK258" s="70"/>
      <c r="SL258" s="70"/>
      <c r="SM258" s="70"/>
      <c r="SN258" s="70"/>
      <c r="SO258" s="70"/>
      <c r="SP258" s="70"/>
      <c r="SQ258" s="70"/>
      <c r="SR258" s="70"/>
      <c r="SS258" s="70"/>
      <c r="ST258" s="70"/>
      <c r="SU258" s="70"/>
      <c r="SV258" s="70"/>
      <c r="SW258" s="70"/>
      <c r="SX258" s="70"/>
      <c r="SY258" s="70"/>
      <c r="SZ258" s="70"/>
      <c r="TA258" s="70"/>
      <c r="TB258" s="70"/>
      <c r="TC258" s="70"/>
      <c r="TD258" s="70"/>
      <c r="TE258" s="70"/>
      <c r="TF258" s="70"/>
      <c r="TG258" s="70"/>
      <c r="TH258" s="70"/>
      <c r="TI258" s="70"/>
      <c r="TJ258" s="70"/>
      <c r="TK258" s="70"/>
      <c r="TL258" s="70"/>
      <c r="TM258" s="70"/>
      <c r="TN258" s="70"/>
      <c r="TO258" s="70"/>
      <c r="TP258" s="70"/>
      <c r="TQ258" s="70"/>
      <c r="TR258" s="70"/>
      <c r="TS258" s="70"/>
      <c r="TT258" s="70"/>
      <c r="TU258" s="70"/>
      <c r="TV258" s="70"/>
      <c r="TW258" s="70"/>
      <c r="TX258" s="70"/>
      <c r="TY258" s="70"/>
      <c r="TZ258" s="70"/>
      <c r="UA258" s="70"/>
      <c r="UB258" s="70"/>
      <c r="UC258" s="70"/>
      <c r="UD258" s="70"/>
      <c r="UE258" s="70"/>
      <c r="UF258" s="70"/>
      <c r="UG258" s="70"/>
      <c r="UH258" s="70"/>
      <c r="UI258" s="70"/>
      <c r="UJ258" s="70"/>
      <c r="UK258" s="70"/>
      <c r="UL258" s="70"/>
      <c r="UM258" s="70"/>
      <c r="UN258" s="70"/>
      <c r="UO258" s="70"/>
      <c r="UP258" s="70"/>
      <c r="UQ258" s="70"/>
      <c r="UR258" s="70"/>
      <c r="US258" s="70"/>
      <c r="UT258" s="70"/>
      <c r="UU258" s="70"/>
      <c r="UV258" s="70"/>
      <c r="UW258" s="70"/>
      <c r="UX258" s="70"/>
      <c r="UY258" s="70"/>
      <c r="UZ258" s="70"/>
      <c r="VA258" s="70"/>
      <c r="VB258" s="70"/>
      <c r="VC258" s="70"/>
      <c r="VD258" s="70"/>
      <c r="VE258" s="70"/>
      <c r="VF258" s="70"/>
      <c r="VG258" s="70"/>
      <c r="VH258" s="70"/>
      <c r="VI258" s="70"/>
      <c r="VJ258" s="70"/>
      <c r="VK258" s="70"/>
      <c r="VL258" s="70"/>
      <c r="VM258" s="70"/>
      <c r="VN258" s="70"/>
      <c r="VO258" s="70"/>
      <c r="VP258" s="70"/>
      <c r="VQ258" s="70"/>
      <c r="VR258" s="70"/>
      <c r="VS258" s="70"/>
      <c r="VT258" s="70"/>
      <c r="VU258" s="70"/>
      <c r="VV258" s="70"/>
      <c r="VW258" s="70"/>
      <c r="VX258" s="70"/>
      <c r="VY258" s="70"/>
      <c r="VZ258" s="70"/>
      <c r="WA258" s="70"/>
      <c r="WB258" s="70"/>
    </row>
    <row r="259" spans="1:600" s="90" customFormat="1" ht="36.6" customHeight="1">
      <c r="A259" s="401">
        <v>250</v>
      </c>
      <c r="B259" s="412" t="s">
        <v>637</v>
      </c>
      <c r="C259" s="272">
        <f t="shared" si="1"/>
        <v>85</v>
      </c>
      <c r="D259" s="272"/>
      <c r="E259" s="272"/>
      <c r="F259" s="273">
        <f t="shared" si="0"/>
        <v>85</v>
      </c>
      <c r="G259" s="118"/>
      <c r="H259" s="118"/>
      <c r="I259" s="118"/>
      <c r="J259" s="127"/>
      <c r="K259" s="118"/>
      <c r="L259" s="118"/>
      <c r="M259" s="118"/>
      <c r="N259" s="118"/>
      <c r="O259" s="118"/>
      <c r="P259" s="234"/>
      <c r="Q259" s="272"/>
      <c r="R259" s="272"/>
      <c r="S259" s="118"/>
      <c r="T259" s="118"/>
      <c r="U259" s="238">
        <v>85</v>
      </c>
      <c r="V259" s="118"/>
      <c r="W259" s="118"/>
      <c r="X259" s="118"/>
      <c r="Y259" s="158"/>
      <c r="Z259" s="334"/>
      <c r="AA259" s="334"/>
      <c r="AB259" s="334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70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0"/>
      <c r="ES259" s="70"/>
      <c r="ET259" s="70"/>
      <c r="EU259" s="70"/>
      <c r="EV259" s="70"/>
      <c r="EW259" s="70"/>
      <c r="EX259" s="70"/>
      <c r="EY259" s="70"/>
      <c r="EZ259" s="70"/>
      <c r="FA259" s="70"/>
      <c r="FB259" s="70"/>
      <c r="FC259" s="70"/>
      <c r="FD259" s="70"/>
      <c r="FE259" s="70"/>
      <c r="FF259" s="70"/>
      <c r="FG259" s="70"/>
      <c r="FH259" s="70"/>
      <c r="FI259" s="70"/>
      <c r="FJ259" s="70"/>
      <c r="FK259" s="70"/>
      <c r="FL259" s="70"/>
      <c r="FM259" s="70"/>
      <c r="FN259" s="70"/>
      <c r="FO259" s="70"/>
      <c r="FP259" s="70"/>
      <c r="FQ259" s="70"/>
      <c r="FR259" s="70"/>
      <c r="FS259" s="70"/>
      <c r="FT259" s="70"/>
      <c r="FU259" s="70"/>
      <c r="FV259" s="70"/>
      <c r="FW259" s="70"/>
      <c r="FX259" s="70"/>
      <c r="FY259" s="70"/>
      <c r="FZ259" s="70"/>
      <c r="GA259" s="70"/>
      <c r="GB259" s="70"/>
      <c r="GC259" s="70"/>
      <c r="GD259" s="70"/>
      <c r="GE259" s="70"/>
      <c r="GF259" s="70"/>
      <c r="GG259" s="70"/>
      <c r="GH259" s="70"/>
      <c r="GI259" s="70"/>
      <c r="GJ259" s="70"/>
      <c r="GK259" s="70"/>
      <c r="GL259" s="70"/>
      <c r="GM259" s="70"/>
      <c r="GN259" s="70"/>
      <c r="GO259" s="70"/>
      <c r="GP259" s="70"/>
      <c r="GQ259" s="70"/>
      <c r="GR259" s="70"/>
      <c r="GS259" s="70"/>
      <c r="GT259" s="70"/>
      <c r="GU259" s="70"/>
      <c r="GV259" s="70"/>
      <c r="GW259" s="70"/>
      <c r="GX259" s="70"/>
      <c r="GY259" s="70"/>
      <c r="GZ259" s="70"/>
      <c r="HA259" s="70"/>
      <c r="HB259" s="70"/>
      <c r="HC259" s="70"/>
      <c r="HD259" s="70"/>
      <c r="HE259" s="70"/>
      <c r="HF259" s="70"/>
      <c r="HG259" s="70"/>
      <c r="HH259" s="70"/>
      <c r="HI259" s="70"/>
      <c r="HJ259" s="70"/>
      <c r="HK259" s="70"/>
      <c r="HL259" s="70"/>
      <c r="HM259" s="70"/>
      <c r="HN259" s="70"/>
      <c r="HO259" s="70"/>
      <c r="HP259" s="70"/>
      <c r="HQ259" s="70"/>
      <c r="HR259" s="70"/>
      <c r="HS259" s="70"/>
      <c r="HT259" s="70"/>
      <c r="HU259" s="70"/>
      <c r="HV259" s="70"/>
      <c r="HW259" s="70"/>
      <c r="HX259" s="70"/>
      <c r="HY259" s="70"/>
      <c r="HZ259" s="70"/>
      <c r="IA259" s="70"/>
      <c r="IB259" s="70"/>
      <c r="IC259" s="70"/>
      <c r="ID259" s="70"/>
      <c r="IE259" s="70"/>
      <c r="IF259" s="70"/>
      <c r="IG259" s="70"/>
      <c r="IH259" s="70"/>
      <c r="II259" s="70"/>
      <c r="IJ259" s="70"/>
      <c r="IK259" s="70"/>
      <c r="IL259" s="70"/>
      <c r="IM259" s="70"/>
      <c r="IN259" s="70"/>
      <c r="IO259" s="70"/>
      <c r="IP259" s="70"/>
      <c r="IQ259" s="70"/>
      <c r="IR259" s="70"/>
      <c r="IS259" s="70"/>
      <c r="IT259" s="70"/>
      <c r="IU259" s="70"/>
      <c r="IV259" s="70"/>
      <c r="IW259" s="70"/>
      <c r="IX259" s="70"/>
      <c r="IY259" s="70"/>
      <c r="IZ259" s="70"/>
      <c r="JA259" s="70"/>
      <c r="JB259" s="70"/>
      <c r="JC259" s="70"/>
      <c r="JD259" s="70"/>
      <c r="JE259" s="70"/>
      <c r="JF259" s="70"/>
      <c r="JG259" s="70"/>
      <c r="JH259" s="70"/>
      <c r="JI259" s="70"/>
      <c r="JJ259" s="70"/>
      <c r="JK259" s="70"/>
      <c r="JL259" s="70"/>
      <c r="JM259" s="70"/>
      <c r="JN259" s="70"/>
      <c r="JO259" s="70"/>
      <c r="JP259" s="70"/>
      <c r="JQ259" s="70"/>
      <c r="JR259" s="70"/>
      <c r="JS259" s="70"/>
      <c r="JT259" s="70"/>
      <c r="JU259" s="70"/>
      <c r="JV259" s="70"/>
      <c r="JW259" s="70"/>
      <c r="JX259" s="70"/>
      <c r="JY259" s="70"/>
      <c r="JZ259" s="70"/>
      <c r="KA259" s="70"/>
      <c r="KB259" s="70"/>
      <c r="KC259" s="70"/>
      <c r="KD259" s="70"/>
      <c r="KE259" s="70"/>
      <c r="KF259" s="70"/>
      <c r="KG259" s="70"/>
      <c r="KH259" s="70"/>
      <c r="KI259" s="70"/>
      <c r="KJ259" s="70"/>
      <c r="KK259" s="70"/>
      <c r="KL259" s="70"/>
      <c r="KM259" s="70"/>
      <c r="KN259" s="70"/>
      <c r="KO259" s="70"/>
      <c r="KP259" s="70"/>
      <c r="KQ259" s="70"/>
      <c r="KR259" s="70"/>
      <c r="KS259" s="70"/>
      <c r="KT259" s="70"/>
      <c r="KU259" s="70"/>
      <c r="KV259" s="70"/>
      <c r="KW259" s="70"/>
      <c r="KX259" s="70"/>
      <c r="KY259" s="70"/>
      <c r="KZ259" s="70"/>
      <c r="LA259" s="70"/>
      <c r="LB259" s="70"/>
      <c r="LC259" s="70"/>
      <c r="LD259" s="70"/>
      <c r="LE259" s="70"/>
      <c r="LF259" s="70"/>
      <c r="LG259" s="70"/>
      <c r="LH259" s="70"/>
      <c r="LI259" s="70"/>
      <c r="LJ259" s="70"/>
      <c r="LK259" s="70"/>
      <c r="LL259" s="70"/>
      <c r="LM259" s="70"/>
      <c r="LN259" s="70"/>
      <c r="LO259" s="70"/>
      <c r="LP259" s="70"/>
      <c r="LQ259" s="70"/>
      <c r="LR259" s="70"/>
      <c r="LS259" s="70"/>
      <c r="LT259" s="70"/>
      <c r="LU259" s="70"/>
      <c r="LV259" s="70"/>
      <c r="LW259" s="70"/>
      <c r="LX259" s="70"/>
      <c r="LY259" s="70"/>
      <c r="LZ259" s="70"/>
      <c r="MA259" s="70"/>
      <c r="MB259" s="70"/>
      <c r="MC259" s="70"/>
      <c r="MD259" s="70"/>
      <c r="ME259" s="70"/>
      <c r="MF259" s="70"/>
      <c r="MG259" s="70"/>
      <c r="MH259" s="70"/>
      <c r="MI259" s="70"/>
      <c r="MJ259" s="70"/>
      <c r="MK259" s="70"/>
      <c r="ML259" s="70"/>
      <c r="MM259" s="70"/>
      <c r="MN259" s="70"/>
      <c r="MO259" s="70"/>
      <c r="MP259" s="70"/>
      <c r="MQ259" s="70"/>
      <c r="MR259" s="70"/>
      <c r="MS259" s="70"/>
      <c r="MT259" s="70"/>
      <c r="MU259" s="70"/>
      <c r="MV259" s="70"/>
      <c r="MW259" s="70"/>
      <c r="MX259" s="70"/>
      <c r="MY259" s="70"/>
      <c r="MZ259" s="70"/>
      <c r="NA259" s="70"/>
      <c r="NB259" s="70"/>
      <c r="NC259" s="70"/>
      <c r="ND259" s="70"/>
      <c r="NE259" s="70"/>
      <c r="NF259" s="70"/>
      <c r="NG259" s="70"/>
      <c r="NH259" s="70"/>
      <c r="NI259" s="70"/>
      <c r="NJ259" s="70"/>
      <c r="NK259" s="70"/>
      <c r="NL259" s="70"/>
      <c r="NM259" s="70"/>
      <c r="NN259" s="70"/>
      <c r="NO259" s="70"/>
      <c r="NP259" s="70"/>
      <c r="NQ259" s="70"/>
      <c r="NR259" s="70"/>
      <c r="NS259" s="70"/>
      <c r="NT259" s="70"/>
      <c r="NU259" s="70"/>
      <c r="NV259" s="70"/>
      <c r="NW259" s="70"/>
      <c r="NX259" s="70"/>
      <c r="NY259" s="70"/>
      <c r="NZ259" s="70"/>
      <c r="OA259" s="70"/>
      <c r="OB259" s="70"/>
      <c r="OC259" s="70"/>
      <c r="OD259" s="70"/>
      <c r="OE259" s="70"/>
      <c r="OF259" s="70"/>
      <c r="OG259" s="70"/>
      <c r="OH259" s="70"/>
      <c r="OI259" s="70"/>
      <c r="OJ259" s="70"/>
      <c r="OK259" s="70"/>
      <c r="OL259" s="70"/>
      <c r="OM259" s="70"/>
      <c r="ON259" s="70"/>
      <c r="OO259" s="70"/>
      <c r="OP259" s="70"/>
      <c r="OQ259" s="70"/>
      <c r="OR259" s="70"/>
      <c r="OS259" s="70"/>
      <c r="OT259" s="70"/>
      <c r="OU259" s="70"/>
      <c r="OV259" s="70"/>
      <c r="OW259" s="70"/>
      <c r="OX259" s="70"/>
      <c r="OY259" s="70"/>
      <c r="OZ259" s="70"/>
      <c r="PA259" s="70"/>
      <c r="PB259" s="70"/>
      <c r="PC259" s="70"/>
      <c r="PD259" s="70"/>
      <c r="PE259" s="70"/>
      <c r="PF259" s="70"/>
      <c r="PG259" s="70"/>
      <c r="PH259" s="70"/>
      <c r="PI259" s="70"/>
      <c r="PJ259" s="70"/>
      <c r="PK259" s="70"/>
      <c r="PL259" s="70"/>
      <c r="PM259" s="70"/>
      <c r="PN259" s="70"/>
      <c r="PO259" s="70"/>
      <c r="PP259" s="70"/>
      <c r="PQ259" s="70"/>
      <c r="PR259" s="70"/>
      <c r="PS259" s="70"/>
      <c r="PT259" s="70"/>
      <c r="PU259" s="70"/>
      <c r="PV259" s="70"/>
      <c r="PW259" s="70"/>
      <c r="PX259" s="70"/>
      <c r="PY259" s="70"/>
      <c r="PZ259" s="70"/>
      <c r="QA259" s="70"/>
      <c r="QB259" s="70"/>
      <c r="QC259" s="70"/>
      <c r="QD259" s="70"/>
      <c r="QE259" s="70"/>
      <c r="QF259" s="70"/>
      <c r="QG259" s="70"/>
      <c r="QH259" s="70"/>
      <c r="QI259" s="70"/>
      <c r="QJ259" s="70"/>
      <c r="QK259" s="70"/>
      <c r="QL259" s="70"/>
      <c r="QM259" s="70"/>
      <c r="QN259" s="70"/>
      <c r="QO259" s="70"/>
      <c r="QP259" s="70"/>
      <c r="QQ259" s="70"/>
      <c r="QR259" s="70"/>
      <c r="QS259" s="70"/>
      <c r="QT259" s="70"/>
      <c r="QU259" s="70"/>
      <c r="QV259" s="70"/>
      <c r="QW259" s="70"/>
      <c r="QX259" s="70"/>
      <c r="QY259" s="70"/>
      <c r="QZ259" s="70"/>
      <c r="RA259" s="70"/>
      <c r="RB259" s="70"/>
      <c r="RC259" s="70"/>
      <c r="RD259" s="70"/>
      <c r="RE259" s="70"/>
      <c r="RF259" s="70"/>
      <c r="RG259" s="70"/>
      <c r="RH259" s="70"/>
      <c r="RI259" s="70"/>
      <c r="RJ259" s="70"/>
      <c r="RK259" s="70"/>
      <c r="RL259" s="70"/>
      <c r="RM259" s="70"/>
      <c r="RN259" s="70"/>
      <c r="RO259" s="70"/>
      <c r="RP259" s="70"/>
      <c r="RQ259" s="70"/>
      <c r="RR259" s="70"/>
      <c r="RS259" s="70"/>
      <c r="RT259" s="70"/>
      <c r="RU259" s="70"/>
      <c r="RV259" s="70"/>
      <c r="RW259" s="70"/>
      <c r="RX259" s="70"/>
      <c r="RY259" s="70"/>
      <c r="RZ259" s="70"/>
      <c r="SA259" s="70"/>
      <c r="SB259" s="70"/>
      <c r="SC259" s="70"/>
      <c r="SD259" s="70"/>
      <c r="SE259" s="70"/>
      <c r="SF259" s="70"/>
      <c r="SG259" s="70"/>
      <c r="SH259" s="70"/>
      <c r="SI259" s="70"/>
      <c r="SJ259" s="70"/>
      <c r="SK259" s="70"/>
      <c r="SL259" s="70"/>
      <c r="SM259" s="70"/>
      <c r="SN259" s="70"/>
      <c r="SO259" s="70"/>
      <c r="SP259" s="70"/>
      <c r="SQ259" s="70"/>
      <c r="SR259" s="70"/>
      <c r="SS259" s="70"/>
      <c r="ST259" s="70"/>
      <c r="SU259" s="70"/>
      <c r="SV259" s="70"/>
      <c r="SW259" s="70"/>
      <c r="SX259" s="70"/>
      <c r="SY259" s="70"/>
      <c r="SZ259" s="70"/>
      <c r="TA259" s="70"/>
      <c r="TB259" s="70"/>
      <c r="TC259" s="70"/>
      <c r="TD259" s="70"/>
      <c r="TE259" s="70"/>
      <c r="TF259" s="70"/>
      <c r="TG259" s="70"/>
      <c r="TH259" s="70"/>
      <c r="TI259" s="70"/>
      <c r="TJ259" s="70"/>
      <c r="TK259" s="70"/>
      <c r="TL259" s="70"/>
      <c r="TM259" s="70"/>
      <c r="TN259" s="70"/>
      <c r="TO259" s="70"/>
      <c r="TP259" s="70"/>
      <c r="TQ259" s="70"/>
      <c r="TR259" s="70"/>
      <c r="TS259" s="70"/>
      <c r="TT259" s="70"/>
      <c r="TU259" s="70"/>
      <c r="TV259" s="70"/>
      <c r="TW259" s="70"/>
      <c r="TX259" s="70"/>
      <c r="TY259" s="70"/>
      <c r="TZ259" s="70"/>
      <c r="UA259" s="70"/>
      <c r="UB259" s="70"/>
      <c r="UC259" s="70"/>
      <c r="UD259" s="70"/>
      <c r="UE259" s="70"/>
      <c r="UF259" s="70"/>
      <c r="UG259" s="70"/>
      <c r="UH259" s="70"/>
      <c r="UI259" s="70"/>
      <c r="UJ259" s="70"/>
      <c r="UK259" s="70"/>
      <c r="UL259" s="70"/>
      <c r="UM259" s="70"/>
      <c r="UN259" s="70"/>
      <c r="UO259" s="70"/>
      <c r="UP259" s="70"/>
      <c r="UQ259" s="70"/>
      <c r="UR259" s="70"/>
      <c r="US259" s="70"/>
      <c r="UT259" s="70"/>
      <c r="UU259" s="70"/>
      <c r="UV259" s="70"/>
      <c r="UW259" s="70"/>
      <c r="UX259" s="70"/>
      <c r="UY259" s="70"/>
      <c r="UZ259" s="70"/>
      <c r="VA259" s="70"/>
      <c r="VB259" s="70"/>
      <c r="VC259" s="70"/>
      <c r="VD259" s="70"/>
      <c r="VE259" s="70"/>
      <c r="VF259" s="70"/>
      <c r="VG259" s="70"/>
      <c r="VH259" s="70"/>
      <c r="VI259" s="70"/>
      <c r="VJ259" s="70"/>
      <c r="VK259" s="70"/>
      <c r="VL259" s="70"/>
      <c r="VM259" s="70"/>
      <c r="VN259" s="70"/>
      <c r="VO259" s="70"/>
      <c r="VP259" s="70"/>
      <c r="VQ259" s="70"/>
      <c r="VR259" s="70"/>
      <c r="VS259" s="70"/>
      <c r="VT259" s="70"/>
      <c r="VU259" s="70"/>
      <c r="VV259" s="70"/>
      <c r="VW259" s="70"/>
      <c r="VX259" s="70"/>
      <c r="VY259" s="70"/>
      <c r="VZ259" s="70"/>
      <c r="WA259" s="70"/>
      <c r="WB259" s="70"/>
    </row>
    <row r="260" spans="1:600" s="90" customFormat="1" ht="36" customHeight="1">
      <c r="A260" s="401">
        <v>251</v>
      </c>
      <c r="B260" s="412" t="s">
        <v>638</v>
      </c>
      <c r="C260" s="272">
        <f t="shared" si="1"/>
        <v>15.4</v>
      </c>
      <c r="D260" s="272"/>
      <c r="E260" s="272"/>
      <c r="F260" s="273">
        <f t="shared" si="0"/>
        <v>15.4</v>
      </c>
      <c r="G260" s="118"/>
      <c r="H260" s="118"/>
      <c r="I260" s="118"/>
      <c r="J260" s="127"/>
      <c r="K260" s="118"/>
      <c r="L260" s="118"/>
      <c r="M260" s="118"/>
      <c r="N260" s="118"/>
      <c r="O260" s="118"/>
      <c r="P260" s="234"/>
      <c r="Q260" s="272"/>
      <c r="R260" s="272"/>
      <c r="S260" s="118"/>
      <c r="T260" s="118"/>
      <c r="U260" s="238">
        <v>15.4</v>
      </c>
      <c r="V260" s="118"/>
      <c r="W260" s="118"/>
      <c r="X260" s="118"/>
      <c r="Y260" s="158"/>
      <c r="Z260" s="334"/>
      <c r="AA260" s="334"/>
      <c r="AB260" s="334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70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70"/>
      <c r="IN260" s="70"/>
      <c r="IO260" s="70"/>
      <c r="IP260" s="70"/>
      <c r="IQ260" s="70"/>
      <c r="IR260" s="70"/>
      <c r="IS260" s="70"/>
      <c r="IT260" s="70"/>
      <c r="IU260" s="70"/>
      <c r="IV260" s="70"/>
      <c r="IW260" s="70"/>
      <c r="IX260" s="70"/>
      <c r="IY260" s="70"/>
      <c r="IZ260" s="70"/>
      <c r="JA260" s="70"/>
      <c r="JB260" s="70"/>
      <c r="JC260" s="70"/>
      <c r="JD260" s="70"/>
      <c r="JE260" s="70"/>
      <c r="JF260" s="70"/>
      <c r="JG260" s="70"/>
      <c r="JH260" s="70"/>
      <c r="JI260" s="70"/>
      <c r="JJ260" s="70"/>
      <c r="JK260" s="70"/>
      <c r="JL260" s="70"/>
      <c r="JM260" s="70"/>
      <c r="JN260" s="70"/>
      <c r="JO260" s="70"/>
      <c r="JP260" s="70"/>
      <c r="JQ260" s="70"/>
      <c r="JR260" s="70"/>
      <c r="JS260" s="70"/>
      <c r="JT260" s="70"/>
      <c r="JU260" s="70"/>
      <c r="JV260" s="70"/>
      <c r="JW260" s="70"/>
      <c r="JX260" s="70"/>
      <c r="JY260" s="70"/>
      <c r="JZ260" s="70"/>
      <c r="KA260" s="70"/>
      <c r="KB260" s="70"/>
      <c r="KC260" s="70"/>
      <c r="KD260" s="70"/>
      <c r="KE260" s="70"/>
      <c r="KF260" s="70"/>
      <c r="KG260" s="70"/>
      <c r="KH260" s="70"/>
      <c r="KI260" s="70"/>
      <c r="KJ260" s="70"/>
      <c r="KK260" s="70"/>
      <c r="KL260" s="70"/>
      <c r="KM260" s="70"/>
      <c r="KN260" s="70"/>
      <c r="KO260" s="70"/>
      <c r="KP260" s="70"/>
      <c r="KQ260" s="70"/>
      <c r="KR260" s="70"/>
      <c r="KS260" s="70"/>
      <c r="KT260" s="70"/>
      <c r="KU260" s="70"/>
      <c r="KV260" s="70"/>
      <c r="KW260" s="70"/>
      <c r="KX260" s="70"/>
      <c r="KY260" s="70"/>
      <c r="KZ260" s="70"/>
      <c r="LA260" s="70"/>
      <c r="LB260" s="70"/>
      <c r="LC260" s="70"/>
      <c r="LD260" s="70"/>
      <c r="LE260" s="70"/>
      <c r="LF260" s="70"/>
      <c r="LG260" s="70"/>
      <c r="LH260" s="70"/>
      <c r="LI260" s="70"/>
      <c r="LJ260" s="70"/>
      <c r="LK260" s="70"/>
      <c r="LL260" s="70"/>
      <c r="LM260" s="70"/>
      <c r="LN260" s="70"/>
      <c r="LO260" s="70"/>
      <c r="LP260" s="70"/>
      <c r="LQ260" s="70"/>
      <c r="LR260" s="70"/>
      <c r="LS260" s="70"/>
      <c r="LT260" s="70"/>
      <c r="LU260" s="70"/>
      <c r="LV260" s="70"/>
      <c r="LW260" s="70"/>
      <c r="LX260" s="70"/>
      <c r="LY260" s="70"/>
      <c r="LZ260" s="70"/>
      <c r="MA260" s="70"/>
      <c r="MB260" s="70"/>
      <c r="MC260" s="70"/>
      <c r="MD260" s="70"/>
      <c r="ME260" s="70"/>
      <c r="MF260" s="70"/>
      <c r="MG260" s="70"/>
      <c r="MH260" s="70"/>
      <c r="MI260" s="70"/>
      <c r="MJ260" s="70"/>
      <c r="MK260" s="70"/>
      <c r="ML260" s="70"/>
      <c r="MM260" s="70"/>
      <c r="MN260" s="70"/>
      <c r="MO260" s="70"/>
      <c r="MP260" s="70"/>
      <c r="MQ260" s="70"/>
      <c r="MR260" s="70"/>
      <c r="MS260" s="70"/>
      <c r="MT260" s="70"/>
      <c r="MU260" s="70"/>
      <c r="MV260" s="70"/>
      <c r="MW260" s="70"/>
      <c r="MX260" s="70"/>
      <c r="MY260" s="70"/>
      <c r="MZ260" s="70"/>
      <c r="NA260" s="70"/>
      <c r="NB260" s="70"/>
      <c r="NC260" s="70"/>
      <c r="ND260" s="70"/>
      <c r="NE260" s="70"/>
      <c r="NF260" s="70"/>
      <c r="NG260" s="70"/>
      <c r="NH260" s="70"/>
      <c r="NI260" s="70"/>
      <c r="NJ260" s="70"/>
      <c r="NK260" s="70"/>
      <c r="NL260" s="70"/>
      <c r="NM260" s="70"/>
      <c r="NN260" s="70"/>
      <c r="NO260" s="70"/>
      <c r="NP260" s="70"/>
      <c r="NQ260" s="70"/>
      <c r="NR260" s="70"/>
      <c r="NS260" s="70"/>
      <c r="NT260" s="70"/>
      <c r="NU260" s="70"/>
      <c r="NV260" s="70"/>
      <c r="NW260" s="70"/>
      <c r="NX260" s="70"/>
      <c r="NY260" s="70"/>
      <c r="NZ260" s="70"/>
      <c r="OA260" s="70"/>
      <c r="OB260" s="70"/>
      <c r="OC260" s="70"/>
      <c r="OD260" s="70"/>
      <c r="OE260" s="70"/>
      <c r="OF260" s="70"/>
      <c r="OG260" s="70"/>
      <c r="OH260" s="70"/>
      <c r="OI260" s="70"/>
      <c r="OJ260" s="70"/>
      <c r="OK260" s="70"/>
      <c r="OL260" s="70"/>
      <c r="OM260" s="70"/>
      <c r="ON260" s="70"/>
      <c r="OO260" s="70"/>
      <c r="OP260" s="70"/>
      <c r="OQ260" s="70"/>
      <c r="OR260" s="70"/>
      <c r="OS260" s="70"/>
      <c r="OT260" s="70"/>
      <c r="OU260" s="70"/>
      <c r="OV260" s="70"/>
      <c r="OW260" s="70"/>
      <c r="OX260" s="70"/>
      <c r="OY260" s="70"/>
      <c r="OZ260" s="70"/>
      <c r="PA260" s="70"/>
      <c r="PB260" s="70"/>
      <c r="PC260" s="70"/>
      <c r="PD260" s="70"/>
      <c r="PE260" s="70"/>
      <c r="PF260" s="70"/>
      <c r="PG260" s="70"/>
      <c r="PH260" s="70"/>
      <c r="PI260" s="70"/>
      <c r="PJ260" s="70"/>
      <c r="PK260" s="70"/>
      <c r="PL260" s="70"/>
      <c r="PM260" s="70"/>
      <c r="PN260" s="70"/>
      <c r="PO260" s="70"/>
      <c r="PP260" s="70"/>
      <c r="PQ260" s="70"/>
      <c r="PR260" s="70"/>
      <c r="PS260" s="70"/>
      <c r="PT260" s="70"/>
      <c r="PU260" s="70"/>
      <c r="PV260" s="70"/>
      <c r="PW260" s="70"/>
      <c r="PX260" s="70"/>
      <c r="PY260" s="70"/>
      <c r="PZ260" s="70"/>
      <c r="QA260" s="70"/>
      <c r="QB260" s="70"/>
      <c r="QC260" s="70"/>
      <c r="QD260" s="70"/>
      <c r="QE260" s="70"/>
      <c r="QF260" s="70"/>
      <c r="QG260" s="70"/>
      <c r="QH260" s="70"/>
      <c r="QI260" s="70"/>
      <c r="QJ260" s="70"/>
      <c r="QK260" s="70"/>
      <c r="QL260" s="70"/>
      <c r="QM260" s="70"/>
      <c r="QN260" s="70"/>
      <c r="QO260" s="70"/>
      <c r="QP260" s="70"/>
      <c r="QQ260" s="70"/>
      <c r="QR260" s="70"/>
      <c r="QS260" s="70"/>
      <c r="QT260" s="70"/>
      <c r="QU260" s="70"/>
      <c r="QV260" s="70"/>
      <c r="QW260" s="70"/>
      <c r="QX260" s="70"/>
      <c r="QY260" s="70"/>
      <c r="QZ260" s="70"/>
      <c r="RA260" s="70"/>
      <c r="RB260" s="70"/>
      <c r="RC260" s="70"/>
      <c r="RD260" s="70"/>
      <c r="RE260" s="70"/>
      <c r="RF260" s="70"/>
      <c r="RG260" s="70"/>
      <c r="RH260" s="70"/>
      <c r="RI260" s="70"/>
      <c r="RJ260" s="70"/>
      <c r="RK260" s="70"/>
      <c r="RL260" s="70"/>
      <c r="RM260" s="70"/>
      <c r="RN260" s="70"/>
      <c r="RO260" s="70"/>
      <c r="RP260" s="70"/>
      <c r="RQ260" s="70"/>
      <c r="RR260" s="70"/>
      <c r="RS260" s="70"/>
      <c r="RT260" s="70"/>
      <c r="RU260" s="70"/>
      <c r="RV260" s="70"/>
      <c r="RW260" s="70"/>
      <c r="RX260" s="70"/>
      <c r="RY260" s="70"/>
      <c r="RZ260" s="70"/>
      <c r="SA260" s="70"/>
      <c r="SB260" s="70"/>
      <c r="SC260" s="70"/>
      <c r="SD260" s="70"/>
      <c r="SE260" s="70"/>
      <c r="SF260" s="70"/>
      <c r="SG260" s="70"/>
      <c r="SH260" s="70"/>
      <c r="SI260" s="70"/>
      <c r="SJ260" s="70"/>
      <c r="SK260" s="70"/>
      <c r="SL260" s="70"/>
      <c r="SM260" s="70"/>
      <c r="SN260" s="70"/>
      <c r="SO260" s="70"/>
      <c r="SP260" s="70"/>
      <c r="SQ260" s="70"/>
      <c r="SR260" s="70"/>
      <c r="SS260" s="70"/>
      <c r="ST260" s="70"/>
      <c r="SU260" s="70"/>
      <c r="SV260" s="70"/>
      <c r="SW260" s="70"/>
      <c r="SX260" s="70"/>
      <c r="SY260" s="70"/>
      <c r="SZ260" s="70"/>
      <c r="TA260" s="70"/>
      <c r="TB260" s="70"/>
      <c r="TC260" s="70"/>
      <c r="TD260" s="70"/>
      <c r="TE260" s="70"/>
      <c r="TF260" s="70"/>
      <c r="TG260" s="70"/>
      <c r="TH260" s="70"/>
      <c r="TI260" s="70"/>
      <c r="TJ260" s="70"/>
      <c r="TK260" s="70"/>
      <c r="TL260" s="70"/>
      <c r="TM260" s="70"/>
      <c r="TN260" s="70"/>
      <c r="TO260" s="70"/>
      <c r="TP260" s="70"/>
      <c r="TQ260" s="70"/>
      <c r="TR260" s="70"/>
      <c r="TS260" s="70"/>
      <c r="TT260" s="70"/>
      <c r="TU260" s="70"/>
      <c r="TV260" s="70"/>
      <c r="TW260" s="70"/>
      <c r="TX260" s="70"/>
      <c r="TY260" s="70"/>
      <c r="TZ260" s="70"/>
      <c r="UA260" s="70"/>
      <c r="UB260" s="70"/>
      <c r="UC260" s="70"/>
      <c r="UD260" s="70"/>
      <c r="UE260" s="70"/>
      <c r="UF260" s="70"/>
      <c r="UG260" s="70"/>
      <c r="UH260" s="70"/>
      <c r="UI260" s="70"/>
      <c r="UJ260" s="70"/>
      <c r="UK260" s="70"/>
      <c r="UL260" s="70"/>
      <c r="UM260" s="70"/>
      <c r="UN260" s="70"/>
      <c r="UO260" s="70"/>
      <c r="UP260" s="70"/>
      <c r="UQ260" s="70"/>
      <c r="UR260" s="70"/>
      <c r="US260" s="70"/>
      <c r="UT260" s="70"/>
      <c r="UU260" s="70"/>
      <c r="UV260" s="70"/>
      <c r="UW260" s="70"/>
      <c r="UX260" s="70"/>
      <c r="UY260" s="70"/>
      <c r="UZ260" s="70"/>
      <c r="VA260" s="70"/>
      <c r="VB260" s="70"/>
      <c r="VC260" s="70"/>
      <c r="VD260" s="70"/>
      <c r="VE260" s="70"/>
      <c r="VF260" s="70"/>
      <c r="VG260" s="70"/>
      <c r="VH260" s="70"/>
      <c r="VI260" s="70"/>
      <c r="VJ260" s="70"/>
      <c r="VK260" s="70"/>
      <c r="VL260" s="70"/>
      <c r="VM260" s="70"/>
      <c r="VN260" s="70"/>
      <c r="VO260" s="70"/>
      <c r="VP260" s="70"/>
      <c r="VQ260" s="70"/>
      <c r="VR260" s="70"/>
      <c r="VS260" s="70"/>
      <c r="VT260" s="70"/>
      <c r="VU260" s="70"/>
      <c r="VV260" s="70"/>
      <c r="VW260" s="70"/>
      <c r="VX260" s="70"/>
      <c r="VY260" s="70"/>
      <c r="VZ260" s="70"/>
      <c r="WA260" s="70"/>
      <c r="WB260" s="70"/>
    </row>
    <row r="261" spans="1:600" s="90" customFormat="1" ht="49.9" customHeight="1">
      <c r="A261" s="401">
        <v>252</v>
      </c>
      <c r="B261" s="412" t="s">
        <v>639</v>
      </c>
      <c r="C261" s="272">
        <f t="shared" si="1"/>
        <v>15</v>
      </c>
      <c r="D261" s="272"/>
      <c r="E261" s="272"/>
      <c r="F261" s="273">
        <f t="shared" si="0"/>
        <v>15</v>
      </c>
      <c r="G261" s="118"/>
      <c r="H261" s="118"/>
      <c r="I261" s="118"/>
      <c r="J261" s="127"/>
      <c r="K261" s="118"/>
      <c r="L261" s="118"/>
      <c r="M261" s="118"/>
      <c r="N261" s="118"/>
      <c r="O261" s="118"/>
      <c r="P261" s="234"/>
      <c r="Q261" s="272"/>
      <c r="R261" s="272"/>
      <c r="S261" s="118"/>
      <c r="T261" s="118"/>
      <c r="U261" s="238">
        <v>15</v>
      </c>
      <c r="V261" s="118"/>
      <c r="W261" s="118"/>
      <c r="X261" s="118"/>
      <c r="Y261" s="158"/>
      <c r="Z261" s="334"/>
      <c r="AA261" s="334"/>
      <c r="AB261" s="334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  <c r="HF261" s="70"/>
      <c r="HG261" s="70"/>
      <c r="HH261" s="70"/>
      <c r="HI261" s="70"/>
      <c r="HJ261" s="70"/>
      <c r="HK261" s="70"/>
      <c r="HL261" s="70"/>
      <c r="HM261" s="70"/>
      <c r="HN261" s="70"/>
      <c r="HO261" s="70"/>
      <c r="HP261" s="70"/>
      <c r="HQ261" s="70"/>
      <c r="HR261" s="70"/>
      <c r="HS261" s="70"/>
      <c r="HT261" s="70"/>
      <c r="HU261" s="70"/>
      <c r="HV261" s="70"/>
      <c r="HW261" s="70"/>
      <c r="HX261" s="70"/>
      <c r="HY261" s="70"/>
      <c r="HZ261" s="70"/>
      <c r="IA261" s="70"/>
      <c r="IB261" s="70"/>
      <c r="IC261" s="70"/>
      <c r="ID261" s="70"/>
      <c r="IE261" s="70"/>
      <c r="IF261" s="70"/>
      <c r="IG261" s="70"/>
      <c r="IH261" s="70"/>
      <c r="II261" s="70"/>
      <c r="IJ261" s="70"/>
      <c r="IK261" s="70"/>
      <c r="IL261" s="70"/>
      <c r="IM261" s="70"/>
      <c r="IN261" s="70"/>
      <c r="IO261" s="70"/>
      <c r="IP261" s="70"/>
      <c r="IQ261" s="70"/>
      <c r="IR261" s="70"/>
      <c r="IS261" s="70"/>
      <c r="IT261" s="70"/>
      <c r="IU261" s="70"/>
      <c r="IV261" s="70"/>
      <c r="IW261" s="70"/>
      <c r="IX261" s="70"/>
      <c r="IY261" s="70"/>
      <c r="IZ261" s="70"/>
      <c r="JA261" s="70"/>
      <c r="JB261" s="70"/>
      <c r="JC261" s="70"/>
      <c r="JD261" s="70"/>
      <c r="JE261" s="70"/>
      <c r="JF261" s="70"/>
      <c r="JG261" s="70"/>
      <c r="JH261" s="70"/>
      <c r="JI261" s="70"/>
      <c r="JJ261" s="70"/>
      <c r="JK261" s="70"/>
      <c r="JL261" s="70"/>
      <c r="JM261" s="70"/>
      <c r="JN261" s="70"/>
      <c r="JO261" s="70"/>
      <c r="JP261" s="70"/>
      <c r="JQ261" s="70"/>
      <c r="JR261" s="70"/>
      <c r="JS261" s="70"/>
      <c r="JT261" s="70"/>
      <c r="JU261" s="70"/>
      <c r="JV261" s="70"/>
      <c r="JW261" s="70"/>
      <c r="JX261" s="70"/>
      <c r="JY261" s="70"/>
      <c r="JZ261" s="70"/>
      <c r="KA261" s="70"/>
      <c r="KB261" s="70"/>
      <c r="KC261" s="70"/>
      <c r="KD261" s="70"/>
      <c r="KE261" s="70"/>
      <c r="KF261" s="70"/>
      <c r="KG261" s="70"/>
      <c r="KH261" s="70"/>
      <c r="KI261" s="70"/>
      <c r="KJ261" s="70"/>
      <c r="KK261" s="70"/>
      <c r="KL261" s="70"/>
      <c r="KM261" s="70"/>
      <c r="KN261" s="70"/>
      <c r="KO261" s="70"/>
      <c r="KP261" s="70"/>
      <c r="KQ261" s="70"/>
      <c r="KR261" s="70"/>
      <c r="KS261" s="70"/>
      <c r="KT261" s="70"/>
      <c r="KU261" s="70"/>
      <c r="KV261" s="70"/>
      <c r="KW261" s="70"/>
      <c r="KX261" s="70"/>
      <c r="KY261" s="70"/>
      <c r="KZ261" s="70"/>
      <c r="LA261" s="70"/>
      <c r="LB261" s="70"/>
      <c r="LC261" s="70"/>
      <c r="LD261" s="70"/>
      <c r="LE261" s="70"/>
      <c r="LF261" s="70"/>
      <c r="LG261" s="70"/>
      <c r="LH261" s="70"/>
      <c r="LI261" s="70"/>
      <c r="LJ261" s="70"/>
      <c r="LK261" s="70"/>
      <c r="LL261" s="70"/>
      <c r="LM261" s="70"/>
      <c r="LN261" s="70"/>
      <c r="LO261" s="70"/>
      <c r="LP261" s="70"/>
      <c r="LQ261" s="70"/>
      <c r="LR261" s="70"/>
      <c r="LS261" s="70"/>
      <c r="LT261" s="70"/>
      <c r="LU261" s="70"/>
      <c r="LV261" s="70"/>
      <c r="LW261" s="70"/>
      <c r="LX261" s="70"/>
      <c r="LY261" s="70"/>
      <c r="LZ261" s="70"/>
      <c r="MA261" s="70"/>
      <c r="MB261" s="70"/>
      <c r="MC261" s="70"/>
      <c r="MD261" s="70"/>
      <c r="ME261" s="70"/>
      <c r="MF261" s="70"/>
      <c r="MG261" s="70"/>
      <c r="MH261" s="70"/>
      <c r="MI261" s="70"/>
      <c r="MJ261" s="70"/>
      <c r="MK261" s="70"/>
      <c r="ML261" s="70"/>
      <c r="MM261" s="70"/>
      <c r="MN261" s="70"/>
      <c r="MO261" s="70"/>
      <c r="MP261" s="70"/>
      <c r="MQ261" s="70"/>
      <c r="MR261" s="70"/>
      <c r="MS261" s="70"/>
      <c r="MT261" s="70"/>
      <c r="MU261" s="70"/>
      <c r="MV261" s="70"/>
      <c r="MW261" s="70"/>
      <c r="MX261" s="70"/>
      <c r="MY261" s="70"/>
      <c r="MZ261" s="70"/>
      <c r="NA261" s="70"/>
      <c r="NB261" s="70"/>
      <c r="NC261" s="70"/>
      <c r="ND261" s="70"/>
      <c r="NE261" s="70"/>
      <c r="NF261" s="70"/>
      <c r="NG261" s="70"/>
      <c r="NH261" s="70"/>
      <c r="NI261" s="70"/>
      <c r="NJ261" s="70"/>
      <c r="NK261" s="70"/>
      <c r="NL261" s="70"/>
      <c r="NM261" s="70"/>
      <c r="NN261" s="70"/>
      <c r="NO261" s="70"/>
      <c r="NP261" s="70"/>
      <c r="NQ261" s="70"/>
      <c r="NR261" s="70"/>
      <c r="NS261" s="70"/>
      <c r="NT261" s="70"/>
      <c r="NU261" s="70"/>
      <c r="NV261" s="70"/>
      <c r="NW261" s="70"/>
      <c r="NX261" s="70"/>
      <c r="NY261" s="70"/>
      <c r="NZ261" s="70"/>
      <c r="OA261" s="70"/>
      <c r="OB261" s="70"/>
      <c r="OC261" s="70"/>
      <c r="OD261" s="70"/>
      <c r="OE261" s="70"/>
      <c r="OF261" s="70"/>
      <c r="OG261" s="70"/>
      <c r="OH261" s="70"/>
      <c r="OI261" s="70"/>
      <c r="OJ261" s="70"/>
      <c r="OK261" s="70"/>
      <c r="OL261" s="70"/>
      <c r="OM261" s="70"/>
      <c r="ON261" s="70"/>
      <c r="OO261" s="70"/>
      <c r="OP261" s="70"/>
      <c r="OQ261" s="70"/>
      <c r="OR261" s="70"/>
      <c r="OS261" s="70"/>
      <c r="OT261" s="70"/>
      <c r="OU261" s="70"/>
      <c r="OV261" s="70"/>
      <c r="OW261" s="70"/>
      <c r="OX261" s="70"/>
      <c r="OY261" s="70"/>
      <c r="OZ261" s="70"/>
      <c r="PA261" s="70"/>
      <c r="PB261" s="70"/>
      <c r="PC261" s="70"/>
      <c r="PD261" s="70"/>
      <c r="PE261" s="70"/>
      <c r="PF261" s="70"/>
      <c r="PG261" s="70"/>
      <c r="PH261" s="70"/>
      <c r="PI261" s="70"/>
      <c r="PJ261" s="70"/>
      <c r="PK261" s="70"/>
      <c r="PL261" s="70"/>
      <c r="PM261" s="70"/>
      <c r="PN261" s="70"/>
      <c r="PO261" s="70"/>
      <c r="PP261" s="70"/>
      <c r="PQ261" s="70"/>
      <c r="PR261" s="70"/>
      <c r="PS261" s="70"/>
      <c r="PT261" s="70"/>
      <c r="PU261" s="70"/>
      <c r="PV261" s="70"/>
      <c r="PW261" s="70"/>
      <c r="PX261" s="70"/>
      <c r="PY261" s="70"/>
      <c r="PZ261" s="70"/>
      <c r="QA261" s="70"/>
      <c r="QB261" s="70"/>
      <c r="QC261" s="70"/>
      <c r="QD261" s="70"/>
      <c r="QE261" s="70"/>
      <c r="QF261" s="70"/>
      <c r="QG261" s="70"/>
      <c r="QH261" s="70"/>
      <c r="QI261" s="70"/>
      <c r="QJ261" s="70"/>
      <c r="QK261" s="70"/>
      <c r="QL261" s="70"/>
      <c r="QM261" s="70"/>
      <c r="QN261" s="70"/>
      <c r="QO261" s="70"/>
      <c r="QP261" s="70"/>
      <c r="QQ261" s="70"/>
      <c r="QR261" s="70"/>
      <c r="QS261" s="70"/>
      <c r="QT261" s="70"/>
      <c r="QU261" s="70"/>
      <c r="QV261" s="70"/>
      <c r="QW261" s="70"/>
      <c r="QX261" s="70"/>
      <c r="QY261" s="70"/>
      <c r="QZ261" s="70"/>
      <c r="RA261" s="70"/>
      <c r="RB261" s="70"/>
      <c r="RC261" s="70"/>
      <c r="RD261" s="70"/>
      <c r="RE261" s="70"/>
      <c r="RF261" s="70"/>
      <c r="RG261" s="70"/>
      <c r="RH261" s="70"/>
      <c r="RI261" s="70"/>
      <c r="RJ261" s="70"/>
      <c r="RK261" s="70"/>
      <c r="RL261" s="70"/>
      <c r="RM261" s="70"/>
      <c r="RN261" s="70"/>
      <c r="RO261" s="70"/>
      <c r="RP261" s="70"/>
      <c r="RQ261" s="70"/>
      <c r="RR261" s="70"/>
      <c r="RS261" s="70"/>
      <c r="RT261" s="70"/>
      <c r="RU261" s="70"/>
      <c r="RV261" s="70"/>
      <c r="RW261" s="70"/>
      <c r="RX261" s="70"/>
      <c r="RY261" s="70"/>
      <c r="RZ261" s="70"/>
      <c r="SA261" s="70"/>
      <c r="SB261" s="70"/>
      <c r="SC261" s="70"/>
      <c r="SD261" s="70"/>
      <c r="SE261" s="70"/>
      <c r="SF261" s="70"/>
      <c r="SG261" s="70"/>
      <c r="SH261" s="70"/>
      <c r="SI261" s="70"/>
      <c r="SJ261" s="70"/>
      <c r="SK261" s="70"/>
      <c r="SL261" s="70"/>
      <c r="SM261" s="70"/>
      <c r="SN261" s="70"/>
      <c r="SO261" s="70"/>
      <c r="SP261" s="70"/>
      <c r="SQ261" s="70"/>
      <c r="SR261" s="70"/>
      <c r="SS261" s="70"/>
      <c r="ST261" s="70"/>
      <c r="SU261" s="70"/>
      <c r="SV261" s="70"/>
      <c r="SW261" s="70"/>
      <c r="SX261" s="70"/>
      <c r="SY261" s="70"/>
      <c r="SZ261" s="70"/>
      <c r="TA261" s="70"/>
      <c r="TB261" s="70"/>
      <c r="TC261" s="70"/>
      <c r="TD261" s="70"/>
      <c r="TE261" s="70"/>
      <c r="TF261" s="70"/>
      <c r="TG261" s="70"/>
      <c r="TH261" s="70"/>
      <c r="TI261" s="70"/>
      <c r="TJ261" s="70"/>
      <c r="TK261" s="70"/>
      <c r="TL261" s="70"/>
      <c r="TM261" s="70"/>
      <c r="TN261" s="70"/>
      <c r="TO261" s="70"/>
      <c r="TP261" s="70"/>
      <c r="TQ261" s="70"/>
      <c r="TR261" s="70"/>
      <c r="TS261" s="70"/>
      <c r="TT261" s="70"/>
      <c r="TU261" s="70"/>
      <c r="TV261" s="70"/>
      <c r="TW261" s="70"/>
      <c r="TX261" s="70"/>
      <c r="TY261" s="70"/>
      <c r="TZ261" s="70"/>
      <c r="UA261" s="70"/>
      <c r="UB261" s="70"/>
      <c r="UC261" s="70"/>
      <c r="UD261" s="70"/>
      <c r="UE261" s="70"/>
      <c r="UF261" s="70"/>
      <c r="UG261" s="70"/>
      <c r="UH261" s="70"/>
      <c r="UI261" s="70"/>
      <c r="UJ261" s="70"/>
      <c r="UK261" s="70"/>
      <c r="UL261" s="70"/>
      <c r="UM261" s="70"/>
      <c r="UN261" s="70"/>
      <c r="UO261" s="70"/>
      <c r="UP261" s="70"/>
      <c r="UQ261" s="70"/>
      <c r="UR261" s="70"/>
      <c r="US261" s="70"/>
      <c r="UT261" s="70"/>
      <c r="UU261" s="70"/>
      <c r="UV261" s="70"/>
      <c r="UW261" s="70"/>
      <c r="UX261" s="70"/>
      <c r="UY261" s="70"/>
      <c r="UZ261" s="70"/>
      <c r="VA261" s="70"/>
      <c r="VB261" s="70"/>
      <c r="VC261" s="70"/>
      <c r="VD261" s="70"/>
      <c r="VE261" s="70"/>
      <c r="VF261" s="70"/>
      <c r="VG261" s="70"/>
      <c r="VH261" s="70"/>
      <c r="VI261" s="70"/>
      <c r="VJ261" s="70"/>
      <c r="VK261" s="70"/>
      <c r="VL261" s="70"/>
      <c r="VM261" s="70"/>
      <c r="VN261" s="70"/>
      <c r="VO261" s="70"/>
      <c r="VP261" s="70"/>
      <c r="VQ261" s="70"/>
      <c r="VR261" s="70"/>
      <c r="VS261" s="70"/>
      <c r="VT261" s="70"/>
      <c r="VU261" s="70"/>
      <c r="VV261" s="70"/>
      <c r="VW261" s="70"/>
      <c r="VX261" s="70"/>
      <c r="VY261" s="70"/>
      <c r="VZ261" s="70"/>
      <c r="WA261" s="70"/>
      <c r="WB261" s="70"/>
    </row>
    <row r="262" spans="1:600" s="90" customFormat="1" ht="52.9" customHeight="1">
      <c r="A262" s="401">
        <v>253</v>
      </c>
      <c r="B262" s="413" t="s">
        <v>640</v>
      </c>
      <c r="C262" s="272">
        <f t="shared" si="1"/>
        <v>80.400000000000006</v>
      </c>
      <c r="D262" s="272"/>
      <c r="E262" s="272"/>
      <c r="F262" s="273">
        <f t="shared" si="0"/>
        <v>80.400000000000006</v>
      </c>
      <c r="G262" s="118"/>
      <c r="H262" s="118"/>
      <c r="I262" s="118"/>
      <c r="J262" s="127"/>
      <c r="K262" s="118"/>
      <c r="L262" s="118"/>
      <c r="M262" s="118"/>
      <c r="N262" s="118"/>
      <c r="O262" s="118"/>
      <c r="P262" s="234"/>
      <c r="Q262" s="235"/>
      <c r="R262" s="235"/>
      <c r="S262" s="118"/>
      <c r="T262" s="118"/>
      <c r="U262" s="141">
        <v>80.400000000000006</v>
      </c>
      <c r="V262" s="118"/>
      <c r="W262" s="118"/>
      <c r="X262" s="118"/>
      <c r="Y262" s="158"/>
      <c r="Z262" s="334"/>
      <c r="AA262" s="334"/>
      <c r="AB262" s="334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  <c r="HF262" s="70"/>
      <c r="HG262" s="70"/>
      <c r="HH262" s="70"/>
      <c r="HI262" s="70"/>
      <c r="HJ262" s="70"/>
      <c r="HK262" s="70"/>
      <c r="HL262" s="70"/>
      <c r="HM262" s="70"/>
      <c r="HN262" s="70"/>
      <c r="HO262" s="70"/>
      <c r="HP262" s="70"/>
      <c r="HQ262" s="70"/>
      <c r="HR262" s="70"/>
      <c r="HS262" s="70"/>
      <c r="HT262" s="70"/>
      <c r="HU262" s="70"/>
      <c r="HV262" s="70"/>
      <c r="HW262" s="70"/>
      <c r="HX262" s="70"/>
      <c r="HY262" s="70"/>
      <c r="HZ262" s="70"/>
      <c r="IA262" s="70"/>
      <c r="IB262" s="70"/>
      <c r="IC262" s="70"/>
      <c r="ID262" s="70"/>
      <c r="IE262" s="70"/>
      <c r="IF262" s="70"/>
      <c r="IG262" s="70"/>
      <c r="IH262" s="70"/>
      <c r="II262" s="70"/>
      <c r="IJ262" s="70"/>
      <c r="IK262" s="70"/>
      <c r="IL262" s="70"/>
      <c r="IM262" s="70"/>
      <c r="IN262" s="70"/>
      <c r="IO262" s="70"/>
      <c r="IP262" s="70"/>
      <c r="IQ262" s="70"/>
      <c r="IR262" s="70"/>
      <c r="IS262" s="70"/>
      <c r="IT262" s="70"/>
      <c r="IU262" s="70"/>
      <c r="IV262" s="70"/>
      <c r="IW262" s="70"/>
      <c r="IX262" s="70"/>
      <c r="IY262" s="70"/>
      <c r="IZ262" s="70"/>
      <c r="JA262" s="70"/>
      <c r="JB262" s="70"/>
      <c r="JC262" s="70"/>
      <c r="JD262" s="70"/>
      <c r="JE262" s="70"/>
      <c r="JF262" s="70"/>
      <c r="JG262" s="70"/>
      <c r="JH262" s="70"/>
      <c r="JI262" s="70"/>
      <c r="JJ262" s="70"/>
      <c r="JK262" s="70"/>
      <c r="JL262" s="70"/>
      <c r="JM262" s="70"/>
      <c r="JN262" s="70"/>
      <c r="JO262" s="70"/>
      <c r="JP262" s="70"/>
      <c r="JQ262" s="70"/>
      <c r="JR262" s="70"/>
      <c r="JS262" s="70"/>
      <c r="JT262" s="70"/>
      <c r="JU262" s="70"/>
      <c r="JV262" s="70"/>
      <c r="JW262" s="70"/>
      <c r="JX262" s="70"/>
      <c r="JY262" s="70"/>
      <c r="JZ262" s="70"/>
      <c r="KA262" s="70"/>
      <c r="KB262" s="70"/>
      <c r="KC262" s="70"/>
      <c r="KD262" s="70"/>
      <c r="KE262" s="70"/>
      <c r="KF262" s="70"/>
      <c r="KG262" s="70"/>
      <c r="KH262" s="70"/>
      <c r="KI262" s="70"/>
      <c r="KJ262" s="70"/>
      <c r="KK262" s="70"/>
      <c r="KL262" s="70"/>
      <c r="KM262" s="70"/>
      <c r="KN262" s="70"/>
      <c r="KO262" s="70"/>
      <c r="KP262" s="70"/>
      <c r="KQ262" s="70"/>
      <c r="KR262" s="70"/>
      <c r="KS262" s="70"/>
      <c r="KT262" s="70"/>
      <c r="KU262" s="70"/>
      <c r="KV262" s="70"/>
      <c r="KW262" s="70"/>
      <c r="KX262" s="70"/>
      <c r="KY262" s="70"/>
      <c r="KZ262" s="70"/>
      <c r="LA262" s="70"/>
      <c r="LB262" s="70"/>
      <c r="LC262" s="70"/>
      <c r="LD262" s="70"/>
      <c r="LE262" s="70"/>
      <c r="LF262" s="70"/>
      <c r="LG262" s="70"/>
      <c r="LH262" s="70"/>
      <c r="LI262" s="70"/>
      <c r="LJ262" s="70"/>
      <c r="LK262" s="70"/>
      <c r="LL262" s="70"/>
      <c r="LM262" s="70"/>
      <c r="LN262" s="70"/>
      <c r="LO262" s="70"/>
      <c r="LP262" s="70"/>
      <c r="LQ262" s="70"/>
      <c r="LR262" s="70"/>
      <c r="LS262" s="70"/>
      <c r="LT262" s="70"/>
      <c r="LU262" s="70"/>
      <c r="LV262" s="70"/>
      <c r="LW262" s="70"/>
      <c r="LX262" s="70"/>
      <c r="LY262" s="70"/>
      <c r="LZ262" s="70"/>
      <c r="MA262" s="70"/>
      <c r="MB262" s="70"/>
      <c r="MC262" s="70"/>
      <c r="MD262" s="70"/>
      <c r="ME262" s="70"/>
      <c r="MF262" s="70"/>
      <c r="MG262" s="70"/>
      <c r="MH262" s="70"/>
      <c r="MI262" s="70"/>
      <c r="MJ262" s="70"/>
      <c r="MK262" s="70"/>
      <c r="ML262" s="70"/>
      <c r="MM262" s="70"/>
      <c r="MN262" s="70"/>
      <c r="MO262" s="70"/>
      <c r="MP262" s="70"/>
      <c r="MQ262" s="70"/>
      <c r="MR262" s="70"/>
      <c r="MS262" s="70"/>
      <c r="MT262" s="70"/>
      <c r="MU262" s="70"/>
      <c r="MV262" s="70"/>
      <c r="MW262" s="70"/>
      <c r="MX262" s="70"/>
      <c r="MY262" s="70"/>
      <c r="MZ262" s="70"/>
      <c r="NA262" s="70"/>
      <c r="NB262" s="70"/>
      <c r="NC262" s="70"/>
      <c r="ND262" s="70"/>
      <c r="NE262" s="70"/>
      <c r="NF262" s="70"/>
      <c r="NG262" s="70"/>
      <c r="NH262" s="70"/>
      <c r="NI262" s="70"/>
      <c r="NJ262" s="70"/>
      <c r="NK262" s="70"/>
      <c r="NL262" s="70"/>
      <c r="NM262" s="70"/>
      <c r="NN262" s="70"/>
      <c r="NO262" s="70"/>
      <c r="NP262" s="70"/>
      <c r="NQ262" s="70"/>
      <c r="NR262" s="70"/>
      <c r="NS262" s="70"/>
      <c r="NT262" s="70"/>
      <c r="NU262" s="70"/>
      <c r="NV262" s="70"/>
      <c r="NW262" s="70"/>
      <c r="NX262" s="70"/>
      <c r="NY262" s="70"/>
      <c r="NZ262" s="70"/>
      <c r="OA262" s="70"/>
      <c r="OB262" s="70"/>
      <c r="OC262" s="70"/>
      <c r="OD262" s="70"/>
      <c r="OE262" s="70"/>
      <c r="OF262" s="70"/>
      <c r="OG262" s="70"/>
      <c r="OH262" s="70"/>
      <c r="OI262" s="70"/>
      <c r="OJ262" s="70"/>
      <c r="OK262" s="70"/>
      <c r="OL262" s="70"/>
      <c r="OM262" s="70"/>
      <c r="ON262" s="70"/>
      <c r="OO262" s="70"/>
      <c r="OP262" s="70"/>
      <c r="OQ262" s="70"/>
      <c r="OR262" s="70"/>
      <c r="OS262" s="70"/>
      <c r="OT262" s="70"/>
      <c r="OU262" s="70"/>
      <c r="OV262" s="70"/>
      <c r="OW262" s="70"/>
      <c r="OX262" s="70"/>
      <c r="OY262" s="70"/>
      <c r="OZ262" s="70"/>
      <c r="PA262" s="70"/>
      <c r="PB262" s="70"/>
      <c r="PC262" s="70"/>
      <c r="PD262" s="70"/>
      <c r="PE262" s="70"/>
      <c r="PF262" s="70"/>
      <c r="PG262" s="70"/>
      <c r="PH262" s="70"/>
      <c r="PI262" s="70"/>
      <c r="PJ262" s="70"/>
      <c r="PK262" s="70"/>
      <c r="PL262" s="70"/>
      <c r="PM262" s="70"/>
      <c r="PN262" s="70"/>
      <c r="PO262" s="70"/>
      <c r="PP262" s="70"/>
      <c r="PQ262" s="70"/>
      <c r="PR262" s="70"/>
      <c r="PS262" s="70"/>
      <c r="PT262" s="70"/>
      <c r="PU262" s="70"/>
      <c r="PV262" s="70"/>
      <c r="PW262" s="70"/>
      <c r="PX262" s="70"/>
      <c r="PY262" s="70"/>
      <c r="PZ262" s="70"/>
      <c r="QA262" s="70"/>
      <c r="QB262" s="70"/>
      <c r="QC262" s="70"/>
      <c r="QD262" s="70"/>
      <c r="QE262" s="70"/>
      <c r="QF262" s="70"/>
      <c r="QG262" s="70"/>
      <c r="QH262" s="70"/>
      <c r="QI262" s="70"/>
      <c r="QJ262" s="70"/>
      <c r="QK262" s="70"/>
      <c r="QL262" s="70"/>
      <c r="QM262" s="70"/>
      <c r="QN262" s="70"/>
      <c r="QO262" s="70"/>
      <c r="QP262" s="70"/>
      <c r="QQ262" s="70"/>
      <c r="QR262" s="70"/>
      <c r="QS262" s="70"/>
      <c r="QT262" s="70"/>
      <c r="QU262" s="70"/>
      <c r="QV262" s="70"/>
      <c r="QW262" s="70"/>
      <c r="QX262" s="70"/>
      <c r="QY262" s="70"/>
      <c r="QZ262" s="70"/>
      <c r="RA262" s="70"/>
      <c r="RB262" s="70"/>
      <c r="RC262" s="70"/>
      <c r="RD262" s="70"/>
      <c r="RE262" s="70"/>
      <c r="RF262" s="70"/>
      <c r="RG262" s="70"/>
      <c r="RH262" s="70"/>
      <c r="RI262" s="70"/>
      <c r="RJ262" s="70"/>
      <c r="RK262" s="70"/>
      <c r="RL262" s="70"/>
      <c r="RM262" s="70"/>
      <c r="RN262" s="70"/>
      <c r="RO262" s="70"/>
      <c r="RP262" s="70"/>
      <c r="RQ262" s="70"/>
      <c r="RR262" s="70"/>
      <c r="RS262" s="70"/>
      <c r="RT262" s="70"/>
      <c r="RU262" s="70"/>
      <c r="RV262" s="70"/>
      <c r="RW262" s="70"/>
      <c r="RX262" s="70"/>
      <c r="RY262" s="70"/>
      <c r="RZ262" s="70"/>
      <c r="SA262" s="70"/>
      <c r="SB262" s="70"/>
      <c r="SC262" s="70"/>
      <c r="SD262" s="70"/>
      <c r="SE262" s="70"/>
      <c r="SF262" s="70"/>
      <c r="SG262" s="70"/>
      <c r="SH262" s="70"/>
      <c r="SI262" s="70"/>
      <c r="SJ262" s="70"/>
      <c r="SK262" s="70"/>
      <c r="SL262" s="70"/>
      <c r="SM262" s="70"/>
      <c r="SN262" s="70"/>
      <c r="SO262" s="70"/>
      <c r="SP262" s="70"/>
      <c r="SQ262" s="70"/>
      <c r="SR262" s="70"/>
      <c r="SS262" s="70"/>
      <c r="ST262" s="70"/>
      <c r="SU262" s="70"/>
      <c r="SV262" s="70"/>
      <c r="SW262" s="70"/>
      <c r="SX262" s="70"/>
      <c r="SY262" s="70"/>
      <c r="SZ262" s="70"/>
      <c r="TA262" s="70"/>
      <c r="TB262" s="70"/>
      <c r="TC262" s="70"/>
      <c r="TD262" s="70"/>
      <c r="TE262" s="70"/>
      <c r="TF262" s="70"/>
      <c r="TG262" s="70"/>
      <c r="TH262" s="70"/>
      <c r="TI262" s="70"/>
      <c r="TJ262" s="70"/>
      <c r="TK262" s="70"/>
      <c r="TL262" s="70"/>
      <c r="TM262" s="70"/>
      <c r="TN262" s="70"/>
      <c r="TO262" s="70"/>
      <c r="TP262" s="70"/>
      <c r="TQ262" s="70"/>
      <c r="TR262" s="70"/>
      <c r="TS262" s="70"/>
      <c r="TT262" s="70"/>
      <c r="TU262" s="70"/>
      <c r="TV262" s="70"/>
      <c r="TW262" s="70"/>
      <c r="TX262" s="70"/>
      <c r="TY262" s="70"/>
      <c r="TZ262" s="70"/>
      <c r="UA262" s="70"/>
      <c r="UB262" s="70"/>
      <c r="UC262" s="70"/>
      <c r="UD262" s="70"/>
      <c r="UE262" s="70"/>
      <c r="UF262" s="70"/>
      <c r="UG262" s="70"/>
      <c r="UH262" s="70"/>
      <c r="UI262" s="70"/>
      <c r="UJ262" s="70"/>
      <c r="UK262" s="70"/>
      <c r="UL262" s="70"/>
      <c r="UM262" s="70"/>
      <c r="UN262" s="70"/>
      <c r="UO262" s="70"/>
      <c r="UP262" s="70"/>
      <c r="UQ262" s="70"/>
      <c r="UR262" s="70"/>
      <c r="US262" s="70"/>
      <c r="UT262" s="70"/>
      <c r="UU262" s="70"/>
      <c r="UV262" s="70"/>
      <c r="UW262" s="70"/>
      <c r="UX262" s="70"/>
      <c r="UY262" s="70"/>
      <c r="UZ262" s="70"/>
      <c r="VA262" s="70"/>
      <c r="VB262" s="70"/>
      <c r="VC262" s="70"/>
      <c r="VD262" s="70"/>
      <c r="VE262" s="70"/>
      <c r="VF262" s="70"/>
      <c r="VG262" s="70"/>
      <c r="VH262" s="70"/>
      <c r="VI262" s="70"/>
      <c r="VJ262" s="70"/>
      <c r="VK262" s="70"/>
      <c r="VL262" s="70"/>
      <c r="VM262" s="70"/>
      <c r="VN262" s="70"/>
      <c r="VO262" s="70"/>
      <c r="VP262" s="70"/>
      <c r="VQ262" s="70"/>
      <c r="VR262" s="70"/>
      <c r="VS262" s="70"/>
      <c r="VT262" s="70"/>
      <c r="VU262" s="70"/>
      <c r="VV262" s="70"/>
      <c r="VW262" s="70"/>
      <c r="VX262" s="70"/>
      <c r="VY262" s="70"/>
      <c r="VZ262" s="70"/>
      <c r="WA262" s="70"/>
      <c r="WB262" s="70"/>
    </row>
    <row r="263" spans="1:600" s="90" customFormat="1" ht="37.15" customHeight="1">
      <c r="A263" s="401">
        <v>254</v>
      </c>
      <c r="B263" s="414" t="s">
        <v>641</v>
      </c>
      <c r="C263" s="272">
        <f t="shared" si="1"/>
        <v>7.8</v>
      </c>
      <c r="D263" s="272"/>
      <c r="E263" s="272"/>
      <c r="F263" s="273">
        <f t="shared" si="0"/>
        <v>7.8</v>
      </c>
      <c r="G263" s="118"/>
      <c r="H263" s="118"/>
      <c r="I263" s="118"/>
      <c r="J263" s="127"/>
      <c r="K263" s="118"/>
      <c r="L263" s="118"/>
      <c r="M263" s="118"/>
      <c r="N263" s="118"/>
      <c r="O263" s="118"/>
      <c r="P263" s="234"/>
      <c r="Q263" s="235"/>
      <c r="R263" s="235"/>
      <c r="S263" s="118"/>
      <c r="T263" s="118"/>
      <c r="U263" s="141">
        <v>7.8</v>
      </c>
      <c r="V263" s="118"/>
      <c r="W263" s="118"/>
      <c r="X263" s="118"/>
      <c r="Y263" s="158"/>
      <c r="Z263" s="334"/>
      <c r="AA263" s="334"/>
      <c r="AB263" s="334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70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0"/>
      <c r="ES263" s="70"/>
      <c r="ET263" s="70"/>
      <c r="EU263" s="70"/>
      <c r="EV263" s="70"/>
      <c r="EW263" s="70"/>
      <c r="EX263" s="70"/>
      <c r="EY263" s="70"/>
      <c r="EZ263" s="70"/>
      <c r="FA263" s="70"/>
      <c r="FB263" s="70"/>
      <c r="FC263" s="70"/>
      <c r="FD263" s="70"/>
      <c r="FE263" s="70"/>
      <c r="FF263" s="70"/>
      <c r="FG263" s="70"/>
      <c r="FH263" s="70"/>
      <c r="FI263" s="70"/>
      <c r="FJ263" s="70"/>
      <c r="FK263" s="70"/>
      <c r="FL263" s="70"/>
      <c r="FM263" s="70"/>
      <c r="FN263" s="70"/>
      <c r="FO263" s="70"/>
      <c r="FP263" s="70"/>
      <c r="FQ263" s="70"/>
      <c r="FR263" s="70"/>
      <c r="FS263" s="70"/>
      <c r="FT263" s="70"/>
      <c r="FU263" s="70"/>
      <c r="FV263" s="70"/>
      <c r="FW263" s="70"/>
      <c r="FX263" s="70"/>
      <c r="FY263" s="70"/>
      <c r="FZ263" s="70"/>
      <c r="GA263" s="70"/>
      <c r="GB263" s="70"/>
      <c r="GC263" s="70"/>
      <c r="GD263" s="70"/>
      <c r="GE263" s="70"/>
      <c r="GF263" s="70"/>
      <c r="GG263" s="70"/>
      <c r="GH263" s="70"/>
      <c r="GI263" s="70"/>
      <c r="GJ263" s="70"/>
      <c r="GK263" s="70"/>
      <c r="GL263" s="70"/>
      <c r="GM263" s="70"/>
      <c r="GN263" s="70"/>
      <c r="GO263" s="70"/>
      <c r="GP263" s="70"/>
      <c r="GQ263" s="70"/>
      <c r="GR263" s="70"/>
      <c r="GS263" s="70"/>
      <c r="GT263" s="70"/>
      <c r="GU263" s="70"/>
      <c r="GV263" s="70"/>
      <c r="GW263" s="70"/>
      <c r="GX263" s="70"/>
      <c r="GY263" s="70"/>
      <c r="GZ263" s="70"/>
      <c r="HA263" s="70"/>
      <c r="HB263" s="70"/>
      <c r="HC263" s="70"/>
      <c r="HD263" s="70"/>
      <c r="HE263" s="70"/>
      <c r="HF263" s="70"/>
      <c r="HG263" s="70"/>
      <c r="HH263" s="70"/>
      <c r="HI263" s="70"/>
      <c r="HJ263" s="70"/>
      <c r="HK263" s="70"/>
      <c r="HL263" s="70"/>
      <c r="HM263" s="70"/>
      <c r="HN263" s="70"/>
      <c r="HO263" s="70"/>
      <c r="HP263" s="70"/>
      <c r="HQ263" s="70"/>
      <c r="HR263" s="70"/>
      <c r="HS263" s="70"/>
      <c r="HT263" s="70"/>
      <c r="HU263" s="70"/>
      <c r="HV263" s="70"/>
      <c r="HW263" s="70"/>
      <c r="HX263" s="70"/>
      <c r="HY263" s="70"/>
      <c r="HZ263" s="70"/>
      <c r="IA263" s="70"/>
      <c r="IB263" s="70"/>
      <c r="IC263" s="70"/>
      <c r="ID263" s="70"/>
      <c r="IE263" s="70"/>
      <c r="IF263" s="70"/>
      <c r="IG263" s="70"/>
      <c r="IH263" s="70"/>
      <c r="II263" s="70"/>
      <c r="IJ263" s="70"/>
      <c r="IK263" s="70"/>
      <c r="IL263" s="70"/>
      <c r="IM263" s="70"/>
      <c r="IN263" s="70"/>
      <c r="IO263" s="70"/>
      <c r="IP263" s="70"/>
      <c r="IQ263" s="70"/>
      <c r="IR263" s="70"/>
      <c r="IS263" s="70"/>
      <c r="IT263" s="70"/>
      <c r="IU263" s="70"/>
      <c r="IV263" s="70"/>
      <c r="IW263" s="70"/>
      <c r="IX263" s="70"/>
      <c r="IY263" s="70"/>
      <c r="IZ263" s="70"/>
      <c r="JA263" s="70"/>
      <c r="JB263" s="70"/>
      <c r="JC263" s="70"/>
      <c r="JD263" s="70"/>
      <c r="JE263" s="70"/>
      <c r="JF263" s="70"/>
      <c r="JG263" s="70"/>
      <c r="JH263" s="70"/>
      <c r="JI263" s="70"/>
      <c r="JJ263" s="70"/>
      <c r="JK263" s="70"/>
      <c r="JL263" s="70"/>
      <c r="JM263" s="70"/>
      <c r="JN263" s="70"/>
      <c r="JO263" s="70"/>
      <c r="JP263" s="70"/>
      <c r="JQ263" s="70"/>
      <c r="JR263" s="70"/>
      <c r="JS263" s="70"/>
      <c r="JT263" s="70"/>
      <c r="JU263" s="70"/>
      <c r="JV263" s="70"/>
      <c r="JW263" s="70"/>
      <c r="JX263" s="70"/>
      <c r="JY263" s="70"/>
      <c r="JZ263" s="70"/>
      <c r="KA263" s="70"/>
      <c r="KB263" s="70"/>
      <c r="KC263" s="70"/>
      <c r="KD263" s="70"/>
      <c r="KE263" s="70"/>
      <c r="KF263" s="70"/>
      <c r="KG263" s="70"/>
      <c r="KH263" s="70"/>
      <c r="KI263" s="70"/>
      <c r="KJ263" s="70"/>
      <c r="KK263" s="70"/>
      <c r="KL263" s="70"/>
      <c r="KM263" s="70"/>
      <c r="KN263" s="70"/>
      <c r="KO263" s="70"/>
      <c r="KP263" s="70"/>
      <c r="KQ263" s="70"/>
      <c r="KR263" s="70"/>
      <c r="KS263" s="70"/>
      <c r="KT263" s="70"/>
      <c r="KU263" s="70"/>
      <c r="KV263" s="70"/>
      <c r="KW263" s="70"/>
      <c r="KX263" s="70"/>
      <c r="KY263" s="70"/>
      <c r="KZ263" s="70"/>
      <c r="LA263" s="70"/>
      <c r="LB263" s="70"/>
      <c r="LC263" s="70"/>
      <c r="LD263" s="70"/>
      <c r="LE263" s="70"/>
      <c r="LF263" s="70"/>
      <c r="LG263" s="70"/>
      <c r="LH263" s="70"/>
      <c r="LI263" s="70"/>
      <c r="LJ263" s="70"/>
      <c r="LK263" s="70"/>
      <c r="LL263" s="70"/>
      <c r="LM263" s="70"/>
      <c r="LN263" s="70"/>
      <c r="LO263" s="70"/>
      <c r="LP263" s="70"/>
      <c r="LQ263" s="70"/>
      <c r="LR263" s="70"/>
      <c r="LS263" s="70"/>
      <c r="LT263" s="70"/>
      <c r="LU263" s="70"/>
      <c r="LV263" s="70"/>
      <c r="LW263" s="70"/>
      <c r="LX263" s="70"/>
      <c r="LY263" s="70"/>
      <c r="LZ263" s="70"/>
      <c r="MA263" s="70"/>
      <c r="MB263" s="70"/>
      <c r="MC263" s="70"/>
      <c r="MD263" s="70"/>
      <c r="ME263" s="70"/>
      <c r="MF263" s="70"/>
      <c r="MG263" s="70"/>
      <c r="MH263" s="70"/>
      <c r="MI263" s="70"/>
      <c r="MJ263" s="70"/>
      <c r="MK263" s="70"/>
      <c r="ML263" s="70"/>
      <c r="MM263" s="70"/>
      <c r="MN263" s="70"/>
      <c r="MO263" s="70"/>
      <c r="MP263" s="70"/>
      <c r="MQ263" s="70"/>
      <c r="MR263" s="70"/>
      <c r="MS263" s="70"/>
      <c r="MT263" s="70"/>
      <c r="MU263" s="70"/>
      <c r="MV263" s="70"/>
      <c r="MW263" s="70"/>
      <c r="MX263" s="70"/>
      <c r="MY263" s="70"/>
      <c r="MZ263" s="70"/>
      <c r="NA263" s="70"/>
      <c r="NB263" s="70"/>
      <c r="NC263" s="70"/>
      <c r="ND263" s="70"/>
      <c r="NE263" s="70"/>
      <c r="NF263" s="70"/>
      <c r="NG263" s="70"/>
      <c r="NH263" s="70"/>
      <c r="NI263" s="70"/>
      <c r="NJ263" s="70"/>
      <c r="NK263" s="70"/>
      <c r="NL263" s="70"/>
      <c r="NM263" s="70"/>
      <c r="NN263" s="70"/>
      <c r="NO263" s="70"/>
      <c r="NP263" s="70"/>
      <c r="NQ263" s="70"/>
      <c r="NR263" s="70"/>
      <c r="NS263" s="70"/>
      <c r="NT263" s="70"/>
      <c r="NU263" s="70"/>
      <c r="NV263" s="70"/>
      <c r="NW263" s="70"/>
      <c r="NX263" s="70"/>
      <c r="NY263" s="70"/>
      <c r="NZ263" s="70"/>
      <c r="OA263" s="70"/>
      <c r="OB263" s="70"/>
      <c r="OC263" s="70"/>
      <c r="OD263" s="70"/>
      <c r="OE263" s="70"/>
      <c r="OF263" s="70"/>
      <c r="OG263" s="70"/>
      <c r="OH263" s="70"/>
      <c r="OI263" s="70"/>
      <c r="OJ263" s="70"/>
      <c r="OK263" s="70"/>
      <c r="OL263" s="70"/>
      <c r="OM263" s="70"/>
      <c r="ON263" s="70"/>
      <c r="OO263" s="70"/>
      <c r="OP263" s="70"/>
      <c r="OQ263" s="70"/>
      <c r="OR263" s="70"/>
      <c r="OS263" s="70"/>
      <c r="OT263" s="70"/>
      <c r="OU263" s="70"/>
      <c r="OV263" s="70"/>
      <c r="OW263" s="70"/>
      <c r="OX263" s="70"/>
      <c r="OY263" s="70"/>
      <c r="OZ263" s="70"/>
      <c r="PA263" s="70"/>
      <c r="PB263" s="70"/>
      <c r="PC263" s="70"/>
      <c r="PD263" s="70"/>
      <c r="PE263" s="70"/>
      <c r="PF263" s="70"/>
      <c r="PG263" s="70"/>
      <c r="PH263" s="70"/>
      <c r="PI263" s="70"/>
      <c r="PJ263" s="70"/>
      <c r="PK263" s="70"/>
      <c r="PL263" s="70"/>
      <c r="PM263" s="70"/>
      <c r="PN263" s="70"/>
      <c r="PO263" s="70"/>
      <c r="PP263" s="70"/>
      <c r="PQ263" s="70"/>
      <c r="PR263" s="70"/>
      <c r="PS263" s="70"/>
      <c r="PT263" s="70"/>
      <c r="PU263" s="70"/>
      <c r="PV263" s="70"/>
      <c r="PW263" s="70"/>
      <c r="PX263" s="70"/>
      <c r="PY263" s="70"/>
      <c r="PZ263" s="70"/>
      <c r="QA263" s="70"/>
      <c r="QB263" s="70"/>
      <c r="QC263" s="70"/>
      <c r="QD263" s="70"/>
      <c r="QE263" s="70"/>
      <c r="QF263" s="70"/>
      <c r="QG263" s="70"/>
      <c r="QH263" s="70"/>
      <c r="QI263" s="70"/>
      <c r="QJ263" s="70"/>
      <c r="QK263" s="70"/>
      <c r="QL263" s="70"/>
      <c r="QM263" s="70"/>
      <c r="QN263" s="70"/>
      <c r="QO263" s="70"/>
      <c r="QP263" s="70"/>
      <c r="QQ263" s="70"/>
      <c r="QR263" s="70"/>
      <c r="QS263" s="70"/>
      <c r="QT263" s="70"/>
      <c r="QU263" s="70"/>
      <c r="QV263" s="70"/>
      <c r="QW263" s="70"/>
      <c r="QX263" s="70"/>
      <c r="QY263" s="70"/>
      <c r="QZ263" s="70"/>
      <c r="RA263" s="70"/>
      <c r="RB263" s="70"/>
      <c r="RC263" s="70"/>
      <c r="RD263" s="70"/>
      <c r="RE263" s="70"/>
      <c r="RF263" s="70"/>
      <c r="RG263" s="70"/>
      <c r="RH263" s="70"/>
      <c r="RI263" s="70"/>
      <c r="RJ263" s="70"/>
      <c r="RK263" s="70"/>
      <c r="RL263" s="70"/>
      <c r="RM263" s="70"/>
      <c r="RN263" s="70"/>
      <c r="RO263" s="70"/>
      <c r="RP263" s="70"/>
      <c r="RQ263" s="70"/>
      <c r="RR263" s="70"/>
      <c r="RS263" s="70"/>
      <c r="RT263" s="70"/>
      <c r="RU263" s="70"/>
      <c r="RV263" s="70"/>
      <c r="RW263" s="70"/>
      <c r="RX263" s="70"/>
      <c r="RY263" s="70"/>
      <c r="RZ263" s="70"/>
      <c r="SA263" s="70"/>
      <c r="SB263" s="70"/>
      <c r="SC263" s="70"/>
      <c r="SD263" s="70"/>
      <c r="SE263" s="70"/>
      <c r="SF263" s="70"/>
      <c r="SG263" s="70"/>
      <c r="SH263" s="70"/>
      <c r="SI263" s="70"/>
      <c r="SJ263" s="70"/>
      <c r="SK263" s="70"/>
      <c r="SL263" s="70"/>
      <c r="SM263" s="70"/>
      <c r="SN263" s="70"/>
      <c r="SO263" s="70"/>
      <c r="SP263" s="70"/>
      <c r="SQ263" s="70"/>
      <c r="SR263" s="70"/>
      <c r="SS263" s="70"/>
      <c r="ST263" s="70"/>
      <c r="SU263" s="70"/>
      <c r="SV263" s="70"/>
      <c r="SW263" s="70"/>
      <c r="SX263" s="70"/>
      <c r="SY263" s="70"/>
      <c r="SZ263" s="70"/>
      <c r="TA263" s="70"/>
      <c r="TB263" s="70"/>
      <c r="TC263" s="70"/>
      <c r="TD263" s="70"/>
      <c r="TE263" s="70"/>
      <c r="TF263" s="70"/>
      <c r="TG263" s="70"/>
      <c r="TH263" s="70"/>
      <c r="TI263" s="70"/>
      <c r="TJ263" s="70"/>
      <c r="TK263" s="70"/>
      <c r="TL263" s="70"/>
      <c r="TM263" s="70"/>
      <c r="TN263" s="70"/>
      <c r="TO263" s="70"/>
      <c r="TP263" s="70"/>
      <c r="TQ263" s="70"/>
      <c r="TR263" s="70"/>
      <c r="TS263" s="70"/>
      <c r="TT263" s="70"/>
      <c r="TU263" s="70"/>
      <c r="TV263" s="70"/>
      <c r="TW263" s="70"/>
      <c r="TX263" s="70"/>
      <c r="TY263" s="70"/>
      <c r="TZ263" s="70"/>
      <c r="UA263" s="70"/>
      <c r="UB263" s="70"/>
      <c r="UC263" s="70"/>
      <c r="UD263" s="70"/>
      <c r="UE263" s="70"/>
      <c r="UF263" s="70"/>
      <c r="UG263" s="70"/>
      <c r="UH263" s="70"/>
      <c r="UI263" s="70"/>
      <c r="UJ263" s="70"/>
      <c r="UK263" s="70"/>
      <c r="UL263" s="70"/>
      <c r="UM263" s="70"/>
      <c r="UN263" s="70"/>
      <c r="UO263" s="70"/>
      <c r="UP263" s="70"/>
      <c r="UQ263" s="70"/>
      <c r="UR263" s="70"/>
      <c r="US263" s="70"/>
      <c r="UT263" s="70"/>
      <c r="UU263" s="70"/>
      <c r="UV263" s="70"/>
      <c r="UW263" s="70"/>
      <c r="UX263" s="70"/>
      <c r="UY263" s="70"/>
      <c r="UZ263" s="70"/>
      <c r="VA263" s="70"/>
      <c r="VB263" s="70"/>
      <c r="VC263" s="70"/>
      <c r="VD263" s="70"/>
      <c r="VE263" s="70"/>
      <c r="VF263" s="70"/>
      <c r="VG263" s="70"/>
      <c r="VH263" s="70"/>
      <c r="VI263" s="70"/>
      <c r="VJ263" s="70"/>
      <c r="VK263" s="70"/>
      <c r="VL263" s="70"/>
      <c r="VM263" s="70"/>
      <c r="VN263" s="70"/>
      <c r="VO263" s="70"/>
      <c r="VP263" s="70"/>
      <c r="VQ263" s="70"/>
      <c r="VR263" s="70"/>
      <c r="VS263" s="70"/>
      <c r="VT263" s="70"/>
      <c r="VU263" s="70"/>
      <c r="VV263" s="70"/>
      <c r="VW263" s="70"/>
      <c r="VX263" s="70"/>
      <c r="VY263" s="70"/>
      <c r="VZ263" s="70"/>
      <c r="WA263" s="70"/>
      <c r="WB263" s="70"/>
    </row>
    <row r="264" spans="1:600" s="90" customFormat="1" ht="43.15" customHeight="1">
      <c r="A264" s="401">
        <v>255</v>
      </c>
      <c r="B264" s="409" t="s">
        <v>642</v>
      </c>
      <c r="C264" s="272">
        <f t="shared" si="1"/>
        <v>10.5</v>
      </c>
      <c r="D264" s="235"/>
      <c r="E264" s="118"/>
      <c r="F264" s="273">
        <f t="shared" si="0"/>
        <v>10.5</v>
      </c>
      <c r="G264" s="118"/>
      <c r="H264" s="118"/>
      <c r="I264" s="118"/>
      <c r="J264" s="127"/>
      <c r="K264" s="118"/>
      <c r="L264" s="118"/>
      <c r="M264" s="118"/>
      <c r="N264" s="118"/>
      <c r="O264" s="118"/>
      <c r="P264" s="234"/>
      <c r="Q264" s="118"/>
      <c r="R264" s="118"/>
      <c r="S264" s="118"/>
      <c r="T264" s="118"/>
      <c r="U264" s="141">
        <v>10.5</v>
      </c>
      <c r="V264" s="274"/>
      <c r="W264" s="274"/>
      <c r="X264" s="274"/>
      <c r="Y264" s="275"/>
      <c r="Z264" s="334"/>
      <c r="AA264" s="334"/>
      <c r="AB264" s="334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70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0"/>
      <c r="ES264" s="70"/>
      <c r="ET264" s="70"/>
      <c r="EU264" s="70"/>
      <c r="EV264" s="70"/>
      <c r="EW264" s="70"/>
      <c r="EX264" s="70"/>
      <c r="EY264" s="70"/>
      <c r="EZ264" s="70"/>
      <c r="FA264" s="70"/>
      <c r="FB264" s="70"/>
      <c r="FC264" s="70"/>
      <c r="FD264" s="70"/>
      <c r="FE264" s="70"/>
      <c r="FF264" s="70"/>
      <c r="FG264" s="70"/>
      <c r="FH264" s="70"/>
      <c r="FI264" s="70"/>
      <c r="FJ264" s="70"/>
      <c r="FK264" s="70"/>
      <c r="FL264" s="70"/>
      <c r="FM264" s="70"/>
      <c r="FN264" s="70"/>
      <c r="FO264" s="70"/>
      <c r="FP264" s="70"/>
      <c r="FQ264" s="70"/>
      <c r="FR264" s="70"/>
      <c r="FS264" s="70"/>
      <c r="FT264" s="70"/>
      <c r="FU264" s="70"/>
      <c r="FV264" s="70"/>
      <c r="FW264" s="70"/>
      <c r="FX264" s="70"/>
      <c r="FY264" s="70"/>
      <c r="FZ264" s="70"/>
      <c r="GA264" s="70"/>
      <c r="GB264" s="70"/>
      <c r="GC264" s="70"/>
      <c r="GD264" s="70"/>
      <c r="GE264" s="70"/>
      <c r="GF264" s="70"/>
      <c r="GG264" s="70"/>
      <c r="GH264" s="70"/>
      <c r="GI264" s="70"/>
      <c r="GJ264" s="70"/>
      <c r="GK264" s="70"/>
      <c r="GL264" s="70"/>
      <c r="GM264" s="70"/>
      <c r="GN264" s="70"/>
      <c r="GO264" s="70"/>
      <c r="GP264" s="70"/>
      <c r="GQ264" s="70"/>
      <c r="GR264" s="70"/>
      <c r="GS264" s="70"/>
      <c r="GT264" s="70"/>
      <c r="GU264" s="70"/>
      <c r="GV264" s="70"/>
      <c r="GW264" s="70"/>
      <c r="GX264" s="70"/>
      <c r="GY264" s="70"/>
      <c r="GZ264" s="70"/>
      <c r="HA264" s="70"/>
      <c r="HB264" s="70"/>
      <c r="HC264" s="70"/>
      <c r="HD264" s="70"/>
      <c r="HE264" s="70"/>
      <c r="HF264" s="70"/>
      <c r="HG264" s="70"/>
      <c r="HH264" s="70"/>
      <c r="HI264" s="70"/>
      <c r="HJ264" s="70"/>
      <c r="HK264" s="70"/>
      <c r="HL264" s="70"/>
      <c r="HM264" s="70"/>
      <c r="HN264" s="70"/>
      <c r="HO264" s="70"/>
      <c r="HP264" s="70"/>
      <c r="HQ264" s="70"/>
      <c r="HR264" s="70"/>
      <c r="HS264" s="70"/>
      <c r="HT264" s="70"/>
      <c r="HU264" s="70"/>
      <c r="HV264" s="70"/>
      <c r="HW264" s="70"/>
      <c r="HX264" s="70"/>
      <c r="HY264" s="70"/>
      <c r="HZ264" s="70"/>
      <c r="IA264" s="70"/>
      <c r="IB264" s="70"/>
      <c r="IC264" s="70"/>
      <c r="ID264" s="70"/>
      <c r="IE264" s="70"/>
      <c r="IF264" s="70"/>
      <c r="IG264" s="70"/>
      <c r="IH264" s="70"/>
      <c r="II264" s="70"/>
      <c r="IJ264" s="70"/>
      <c r="IK264" s="70"/>
      <c r="IL264" s="70"/>
      <c r="IM264" s="70"/>
      <c r="IN264" s="70"/>
      <c r="IO264" s="70"/>
      <c r="IP264" s="70"/>
      <c r="IQ264" s="70"/>
      <c r="IR264" s="70"/>
      <c r="IS264" s="70"/>
      <c r="IT264" s="70"/>
      <c r="IU264" s="70"/>
      <c r="IV264" s="70"/>
      <c r="IW264" s="70"/>
      <c r="IX264" s="70"/>
      <c r="IY264" s="70"/>
      <c r="IZ264" s="70"/>
      <c r="JA264" s="70"/>
      <c r="JB264" s="70"/>
      <c r="JC264" s="70"/>
      <c r="JD264" s="70"/>
      <c r="JE264" s="70"/>
      <c r="JF264" s="70"/>
      <c r="JG264" s="70"/>
      <c r="JH264" s="70"/>
      <c r="JI264" s="70"/>
      <c r="JJ264" s="70"/>
      <c r="JK264" s="70"/>
      <c r="JL264" s="70"/>
      <c r="JM264" s="70"/>
      <c r="JN264" s="70"/>
      <c r="JO264" s="70"/>
      <c r="JP264" s="70"/>
      <c r="JQ264" s="70"/>
      <c r="JR264" s="70"/>
      <c r="JS264" s="70"/>
      <c r="JT264" s="70"/>
      <c r="JU264" s="70"/>
      <c r="JV264" s="70"/>
      <c r="JW264" s="70"/>
      <c r="JX264" s="70"/>
      <c r="JY264" s="70"/>
      <c r="JZ264" s="70"/>
      <c r="KA264" s="70"/>
      <c r="KB264" s="70"/>
      <c r="KC264" s="70"/>
      <c r="KD264" s="70"/>
      <c r="KE264" s="70"/>
      <c r="KF264" s="70"/>
      <c r="KG264" s="70"/>
      <c r="KH264" s="70"/>
      <c r="KI264" s="70"/>
      <c r="KJ264" s="70"/>
      <c r="KK264" s="70"/>
      <c r="KL264" s="70"/>
      <c r="KM264" s="70"/>
      <c r="KN264" s="70"/>
      <c r="KO264" s="70"/>
      <c r="KP264" s="70"/>
      <c r="KQ264" s="70"/>
      <c r="KR264" s="70"/>
      <c r="KS264" s="70"/>
      <c r="KT264" s="70"/>
      <c r="KU264" s="70"/>
      <c r="KV264" s="70"/>
      <c r="KW264" s="70"/>
      <c r="KX264" s="70"/>
      <c r="KY264" s="70"/>
      <c r="KZ264" s="70"/>
      <c r="LA264" s="70"/>
      <c r="LB264" s="70"/>
      <c r="LC264" s="70"/>
      <c r="LD264" s="70"/>
      <c r="LE264" s="70"/>
      <c r="LF264" s="70"/>
      <c r="LG264" s="70"/>
      <c r="LH264" s="70"/>
      <c r="LI264" s="70"/>
      <c r="LJ264" s="70"/>
      <c r="LK264" s="70"/>
      <c r="LL264" s="70"/>
      <c r="LM264" s="70"/>
      <c r="LN264" s="70"/>
      <c r="LO264" s="70"/>
      <c r="LP264" s="70"/>
      <c r="LQ264" s="70"/>
      <c r="LR264" s="70"/>
      <c r="LS264" s="70"/>
      <c r="LT264" s="70"/>
      <c r="LU264" s="70"/>
      <c r="LV264" s="70"/>
      <c r="LW264" s="70"/>
      <c r="LX264" s="70"/>
      <c r="LY264" s="70"/>
      <c r="LZ264" s="70"/>
      <c r="MA264" s="70"/>
      <c r="MB264" s="70"/>
      <c r="MC264" s="70"/>
      <c r="MD264" s="70"/>
      <c r="ME264" s="70"/>
      <c r="MF264" s="70"/>
      <c r="MG264" s="70"/>
      <c r="MH264" s="70"/>
      <c r="MI264" s="70"/>
      <c r="MJ264" s="70"/>
      <c r="MK264" s="70"/>
      <c r="ML264" s="70"/>
      <c r="MM264" s="70"/>
      <c r="MN264" s="70"/>
      <c r="MO264" s="70"/>
      <c r="MP264" s="70"/>
      <c r="MQ264" s="70"/>
      <c r="MR264" s="70"/>
      <c r="MS264" s="70"/>
      <c r="MT264" s="70"/>
      <c r="MU264" s="70"/>
      <c r="MV264" s="70"/>
      <c r="MW264" s="70"/>
      <c r="MX264" s="70"/>
      <c r="MY264" s="70"/>
      <c r="MZ264" s="70"/>
      <c r="NA264" s="70"/>
      <c r="NB264" s="70"/>
      <c r="NC264" s="70"/>
      <c r="ND264" s="70"/>
      <c r="NE264" s="70"/>
      <c r="NF264" s="70"/>
      <c r="NG264" s="70"/>
      <c r="NH264" s="70"/>
      <c r="NI264" s="70"/>
      <c r="NJ264" s="70"/>
      <c r="NK264" s="70"/>
      <c r="NL264" s="70"/>
      <c r="NM264" s="70"/>
      <c r="NN264" s="70"/>
      <c r="NO264" s="70"/>
      <c r="NP264" s="70"/>
      <c r="NQ264" s="70"/>
      <c r="NR264" s="70"/>
      <c r="NS264" s="70"/>
      <c r="NT264" s="70"/>
      <c r="NU264" s="70"/>
      <c r="NV264" s="70"/>
      <c r="NW264" s="70"/>
      <c r="NX264" s="70"/>
      <c r="NY264" s="70"/>
      <c r="NZ264" s="70"/>
      <c r="OA264" s="70"/>
      <c r="OB264" s="70"/>
      <c r="OC264" s="70"/>
      <c r="OD264" s="70"/>
      <c r="OE264" s="70"/>
      <c r="OF264" s="70"/>
      <c r="OG264" s="70"/>
      <c r="OH264" s="70"/>
      <c r="OI264" s="70"/>
      <c r="OJ264" s="70"/>
      <c r="OK264" s="70"/>
      <c r="OL264" s="70"/>
      <c r="OM264" s="70"/>
      <c r="ON264" s="70"/>
      <c r="OO264" s="70"/>
      <c r="OP264" s="70"/>
      <c r="OQ264" s="70"/>
      <c r="OR264" s="70"/>
      <c r="OS264" s="70"/>
      <c r="OT264" s="70"/>
      <c r="OU264" s="70"/>
      <c r="OV264" s="70"/>
      <c r="OW264" s="70"/>
      <c r="OX264" s="70"/>
      <c r="OY264" s="70"/>
      <c r="OZ264" s="70"/>
      <c r="PA264" s="70"/>
      <c r="PB264" s="70"/>
      <c r="PC264" s="70"/>
      <c r="PD264" s="70"/>
      <c r="PE264" s="70"/>
      <c r="PF264" s="70"/>
      <c r="PG264" s="70"/>
      <c r="PH264" s="70"/>
      <c r="PI264" s="70"/>
      <c r="PJ264" s="70"/>
      <c r="PK264" s="70"/>
      <c r="PL264" s="70"/>
      <c r="PM264" s="70"/>
      <c r="PN264" s="70"/>
      <c r="PO264" s="70"/>
      <c r="PP264" s="70"/>
      <c r="PQ264" s="70"/>
      <c r="PR264" s="70"/>
      <c r="PS264" s="70"/>
      <c r="PT264" s="70"/>
      <c r="PU264" s="70"/>
      <c r="PV264" s="70"/>
      <c r="PW264" s="70"/>
      <c r="PX264" s="70"/>
      <c r="PY264" s="70"/>
      <c r="PZ264" s="70"/>
      <c r="QA264" s="70"/>
      <c r="QB264" s="70"/>
      <c r="QC264" s="70"/>
      <c r="QD264" s="70"/>
      <c r="QE264" s="70"/>
      <c r="QF264" s="70"/>
      <c r="QG264" s="70"/>
      <c r="QH264" s="70"/>
      <c r="QI264" s="70"/>
      <c r="QJ264" s="70"/>
      <c r="QK264" s="70"/>
      <c r="QL264" s="70"/>
      <c r="QM264" s="70"/>
      <c r="QN264" s="70"/>
      <c r="QO264" s="70"/>
      <c r="QP264" s="70"/>
      <c r="QQ264" s="70"/>
      <c r="QR264" s="70"/>
      <c r="QS264" s="70"/>
      <c r="QT264" s="70"/>
      <c r="QU264" s="70"/>
      <c r="QV264" s="70"/>
      <c r="QW264" s="70"/>
      <c r="QX264" s="70"/>
      <c r="QY264" s="70"/>
      <c r="QZ264" s="70"/>
      <c r="RA264" s="70"/>
      <c r="RB264" s="70"/>
      <c r="RC264" s="70"/>
      <c r="RD264" s="70"/>
      <c r="RE264" s="70"/>
      <c r="RF264" s="70"/>
      <c r="RG264" s="70"/>
      <c r="RH264" s="70"/>
      <c r="RI264" s="70"/>
      <c r="RJ264" s="70"/>
      <c r="RK264" s="70"/>
      <c r="RL264" s="70"/>
      <c r="RM264" s="70"/>
      <c r="RN264" s="70"/>
      <c r="RO264" s="70"/>
      <c r="RP264" s="70"/>
      <c r="RQ264" s="70"/>
      <c r="RR264" s="70"/>
      <c r="RS264" s="70"/>
      <c r="RT264" s="70"/>
      <c r="RU264" s="70"/>
      <c r="RV264" s="70"/>
      <c r="RW264" s="70"/>
      <c r="RX264" s="70"/>
      <c r="RY264" s="70"/>
      <c r="RZ264" s="70"/>
      <c r="SA264" s="70"/>
      <c r="SB264" s="70"/>
      <c r="SC264" s="70"/>
      <c r="SD264" s="70"/>
      <c r="SE264" s="70"/>
      <c r="SF264" s="70"/>
      <c r="SG264" s="70"/>
      <c r="SH264" s="70"/>
      <c r="SI264" s="70"/>
      <c r="SJ264" s="70"/>
      <c r="SK264" s="70"/>
      <c r="SL264" s="70"/>
      <c r="SM264" s="70"/>
      <c r="SN264" s="70"/>
      <c r="SO264" s="70"/>
      <c r="SP264" s="70"/>
      <c r="SQ264" s="70"/>
      <c r="SR264" s="70"/>
      <c r="SS264" s="70"/>
      <c r="ST264" s="70"/>
      <c r="SU264" s="70"/>
      <c r="SV264" s="70"/>
      <c r="SW264" s="70"/>
      <c r="SX264" s="70"/>
      <c r="SY264" s="70"/>
      <c r="SZ264" s="70"/>
      <c r="TA264" s="70"/>
      <c r="TB264" s="70"/>
      <c r="TC264" s="70"/>
      <c r="TD264" s="70"/>
      <c r="TE264" s="70"/>
      <c r="TF264" s="70"/>
      <c r="TG264" s="70"/>
      <c r="TH264" s="70"/>
      <c r="TI264" s="70"/>
      <c r="TJ264" s="70"/>
      <c r="TK264" s="70"/>
      <c r="TL264" s="70"/>
      <c r="TM264" s="70"/>
      <c r="TN264" s="70"/>
      <c r="TO264" s="70"/>
      <c r="TP264" s="70"/>
      <c r="TQ264" s="70"/>
      <c r="TR264" s="70"/>
      <c r="TS264" s="70"/>
      <c r="TT264" s="70"/>
      <c r="TU264" s="70"/>
      <c r="TV264" s="70"/>
      <c r="TW264" s="70"/>
      <c r="TX264" s="70"/>
      <c r="TY264" s="70"/>
      <c r="TZ264" s="70"/>
      <c r="UA264" s="70"/>
      <c r="UB264" s="70"/>
      <c r="UC264" s="70"/>
      <c r="UD264" s="70"/>
      <c r="UE264" s="70"/>
      <c r="UF264" s="70"/>
      <c r="UG264" s="70"/>
      <c r="UH264" s="70"/>
      <c r="UI264" s="70"/>
      <c r="UJ264" s="70"/>
      <c r="UK264" s="70"/>
      <c r="UL264" s="70"/>
      <c r="UM264" s="70"/>
      <c r="UN264" s="70"/>
      <c r="UO264" s="70"/>
      <c r="UP264" s="70"/>
      <c r="UQ264" s="70"/>
      <c r="UR264" s="70"/>
      <c r="US264" s="70"/>
      <c r="UT264" s="70"/>
      <c r="UU264" s="70"/>
      <c r="UV264" s="70"/>
      <c r="UW264" s="70"/>
      <c r="UX264" s="70"/>
      <c r="UY264" s="70"/>
      <c r="UZ264" s="70"/>
      <c r="VA264" s="70"/>
      <c r="VB264" s="70"/>
      <c r="VC264" s="70"/>
      <c r="VD264" s="70"/>
      <c r="VE264" s="70"/>
      <c r="VF264" s="70"/>
      <c r="VG264" s="70"/>
      <c r="VH264" s="70"/>
      <c r="VI264" s="70"/>
      <c r="VJ264" s="70"/>
      <c r="VK264" s="70"/>
      <c r="VL264" s="70"/>
      <c r="VM264" s="70"/>
      <c r="VN264" s="70"/>
      <c r="VO264" s="70"/>
      <c r="VP264" s="70"/>
      <c r="VQ264" s="70"/>
      <c r="VR264" s="70"/>
      <c r="VS264" s="70"/>
      <c r="VT264" s="70"/>
      <c r="VU264" s="70"/>
      <c r="VV264" s="70"/>
      <c r="VW264" s="70"/>
      <c r="VX264" s="70"/>
      <c r="VY264" s="70"/>
      <c r="VZ264" s="70"/>
      <c r="WA264" s="70"/>
      <c r="WB264" s="70"/>
    </row>
    <row r="265" spans="1:600" s="90" customFormat="1" ht="37.9" customHeight="1">
      <c r="A265" s="401">
        <v>256</v>
      </c>
      <c r="B265" s="413" t="s">
        <v>430</v>
      </c>
      <c r="C265" s="272">
        <f t="shared" si="1"/>
        <v>26.5</v>
      </c>
      <c r="D265" s="235"/>
      <c r="E265" s="118"/>
      <c r="F265" s="273">
        <f t="shared" si="0"/>
        <v>26.5</v>
      </c>
      <c r="G265" s="118"/>
      <c r="H265" s="118"/>
      <c r="I265" s="118"/>
      <c r="J265" s="127"/>
      <c r="K265" s="118"/>
      <c r="L265" s="118"/>
      <c r="M265" s="118"/>
      <c r="N265" s="118"/>
      <c r="O265" s="118"/>
      <c r="P265" s="234"/>
      <c r="Q265" s="118"/>
      <c r="R265" s="118"/>
      <c r="S265" s="118"/>
      <c r="T265" s="118"/>
      <c r="U265" s="141">
        <v>26.5</v>
      </c>
      <c r="V265" s="274"/>
      <c r="W265" s="274"/>
      <c r="X265" s="274"/>
      <c r="Y265" s="275"/>
      <c r="Z265" s="334"/>
      <c r="AA265" s="334"/>
      <c r="AB265" s="334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70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0"/>
      <c r="ES265" s="70"/>
      <c r="ET265" s="70"/>
      <c r="EU265" s="70"/>
      <c r="EV265" s="70"/>
      <c r="EW265" s="70"/>
      <c r="EX265" s="70"/>
      <c r="EY265" s="70"/>
      <c r="EZ265" s="70"/>
      <c r="FA265" s="70"/>
      <c r="FB265" s="70"/>
      <c r="FC265" s="70"/>
      <c r="FD265" s="70"/>
      <c r="FE265" s="70"/>
      <c r="FF265" s="70"/>
      <c r="FG265" s="70"/>
      <c r="FH265" s="70"/>
      <c r="FI265" s="70"/>
      <c r="FJ265" s="70"/>
      <c r="FK265" s="70"/>
      <c r="FL265" s="70"/>
      <c r="FM265" s="70"/>
      <c r="FN265" s="70"/>
      <c r="FO265" s="70"/>
      <c r="FP265" s="70"/>
      <c r="FQ265" s="70"/>
      <c r="FR265" s="70"/>
      <c r="FS265" s="70"/>
      <c r="FT265" s="70"/>
      <c r="FU265" s="70"/>
      <c r="FV265" s="70"/>
      <c r="FW265" s="70"/>
      <c r="FX265" s="70"/>
      <c r="FY265" s="70"/>
      <c r="FZ265" s="70"/>
      <c r="GA265" s="70"/>
      <c r="GB265" s="70"/>
      <c r="GC265" s="70"/>
      <c r="GD265" s="70"/>
      <c r="GE265" s="70"/>
      <c r="GF265" s="70"/>
      <c r="GG265" s="70"/>
      <c r="GH265" s="70"/>
      <c r="GI265" s="70"/>
      <c r="GJ265" s="70"/>
      <c r="GK265" s="70"/>
      <c r="GL265" s="70"/>
      <c r="GM265" s="70"/>
      <c r="GN265" s="70"/>
      <c r="GO265" s="70"/>
      <c r="GP265" s="70"/>
      <c r="GQ265" s="70"/>
      <c r="GR265" s="70"/>
      <c r="GS265" s="70"/>
      <c r="GT265" s="70"/>
      <c r="GU265" s="70"/>
      <c r="GV265" s="70"/>
      <c r="GW265" s="70"/>
      <c r="GX265" s="70"/>
      <c r="GY265" s="70"/>
      <c r="GZ265" s="70"/>
      <c r="HA265" s="70"/>
      <c r="HB265" s="70"/>
      <c r="HC265" s="70"/>
      <c r="HD265" s="70"/>
      <c r="HE265" s="70"/>
      <c r="HF265" s="70"/>
      <c r="HG265" s="70"/>
      <c r="HH265" s="70"/>
      <c r="HI265" s="70"/>
      <c r="HJ265" s="70"/>
      <c r="HK265" s="70"/>
      <c r="HL265" s="70"/>
      <c r="HM265" s="70"/>
      <c r="HN265" s="70"/>
      <c r="HO265" s="70"/>
      <c r="HP265" s="70"/>
      <c r="HQ265" s="70"/>
      <c r="HR265" s="70"/>
      <c r="HS265" s="70"/>
      <c r="HT265" s="70"/>
      <c r="HU265" s="70"/>
      <c r="HV265" s="70"/>
      <c r="HW265" s="70"/>
      <c r="HX265" s="70"/>
      <c r="HY265" s="70"/>
      <c r="HZ265" s="70"/>
      <c r="IA265" s="70"/>
      <c r="IB265" s="70"/>
      <c r="IC265" s="70"/>
      <c r="ID265" s="70"/>
      <c r="IE265" s="70"/>
      <c r="IF265" s="70"/>
      <c r="IG265" s="70"/>
      <c r="IH265" s="70"/>
      <c r="II265" s="70"/>
      <c r="IJ265" s="70"/>
      <c r="IK265" s="70"/>
      <c r="IL265" s="70"/>
      <c r="IM265" s="70"/>
      <c r="IN265" s="70"/>
      <c r="IO265" s="70"/>
      <c r="IP265" s="70"/>
      <c r="IQ265" s="70"/>
      <c r="IR265" s="70"/>
      <c r="IS265" s="70"/>
      <c r="IT265" s="70"/>
      <c r="IU265" s="70"/>
      <c r="IV265" s="70"/>
      <c r="IW265" s="70"/>
      <c r="IX265" s="70"/>
      <c r="IY265" s="70"/>
      <c r="IZ265" s="70"/>
      <c r="JA265" s="70"/>
      <c r="JB265" s="70"/>
      <c r="JC265" s="70"/>
      <c r="JD265" s="70"/>
      <c r="JE265" s="70"/>
      <c r="JF265" s="70"/>
      <c r="JG265" s="70"/>
      <c r="JH265" s="70"/>
      <c r="JI265" s="70"/>
      <c r="JJ265" s="70"/>
      <c r="JK265" s="70"/>
      <c r="JL265" s="70"/>
      <c r="JM265" s="70"/>
      <c r="JN265" s="70"/>
      <c r="JO265" s="70"/>
      <c r="JP265" s="70"/>
      <c r="JQ265" s="70"/>
      <c r="JR265" s="70"/>
      <c r="JS265" s="70"/>
      <c r="JT265" s="70"/>
      <c r="JU265" s="70"/>
      <c r="JV265" s="70"/>
      <c r="JW265" s="70"/>
      <c r="JX265" s="70"/>
      <c r="JY265" s="70"/>
      <c r="JZ265" s="70"/>
      <c r="KA265" s="70"/>
      <c r="KB265" s="70"/>
      <c r="KC265" s="70"/>
      <c r="KD265" s="70"/>
      <c r="KE265" s="70"/>
      <c r="KF265" s="70"/>
      <c r="KG265" s="70"/>
      <c r="KH265" s="70"/>
      <c r="KI265" s="70"/>
      <c r="KJ265" s="70"/>
      <c r="KK265" s="70"/>
      <c r="KL265" s="70"/>
      <c r="KM265" s="70"/>
      <c r="KN265" s="70"/>
      <c r="KO265" s="70"/>
      <c r="KP265" s="70"/>
      <c r="KQ265" s="70"/>
      <c r="KR265" s="70"/>
      <c r="KS265" s="70"/>
      <c r="KT265" s="70"/>
      <c r="KU265" s="70"/>
      <c r="KV265" s="70"/>
      <c r="KW265" s="70"/>
      <c r="KX265" s="70"/>
      <c r="KY265" s="70"/>
      <c r="KZ265" s="70"/>
      <c r="LA265" s="70"/>
      <c r="LB265" s="70"/>
      <c r="LC265" s="70"/>
      <c r="LD265" s="70"/>
      <c r="LE265" s="70"/>
      <c r="LF265" s="70"/>
      <c r="LG265" s="70"/>
      <c r="LH265" s="70"/>
      <c r="LI265" s="70"/>
      <c r="LJ265" s="70"/>
      <c r="LK265" s="70"/>
      <c r="LL265" s="70"/>
      <c r="LM265" s="70"/>
      <c r="LN265" s="70"/>
      <c r="LO265" s="70"/>
      <c r="LP265" s="70"/>
      <c r="LQ265" s="70"/>
      <c r="LR265" s="70"/>
      <c r="LS265" s="70"/>
      <c r="LT265" s="70"/>
      <c r="LU265" s="70"/>
      <c r="LV265" s="70"/>
      <c r="LW265" s="70"/>
      <c r="LX265" s="70"/>
      <c r="LY265" s="70"/>
      <c r="LZ265" s="70"/>
      <c r="MA265" s="70"/>
      <c r="MB265" s="70"/>
      <c r="MC265" s="70"/>
      <c r="MD265" s="70"/>
      <c r="ME265" s="70"/>
      <c r="MF265" s="70"/>
      <c r="MG265" s="70"/>
      <c r="MH265" s="70"/>
      <c r="MI265" s="70"/>
      <c r="MJ265" s="70"/>
      <c r="MK265" s="70"/>
      <c r="ML265" s="70"/>
      <c r="MM265" s="70"/>
      <c r="MN265" s="70"/>
      <c r="MO265" s="70"/>
      <c r="MP265" s="70"/>
      <c r="MQ265" s="70"/>
      <c r="MR265" s="70"/>
      <c r="MS265" s="70"/>
      <c r="MT265" s="70"/>
      <c r="MU265" s="70"/>
      <c r="MV265" s="70"/>
      <c r="MW265" s="70"/>
      <c r="MX265" s="70"/>
      <c r="MY265" s="70"/>
      <c r="MZ265" s="70"/>
      <c r="NA265" s="70"/>
      <c r="NB265" s="70"/>
      <c r="NC265" s="70"/>
      <c r="ND265" s="70"/>
      <c r="NE265" s="70"/>
      <c r="NF265" s="70"/>
      <c r="NG265" s="70"/>
      <c r="NH265" s="70"/>
      <c r="NI265" s="70"/>
      <c r="NJ265" s="70"/>
      <c r="NK265" s="70"/>
      <c r="NL265" s="70"/>
      <c r="NM265" s="70"/>
      <c r="NN265" s="70"/>
      <c r="NO265" s="70"/>
      <c r="NP265" s="70"/>
      <c r="NQ265" s="70"/>
      <c r="NR265" s="70"/>
      <c r="NS265" s="70"/>
      <c r="NT265" s="70"/>
      <c r="NU265" s="70"/>
      <c r="NV265" s="70"/>
      <c r="NW265" s="70"/>
      <c r="NX265" s="70"/>
      <c r="NY265" s="70"/>
      <c r="NZ265" s="70"/>
      <c r="OA265" s="70"/>
      <c r="OB265" s="70"/>
      <c r="OC265" s="70"/>
      <c r="OD265" s="70"/>
      <c r="OE265" s="70"/>
      <c r="OF265" s="70"/>
      <c r="OG265" s="70"/>
      <c r="OH265" s="70"/>
      <c r="OI265" s="70"/>
      <c r="OJ265" s="70"/>
      <c r="OK265" s="70"/>
      <c r="OL265" s="70"/>
      <c r="OM265" s="70"/>
      <c r="ON265" s="70"/>
      <c r="OO265" s="70"/>
      <c r="OP265" s="70"/>
      <c r="OQ265" s="70"/>
      <c r="OR265" s="70"/>
      <c r="OS265" s="70"/>
      <c r="OT265" s="70"/>
      <c r="OU265" s="70"/>
      <c r="OV265" s="70"/>
      <c r="OW265" s="70"/>
      <c r="OX265" s="70"/>
      <c r="OY265" s="70"/>
      <c r="OZ265" s="70"/>
      <c r="PA265" s="70"/>
      <c r="PB265" s="70"/>
      <c r="PC265" s="70"/>
      <c r="PD265" s="70"/>
      <c r="PE265" s="70"/>
      <c r="PF265" s="70"/>
      <c r="PG265" s="70"/>
      <c r="PH265" s="70"/>
      <c r="PI265" s="70"/>
      <c r="PJ265" s="70"/>
      <c r="PK265" s="70"/>
      <c r="PL265" s="70"/>
      <c r="PM265" s="70"/>
      <c r="PN265" s="70"/>
      <c r="PO265" s="70"/>
      <c r="PP265" s="70"/>
      <c r="PQ265" s="70"/>
      <c r="PR265" s="70"/>
      <c r="PS265" s="70"/>
      <c r="PT265" s="70"/>
      <c r="PU265" s="70"/>
      <c r="PV265" s="70"/>
      <c r="PW265" s="70"/>
      <c r="PX265" s="70"/>
      <c r="PY265" s="70"/>
      <c r="PZ265" s="70"/>
      <c r="QA265" s="70"/>
      <c r="QB265" s="70"/>
      <c r="QC265" s="70"/>
      <c r="QD265" s="70"/>
      <c r="QE265" s="70"/>
      <c r="QF265" s="70"/>
      <c r="QG265" s="70"/>
      <c r="QH265" s="70"/>
      <c r="QI265" s="70"/>
      <c r="QJ265" s="70"/>
      <c r="QK265" s="70"/>
      <c r="QL265" s="70"/>
      <c r="QM265" s="70"/>
      <c r="QN265" s="70"/>
      <c r="QO265" s="70"/>
      <c r="QP265" s="70"/>
      <c r="QQ265" s="70"/>
      <c r="QR265" s="70"/>
      <c r="QS265" s="70"/>
      <c r="QT265" s="70"/>
      <c r="QU265" s="70"/>
      <c r="QV265" s="70"/>
      <c r="QW265" s="70"/>
      <c r="QX265" s="70"/>
      <c r="QY265" s="70"/>
      <c r="QZ265" s="70"/>
      <c r="RA265" s="70"/>
      <c r="RB265" s="70"/>
      <c r="RC265" s="70"/>
      <c r="RD265" s="70"/>
      <c r="RE265" s="70"/>
      <c r="RF265" s="70"/>
      <c r="RG265" s="70"/>
      <c r="RH265" s="70"/>
      <c r="RI265" s="70"/>
      <c r="RJ265" s="70"/>
      <c r="RK265" s="70"/>
      <c r="RL265" s="70"/>
      <c r="RM265" s="70"/>
      <c r="RN265" s="70"/>
      <c r="RO265" s="70"/>
      <c r="RP265" s="70"/>
      <c r="RQ265" s="70"/>
      <c r="RR265" s="70"/>
      <c r="RS265" s="70"/>
      <c r="RT265" s="70"/>
      <c r="RU265" s="70"/>
      <c r="RV265" s="70"/>
      <c r="RW265" s="70"/>
      <c r="RX265" s="70"/>
      <c r="RY265" s="70"/>
      <c r="RZ265" s="70"/>
      <c r="SA265" s="70"/>
      <c r="SB265" s="70"/>
      <c r="SC265" s="70"/>
      <c r="SD265" s="70"/>
      <c r="SE265" s="70"/>
      <c r="SF265" s="70"/>
      <c r="SG265" s="70"/>
      <c r="SH265" s="70"/>
      <c r="SI265" s="70"/>
      <c r="SJ265" s="70"/>
      <c r="SK265" s="70"/>
      <c r="SL265" s="70"/>
      <c r="SM265" s="70"/>
      <c r="SN265" s="70"/>
      <c r="SO265" s="70"/>
      <c r="SP265" s="70"/>
      <c r="SQ265" s="70"/>
      <c r="SR265" s="70"/>
      <c r="SS265" s="70"/>
      <c r="ST265" s="70"/>
      <c r="SU265" s="70"/>
      <c r="SV265" s="70"/>
      <c r="SW265" s="70"/>
      <c r="SX265" s="70"/>
      <c r="SY265" s="70"/>
      <c r="SZ265" s="70"/>
      <c r="TA265" s="70"/>
      <c r="TB265" s="70"/>
      <c r="TC265" s="70"/>
      <c r="TD265" s="70"/>
      <c r="TE265" s="70"/>
      <c r="TF265" s="70"/>
      <c r="TG265" s="70"/>
      <c r="TH265" s="70"/>
      <c r="TI265" s="70"/>
      <c r="TJ265" s="70"/>
      <c r="TK265" s="70"/>
      <c r="TL265" s="70"/>
      <c r="TM265" s="70"/>
      <c r="TN265" s="70"/>
      <c r="TO265" s="70"/>
      <c r="TP265" s="70"/>
      <c r="TQ265" s="70"/>
      <c r="TR265" s="70"/>
      <c r="TS265" s="70"/>
      <c r="TT265" s="70"/>
      <c r="TU265" s="70"/>
      <c r="TV265" s="70"/>
      <c r="TW265" s="70"/>
      <c r="TX265" s="70"/>
      <c r="TY265" s="70"/>
      <c r="TZ265" s="70"/>
      <c r="UA265" s="70"/>
      <c r="UB265" s="70"/>
      <c r="UC265" s="70"/>
      <c r="UD265" s="70"/>
      <c r="UE265" s="70"/>
      <c r="UF265" s="70"/>
      <c r="UG265" s="70"/>
      <c r="UH265" s="70"/>
      <c r="UI265" s="70"/>
      <c r="UJ265" s="70"/>
      <c r="UK265" s="70"/>
      <c r="UL265" s="70"/>
      <c r="UM265" s="70"/>
      <c r="UN265" s="70"/>
      <c r="UO265" s="70"/>
      <c r="UP265" s="70"/>
      <c r="UQ265" s="70"/>
      <c r="UR265" s="70"/>
      <c r="US265" s="70"/>
      <c r="UT265" s="70"/>
      <c r="UU265" s="70"/>
      <c r="UV265" s="70"/>
      <c r="UW265" s="70"/>
      <c r="UX265" s="70"/>
      <c r="UY265" s="70"/>
      <c r="UZ265" s="70"/>
      <c r="VA265" s="70"/>
      <c r="VB265" s="70"/>
      <c r="VC265" s="70"/>
      <c r="VD265" s="70"/>
      <c r="VE265" s="70"/>
      <c r="VF265" s="70"/>
      <c r="VG265" s="70"/>
      <c r="VH265" s="70"/>
      <c r="VI265" s="70"/>
      <c r="VJ265" s="70"/>
      <c r="VK265" s="70"/>
      <c r="VL265" s="70"/>
      <c r="VM265" s="70"/>
      <c r="VN265" s="70"/>
      <c r="VO265" s="70"/>
      <c r="VP265" s="70"/>
      <c r="VQ265" s="70"/>
      <c r="VR265" s="70"/>
      <c r="VS265" s="70"/>
      <c r="VT265" s="70"/>
      <c r="VU265" s="70"/>
      <c r="VV265" s="70"/>
      <c r="VW265" s="70"/>
      <c r="VX265" s="70"/>
      <c r="VY265" s="70"/>
      <c r="VZ265" s="70"/>
      <c r="WA265" s="70"/>
      <c r="WB265" s="70"/>
    </row>
    <row r="266" spans="1:600" s="90" customFormat="1" ht="47.45" customHeight="1">
      <c r="A266" s="401">
        <v>257</v>
      </c>
      <c r="B266" s="405" t="s">
        <v>643</v>
      </c>
      <c r="C266" s="272">
        <f t="shared" si="1"/>
        <v>3</v>
      </c>
      <c r="D266" s="235"/>
      <c r="E266" s="118"/>
      <c r="F266" s="273">
        <f t="shared" si="0"/>
        <v>3</v>
      </c>
      <c r="G266" s="118"/>
      <c r="H266" s="118"/>
      <c r="I266" s="118"/>
      <c r="J266" s="127"/>
      <c r="K266" s="118"/>
      <c r="L266" s="118"/>
      <c r="M266" s="118"/>
      <c r="N266" s="118"/>
      <c r="O266" s="118"/>
      <c r="P266" s="234"/>
      <c r="Q266" s="118"/>
      <c r="R266" s="118"/>
      <c r="S266" s="118"/>
      <c r="T266" s="118"/>
      <c r="U266" s="141">
        <v>3</v>
      </c>
      <c r="V266" s="274"/>
      <c r="W266" s="274"/>
      <c r="X266" s="274"/>
      <c r="Y266" s="275"/>
      <c r="Z266" s="334"/>
      <c r="AA266" s="334"/>
      <c r="AB266" s="334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0"/>
      <c r="DU266" s="70"/>
      <c r="DV266" s="70"/>
      <c r="DW266" s="70"/>
      <c r="DX266" s="70"/>
      <c r="DY266" s="70"/>
      <c r="DZ266" s="70"/>
      <c r="EA266" s="70"/>
      <c r="EB266" s="70"/>
      <c r="EC266" s="70"/>
      <c r="ED266" s="70"/>
      <c r="EE266" s="70"/>
      <c r="EF266" s="70"/>
      <c r="EG266" s="70"/>
      <c r="EH266" s="70"/>
      <c r="EI266" s="70"/>
      <c r="EJ266" s="70"/>
      <c r="EK266" s="70"/>
      <c r="EL266" s="70"/>
      <c r="EM266" s="70"/>
      <c r="EN266" s="70"/>
      <c r="EO266" s="70"/>
      <c r="EP266" s="70"/>
      <c r="EQ266" s="70"/>
      <c r="ER266" s="70"/>
      <c r="ES266" s="70"/>
      <c r="ET266" s="70"/>
      <c r="EU266" s="70"/>
      <c r="EV266" s="70"/>
      <c r="EW266" s="70"/>
      <c r="EX266" s="70"/>
      <c r="EY266" s="70"/>
      <c r="EZ266" s="70"/>
      <c r="FA266" s="70"/>
      <c r="FB266" s="70"/>
      <c r="FC266" s="70"/>
      <c r="FD266" s="70"/>
      <c r="FE266" s="70"/>
      <c r="FF266" s="70"/>
      <c r="FG266" s="70"/>
      <c r="FH266" s="70"/>
      <c r="FI266" s="70"/>
      <c r="FJ266" s="70"/>
      <c r="FK266" s="70"/>
      <c r="FL266" s="70"/>
      <c r="FM266" s="70"/>
      <c r="FN266" s="70"/>
      <c r="FO266" s="70"/>
      <c r="FP266" s="70"/>
      <c r="FQ266" s="70"/>
      <c r="FR266" s="70"/>
      <c r="FS266" s="70"/>
      <c r="FT266" s="70"/>
      <c r="FU266" s="70"/>
      <c r="FV266" s="70"/>
      <c r="FW266" s="70"/>
      <c r="FX266" s="70"/>
      <c r="FY266" s="70"/>
      <c r="FZ266" s="70"/>
      <c r="GA266" s="70"/>
      <c r="GB266" s="70"/>
      <c r="GC266" s="70"/>
      <c r="GD266" s="70"/>
      <c r="GE266" s="70"/>
      <c r="GF266" s="70"/>
      <c r="GG266" s="70"/>
      <c r="GH266" s="70"/>
      <c r="GI266" s="70"/>
      <c r="GJ266" s="70"/>
      <c r="GK266" s="70"/>
      <c r="GL266" s="70"/>
      <c r="GM266" s="70"/>
      <c r="GN266" s="70"/>
      <c r="GO266" s="70"/>
      <c r="GP266" s="70"/>
      <c r="GQ266" s="70"/>
      <c r="GR266" s="70"/>
      <c r="GS266" s="70"/>
      <c r="GT266" s="70"/>
      <c r="GU266" s="70"/>
      <c r="GV266" s="70"/>
      <c r="GW266" s="70"/>
      <c r="GX266" s="70"/>
      <c r="GY266" s="70"/>
      <c r="GZ266" s="70"/>
      <c r="HA266" s="70"/>
      <c r="HB266" s="70"/>
      <c r="HC266" s="70"/>
      <c r="HD266" s="70"/>
      <c r="HE266" s="70"/>
      <c r="HF266" s="70"/>
      <c r="HG266" s="70"/>
      <c r="HH266" s="70"/>
      <c r="HI266" s="70"/>
      <c r="HJ266" s="70"/>
      <c r="HK266" s="70"/>
      <c r="HL266" s="70"/>
      <c r="HM266" s="70"/>
      <c r="HN266" s="70"/>
      <c r="HO266" s="70"/>
      <c r="HP266" s="70"/>
      <c r="HQ266" s="70"/>
      <c r="HR266" s="70"/>
      <c r="HS266" s="70"/>
      <c r="HT266" s="70"/>
      <c r="HU266" s="70"/>
      <c r="HV266" s="70"/>
      <c r="HW266" s="70"/>
      <c r="HX266" s="70"/>
      <c r="HY266" s="70"/>
      <c r="HZ266" s="70"/>
      <c r="IA266" s="70"/>
      <c r="IB266" s="70"/>
      <c r="IC266" s="70"/>
      <c r="ID266" s="70"/>
      <c r="IE266" s="70"/>
      <c r="IF266" s="70"/>
      <c r="IG266" s="70"/>
      <c r="IH266" s="70"/>
      <c r="II266" s="70"/>
      <c r="IJ266" s="70"/>
      <c r="IK266" s="70"/>
      <c r="IL266" s="70"/>
      <c r="IM266" s="70"/>
      <c r="IN266" s="70"/>
      <c r="IO266" s="70"/>
      <c r="IP266" s="70"/>
      <c r="IQ266" s="70"/>
      <c r="IR266" s="70"/>
      <c r="IS266" s="70"/>
      <c r="IT266" s="70"/>
      <c r="IU266" s="70"/>
      <c r="IV266" s="70"/>
      <c r="IW266" s="70"/>
      <c r="IX266" s="70"/>
      <c r="IY266" s="70"/>
      <c r="IZ266" s="70"/>
      <c r="JA266" s="70"/>
      <c r="JB266" s="70"/>
      <c r="JC266" s="70"/>
      <c r="JD266" s="70"/>
      <c r="JE266" s="70"/>
      <c r="JF266" s="70"/>
      <c r="JG266" s="70"/>
      <c r="JH266" s="70"/>
      <c r="JI266" s="70"/>
      <c r="JJ266" s="70"/>
      <c r="JK266" s="70"/>
      <c r="JL266" s="70"/>
      <c r="JM266" s="70"/>
      <c r="JN266" s="70"/>
      <c r="JO266" s="70"/>
      <c r="JP266" s="70"/>
      <c r="JQ266" s="70"/>
      <c r="JR266" s="70"/>
      <c r="JS266" s="70"/>
      <c r="JT266" s="70"/>
      <c r="JU266" s="70"/>
      <c r="JV266" s="70"/>
      <c r="JW266" s="70"/>
      <c r="JX266" s="70"/>
      <c r="JY266" s="70"/>
      <c r="JZ266" s="70"/>
      <c r="KA266" s="70"/>
      <c r="KB266" s="70"/>
      <c r="KC266" s="70"/>
      <c r="KD266" s="70"/>
      <c r="KE266" s="70"/>
      <c r="KF266" s="70"/>
      <c r="KG266" s="70"/>
      <c r="KH266" s="70"/>
      <c r="KI266" s="70"/>
      <c r="KJ266" s="70"/>
      <c r="KK266" s="70"/>
      <c r="KL266" s="70"/>
      <c r="KM266" s="70"/>
      <c r="KN266" s="70"/>
      <c r="KO266" s="70"/>
      <c r="KP266" s="70"/>
      <c r="KQ266" s="70"/>
      <c r="KR266" s="70"/>
      <c r="KS266" s="70"/>
      <c r="KT266" s="70"/>
      <c r="KU266" s="70"/>
      <c r="KV266" s="70"/>
      <c r="KW266" s="70"/>
      <c r="KX266" s="70"/>
      <c r="KY266" s="70"/>
      <c r="KZ266" s="70"/>
      <c r="LA266" s="70"/>
      <c r="LB266" s="70"/>
      <c r="LC266" s="70"/>
      <c r="LD266" s="70"/>
      <c r="LE266" s="70"/>
      <c r="LF266" s="70"/>
      <c r="LG266" s="70"/>
      <c r="LH266" s="70"/>
      <c r="LI266" s="70"/>
      <c r="LJ266" s="70"/>
      <c r="LK266" s="70"/>
      <c r="LL266" s="70"/>
      <c r="LM266" s="70"/>
      <c r="LN266" s="70"/>
      <c r="LO266" s="70"/>
      <c r="LP266" s="70"/>
      <c r="LQ266" s="70"/>
      <c r="LR266" s="70"/>
      <c r="LS266" s="70"/>
      <c r="LT266" s="70"/>
      <c r="LU266" s="70"/>
      <c r="LV266" s="70"/>
      <c r="LW266" s="70"/>
      <c r="LX266" s="70"/>
      <c r="LY266" s="70"/>
      <c r="LZ266" s="70"/>
      <c r="MA266" s="70"/>
      <c r="MB266" s="70"/>
      <c r="MC266" s="70"/>
      <c r="MD266" s="70"/>
      <c r="ME266" s="70"/>
      <c r="MF266" s="70"/>
      <c r="MG266" s="70"/>
      <c r="MH266" s="70"/>
      <c r="MI266" s="70"/>
      <c r="MJ266" s="70"/>
      <c r="MK266" s="70"/>
      <c r="ML266" s="70"/>
      <c r="MM266" s="70"/>
      <c r="MN266" s="70"/>
      <c r="MO266" s="70"/>
      <c r="MP266" s="70"/>
      <c r="MQ266" s="70"/>
      <c r="MR266" s="70"/>
      <c r="MS266" s="70"/>
      <c r="MT266" s="70"/>
      <c r="MU266" s="70"/>
      <c r="MV266" s="70"/>
      <c r="MW266" s="70"/>
      <c r="MX266" s="70"/>
      <c r="MY266" s="70"/>
      <c r="MZ266" s="70"/>
      <c r="NA266" s="70"/>
      <c r="NB266" s="70"/>
      <c r="NC266" s="70"/>
      <c r="ND266" s="70"/>
      <c r="NE266" s="70"/>
      <c r="NF266" s="70"/>
      <c r="NG266" s="70"/>
      <c r="NH266" s="70"/>
      <c r="NI266" s="70"/>
      <c r="NJ266" s="70"/>
      <c r="NK266" s="70"/>
      <c r="NL266" s="70"/>
      <c r="NM266" s="70"/>
      <c r="NN266" s="70"/>
      <c r="NO266" s="70"/>
      <c r="NP266" s="70"/>
      <c r="NQ266" s="70"/>
      <c r="NR266" s="70"/>
      <c r="NS266" s="70"/>
      <c r="NT266" s="70"/>
      <c r="NU266" s="70"/>
      <c r="NV266" s="70"/>
      <c r="NW266" s="70"/>
      <c r="NX266" s="70"/>
      <c r="NY266" s="70"/>
      <c r="NZ266" s="70"/>
      <c r="OA266" s="70"/>
      <c r="OB266" s="70"/>
      <c r="OC266" s="70"/>
      <c r="OD266" s="70"/>
      <c r="OE266" s="70"/>
      <c r="OF266" s="70"/>
      <c r="OG266" s="70"/>
      <c r="OH266" s="70"/>
      <c r="OI266" s="70"/>
      <c r="OJ266" s="70"/>
      <c r="OK266" s="70"/>
      <c r="OL266" s="70"/>
      <c r="OM266" s="70"/>
      <c r="ON266" s="70"/>
      <c r="OO266" s="70"/>
      <c r="OP266" s="70"/>
      <c r="OQ266" s="70"/>
      <c r="OR266" s="70"/>
      <c r="OS266" s="70"/>
      <c r="OT266" s="70"/>
      <c r="OU266" s="70"/>
      <c r="OV266" s="70"/>
      <c r="OW266" s="70"/>
      <c r="OX266" s="70"/>
      <c r="OY266" s="70"/>
      <c r="OZ266" s="70"/>
      <c r="PA266" s="70"/>
      <c r="PB266" s="70"/>
      <c r="PC266" s="70"/>
      <c r="PD266" s="70"/>
      <c r="PE266" s="70"/>
      <c r="PF266" s="70"/>
      <c r="PG266" s="70"/>
      <c r="PH266" s="70"/>
      <c r="PI266" s="70"/>
      <c r="PJ266" s="70"/>
      <c r="PK266" s="70"/>
      <c r="PL266" s="70"/>
      <c r="PM266" s="70"/>
      <c r="PN266" s="70"/>
      <c r="PO266" s="70"/>
      <c r="PP266" s="70"/>
      <c r="PQ266" s="70"/>
      <c r="PR266" s="70"/>
      <c r="PS266" s="70"/>
      <c r="PT266" s="70"/>
      <c r="PU266" s="70"/>
      <c r="PV266" s="70"/>
      <c r="PW266" s="70"/>
      <c r="PX266" s="70"/>
      <c r="PY266" s="70"/>
      <c r="PZ266" s="70"/>
      <c r="QA266" s="70"/>
      <c r="QB266" s="70"/>
      <c r="QC266" s="70"/>
      <c r="QD266" s="70"/>
      <c r="QE266" s="70"/>
      <c r="QF266" s="70"/>
      <c r="QG266" s="70"/>
      <c r="QH266" s="70"/>
      <c r="QI266" s="70"/>
      <c r="QJ266" s="70"/>
      <c r="QK266" s="70"/>
      <c r="QL266" s="70"/>
      <c r="QM266" s="70"/>
      <c r="QN266" s="70"/>
      <c r="QO266" s="70"/>
      <c r="QP266" s="70"/>
      <c r="QQ266" s="70"/>
      <c r="QR266" s="70"/>
      <c r="QS266" s="70"/>
      <c r="QT266" s="70"/>
      <c r="QU266" s="70"/>
      <c r="QV266" s="70"/>
      <c r="QW266" s="70"/>
      <c r="QX266" s="70"/>
      <c r="QY266" s="70"/>
      <c r="QZ266" s="70"/>
      <c r="RA266" s="70"/>
      <c r="RB266" s="70"/>
      <c r="RC266" s="70"/>
      <c r="RD266" s="70"/>
      <c r="RE266" s="70"/>
      <c r="RF266" s="70"/>
      <c r="RG266" s="70"/>
      <c r="RH266" s="70"/>
      <c r="RI266" s="70"/>
      <c r="RJ266" s="70"/>
      <c r="RK266" s="70"/>
      <c r="RL266" s="70"/>
      <c r="RM266" s="70"/>
      <c r="RN266" s="70"/>
      <c r="RO266" s="70"/>
      <c r="RP266" s="70"/>
      <c r="RQ266" s="70"/>
      <c r="RR266" s="70"/>
      <c r="RS266" s="70"/>
      <c r="RT266" s="70"/>
      <c r="RU266" s="70"/>
      <c r="RV266" s="70"/>
      <c r="RW266" s="70"/>
      <c r="RX266" s="70"/>
      <c r="RY266" s="70"/>
      <c r="RZ266" s="70"/>
      <c r="SA266" s="70"/>
      <c r="SB266" s="70"/>
      <c r="SC266" s="70"/>
      <c r="SD266" s="70"/>
      <c r="SE266" s="70"/>
      <c r="SF266" s="70"/>
      <c r="SG266" s="70"/>
      <c r="SH266" s="70"/>
      <c r="SI266" s="70"/>
      <c r="SJ266" s="70"/>
      <c r="SK266" s="70"/>
      <c r="SL266" s="70"/>
      <c r="SM266" s="70"/>
      <c r="SN266" s="70"/>
      <c r="SO266" s="70"/>
      <c r="SP266" s="70"/>
      <c r="SQ266" s="70"/>
      <c r="SR266" s="70"/>
      <c r="SS266" s="70"/>
      <c r="ST266" s="70"/>
      <c r="SU266" s="70"/>
      <c r="SV266" s="70"/>
      <c r="SW266" s="70"/>
      <c r="SX266" s="70"/>
      <c r="SY266" s="70"/>
      <c r="SZ266" s="70"/>
      <c r="TA266" s="70"/>
      <c r="TB266" s="70"/>
      <c r="TC266" s="70"/>
      <c r="TD266" s="70"/>
      <c r="TE266" s="70"/>
      <c r="TF266" s="70"/>
      <c r="TG266" s="70"/>
      <c r="TH266" s="70"/>
      <c r="TI266" s="70"/>
      <c r="TJ266" s="70"/>
      <c r="TK266" s="70"/>
      <c r="TL266" s="70"/>
      <c r="TM266" s="70"/>
      <c r="TN266" s="70"/>
      <c r="TO266" s="70"/>
      <c r="TP266" s="70"/>
      <c r="TQ266" s="70"/>
      <c r="TR266" s="70"/>
      <c r="TS266" s="70"/>
      <c r="TT266" s="70"/>
      <c r="TU266" s="70"/>
      <c r="TV266" s="70"/>
      <c r="TW266" s="70"/>
      <c r="TX266" s="70"/>
      <c r="TY266" s="70"/>
      <c r="TZ266" s="70"/>
      <c r="UA266" s="70"/>
      <c r="UB266" s="70"/>
      <c r="UC266" s="70"/>
      <c r="UD266" s="70"/>
      <c r="UE266" s="70"/>
      <c r="UF266" s="70"/>
      <c r="UG266" s="70"/>
      <c r="UH266" s="70"/>
      <c r="UI266" s="70"/>
      <c r="UJ266" s="70"/>
      <c r="UK266" s="70"/>
      <c r="UL266" s="70"/>
      <c r="UM266" s="70"/>
      <c r="UN266" s="70"/>
      <c r="UO266" s="70"/>
      <c r="UP266" s="70"/>
      <c r="UQ266" s="70"/>
      <c r="UR266" s="70"/>
      <c r="US266" s="70"/>
      <c r="UT266" s="70"/>
      <c r="UU266" s="70"/>
      <c r="UV266" s="70"/>
      <c r="UW266" s="70"/>
      <c r="UX266" s="70"/>
      <c r="UY266" s="70"/>
      <c r="UZ266" s="70"/>
      <c r="VA266" s="70"/>
      <c r="VB266" s="70"/>
      <c r="VC266" s="70"/>
      <c r="VD266" s="70"/>
      <c r="VE266" s="70"/>
      <c r="VF266" s="70"/>
      <c r="VG266" s="70"/>
      <c r="VH266" s="70"/>
      <c r="VI266" s="70"/>
      <c r="VJ266" s="70"/>
      <c r="VK266" s="70"/>
      <c r="VL266" s="70"/>
      <c r="VM266" s="70"/>
      <c r="VN266" s="70"/>
      <c r="VO266" s="70"/>
      <c r="VP266" s="70"/>
      <c r="VQ266" s="70"/>
      <c r="VR266" s="70"/>
      <c r="VS266" s="70"/>
      <c r="VT266" s="70"/>
      <c r="VU266" s="70"/>
      <c r="VV266" s="70"/>
      <c r="VW266" s="70"/>
      <c r="VX266" s="70"/>
      <c r="VY266" s="70"/>
      <c r="VZ266" s="70"/>
      <c r="WA266" s="70"/>
      <c r="WB266" s="70"/>
    </row>
    <row r="267" spans="1:600" s="90" customFormat="1" ht="39" customHeight="1">
      <c r="A267" s="401">
        <v>258</v>
      </c>
      <c r="B267" s="406" t="s">
        <v>644</v>
      </c>
      <c r="C267" s="272">
        <f t="shared" si="1"/>
        <v>3.1</v>
      </c>
      <c r="D267" s="235"/>
      <c r="E267" s="118"/>
      <c r="F267" s="273">
        <f t="shared" si="0"/>
        <v>3.1</v>
      </c>
      <c r="G267" s="118"/>
      <c r="H267" s="118"/>
      <c r="I267" s="118"/>
      <c r="J267" s="127"/>
      <c r="K267" s="118"/>
      <c r="L267" s="118"/>
      <c r="M267" s="118"/>
      <c r="N267" s="118"/>
      <c r="O267" s="118"/>
      <c r="P267" s="234"/>
      <c r="Q267" s="118"/>
      <c r="R267" s="118"/>
      <c r="S267" s="118"/>
      <c r="T267" s="118"/>
      <c r="U267" s="242">
        <v>3.1</v>
      </c>
      <c r="V267" s="274"/>
      <c r="W267" s="274"/>
      <c r="X267" s="274"/>
      <c r="Y267" s="275"/>
      <c r="Z267" s="334"/>
      <c r="AA267" s="334"/>
      <c r="AB267" s="334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  <c r="DH267" s="70"/>
      <c r="DI267" s="70"/>
      <c r="DJ267" s="70"/>
      <c r="DK267" s="70"/>
      <c r="DL267" s="70"/>
      <c r="DM267" s="70"/>
      <c r="DN267" s="70"/>
      <c r="DO267" s="70"/>
      <c r="DP267" s="70"/>
      <c r="DQ267" s="70"/>
      <c r="DR267" s="70"/>
      <c r="DS267" s="70"/>
      <c r="DT267" s="70"/>
      <c r="DU267" s="70"/>
      <c r="DV267" s="70"/>
      <c r="DW267" s="70"/>
      <c r="DX267" s="70"/>
      <c r="DY267" s="70"/>
      <c r="DZ267" s="70"/>
      <c r="EA267" s="70"/>
      <c r="EB267" s="70"/>
      <c r="EC267" s="70"/>
      <c r="ED267" s="70"/>
      <c r="EE267" s="70"/>
      <c r="EF267" s="70"/>
      <c r="EG267" s="70"/>
      <c r="EH267" s="70"/>
      <c r="EI267" s="70"/>
      <c r="EJ267" s="70"/>
      <c r="EK267" s="70"/>
      <c r="EL267" s="70"/>
      <c r="EM267" s="70"/>
      <c r="EN267" s="70"/>
      <c r="EO267" s="70"/>
      <c r="EP267" s="70"/>
      <c r="EQ267" s="70"/>
      <c r="ER267" s="70"/>
      <c r="ES267" s="70"/>
      <c r="ET267" s="70"/>
      <c r="EU267" s="70"/>
      <c r="EV267" s="70"/>
      <c r="EW267" s="70"/>
      <c r="EX267" s="70"/>
      <c r="EY267" s="70"/>
      <c r="EZ267" s="70"/>
      <c r="FA267" s="70"/>
      <c r="FB267" s="70"/>
      <c r="FC267" s="70"/>
      <c r="FD267" s="70"/>
      <c r="FE267" s="70"/>
      <c r="FF267" s="70"/>
      <c r="FG267" s="70"/>
      <c r="FH267" s="70"/>
      <c r="FI267" s="70"/>
      <c r="FJ267" s="70"/>
      <c r="FK267" s="70"/>
      <c r="FL267" s="70"/>
      <c r="FM267" s="70"/>
      <c r="FN267" s="70"/>
      <c r="FO267" s="70"/>
      <c r="FP267" s="70"/>
      <c r="FQ267" s="70"/>
      <c r="FR267" s="70"/>
      <c r="FS267" s="70"/>
      <c r="FT267" s="70"/>
      <c r="FU267" s="70"/>
      <c r="FV267" s="70"/>
      <c r="FW267" s="70"/>
      <c r="FX267" s="70"/>
      <c r="FY267" s="70"/>
      <c r="FZ267" s="70"/>
      <c r="GA267" s="70"/>
      <c r="GB267" s="70"/>
      <c r="GC267" s="70"/>
      <c r="GD267" s="70"/>
      <c r="GE267" s="70"/>
      <c r="GF267" s="70"/>
      <c r="GG267" s="70"/>
      <c r="GH267" s="70"/>
      <c r="GI267" s="70"/>
      <c r="GJ267" s="70"/>
      <c r="GK267" s="70"/>
      <c r="GL267" s="70"/>
      <c r="GM267" s="70"/>
      <c r="GN267" s="70"/>
      <c r="GO267" s="70"/>
      <c r="GP267" s="70"/>
      <c r="GQ267" s="70"/>
      <c r="GR267" s="70"/>
      <c r="GS267" s="70"/>
      <c r="GT267" s="70"/>
      <c r="GU267" s="70"/>
      <c r="GV267" s="70"/>
      <c r="GW267" s="70"/>
      <c r="GX267" s="70"/>
      <c r="GY267" s="70"/>
      <c r="GZ267" s="70"/>
      <c r="HA267" s="70"/>
      <c r="HB267" s="70"/>
      <c r="HC267" s="70"/>
      <c r="HD267" s="70"/>
      <c r="HE267" s="70"/>
      <c r="HF267" s="70"/>
      <c r="HG267" s="70"/>
      <c r="HH267" s="70"/>
      <c r="HI267" s="70"/>
      <c r="HJ267" s="70"/>
      <c r="HK267" s="70"/>
      <c r="HL267" s="70"/>
      <c r="HM267" s="70"/>
      <c r="HN267" s="70"/>
      <c r="HO267" s="70"/>
      <c r="HP267" s="70"/>
      <c r="HQ267" s="70"/>
      <c r="HR267" s="70"/>
      <c r="HS267" s="70"/>
      <c r="HT267" s="70"/>
      <c r="HU267" s="70"/>
      <c r="HV267" s="70"/>
      <c r="HW267" s="70"/>
      <c r="HX267" s="70"/>
      <c r="HY267" s="70"/>
      <c r="HZ267" s="70"/>
      <c r="IA267" s="70"/>
      <c r="IB267" s="70"/>
      <c r="IC267" s="70"/>
      <c r="ID267" s="70"/>
      <c r="IE267" s="70"/>
      <c r="IF267" s="70"/>
      <c r="IG267" s="70"/>
      <c r="IH267" s="70"/>
      <c r="II267" s="70"/>
      <c r="IJ267" s="70"/>
      <c r="IK267" s="70"/>
      <c r="IL267" s="70"/>
      <c r="IM267" s="70"/>
      <c r="IN267" s="70"/>
      <c r="IO267" s="70"/>
      <c r="IP267" s="70"/>
      <c r="IQ267" s="70"/>
      <c r="IR267" s="70"/>
      <c r="IS267" s="70"/>
      <c r="IT267" s="70"/>
      <c r="IU267" s="70"/>
      <c r="IV267" s="70"/>
      <c r="IW267" s="70"/>
      <c r="IX267" s="70"/>
      <c r="IY267" s="70"/>
      <c r="IZ267" s="70"/>
      <c r="JA267" s="70"/>
      <c r="JB267" s="70"/>
      <c r="JC267" s="70"/>
      <c r="JD267" s="70"/>
      <c r="JE267" s="70"/>
      <c r="JF267" s="70"/>
      <c r="JG267" s="70"/>
      <c r="JH267" s="70"/>
      <c r="JI267" s="70"/>
      <c r="JJ267" s="70"/>
      <c r="JK267" s="70"/>
      <c r="JL267" s="70"/>
      <c r="JM267" s="70"/>
      <c r="JN267" s="70"/>
      <c r="JO267" s="70"/>
      <c r="JP267" s="70"/>
      <c r="JQ267" s="70"/>
      <c r="JR267" s="70"/>
      <c r="JS267" s="70"/>
      <c r="JT267" s="70"/>
      <c r="JU267" s="70"/>
      <c r="JV267" s="70"/>
      <c r="JW267" s="70"/>
      <c r="JX267" s="70"/>
      <c r="JY267" s="70"/>
      <c r="JZ267" s="70"/>
      <c r="KA267" s="70"/>
      <c r="KB267" s="70"/>
      <c r="KC267" s="70"/>
      <c r="KD267" s="70"/>
      <c r="KE267" s="70"/>
      <c r="KF267" s="70"/>
      <c r="KG267" s="70"/>
      <c r="KH267" s="70"/>
      <c r="KI267" s="70"/>
      <c r="KJ267" s="70"/>
      <c r="KK267" s="70"/>
      <c r="KL267" s="70"/>
      <c r="KM267" s="70"/>
      <c r="KN267" s="70"/>
      <c r="KO267" s="70"/>
      <c r="KP267" s="70"/>
      <c r="KQ267" s="70"/>
      <c r="KR267" s="70"/>
      <c r="KS267" s="70"/>
      <c r="KT267" s="70"/>
      <c r="KU267" s="70"/>
      <c r="KV267" s="70"/>
      <c r="KW267" s="70"/>
      <c r="KX267" s="70"/>
      <c r="KY267" s="70"/>
      <c r="KZ267" s="70"/>
      <c r="LA267" s="70"/>
      <c r="LB267" s="70"/>
      <c r="LC267" s="70"/>
      <c r="LD267" s="70"/>
      <c r="LE267" s="70"/>
      <c r="LF267" s="70"/>
      <c r="LG267" s="70"/>
      <c r="LH267" s="70"/>
      <c r="LI267" s="70"/>
      <c r="LJ267" s="70"/>
      <c r="LK267" s="70"/>
      <c r="LL267" s="70"/>
      <c r="LM267" s="70"/>
      <c r="LN267" s="70"/>
      <c r="LO267" s="70"/>
      <c r="LP267" s="70"/>
      <c r="LQ267" s="70"/>
      <c r="LR267" s="70"/>
      <c r="LS267" s="70"/>
      <c r="LT267" s="70"/>
      <c r="LU267" s="70"/>
      <c r="LV267" s="70"/>
      <c r="LW267" s="70"/>
      <c r="LX267" s="70"/>
      <c r="LY267" s="70"/>
      <c r="LZ267" s="70"/>
      <c r="MA267" s="70"/>
      <c r="MB267" s="70"/>
      <c r="MC267" s="70"/>
      <c r="MD267" s="70"/>
      <c r="ME267" s="70"/>
      <c r="MF267" s="70"/>
      <c r="MG267" s="70"/>
      <c r="MH267" s="70"/>
      <c r="MI267" s="70"/>
      <c r="MJ267" s="70"/>
      <c r="MK267" s="70"/>
      <c r="ML267" s="70"/>
      <c r="MM267" s="70"/>
      <c r="MN267" s="70"/>
      <c r="MO267" s="70"/>
      <c r="MP267" s="70"/>
      <c r="MQ267" s="70"/>
      <c r="MR267" s="70"/>
      <c r="MS267" s="70"/>
      <c r="MT267" s="70"/>
      <c r="MU267" s="70"/>
      <c r="MV267" s="70"/>
      <c r="MW267" s="70"/>
      <c r="MX267" s="70"/>
      <c r="MY267" s="70"/>
      <c r="MZ267" s="70"/>
      <c r="NA267" s="70"/>
      <c r="NB267" s="70"/>
      <c r="NC267" s="70"/>
      <c r="ND267" s="70"/>
      <c r="NE267" s="70"/>
      <c r="NF267" s="70"/>
      <c r="NG267" s="70"/>
      <c r="NH267" s="70"/>
      <c r="NI267" s="70"/>
      <c r="NJ267" s="70"/>
      <c r="NK267" s="70"/>
      <c r="NL267" s="70"/>
      <c r="NM267" s="70"/>
      <c r="NN267" s="70"/>
      <c r="NO267" s="70"/>
      <c r="NP267" s="70"/>
      <c r="NQ267" s="70"/>
      <c r="NR267" s="70"/>
      <c r="NS267" s="70"/>
      <c r="NT267" s="70"/>
      <c r="NU267" s="70"/>
      <c r="NV267" s="70"/>
      <c r="NW267" s="70"/>
      <c r="NX267" s="70"/>
      <c r="NY267" s="70"/>
      <c r="NZ267" s="70"/>
      <c r="OA267" s="70"/>
      <c r="OB267" s="70"/>
      <c r="OC267" s="70"/>
      <c r="OD267" s="70"/>
      <c r="OE267" s="70"/>
      <c r="OF267" s="70"/>
      <c r="OG267" s="70"/>
      <c r="OH267" s="70"/>
      <c r="OI267" s="70"/>
      <c r="OJ267" s="70"/>
      <c r="OK267" s="70"/>
      <c r="OL267" s="70"/>
      <c r="OM267" s="70"/>
      <c r="ON267" s="70"/>
      <c r="OO267" s="70"/>
      <c r="OP267" s="70"/>
      <c r="OQ267" s="70"/>
      <c r="OR267" s="70"/>
      <c r="OS267" s="70"/>
      <c r="OT267" s="70"/>
      <c r="OU267" s="70"/>
      <c r="OV267" s="70"/>
      <c r="OW267" s="70"/>
      <c r="OX267" s="70"/>
      <c r="OY267" s="70"/>
      <c r="OZ267" s="70"/>
      <c r="PA267" s="70"/>
      <c r="PB267" s="70"/>
      <c r="PC267" s="70"/>
      <c r="PD267" s="70"/>
      <c r="PE267" s="70"/>
      <c r="PF267" s="70"/>
      <c r="PG267" s="70"/>
      <c r="PH267" s="70"/>
      <c r="PI267" s="70"/>
      <c r="PJ267" s="70"/>
      <c r="PK267" s="70"/>
      <c r="PL267" s="70"/>
      <c r="PM267" s="70"/>
      <c r="PN267" s="70"/>
      <c r="PO267" s="70"/>
      <c r="PP267" s="70"/>
      <c r="PQ267" s="70"/>
      <c r="PR267" s="70"/>
      <c r="PS267" s="70"/>
      <c r="PT267" s="70"/>
      <c r="PU267" s="70"/>
      <c r="PV267" s="70"/>
      <c r="PW267" s="70"/>
      <c r="PX267" s="70"/>
      <c r="PY267" s="70"/>
      <c r="PZ267" s="70"/>
      <c r="QA267" s="70"/>
      <c r="QB267" s="70"/>
      <c r="QC267" s="70"/>
      <c r="QD267" s="70"/>
      <c r="QE267" s="70"/>
      <c r="QF267" s="70"/>
      <c r="QG267" s="70"/>
      <c r="QH267" s="70"/>
      <c r="QI267" s="70"/>
      <c r="QJ267" s="70"/>
      <c r="QK267" s="70"/>
      <c r="QL267" s="70"/>
      <c r="QM267" s="70"/>
      <c r="QN267" s="70"/>
      <c r="QO267" s="70"/>
      <c r="QP267" s="70"/>
      <c r="QQ267" s="70"/>
      <c r="QR267" s="70"/>
      <c r="QS267" s="70"/>
      <c r="QT267" s="70"/>
      <c r="QU267" s="70"/>
      <c r="QV267" s="70"/>
      <c r="QW267" s="70"/>
      <c r="QX267" s="70"/>
      <c r="QY267" s="70"/>
      <c r="QZ267" s="70"/>
      <c r="RA267" s="70"/>
      <c r="RB267" s="70"/>
      <c r="RC267" s="70"/>
      <c r="RD267" s="70"/>
      <c r="RE267" s="70"/>
      <c r="RF267" s="70"/>
      <c r="RG267" s="70"/>
      <c r="RH267" s="70"/>
      <c r="RI267" s="70"/>
      <c r="RJ267" s="70"/>
      <c r="RK267" s="70"/>
      <c r="RL267" s="70"/>
      <c r="RM267" s="70"/>
      <c r="RN267" s="70"/>
      <c r="RO267" s="70"/>
      <c r="RP267" s="70"/>
      <c r="RQ267" s="70"/>
      <c r="RR267" s="70"/>
      <c r="RS267" s="70"/>
      <c r="RT267" s="70"/>
      <c r="RU267" s="70"/>
      <c r="RV267" s="70"/>
      <c r="RW267" s="70"/>
      <c r="RX267" s="70"/>
      <c r="RY267" s="70"/>
      <c r="RZ267" s="70"/>
      <c r="SA267" s="70"/>
      <c r="SB267" s="70"/>
      <c r="SC267" s="70"/>
      <c r="SD267" s="70"/>
      <c r="SE267" s="70"/>
      <c r="SF267" s="70"/>
      <c r="SG267" s="70"/>
      <c r="SH267" s="70"/>
      <c r="SI267" s="70"/>
      <c r="SJ267" s="70"/>
      <c r="SK267" s="70"/>
      <c r="SL267" s="70"/>
      <c r="SM267" s="70"/>
      <c r="SN267" s="70"/>
      <c r="SO267" s="70"/>
      <c r="SP267" s="70"/>
      <c r="SQ267" s="70"/>
      <c r="SR267" s="70"/>
      <c r="SS267" s="70"/>
      <c r="ST267" s="70"/>
      <c r="SU267" s="70"/>
      <c r="SV267" s="70"/>
      <c r="SW267" s="70"/>
      <c r="SX267" s="70"/>
      <c r="SY267" s="70"/>
      <c r="SZ267" s="70"/>
      <c r="TA267" s="70"/>
      <c r="TB267" s="70"/>
      <c r="TC267" s="70"/>
      <c r="TD267" s="70"/>
      <c r="TE267" s="70"/>
      <c r="TF267" s="70"/>
      <c r="TG267" s="70"/>
      <c r="TH267" s="70"/>
      <c r="TI267" s="70"/>
      <c r="TJ267" s="70"/>
      <c r="TK267" s="70"/>
      <c r="TL267" s="70"/>
      <c r="TM267" s="70"/>
      <c r="TN267" s="70"/>
      <c r="TO267" s="70"/>
      <c r="TP267" s="70"/>
      <c r="TQ267" s="70"/>
      <c r="TR267" s="70"/>
      <c r="TS267" s="70"/>
      <c r="TT267" s="70"/>
      <c r="TU267" s="70"/>
      <c r="TV267" s="70"/>
      <c r="TW267" s="70"/>
      <c r="TX267" s="70"/>
      <c r="TY267" s="70"/>
      <c r="TZ267" s="70"/>
      <c r="UA267" s="70"/>
      <c r="UB267" s="70"/>
      <c r="UC267" s="70"/>
      <c r="UD267" s="70"/>
      <c r="UE267" s="70"/>
      <c r="UF267" s="70"/>
      <c r="UG267" s="70"/>
      <c r="UH267" s="70"/>
      <c r="UI267" s="70"/>
      <c r="UJ267" s="70"/>
      <c r="UK267" s="70"/>
      <c r="UL267" s="70"/>
      <c r="UM267" s="70"/>
      <c r="UN267" s="70"/>
      <c r="UO267" s="70"/>
      <c r="UP267" s="70"/>
      <c r="UQ267" s="70"/>
      <c r="UR267" s="70"/>
      <c r="US267" s="70"/>
      <c r="UT267" s="70"/>
      <c r="UU267" s="70"/>
      <c r="UV267" s="70"/>
      <c r="UW267" s="70"/>
      <c r="UX267" s="70"/>
      <c r="UY267" s="70"/>
      <c r="UZ267" s="70"/>
      <c r="VA267" s="70"/>
      <c r="VB267" s="70"/>
      <c r="VC267" s="70"/>
      <c r="VD267" s="70"/>
      <c r="VE267" s="70"/>
      <c r="VF267" s="70"/>
      <c r="VG267" s="70"/>
      <c r="VH267" s="70"/>
      <c r="VI267" s="70"/>
      <c r="VJ267" s="70"/>
      <c r="VK267" s="70"/>
      <c r="VL267" s="70"/>
      <c r="VM267" s="70"/>
      <c r="VN267" s="70"/>
      <c r="VO267" s="70"/>
      <c r="VP267" s="70"/>
      <c r="VQ267" s="70"/>
      <c r="VR267" s="70"/>
      <c r="VS267" s="70"/>
      <c r="VT267" s="70"/>
      <c r="VU267" s="70"/>
      <c r="VV267" s="70"/>
      <c r="VW267" s="70"/>
      <c r="VX267" s="70"/>
      <c r="VY267" s="70"/>
      <c r="VZ267" s="70"/>
      <c r="WA267" s="70"/>
      <c r="WB267" s="70"/>
    </row>
    <row r="268" spans="1:600" s="90" customFormat="1" ht="63.75">
      <c r="A268" s="401">
        <v>259</v>
      </c>
      <c r="B268" s="407" t="s">
        <v>645</v>
      </c>
      <c r="C268" s="272">
        <f t="shared" si="1"/>
        <v>52.1</v>
      </c>
      <c r="D268" s="235"/>
      <c r="E268" s="118"/>
      <c r="F268" s="273">
        <f t="shared" si="0"/>
        <v>52.1</v>
      </c>
      <c r="G268" s="118"/>
      <c r="H268" s="118"/>
      <c r="I268" s="118"/>
      <c r="J268" s="127"/>
      <c r="K268" s="118"/>
      <c r="L268" s="118"/>
      <c r="M268" s="118"/>
      <c r="N268" s="118"/>
      <c r="O268" s="118"/>
      <c r="P268" s="234"/>
      <c r="Q268" s="118"/>
      <c r="R268" s="118"/>
      <c r="S268" s="118"/>
      <c r="T268" s="118"/>
      <c r="U268" s="242">
        <v>52.1</v>
      </c>
      <c r="V268" s="274"/>
      <c r="W268" s="274"/>
      <c r="X268" s="274"/>
      <c r="Y268" s="275"/>
      <c r="Z268" s="334"/>
      <c r="AA268" s="334"/>
      <c r="AB268" s="334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  <c r="DH268" s="70"/>
      <c r="DI268" s="70"/>
      <c r="DJ268" s="70"/>
      <c r="DK268" s="70"/>
      <c r="DL268" s="70"/>
      <c r="DM268" s="70"/>
      <c r="DN268" s="70"/>
      <c r="DO268" s="70"/>
      <c r="DP268" s="70"/>
      <c r="DQ268" s="70"/>
      <c r="DR268" s="70"/>
      <c r="DS268" s="70"/>
      <c r="DT268" s="70"/>
      <c r="DU268" s="70"/>
      <c r="DV268" s="70"/>
      <c r="DW268" s="70"/>
      <c r="DX268" s="70"/>
      <c r="DY268" s="70"/>
      <c r="DZ268" s="70"/>
      <c r="EA268" s="70"/>
      <c r="EB268" s="70"/>
      <c r="EC268" s="70"/>
      <c r="ED268" s="70"/>
      <c r="EE268" s="70"/>
      <c r="EF268" s="70"/>
      <c r="EG268" s="70"/>
      <c r="EH268" s="70"/>
      <c r="EI268" s="70"/>
      <c r="EJ268" s="70"/>
      <c r="EK268" s="70"/>
      <c r="EL268" s="70"/>
      <c r="EM268" s="70"/>
      <c r="EN268" s="70"/>
      <c r="EO268" s="70"/>
      <c r="EP268" s="70"/>
      <c r="EQ268" s="70"/>
      <c r="ER268" s="70"/>
      <c r="ES268" s="70"/>
      <c r="ET268" s="70"/>
      <c r="EU268" s="70"/>
      <c r="EV268" s="70"/>
      <c r="EW268" s="70"/>
      <c r="EX268" s="70"/>
      <c r="EY268" s="70"/>
      <c r="EZ268" s="70"/>
      <c r="FA268" s="70"/>
      <c r="FB268" s="70"/>
      <c r="FC268" s="70"/>
      <c r="FD268" s="70"/>
      <c r="FE268" s="70"/>
      <c r="FF268" s="70"/>
      <c r="FG268" s="70"/>
      <c r="FH268" s="70"/>
      <c r="FI268" s="70"/>
      <c r="FJ268" s="70"/>
      <c r="FK268" s="70"/>
      <c r="FL268" s="70"/>
      <c r="FM268" s="70"/>
      <c r="FN268" s="70"/>
      <c r="FO268" s="70"/>
      <c r="FP268" s="70"/>
      <c r="FQ268" s="70"/>
      <c r="FR268" s="70"/>
      <c r="FS268" s="70"/>
      <c r="FT268" s="70"/>
      <c r="FU268" s="70"/>
      <c r="FV268" s="70"/>
      <c r="FW268" s="70"/>
      <c r="FX268" s="70"/>
      <c r="FY268" s="70"/>
      <c r="FZ268" s="70"/>
      <c r="GA268" s="70"/>
      <c r="GB268" s="70"/>
      <c r="GC268" s="70"/>
      <c r="GD268" s="70"/>
      <c r="GE268" s="70"/>
      <c r="GF268" s="70"/>
      <c r="GG268" s="70"/>
      <c r="GH268" s="70"/>
      <c r="GI268" s="70"/>
      <c r="GJ268" s="70"/>
      <c r="GK268" s="70"/>
      <c r="GL268" s="70"/>
      <c r="GM268" s="70"/>
      <c r="GN268" s="70"/>
      <c r="GO268" s="70"/>
      <c r="GP268" s="70"/>
      <c r="GQ268" s="70"/>
      <c r="GR268" s="70"/>
      <c r="GS268" s="70"/>
      <c r="GT268" s="70"/>
      <c r="GU268" s="70"/>
      <c r="GV268" s="70"/>
      <c r="GW268" s="70"/>
      <c r="GX268" s="70"/>
      <c r="GY268" s="70"/>
      <c r="GZ268" s="70"/>
      <c r="HA268" s="70"/>
      <c r="HB268" s="70"/>
      <c r="HC268" s="70"/>
      <c r="HD268" s="70"/>
      <c r="HE268" s="70"/>
      <c r="HF268" s="70"/>
      <c r="HG268" s="70"/>
      <c r="HH268" s="70"/>
      <c r="HI268" s="70"/>
      <c r="HJ268" s="70"/>
      <c r="HK268" s="70"/>
      <c r="HL268" s="70"/>
      <c r="HM268" s="70"/>
      <c r="HN268" s="70"/>
      <c r="HO268" s="70"/>
      <c r="HP268" s="70"/>
      <c r="HQ268" s="70"/>
      <c r="HR268" s="70"/>
      <c r="HS268" s="70"/>
      <c r="HT268" s="70"/>
      <c r="HU268" s="70"/>
      <c r="HV268" s="70"/>
      <c r="HW268" s="70"/>
      <c r="HX268" s="70"/>
      <c r="HY268" s="70"/>
      <c r="HZ268" s="70"/>
      <c r="IA268" s="70"/>
      <c r="IB268" s="70"/>
      <c r="IC268" s="70"/>
      <c r="ID268" s="70"/>
      <c r="IE268" s="70"/>
      <c r="IF268" s="70"/>
      <c r="IG268" s="70"/>
      <c r="IH268" s="70"/>
      <c r="II268" s="70"/>
      <c r="IJ268" s="70"/>
      <c r="IK268" s="70"/>
      <c r="IL268" s="70"/>
      <c r="IM268" s="70"/>
      <c r="IN268" s="70"/>
      <c r="IO268" s="70"/>
      <c r="IP268" s="70"/>
      <c r="IQ268" s="70"/>
      <c r="IR268" s="70"/>
      <c r="IS268" s="70"/>
      <c r="IT268" s="70"/>
      <c r="IU268" s="70"/>
      <c r="IV268" s="70"/>
      <c r="IW268" s="70"/>
      <c r="IX268" s="70"/>
      <c r="IY268" s="70"/>
      <c r="IZ268" s="70"/>
      <c r="JA268" s="70"/>
      <c r="JB268" s="70"/>
      <c r="JC268" s="70"/>
      <c r="JD268" s="70"/>
      <c r="JE268" s="70"/>
      <c r="JF268" s="70"/>
      <c r="JG268" s="70"/>
      <c r="JH268" s="70"/>
      <c r="JI268" s="70"/>
      <c r="JJ268" s="70"/>
      <c r="JK268" s="70"/>
      <c r="JL268" s="70"/>
      <c r="JM268" s="70"/>
      <c r="JN268" s="70"/>
      <c r="JO268" s="70"/>
      <c r="JP268" s="70"/>
      <c r="JQ268" s="70"/>
      <c r="JR268" s="70"/>
      <c r="JS268" s="70"/>
      <c r="JT268" s="70"/>
      <c r="JU268" s="70"/>
      <c r="JV268" s="70"/>
      <c r="JW268" s="70"/>
      <c r="JX268" s="70"/>
      <c r="JY268" s="70"/>
      <c r="JZ268" s="70"/>
      <c r="KA268" s="70"/>
      <c r="KB268" s="70"/>
      <c r="KC268" s="70"/>
      <c r="KD268" s="70"/>
      <c r="KE268" s="70"/>
      <c r="KF268" s="70"/>
      <c r="KG268" s="70"/>
      <c r="KH268" s="70"/>
      <c r="KI268" s="70"/>
      <c r="KJ268" s="70"/>
      <c r="KK268" s="70"/>
      <c r="KL268" s="70"/>
      <c r="KM268" s="70"/>
      <c r="KN268" s="70"/>
      <c r="KO268" s="70"/>
      <c r="KP268" s="70"/>
      <c r="KQ268" s="70"/>
      <c r="KR268" s="70"/>
      <c r="KS268" s="70"/>
      <c r="KT268" s="70"/>
      <c r="KU268" s="70"/>
      <c r="KV268" s="70"/>
      <c r="KW268" s="70"/>
      <c r="KX268" s="70"/>
      <c r="KY268" s="70"/>
      <c r="KZ268" s="70"/>
      <c r="LA268" s="70"/>
      <c r="LB268" s="70"/>
      <c r="LC268" s="70"/>
      <c r="LD268" s="70"/>
      <c r="LE268" s="70"/>
      <c r="LF268" s="70"/>
      <c r="LG268" s="70"/>
      <c r="LH268" s="70"/>
      <c r="LI268" s="70"/>
      <c r="LJ268" s="70"/>
      <c r="LK268" s="70"/>
      <c r="LL268" s="70"/>
      <c r="LM268" s="70"/>
      <c r="LN268" s="70"/>
      <c r="LO268" s="70"/>
      <c r="LP268" s="70"/>
      <c r="LQ268" s="70"/>
      <c r="LR268" s="70"/>
      <c r="LS268" s="70"/>
      <c r="LT268" s="70"/>
      <c r="LU268" s="70"/>
      <c r="LV268" s="70"/>
      <c r="LW268" s="70"/>
      <c r="LX268" s="70"/>
      <c r="LY268" s="70"/>
      <c r="LZ268" s="70"/>
      <c r="MA268" s="70"/>
      <c r="MB268" s="70"/>
      <c r="MC268" s="70"/>
      <c r="MD268" s="70"/>
      <c r="ME268" s="70"/>
      <c r="MF268" s="70"/>
      <c r="MG268" s="70"/>
      <c r="MH268" s="70"/>
      <c r="MI268" s="70"/>
      <c r="MJ268" s="70"/>
      <c r="MK268" s="70"/>
      <c r="ML268" s="70"/>
      <c r="MM268" s="70"/>
      <c r="MN268" s="70"/>
      <c r="MO268" s="70"/>
      <c r="MP268" s="70"/>
      <c r="MQ268" s="70"/>
      <c r="MR268" s="70"/>
      <c r="MS268" s="70"/>
      <c r="MT268" s="70"/>
      <c r="MU268" s="70"/>
      <c r="MV268" s="70"/>
      <c r="MW268" s="70"/>
      <c r="MX268" s="70"/>
      <c r="MY268" s="70"/>
      <c r="MZ268" s="70"/>
      <c r="NA268" s="70"/>
      <c r="NB268" s="70"/>
      <c r="NC268" s="70"/>
      <c r="ND268" s="70"/>
      <c r="NE268" s="70"/>
      <c r="NF268" s="70"/>
      <c r="NG268" s="70"/>
      <c r="NH268" s="70"/>
      <c r="NI268" s="70"/>
      <c r="NJ268" s="70"/>
      <c r="NK268" s="70"/>
      <c r="NL268" s="70"/>
      <c r="NM268" s="70"/>
      <c r="NN268" s="70"/>
      <c r="NO268" s="70"/>
      <c r="NP268" s="70"/>
      <c r="NQ268" s="70"/>
      <c r="NR268" s="70"/>
      <c r="NS268" s="70"/>
      <c r="NT268" s="70"/>
      <c r="NU268" s="70"/>
      <c r="NV268" s="70"/>
      <c r="NW268" s="70"/>
      <c r="NX268" s="70"/>
      <c r="NY268" s="70"/>
      <c r="NZ268" s="70"/>
      <c r="OA268" s="70"/>
      <c r="OB268" s="70"/>
      <c r="OC268" s="70"/>
      <c r="OD268" s="70"/>
      <c r="OE268" s="70"/>
      <c r="OF268" s="70"/>
      <c r="OG268" s="70"/>
      <c r="OH268" s="70"/>
      <c r="OI268" s="70"/>
      <c r="OJ268" s="70"/>
      <c r="OK268" s="70"/>
      <c r="OL268" s="70"/>
      <c r="OM268" s="70"/>
      <c r="ON268" s="70"/>
      <c r="OO268" s="70"/>
      <c r="OP268" s="70"/>
      <c r="OQ268" s="70"/>
      <c r="OR268" s="70"/>
      <c r="OS268" s="70"/>
      <c r="OT268" s="70"/>
      <c r="OU268" s="70"/>
      <c r="OV268" s="70"/>
      <c r="OW268" s="70"/>
      <c r="OX268" s="70"/>
      <c r="OY268" s="70"/>
      <c r="OZ268" s="70"/>
      <c r="PA268" s="70"/>
      <c r="PB268" s="70"/>
      <c r="PC268" s="70"/>
      <c r="PD268" s="70"/>
      <c r="PE268" s="70"/>
      <c r="PF268" s="70"/>
      <c r="PG268" s="70"/>
      <c r="PH268" s="70"/>
      <c r="PI268" s="70"/>
      <c r="PJ268" s="70"/>
      <c r="PK268" s="70"/>
      <c r="PL268" s="70"/>
      <c r="PM268" s="70"/>
      <c r="PN268" s="70"/>
      <c r="PO268" s="70"/>
      <c r="PP268" s="70"/>
      <c r="PQ268" s="70"/>
      <c r="PR268" s="70"/>
      <c r="PS268" s="70"/>
      <c r="PT268" s="70"/>
      <c r="PU268" s="70"/>
      <c r="PV268" s="70"/>
      <c r="PW268" s="70"/>
      <c r="PX268" s="70"/>
      <c r="PY268" s="70"/>
      <c r="PZ268" s="70"/>
      <c r="QA268" s="70"/>
      <c r="QB268" s="70"/>
      <c r="QC268" s="70"/>
      <c r="QD268" s="70"/>
      <c r="QE268" s="70"/>
      <c r="QF268" s="70"/>
      <c r="QG268" s="70"/>
      <c r="QH268" s="70"/>
      <c r="QI268" s="70"/>
      <c r="QJ268" s="70"/>
      <c r="QK268" s="70"/>
      <c r="QL268" s="70"/>
      <c r="QM268" s="70"/>
      <c r="QN268" s="70"/>
      <c r="QO268" s="70"/>
      <c r="QP268" s="70"/>
      <c r="QQ268" s="70"/>
      <c r="QR268" s="70"/>
      <c r="QS268" s="70"/>
      <c r="QT268" s="70"/>
      <c r="QU268" s="70"/>
      <c r="QV268" s="70"/>
      <c r="QW268" s="70"/>
      <c r="QX268" s="70"/>
      <c r="QY268" s="70"/>
      <c r="QZ268" s="70"/>
      <c r="RA268" s="70"/>
      <c r="RB268" s="70"/>
      <c r="RC268" s="70"/>
      <c r="RD268" s="70"/>
      <c r="RE268" s="70"/>
      <c r="RF268" s="70"/>
      <c r="RG268" s="70"/>
      <c r="RH268" s="70"/>
      <c r="RI268" s="70"/>
      <c r="RJ268" s="70"/>
      <c r="RK268" s="70"/>
      <c r="RL268" s="70"/>
      <c r="RM268" s="70"/>
      <c r="RN268" s="70"/>
      <c r="RO268" s="70"/>
      <c r="RP268" s="70"/>
      <c r="RQ268" s="70"/>
      <c r="RR268" s="70"/>
      <c r="RS268" s="70"/>
      <c r="RT268" s="70"/>
      <c r="RU268" s="70"/>
      <c r="RV268" s="70"/>
      <c r="RW268" s="70"/>
      <c r="RX268" s="70"/>
      <c r="RY268" s="70"/>
      <c r="RZ268" s="70"/>
      <c r="SA268" s="70"/>
      <c r="SB268" s="70"/>
      <c r="SC268" s="70"/>
      <c r="SD268" s="70"/>
      <c r="SE268" s="70"/>
      <c r="SF268" s="70"/>
      <c r="SG268" s="70"/>
      <c r="SH268" s="70"/>
      <c r="SI268" s="70"/>
      <c r="SJ268" s="70"/>
      <c r="SK268" s="70"/>
      <c r="SL268" s="70"/>
      <c r="SM268" s="70"/>
      <c r="SN268" s="70"/>
      <c r="SO268" s="70"/>
      <c r="SP268" s="70"/>
      <c r="SQ268" s="70"/>
      <c r="SR268" s="70"/>
      <c r="SS268" s="70"/>
      <c r="ST268" s="70"/>
      <c r="SU268" s="70"/>
      <c r="SV268" s="70"/>
      <c r="SW268" s="70"/>
      <c r="SX268" s="70"/>
      <c r="SY268" s="70"/>
      <c r="SZ268" s="70"/>
      <c r="TA268" s="70"/>
      <c r="TB268" s="70"/>
      <c r="TC268" s="70"/>
      <c r="TD268" s="70"/>
      <c r="TE268" s="70"/>
      <c r="TF268" s="70"/>
      <c r="TG268" s="70"/>
      <c r="TH268" s="70"/>
      <c r="TI268" s="70"/>
      <c r="TJ268" s="70"/>
      <c r="TK268" s="70"/>
      <c r="TL268" s="70"/>
      <c r="TM268" s="70"/>
      <c r="TN268" s="70"/>
      <c r="TO268" s="70"/>
      <c r="TP268" s="70"/>
      <c r="TQ268" s="70"/>
      <c r="TR268" s="70"/>
      <c r="TS268" s="70"/>
      <c r="TT268" s="70"/>
      <c r="TU268" s="70"/>
      <c r="TV268" s="70"/>
      <c r="TW268" s="70"/>
      <c r="TX268" s="70"/>
      <c r="TY268" s="70"/>
      <c r="TZ268" s="70"/>
      <c r="UA268" s="70"/>
      <c r="UB268" s="70"/>
      <c r="UC268" s="70"/>
      <c r="UD268" s="70"/>
      <c r="UE268" s="70"/>
      <c r="UF268" s="70"/>
      <c r="UG268" s="70"/>
      <c r="UH268" s="70"/>
      <c r="UI268" s="70"/>
      <c r="UJ268" s="70"/>
      <c r="UK268" s="70"/>
      <c r="UL268" s="70"/>
      <c r="UM268" s="70"/>
      <c r="UN268" s="70"/>
      <c r="UO268" s="70"/>
      <c r="UP268" s="70"/>
      <c r="UQ268" s="70"/>
      <c r="UR268" s="70"/>
      <c r="US268" s="70"/>
      <c r="UT268" s="70"/>
      <c r="UU268" s="70"/>
      <c r="UV268" s="70"/>
      <c r="UW268" s="70"/>
      <c r="UX268" s="70"/>
      <c r="UY268" s="70"/>
      <c r="UZ268" s="70"/>
      <c r="VA268" s="70"/>
      <c r="VB268" s="70"/>
      <c r="VC268" s="70"/>
      <c r="VD268" s="70"/>
      <c r="VE268" s="70"/>
      <c r="VF268" s="70"/>
      <c r="VG268" s="70"/>
      <c r="VH268" s="70"/>
      <c r="VI268" s="70"/>
      <c r="VJ268" s="70"/>
      <c r="VK268" s="70"/>
      <c r="VL268" s="70"/>
      <c r="VM268" s="70"/>
      <c r="VN268" s="70"/>
      <c r="VO268" s="70"/>
      <c r="VP268" s="70"/>
      <c r="VQ268" s="70"/>
      <c r="VR268" s="70"/>
      <c r="VS268" s="70"/>
      <c r="VT268" s="70"/>
      <c r="VU268" s="70"/>
      <c r="VV268" s="70"/>
      <c r="VW268" s="70"/>
      <c r="VX268" s="70"/>
      <c r="VY268" s="70"/>
      <c r="VZ268" s="70"/>
      <c r="WA268" s="70"/>
      <c r="WB268" s="70"/>
    </row>
    <row r="269" spans="1:600" s="90" customFormat="1" ht="51">
      <c r="A269" s="401">
        <v>260</v>
      </c>
      <c r="B269" s="407" t="s">
        <v>646</v>
      </c>
      <c r="C269" s="272">
        <f t="shared" si="1"/>
        <v>28.3</v>
      </c>
      <c r="D269" s="272"/>
      <c r="E269" s="272"/>
      <c r="F269" s="273">
        <f t="shared" si="0"/>
        <v>28.3</v>
      </c>
      <c r="G269" s="231"/>
      <c r="H269" s="231"/>
      <c r="I269" s="231"/>
      <c r="J269" s="232"/>
      <c r="K269" s="231"/>
      <c r="L269" s="231"/>
      <c r="M269" s="231"/>
      <c r="N269" s="231"/>
      <c r="O269" s="231"/>
      <c r="P269" s="243"/>
      <c r="Q269" s="235"/>
      <c r="R269" s="235"/>
      <c r="S269" s="231"/>
      <c r="T269" s="231"/>
      <c r="U269" s="141">
        <v>28.3</v>
      </c>
      <c r="V269" s="231"/>
      <c r="W269" s="231"/>
      <c r="X269" s="231"/>
      <c r="Y269" s="233"/>
      <c r="Z269" s="334"/>
      <c r="AA269" s="334"/>
      <c r="AB269" s="334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  <c r="DH269" s="70"/>
      <c r="DI269" s="70"/>
      <c r="DJ269" s="70"/>
      <c r="DK269" s="70"/>
      <c r="DL269" s="70"/>
      <c r="DM269" s="70"/>
      <c r="DN269" s="70"/>
      <c r="DO269" s="70"/>
      <c r="DP269" s="70"/>
      <c r="DQ269" s="70"/>
      <c r="DR269" s="70"/>
      <c r="DS269" s="70"/>
      <c r="DT269" s="70"/>
      <c r="DU269" s="70"/>
      <c r="DV269" s="70"/>
      <c r="DW269" s="70"/>
      <c r="DX269" s="70"/>
      <c r="DY269" s="70"/>
      <c r="DZ269" s="70"/>
      <c r="EA269" s="70"/>
      <c r="EB269" s="70"/>
      <c r="EC269" s="70"/>
      <c r="ED269" s="70"/>
      <c r="EE269" s="70"/>
      <c r="EF269" s="70"/>
      <c r="EG269" s="70"/>
      <c r="EH269" s="70"/>
      <c r="EI269" s="70"/>
      <c r="EJ269" s="70"/>
      <c r="EK269" s="70"/>
      <c r="EL269" s="70"/>
      <c r="EM269" s="70"/>
      <c r="EN269" s="70"/>
      <c r="EO269" s="70"/>
      <c r="EP269" s="70"/>
      <c r="EQ269" s="70"/>
      <c r="ER269" s="70"/>
      <c r="ES269" s="70"/>
      <c r="ET269" s="70"/>
      <c r="EU269" s="70"/>
      <c r="EV269" s="70"/>
      <c r="EW269" s="70"/>
      <c r="EX269" s="70"/>
      <c r="EY269" s="70"/>
      <c r="EZ269" s="70"/>
      <c r="FA269" s="70"/>
      <c r="FB269" s="70"/>
      <c r="FC269" s="70"/>
      <c r="FD269" s="70"/>
      <c r="FE269" s="70"/>
      <c r="FF269" s="70"/>
      <c r="FG269" s="70"/>
      <c r="FH269" s="70"/>
      <c r="FI269" s="70"/>
      <c r="FJ269" s="70"/>
      <c r="FK269" s="70"/>
      <c r="FL269" s="70"/>
      <c r="FM269" s="70"/>
      <c r="FN269" s="70"/>
      <c r="FO269" s="70"/>
      <c r="FP269" s="70"/>
      <c r="FQ269" s="70"/>
      <c r="FR269" s="70"/>
      <c r="FS269" s="70"/>
      <c r="FT269" s="70"/>
      <c r="FU269" s="70"/>
      <c r="FV269" s="70"/>
      <c r="FW269" s="70"/>
      <c r="FX269" s="70"/>
      <c r="FY269" s="70"/>
      <c r="FZ269" s="70"/>
      <c r="GA269" s="70"/>
      <c r="GB269" s="70"/>
      <c r="GC269" s="70"/>
      <c r="GD269" s="70"/>
      <c r="GE269" s="70"/>
      <c r="GF269" s="70"/>
      <c r="GG269" s="70"/>
      <c r="GH269" s="70"/>
      <c r="GI269" s="70"/>
      <c r="GJ269" s="70"/>
      <c r="GK269" s="70"/>
      <c r="GL269" s="70"/>
      <c r="GM269" s="70"/>
      <c r="GN269" s="70"/>
      <c r="GO269" s="70"/>
      <c r="GP269" s="70"/>
      <c r="GQ269" s="70"/>
      <c r="GR269" s="70"/>
      <c r="GS269" s="70"/>
      <c r="GT269" s="70"/>
      <c r="GU269" s="70"/>
      <c r="GV269" s="70"/>
      <c r="GW269" s="70"/>
      <c r="GX269" s="70"/>
      <c r="GY269" s="70"/>
      <c r="GZ269" s="70"/>
      <c r="HA269" s="70"/>
      <c r="HB269" s="70"/>
      <c r="HC269" s="70"/>
      <c r="HD269" s="70"/>
      <c r="HE269" s="70"/>
      <c r="HF269" s="70"/>
      <c r="HG269" s="70"/>
      <c r="HH269" s="70"/>
      <c r="HI269" s="70"/>
      <c r="HJ269" s="70"/>
      <c r="HK269" s="70"/>
      <c r="HL269" s="70"/>
      <c r="HM269" s="70"/>
      <c r="HN269" s="70"/>
      <c r="HO269" s="70"/>
      <c r="HP269" s="70"/>
      <c r="HQ269" s="70"/>
      <c r="HR269" s="70"/>
      <c r="HS269" s="70"/>
      <c r="HT269" s="70"/>
      <c r="HU269" s="70"/>
      <c r="HV269" s="70"/>
      <c r="HW269" s="70"/>
      <c r="HX269" s="70"/>
      <c r="HY269" s="70"/>
      <c r="HZ269" s="70"/>
      <c r="IA269" s="70"/>
      <c r="IB269" s="70"/>
      <c r="IC269" s="70"/>
      <c r="ID269" s="70"/>
      <c r="IE269" s="70"/>
      <c r="IF269" s="70"/>
      <c r="IG269" s="70"/>
      <c r="IH269" s="70"/>
      <c r="II269" s="70"/>
      <c r="IJ269" s="70"/>
      <c r="IK269" s="70"/>
      <c r="IL269" s="70"/>
      <c r="IM269" s="70"/>
      <c r="IN269" s="70"/>
      <c r="IO269" s="70"/>
      <c r="IP269" s="70"/>
      <c r="IQ269" s="70"/>
      <c r="IR269" s="70"/>
      <c r="IS269" s="70"/>
      <c r="IT269" s="70"/>
      <c r="IU269" s="70"/>
      <c r="IV269" s="70"/>
      <c r="IW269" s="70"/>
      <c r="IX269" s="70"/>
      <c r="IY269" s="70"/>
      <c r="IZ269" s="70"/>
      <c r="JA269" s="70"/>
      <c r="JB269" s="70"/>
      <c r="JC269" s="70"/>
      <c r="JD269" s="70"/>
      <c r="JE269" s="70"/>
      <c r="JF269" s="70"/>
      <c r="JG269" s="70"/>
      <c r="JH269" s="70"/>
      <c r="JI269" s="70"/>
      <c r="JJ269" s="70"/>
      <c r="JK269" s="70"/>
      <c r="JL269" s="70"/>
      <c r="JM269" s="70"/>
      <c r="JN269" s="70"/>
      <c r="JO269" s="70"/>
      <c r="JP269" s="70"/>
      <c r="JQ269" s="70"/>
      <c r="JR269" s="70"/>
      <c r="JS269" s="70"/>
      <c r="JT269" s="70"/>
      <c r="JU269" s="70"/>
      <c r="JV269" s="70"/>
      <c r="JW269" s="70"/>
      <c r="JX269" s="70"/>
      <c r="JY269" s="70"/>
      <c r="JZ269" s="70"/>
      <c r="KA269" s="70"/>
      <c r="KB269" s="70"/>
      <c r="KC269" s="70"/>
      <c r="KD269" s="70"/>
      <c r="KE269" s="70"/>
      <c r="KF269" s="70"/>
      <c r="KG269" s="70"/>
      <c r="KH269" s="70"/>
      <c r="KI269" s="70"/>
      <c r="KJ269" s="70"/>
      <c r="KK269" s="70"/>
      <c r="KL269" s="70"/>
      <c r="KM269" s="70"/>
      <c r="KN269" s="70"/>
      <c r="KO269" s="70"/>
      <c r="KP269" s="70"/>
      <c r="KQ269" s="70"/>
      <c r="KR269" s="70"/>
      <c r="KS269" s="70"/>
      <c r="KT269" s="70"/>
      <c r="KU269" s="70"/>
      <c r="KV269" s="70"/>
      <c r="KW269" s="70"/>
      <c r="KX269" s="70"/>
      <c r="KY269" s="70"/>
      <c r="KZ269" s="70"/>
      <c r="LA269" s="70"/>
      <c r="LB269" s="70"/>
      <c r="LC269" s="70"/>
      <c r="LD269" s="70"/>
      <c r="LE269" s="70"/>
      <c r="LF269" s="70"/>
      <c r="LG269" s="70"/>
      <c r="LH269" s="70"/>
      <c r="LI269" s="70"/>
      <c r="LJ269" s="70"/>
      <c r="LK269" s="70"/>
      <c r="LL269" s="70"/>
      <c r="LM269" s="70"/>
      <c r="LN269" s="70"/>
      <c r="LO269" s="70"/>
      <c r="LP269" s="70"/>
      <c r="LQ269" s="70"/>
      <c r="LR269" s="70"/>
      <c r="LS269" s="70"/>
      <c r="LT269" s="70"/>
      <c r="LU269" s="70"/>
      <c r="LV269" s="70"/>
      <c r="LW269" s="70"/>
      <c r="LX269" s="70"/>
      <c r="LY269" s="70"/>
      <c r="LZ269" s="70"/>
      <c r="MA269" s="70"/>
      <c r="MB269" s="70"/>
      <c r="MC269" s="70"/>
      <c r="MD269" s="70"/>
      <c r="ME269" s="70"/>
      <c r="MF269" s="70"/>
      <c r="MG269" s="70"/>
      <c r="MH269" s="70"/>
      <c r="MI269" s="70"/>
      <c r="MJ269" s="70"/>
      <c r="MK269" s="70"/>
      <c r="ML269" s="70"/>
      <c r="MM269" s="70"/>
      <c r="MN269" s="70"/>
      <c r="MO269" s="70"/>
      <c r="MP269" s="70"/>
      <c r="MQ269" s="70"/>
      <c r="MR269" s="70"/>
      <c r="MS269" s="70"/>
      <c r="MT269" s="70"/>
      <c r="MU269" s="70"/>
      <c r="MV269" s="70"/>
      <c r="MW269" s="70"/>
      <c r="MX269" s="70"/>
      <c r="MY269" s="70"/>
      <c r="MZ269" s="70"/>
      <c r="NA269" s="70"/>
      <c r="NB269" s="70"/>
      <c r="NC269" s="70"/>
      <c r="ND269" s="70"/>
      <c r="NE269" s="70"/>
      <c r="NF269" s="70"/>
      <c r="NG269" s="70"/>
      <c r="NH269" s="70"/>
      <c r="NI269" s="70"/>
      <c r="NJ269" s="70"/>
      <c r="NK269" s="70"/>
      <c r="NL269" s="70"/>
      <c r="NM269" s="70"/>
      <c r="NN269" s="70"/>
      <c r="NO269" s="70"/>
      <c r="NP269" s="70"/>
      <c r="NQ269" s="70"/>
      <c r="NR269" s="70"/>
      <c r="NS269" s="70"/>
      <c r="NT269" s="70"/>
      <c r="NU269" s="70"/>
      <c r="NV269" s="70"/>
      <c r="NW269" s="70"/>
      <c r="NX269" s="70"/>
      <c r="NY269" s="70"/>
      <c r="NZ269" s="70"/>
      <c r="OA269" s="70"/>
      <c r="OB269" s="70"/>
      <c r="OC269" s="70"/>
      <c r="OD269" s="70"/>
      <c r="OE269" s="70"/>
      <c r="OF269" s="70"/>
      <c r="OG269" s="70"/>
      <c r="OH269" s="70"/>
      <c r="OI269" s="70"/>
      <c r="OJ269" s="70"/>
      <c r="OK269" s="70"/>
      <c r="OL269" s="70"/>
      <c r="OM269" s="70"/>
      <c r="ON269" s="70"/>
      <c r="OO269" s="70"/>
      <c r="OP269" s="70"/>
      <c r="OQ269" s="70"/>
      <c r="OR269" s="70"/>
      <c r="OS269" s="70"/>
      <c r="OT269" s="70"/>
      <c r="OU269" s="70"/>
      <c r="OV269" s="70"/>
      <c r="OW269" s="70"/>
      <c r="OX269" s="70"/>
      <c r="OY269" s="70"/>
      <c r="OZ269" s="70"/>
      <c r="PA269" s="70"/>
      <c r="PB269" s="70"/>
      <c r="PC269" s="70"/>
      <c r="PD269" s="70"/>
      <c r="PE269" s="70"/>
      <c r="PF269" s="70"/>
      <c r="PG269" s="70"/>
      <c r="PH269" s="70"/>
      <c r="PI269" s="70"/>
      <c r="PJ269" s="70"/>
      <c r="PK269" s="70"/>
      <c r="PL269" s="70"/>
      <c r="PM269" s="70"/>
      <c r="PN269" s="70"/>
      <c r="PO269" s="70"/>
      <c r="PP269" s="70"/>
      <c r="PQ269" s="70"/>
      <c r="PR269" s="70"/>
      <c r="PS269" s="70"/>
      <c r="PT269" s="70"/>
      <c r="PU269" s="70"/>
      <c r="PV269" s="70"/>
      <c r="PW269" s="70"/>
      <c r="PX269" s="70"/>
      <c r="PY269" s="70"/>
      <c r="PZ269" s="70"/>
      <c r="QA269" s="70"/>
      <c r="QB269" s="70"/>
      <c r="QC269" s="70"/>
      <c r="QD269" s="70"/>
      <c r="QE269" s="70"/>
      <c r="QF269" s="70"/>
      <c r="QG269" s="70"/>
      <c r="QH269" s="70"/>
      <c r="QI269" s="70"/>
      <c r="QJ269" s="70"/>
      <c r="QK269" s="70"/>
      <c r="QL269" s="70"/>
      <c r="QM269" s="70"/>
      <c r="QN269" s="70"/>
      <c r="QO269" s="70"/>
      <c r="QP269" s="70"/>
      <c r="QQ269" s="70"/>
      <c r="QR269" s="70"/>
      <c r="QS269" s="70"/>
      <c r="QT269" s="70"/>
      <c r="QU269" s="70"/>
      <c r="QV269" s="70"/>
      <c r="QW269" s="70"/>
      <c r="QX269" s="70"/>
      <c r="QY269" s="70"/>
      <c r="QZ269" s="70"/>
      <c r="RA269" s="70"/>
      <c r="RB269" s="70"/>
      <c r="RC269" s="70"/>
      <c r="RD269" s="70"/>
      <c r="RE269" s="70"/>
      <c r="RF269" s="70"/>
      <c r="RG269" s="70"/>
      <c r="RH269" s="70"/>
      <c r="RI269" s="70"/>
      <c r="RJ269" s="70"/>
      <c r="RK269" s="70"/>
      <c r="RL269" s="70"/>
      <c r="RM269" s="70"/>
      <c r="RN269" s="70"/>
      <c r="RO269" s="70"/>
      <c r="RP269" s="70"/>
      <c r="RQ269" s="70"/>
      <c r="RR269" s="70"/>
      <c r="RS269" s="70"/>
      <c r="RT269" s="70"/>
      <c r="RU269" s="70"/>
      <c r="RV269" s="70"/>
      <c r="RW269" s="70"/>
      <c r="RX269" s="70"/>
      <c r="RY269" s="70"/>
      <c r="RZ269" s="70"/>
      <c r="SA269" s="70"/>
      <c r="SB269" s="70"/>
      <c r="SC269" s="70"/>
      <c r="SD269" s="70"/>
      <c r="SE269" s="70"/>
      <c r="SF269" s="70"/>
      <c r="SG269" s="70"/>
      <c r="SH269" s="70"/>
      <c r="SI269" s="70"/>
      <c r="SJ269" s="70"/>
      <c r="SK269" s="70"/>
      <c r="SL269" s="70"/>
      <c r="SM269" s="70"/>
      <c r="SN269" s="70"/>
      <c r="SO269" s="70"/>
      <c r="SP269" s="70"/>
      <c r="SQ269" s="70"/>
      <c r="SR269" s="70"/>
      <c r="SS269" s="70"/>
      <c r="ST269" s="70"/>
      <c r="SU269" s="70"/>
      <c r="SV269" s="70"/>
      <c r="SW269" s="70"/>
      <c r="SX269" s="70"/>
      <c r="SY269" s="70"/>
      <c r="SZ269" s="70"/>
      <c r="TA269" s="70"/>
      <c r="TB269" s="70"/>
      <c r="TC269" s="70"/>
      <c r="TD269" s="70"/>
      <c r="TE269" s="70"/>
      <c r="TF269" s="70"/>
      <c r="TG269" s="70"/>
      <c r="TH269" s="70"/>
      <c r="TI269" s="70"/>
      <c r="TJ269" s="70"/>
      <c r="TK269" s="70"/>
      <c r="TL269" s="70"/>
      <c r="TM269" s="70"/>
      <c r="TN269" s="70"/>
      <c r="TO269" s="70"/>
      <c r="TP269" s="70"/>
      <c r="TQ269" s="70"/>
      <c r="TR269" s="70"/>
      <c r="TS269" s="70"/>
      <c r="TT269" s="70"/>
      <c r="TU269" s="70"/>
      <c r="TV269" s="70"/>
      <c r="TW269" s="70"/>
      <c r="TX269" s="70"/>
      <c r="TY269" s="70"/>
      <c r="TZ269" s="70"/>
      <c r="UA269" s="70"/>
      <c r="UB269" s="70"/>
      <c r="UC269" s="70"/>
      <c r="UD269" s="70"/>
      <c r="UE269" s="70"/>
      <c r="UF269" s="70"/>
      <c r="UG269" s="70"/>
      <c r="UH269" s="70"/>
      <c r="UI269" s="70"/>
      <c r="UJ269" s="70"/>
      <c r="UK269" s="70"/>
      <c r="UL269" s="70"/>
      <c r="UM269" s="70"/>
      <c r="UN269" s="70"/>
      <c r="UO269" s="70"/>
      <c r="UP269" s="70"/>
      <c r="UQ269" s="70"/>
      <c r="UR269" s="70"/>
      <c r="US269" s="70"/>
      <c r="UT269" s="70"/>
      <c r="UU269" s="70"/>
      <c r="UV269" s="70"/>
      <c r="UW269" s="70"/>
      <c r="UX269" s="70"/>
      <c r="UY269" s="70"/>
      <c r="UZ269" s="70"/>
      <c r="VA269" s="70"/>
      <c r="VB269" s="70"/>
      <c r="VC269" s="70"/>
      <c r="VD269" s="70"/>
      <c r="VE269" s="70"/>
      <c r="VF269" s="70"/>
      <c r="VG269" s="70"/>
      <c r="VH269" s="70"/>
      <c r="VI269" s="70"/>
      <c r="VJ269" s="70"/>
      <c r="VK269" s="70"/>
      <c r="VL269" s="70"/>
      <c r="VM269" s="70"/>
      <c r="VN269" s="70"/>
      <c r="VO269" s="70"/>
      <c r="VP269" s="70"/>
      <c r="VQ269" s="70"/>
      <c r="VR269" s="70"/>
      <c r="VS269" s="70"/>
      <c r="VT269" s="70"/>
      <c r="VU269" s="70"/>
      <c r="VV269" s="70"/>
      <c r="VW269" s="70"/>
      <c r="VX269" s="70"/>
      <c r="VY269" s="70"/>
      <c r="VZ269" s="70"/>
      <c r="WA269" s="70"/>
      <c r="WB269" s="70"/>
    </row>
    <row r="270" spans="1:600" s="90" customFormat="1" ht="28.9" customHeight="1">
      <c r="A270" s="401">
        <v>261</v>
      </c>
      <c r="B270" s="407" t="s">
        <v>647</v>
      </c>
      <c r="C270" s="272">
        <f t="shared" si="1"/>
        <v>31.4</v>
      </c>
      <c r="D270" s="272"/>
      <c r="E270" s="272"/>
      <c r="F270" s="273">
        <f t="shared" si="0"/>
        <v>31.4</v>
      </c>
      <c r="G270" s="231"/>
      <c r="H270" s="231"/>
      <c r="I270" s="231"/>
      <c r="J270" s="232"/>
      <c r="K270" s="231"/>
      <c r="L270" s="231"/>
      <c r="M270" s="231"/>
      <c r="N270" s="231"/>
      <c r="O270" s="231"/>
      <c r="P270" s="243"/>
      <c r="Q270" s="235"/>
      <c r="R270" s="235"/>
      <c r="S270" s="231"/>
      <c r="T270" s="231"/>
      <c r="U270" s="141">
        <v>31.4</v>
      </c>
      <c r="V270" s="231"/>
      <c r="W270" s="231"/>
      <c r="X270" s="231"/>
      <c r="Y270" s="233"/>
      <c r="Z270" s="334"/>
      <c r="AA270" s="334"/>
      <c r="AB270" s="334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70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0"/>
      <c r="ES270" s="70"/>
      <c r="ET270" s="70"/>
      <c r="EU270" s="70"/>
      <c r="EV270" s="70"/>
      <c r="EW270" s="70"/>
      <c r="EX270" s="70"/>
      <c r="EY270" s="70"/>
      <c r="EZ270" s="70"/>
      <c r="FA270" s="70"/>
      <c r="FB270" s="70"/>
      <c r="FC270" s="70"/>
      <c r="FD270" s="70"/>
      <c r="FE270" s="70"/>
      <c r="FF270" s="70"/>
      <c r="FG270" s="70"/>
      <c r="FH270" s="70"/>
      <c r="FI270" s="70"/>
      <c r="FJ270" s="70"/>
      <c r="FK270" s="70"/>
      <c r="FL270" s="70"/>
      <c r="FM270" s="70"/>
      <c r="FN270" s="70"/>
      <c r="FO270" s="70"/>
      <c r="FP270" s="70"/>
      <c r="FQ270" s="70"/>
      <c r="FR270" s="70"/>
      <c r="FS270" s="70"/>
      <c r="FT270" s="70"/>
      <c r="FU270" s="70"/>
      <c r="FV270" s="70"/>
      <c r="FW270" s="70"/>
      <c r="FX270" s="70"/>
      <c r="FY270" s="70"/>
      <c r="FZ270" s="70"/>
      <c r="GA270" s="70"/>
      <c r="GB270" s="70"/>
      <c r="GC270" s="70"/>
      <c r="GD270" s="70"/>
      <c r="GE270" s="70"/>
      <c r="GF270" s="70"/>
      <c r="GG270" s="70"/>
      <c r="GH270" s="70"/>
      <c r="GI270" s="70"/>
      <c r="GJ270" s="70"/>
      <c r="GK270" s="70"/>
      <c r="GL270" s="70"/>
      <c r="GM270" s="70"/>
      <c r="GN270" s="70"/>
      <c r="GO270" s="70"/>
      <c r="GP270" s="70"/>
      <c r="GQ270" s="70"/>
      <c r="GR270" s="70"/>
      <c r="GS270" s="70"/>
      <c r="GT270" s="70"/>
      <c r="GU270" s="70"/>
      <c r="GV270" s="70"/>
      <c r="GW270" s="70"/>
      <c r="GX270" s="70"/>
      <c r="GY270" s="70"/>
      <c r="GZ270" s="70"/>
      <c r="HA270" s="70"/>
      <c r="HB270" s="70"/>
      <c r="HC270" s="70"/>
      <c r="HD270" s="70"/>
      <c r="HE270" s="70"/>
      <c r="HF270" s="70"/>
      <c r="HG270" s="70"/>
      <c r="HH270" s="70"/>
      <c r="HI270" s="70"/>
      <c r="HJ270" s="70"/>
      <c r="HK270" s="70"/>
      <c r="HL270" s="70"/>
      <c r="HM270" s="70"/>
      <c r="HN270" s="70"/>
      <c r="HO270" s="70"/>
      <c r="HP270" s="70"/>
      <c r="HQ270" s="70"/>
      <c r="HR270" s="70"/>
      <c r="HS270" s="70"/>
      <c r="HT270" s="70"/>
      <c r="HU270" s="70"/>
      <c r="HV270" s="70"/>
      <c r="HW270" s="70"/>
      <c r="HX270" s="70"/>
      <c r="HY270" s="70"/>
      <c r="HZ270" s="70"/>
      <c r="IA270" s="70"/>
      <c r="IB270" s="70"/>
      <c r="IC270" s="70"/>
      <c r="ID270" s="70"/>
      <c r="IE270" s="70"/>
      <c r="IF270" s="70"/>
      <c r="IG270" s="70"/>
      <c r="IH270" s="70"/>
      <c r="II270" s="70"/>
      <c r="IJ270" s="70"/>
      <c r="IK270" s="70"/>
      <c r="IL270" s="70"/>
      <c r="IM270" s="70"/>
      <c r="IN270" s="70"/>
      <c r="IO270" s="70"/>
      <c r="IP270" s="70"/>
      <c r="IQ270" s="70"/>
      <c r="IR270" s="70"/>
      <c r="IS270" s="70"/>
      <c r="IT270" s="70"/>
      <c r="IU270" s="70"/>
      <c r="IV270" s="70"/>
      <c r="IW270" s="70"/>
      <c r="IX270" s="70"/>
      <c r="IY270" s="70"/>
      <c r="IZ270" s="70"/>
      <c r="JA270" s="70"/>
      <c r="JB270" s="70"/>
      <c r="JC270" s="70"/>
      <c r="JD270" s="70"/>
      <c r="JE270" s="70"/>
      <c r="JF270" s="70"/>
      <c r="JG270" s="70"/>
      <c r="JH270" s="70"/>
      <c r="JI270" s="70"/>
      <c r="JJ270" s="70"/>
      <c r="JK270" s="70"/>
      <c r="JL270" s="70"/>
      <c r="JM270" s="70"/>
      <c r="JN270" s="70"/>
      <c r="JO270" s="70"/>
      <c r="JP270" s="70"/>
      <c r="JQ270" s="70"/>
      <c r="JR270" s="70"/>
      <c r="JS270" s="70"/>
      <c r="JT270" s="70"/>
      <c r="JU270" s="70"/>
      <c r="JV270" s="70"/>
      <c r="JW270" s="70"/>
      <c r="JX270" s="70"/>
      <c r="JY270" s="70"/>
      <c r="JZ270" s="70"/>
      <c r="KA270" s="70"/>
      <c r="KB270" s="70"/>
      <c r="KC270" s="70"/>
      <c r="KD270" s="70"/>
      <c r="KE270" s="70"/>
      <c r="KF270" s="70"/>
      <c r="KG270" s="70"/>
      <c r="KH270" s="70"/>
      <c r="KI270" s="70"/>
      <c r="KJ270" s="70"/>
      <c r="KK270" s="70"/>
      <c r="KL270" s="70"/>
      <c r="KM270" s="70"/>
      <c r="KN270" s="70"/>
      <c r="KO270" s="70"/>
      <c r="KP270" s="70"/>
      <c r="KQ270" s="70"/>
      <c r="KR270" s="70"/>
      <c r="KS270" s="70"/>
      <c r="KT270" s="70"/>
      <c r="KU270" s="70"/>
      <c r="KV270" s="70"/>
      <c r="KW270" s="70"/>
      <c r="KX270" s="70"/>
      <c r="KY270" s="70"/>
      <c r="KZ270" s="70"/>
      <c r="LA270" s="70"/>
      <c r="LB270" s="70"/>
      <c r="LC270" s="70"/>
      <c r="LD270" s="70"/>
      <c r="LE270" s="70"/>
      <c r="LF270" s="70"/>
      <c r="LG270" s="70"/>
      <c r="LH270" s="70"/>
      <c r="LI270" s="70"/>
      <c r="LJ270" s="70"/>
      <c r="LK270" s="70"/>
      <c r="LL270" s="70"/>
      <c r="LM270" s="70"/>
      <c r="LN270" s="70"/>
      <c r="LO270" s="70"/>
      <c r="LP270" s="70"/>
      <c r="LQ270" s="70"/>
      <c r="LR270" s="70"/>
      <c r="LS270" s="70"/>
      <c r="LT270" s="70"/>
      <c r="LU270" s="70"/>
      <c r="LV270" s="70"/>
      <c r="LW270" s="70"/>
      <c r="LX270" s="70"/>
      <c r="LY270" s="70"/>
      <c r="LZ270" s="70"/>
      <c r="MA270" s="70"/>
      <c r="MB270" s="70"/>
      <c r="MC270" s="70"/>
      <c r="MD270" s="70"/>
      <c r="ME270" s="70"/>
      <c r="MF270" s="70"/>
      <c r="MG270" s="70"/>
      <c r="MH270" s="70"/>
      <c r="MI270" s="70"/>
      <c r="MJ270" s="70"/>
      <c r="MK270" s="70"/>
      <c r="ML270" s="70"/>
      <c r="MM270" s="70"/>
      <c r="MN270" s="70"/>
      <c r="MO270" s="70"/>
      <c r="MP270" s="70"/>
      <c r="MQ270" s="70"/>
      <c r="MR270" s="70"/>
      <c r="MS270" s="70"/>
      <c r="MT270" s="70"/>
      <c r="MU270" s="70"/>
      <c r="MV270" s="70"/>
      <c r="MW270" s="70"/>
      <c r="MX270" s="70"/>
      <c r="MY270" s="70"/>
      <c r="MZ270" s="70"/>
      <c r="NA270" s="70"/>
      <c r="NB270" s="70"/>
      <c r="NC270" s="70"/>
      <c r="ND270" s="70"/>
      <c r="NE270" s="70"/>
      <c r="NF270" s="70"/>
      <c r="NG270" s="70"/>
      <c r="NH270" s="70"/>
      <c r="NI270" s="70"/>
      <c r="NJ270" s="70"/>
      <c r="NK270" s="70"/>
      <c r="NL270" s="70"/>
      <c r="NM270" s="70"/>
      <c r="NN270" s="70"/>
      <c r="NO270" s="70"/>
      <c r="NP270" s="70"/>
      <c r="NQ270" s="70"/>
      <c r="NR270" s="70"/>
      <c r="NS270" s="70"/>
      <c r="NT270" s="70"/>
      <c r="NU270" s="70"/>
      <c r="NV270" s="70"/>
      <c r="NW270" s="70"/>
      <c r="NX270" s="70"/>
      <c r="NY270" s="70"/>
      <c r="NZ270" s="70"/>
      <c r="OA270" s="70"/>
      <c r="OB270" s="70"/>
      <c r="OC270" s="70"/>
      <c r="OD270" s="70"/>
      <c r="OE270" s="70"/>
      <c r="OF270" s="70"/>
      <c r="OG270" s="70"/>
      <c r="OH270" s="70"/>
      <c r="OI270" s="70"/>
      <c r="OJ270" s="70"/>
      <c r="OK270" s="70"/>
      <c r="OL270" s="70"/>
      <c r="OM270" s="70"/>
      <c r="ON270" s="70"/>
      <c r="OO270" s="70"/>
      <c r="OP270" s="70"/>
      <c r="OQ270" s="70"/>
      <c r="OR270" s="70"/>
      <c r="OS270" s="70"/>
      <c r="OT270" s="70"/>
      <c r="OU270" s="70"/>
      <c r="OV270" s="70"/>
      <c r="OW270" s="70"/>
      <c r="OX270" s="70"/>
      <c r="OY270" s="70"/>
      <c r="OZ270" s="70"/>
      <c r="PA270" s="70"/>
      <c r="PB270" s="70"/>
      <c r="PC270" s="70"/>
      <c r="PD270" s="70"/>
      <c r="PE270" s="70"/>
      <c r="PF270" s="70"/>
      <c r="PG270" s="70"/>
      <c r="PH270" s="70"/>
      <c r="PI270" s="70"/>
      <c r="PJ270" s="70"/>
      <c r="PK270" s="70"/>
      <c r="PL270" s="70"/>
      <c r="PM270" s="70"/>
      <c r="PN270" s="70"/>
      <c r="PO270" s="70"/>
      <c r="PP270" s="70"/>
      <c r="PQ270" s="70"/>
      <c r="PR270" s="70"/>
      <c r="PS270" s="70"/>
      <c r="PT270" s="70"/>
      <c r="PU270" s="70"/>
      <c r="PV270" s="70"/>
      <c r="PW270" s="70"/>
      <c r="PX270" s="70"/>
      <c r="PY270" s="70"/>
      <c r="PZ270" s="70"/>
      <c r="QA270" s="70"/>
      <c r="QB270" s="70"/>
      <c r="QC270" s="70"/>
      <c r="QD270" s="70"/>
      <c r="QE270" s="70"/>
      <c r="QF270" s="70"/>
      <c r="QG270" s="70"/>
      <c r="QH270" s="70"/>
      <c r="QI270" s="70"/>
      <c r="QJ270" s="70"/>
      <c r="QK270" s="70"/>
      <c r="QL270" s="70"/>
      <c r="QM270" s="70"/>
      <c r="QN270" s="70"/>
      <c r="QO270" s="70"/>
      <c r="QP270" s="70"/>
      <c r="QQ270" s="70"/>
      <c r="QR270" s="70"/>
      <c r="QS270" s="70"/>
      <c r="QT270" s="70"/>
      <c r="QU270" s="70"/>
      <c r="QV270" s="70"/>
      <c r="QW270" s="70"/>
      <c r="QX270" s="70"/>
      <c r="QY270" s="70"/>
      <c r="QZ270" s="70"/>
      <c r="RA270" s="70"/>
      <c r="RB270" s="70"/>
      <c r="RC270" s="70"/>
      <c r="RD270" s="70"/>
      <c r="RE270" s="70"/>
      <c r="RF270" s="70"/>
      <c r="RG270" s="70"/>
      <c r="RH270" s="70"/>
      <c r="RI270" s="70"/>
      <c r="RJ270" s="70"/>
      <c r="RK270" s="70"/>
      <c r="RL270" s="70"/>
      <c r="RM270" s="70"/>
      <c r="RN270" s="70"/>
      <c r="RO270" s="70"/>
      <c r="RP270" s="70"/>
      <c r="RQ270" s="70"/>
      <c r="RR270" s="70"/>
      <c r="RS270" s="70"/>
      <c r="RT270" s="70"/>
      <c r="RU270" s="70"/>
      <c r="RV270" s="70"/>
      <c r="RW270" s="70"/>
      <c r="RX270" s="70"/>
      <c r="RY270" s="70"/>
      <c r="RZ270" s="70"/>
      <c r="SA270" s="70"/>
      <c r="SB270" s="70"/>
      <c r="SC270" s="70"/>
      <c r="SD270" s="70"/>
      <c r="SE270" s="70"/>
      <c r="SF270" s="70"/>
      <c r="SG270" s="70"/>
      <c r="SH270" s="70"/>
      <c r="SI270" s="70"/>
      <c r="SJ270" s="70"/>
      <c r="SK270" s="70"/>
      <c r="SL270" s="70"/>
      <c r="SM270" s="70"/>
      <c r="SN270" s="70"/>
      <c r="SO270" s="70"/>
      <c r="SP270" s="70"/>
      <c r="SQ270" s="70"/>
      <c r="SR270" s="70"/>
      <c r="SS270" s="70"/>
      <c r="ST270" s="70"/>
      <c r="SU270" s="70"/>
      <c r="SV270" s="70"/>
      <c r="SW270" s="70"/>
      <c r="SX270" s="70"/>
      <c r="SY270" s="70"/>
      <c r="SZ270" s="70"/>
      <c r="TA270" s="70"/>
      <c r="TB270" s="70"/>
      <c r="TC270" s="70"/>
      <c r="TD270" s="70"/>
      <c r="TE270" s="70"/>
      <c r="TF270" s="70"/>
      <c r="TG270" s="70"/>
      <c r="TH270" s="70"/>
      <c r="TI270" s="70"/>
      <c r="TJ270" s="70"/>
      <c r="TK270" s="70"/>
      <c r="TL270" s="70"/>
      <c r="TM270" s="70"/>
      <c r="TN270" s="70"/>
      <c r="TO270" s="70"/>
      <c r="TP270" s="70"/>
      <c r="TQ270" s="70"/>
      <c r="TR270" s="70"/>
      <c r="TS270" s="70"/>
      <c r="TT270" s="70"/>
      <c r="TU270" s="70"/>
      <c r="TV270" s="70"/>
      <c r="TW270" s="70"/>
      <c r="TX270" s="70"/>
      <c r="TY270" s="70"/>
      <c r="TZ270" s="70"/>
      <c r="UA270" s="70"/>
      <c r="UB270" s="70"/>
      <c r="UC270" s="70"/>
      <c r="UD270" s="70"/>
      <c r="UE270" s="70"/>
      <c r="UF270" s="70"/>
      <c r="UG270" s="70"/>
      <c r="UH270" s="70"/>
      <c r="UI270" s="70"/>
      <c r="UJ270" s="70"/>
      <c r="UK270" s="70"/>
      <c r="UL270" s="70"/>
      <c r="UM270" s="70"/>
      <c r="UN270" s="70"/>
      <c r="UO270" s="70"/>
      <c r="UP270" s="70"/>
      <c r="UQ270" s="70"/>
      <c r="UR270" s="70"/>
      <c r="US270" s="70"/>
      <c r="UT270" s="70"/>
      <c r="UU270" s="70"/>
      <c r="UV270" s="70"/>
      <c r="UW270" s="70"/>
      <c r="UX270" s="70"/>
      <c r="UY270" s="70"/>
      <c r="UZ270" s="70"/>
      <c r="VA270" s="70"/>
      <c r="VB270" s="70"/>
      <c r="VC270" s="70"/>
      <c r="VD270" s="70"/>
      <c r="VE270" s="70"/>
      <c r="VF270" s="70"/>
      <c r="VG270" s="70"/>
      <c r="VH270" s="70"/>
      <c r="VI270" s="70"/>
      <c r="VJ270" s="70"/>
      <c r="VK270" s="70"/>
      <c r="VL270" s="70"/>
      <c r="VM270" s="70"/>
      <c r="VN270" s="70"/>
      <c r="VO270" s="70"/>
      <c r="VP270" s="70"/>
      <c r="VQ270" s="70"/>
      <c r="VR270" s="70"/>
      <c r="VS270" s="70"/>
      <c r="VT270" s="70"/>
      <c r="VU270" s="70"/>
      <c r="VV270" s="70"/>
      <c r="VW270" s="70"/>
      <c r="VX270" s="70"/>
      <c r="VY270" s="70"/>
      <c r="VZ270" s="70"/>
      <c r="WA270" s="70"/>
      <c r="WB270" s="70"/>
    </row>
    <row r="271" spans="1:600" s="90" customFormat="1" ht="49.15" customHeight="1">
      <c r="A271" s="401">
        <v>262</v>
      </c>
      <c r="B271" s="411" t="s">
        <v>648</v>
      </c>
      <c r="C271" s="272">
        <f t="shared" si="1"/>
        <v>5</v>
      </c>
      <c r="D271" s="272"/>
      <c r="E271" s="272"/>
      <c r="F271" s="273">
        <f t="shared" si="0"/>
        <v>5</v>
      </c>
      <c r="G271" s="231"/>
      <c r="H271" s="231"/>
      <c r="I271" s="231"/>
      <c r="J271" s="232"/>
      <c r="K271" s="231"/>
      <c r="L271" s="231"/>
      <c r="M271" s="231"/>
      <c r="N271" s="231"/>
      <c r="O271" s="231"/>
      <c r="P271" s="243"/>
      <c r="Q271" s="235"/>
      <c r="R271" s="235"/>
      <c r="S271" s="231"/>
      <c r="T271" s="231"/>
      <c r="U271" s="141">
        <v>5</v>
      </c>
      <c r="V271" s="231"/>
      <c r="W271" s="231"/>
      <c r="X271" s="231"/>
      <c r="Y271" s="233"/>
      <c r="Z271" s="334"/>
      <c r="AA271" s="334"/>
      <c r="AB271" s="334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70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70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  <c r="HF271" s="70"/>
      <c r="HG271" s="70"/>
      <c r="HH271" s="70"/>
      <c r="HI271" s="70"/>
      <c r="HJ271" s="70"/>
      <c r="HK271" s="70"/>
      <c r="HL271" s="70"/>
      <c r="HM271" s="70"/>
      <c r="HN271" s="70"/>
      <c r="HO271" s="70"/>
      <c r="HP271" s="70"/>
      <c r="HQ271" s="70"/>
      <c r="HR271" s="70"/>
      <c r="HS271" s="70"/>
      <c r="HT271" s="70"/>
      <c r="HU271" s="70"/>
      <c r="HV271" s="70"/>
      <c r="HW271" s="70"/>
      <c r="HX271" s="70"/>
      <c r="HY271" s="70"/>
      <c r="HZ271" s="70"/>
      <c r="IA271" s="70"/>
      <c r="IB271" s="70"/>
      <c r="IC271" s="70"/>
      <c r="ID271" s="70"/>
      <c r="IE271" s="70"/>
      <c r="IF271" s="70"/>
      <c r="IG271" s="70"/>
      <c r="IH271" s="70"/>
      <c r="II271" s="70"/>
      <c r="IJ271" s="70"/>
      <c r="IK271" s="70"/>
      <c r="IL271" s="70"/>
      <c r="IM271" s="70"/>
      <c r="IN271" s="70"/>
      <c r="IO271" s="70"/>
      <c r="IP271" s="70"/>
      <c r="IQ271" s="70"/>
      <c r="IR271" s="70"/>
      <c r="IS271" s="70"/>
      <c r="IT271" s="70"/>
      <c r="IU271" s="70"/>
      <c r="IV271" s="70"/>
      <c r="IW271" s="70"/>
      <c r="IX271" s="70"/>
      <c r="IY271" s="70"/>
      <c r="IZ271" s="70"/>
      <c r="JA271" s="70"/>
      <c r="JB271" s="70"/>
      <c r="JC271" s="70"/>
      <c r="JD271" s="70"/>
      <c r="JE271" s="70"/>
      <c r="JF271" s="70"/>
      <c r="JG271" s="70"/>
      <c r="JH271" s="70"/>
      <c r="JI271" s="70"/>
      <c r="JJ271" s="70"/>
      <c r="JK271" s="70"/>
      <c r="JL271" s="70"/>
      <c r="JM271" s="70"/>
      <c r="JN271" s="70"/>
      <c r="JO271" s="70"/>
      <c r="JP271" s="70"/>
      <c r="JQ271" s="70"/>
      <c r="JR271" s="70"/>
      <c r="JS271" s="70"/>
      <c r="JT271" s="70"/>
      <c r="JU271" s="70"/>
      <c r="JV271" s="70"/>
      <c r="JW271" s="70"/>
      <c r="JX271" s="70"/>
      <c r="JY271" s="70"/>
      <c r="JZ271" s="70"/>
      <c r="KA271" s="70"/>
      <c r="KB271" s="70"/>
      <c r="KC271" s="70"/>
      <c r="KD271" s="70"/>
      <c r="KE271" s="70"/>
      <c r="KF271" s="70"/>
      <c r="KG271" s="70"/>
      <c r="KH271" s="70"/>
      <c r="KI271" s="70"/>
      <c r="KJ271" s="70"/>
      <c r="KK271" s="70"/>
      <c r="KL271" s="70"/>
      <c r="KM271" s="70"/>
      <c r="KN271" s="70"/>
      <c r="KO271" s="70"/>
      <c r="KP271" s="70"/>
      <c r="KQ271" s="70"/>
      <c r="KR271" s="70"/>
      <c r="KS271" s="70"/>
      <c r="KT271" s="70"/>
      <c r="KU271" s="70"/>
      <c r="KV271" s="70"/>
      <c r="KW271" s="70"/>
      <c r="KX271" s="70"/>
      <c r="KY271" s="70"/>
      <c r="KZ271" s="70"/>
      <c r="LA271" s="70"/>
      <c r="LB271" s="70"/>
      <c r="LC271" s="70"/>
      <c r="LD271" s="70"/>
      <c r="LE271" s="70"/>
      <c r="LF271" s="70"/>
      <c r="LG271" s="70"/>
      <c r="LH271" s="70"/>
      <c r="LI271" s="70"/>
      <c r="LJ271" s="70"/>
      <c r="LK271" s="70"/>
      <c r="LL271" s="70"/>
      <c r="LM271" s="70"/>
      <c r="LN271" s="70"/>
      <c r="LO271" s="70"/>
      <c r="LP271" s="70"/>
      <c r="LQ271" s="70"/>
      <c r="LR271" s="70"/>
      <c r="LS271" s="70"/>
      <c r="LT271" s="70"/>
      <c r="LU271" s="70"/>
      <c r="LV271" s="70"/>
      <c r="LW271" s="70"/>
      <c r="LX271" s="70"/>
      <c r="LY271" s="70"/>
      <c r="LZ271" s="70"/>
      <c r="MA271" s="70"/>
      <c r="MB271" s="70"/>
      <c r="MC271" s="70"/>
      <c r="MD271" s="70"/>
      <c r="ME271" s="70"/>
      <c r="MF271" s="70"/>
      <c r="MG271" s="70"/>
      <c r="MH271" s="70"/>
      <c r="MI271" s="70"/>
      <c r="MJ271" s="70"/>
      <c r="MK271" s="70"/>
      <c r="ML271" s="70"/>
      <c r="MM271" s="70"/>
      <c r="MN271" s="70"/>
      <c r="MO271" s="70"/>
      <c r="MP271" s="70"/>
      <c r="MQ271" s="70"/>
      <c r="MR271" s="70"/>
      <c r="MS271" s="70"/>
      <c r="MT271" s="70"/>
      <c r="MU271" s="70"/>
      <c r="MV271" s="70"/>
      <c r="MW271" s="70"/>
      <c r="MX271" s="70"/>
      <c r="MY271" s="70"/>
      <c r="MZ271" s="70"/>
      <c r="NA271" s="70"/>
      <c r="NB271" s="70"/>
      <c r="NC271" s="70"/>
      <c r="ND271" s="70"/>
      <c r="NE271" s="70"/>
      <c r="NF271" s="70"/>
      <c r="NG271" s="70"/>
      <c r="NH271" s="70"/>
      <c r="NI271" s="70"/>
      <c r="NJ271" s="70"/>
      <c r="NK271" s="70"/>
      <c r="NL271" s="70"/>
      <c r="NM271" s="70"/>
      <c r="NN271" s="70"/>
      <c r="NO271" s="70"/>
      <c r="NP271" s="70"/>
      <c r="NQ271" s="70"/>
      <c r="NR271" s="70"/>
      <c r="NS271" s="70"/>
      <c r="NT271" s="70"/>
      <c r="NU271" s="70"/>
      <c r="NV271" s="70"/>
      <c r="NW271" s="70"/>
      <c r="NX271" s="70"/>
      <c r="NY271" s="70"/>
      <c r="NZ271" s="70"/>
      <c r="OA271" s="70"/>
      <c r="OB271" s="70"/>
      <c r="OC271" s="70"/>
      <c r="OD271" s="70"/>
      <c r="OE271" s="70"/>
      <c r="OF271" s="70"/>
      <c r="OG271" s="70"/>
      <c r="OH271" s="70"/>
      <c r="OI271" s="70"/>
      <c r="OJ271" s="70"/>
      <c r="OK271" s="70"/>
      <c r="OL271" s="70"/>
      <c r="OM271" s="70"/>
      <c r="ON271" s="70"/>
      <c r="OO271" s="70"/>
      <c r="OP271" s="70"/>
      <c r="OQ271" s="70"/>
      <c r="OR271" s="70"/>
      <c r="OS271" s="70"/>
      <c r="OT271" s="70"/>
      <c r="OU271" s="70"/>
      <c r="OV271" s="70"/>
      <c r="OW271" s="70"/>
      <c r="OX271" s="70"/>
      <c r="OY271" s="70"/>
      <c r="OZ271" s="70"/>
      <c r="PA271" s="70"/>
      <c r="PB271" s="70"/>
      <c r="PC271" s="70"/>
      <c r="PD271" s="70"/>
      <c r="PE271" s="70"/>
      <c r="PF271" s="70"/>
      <c r="PG271" s="70"/>
      <c r="PH271" s="70"/>
      <c r="PI271" s="70"/>
      <c r="PJ271" s="70"/>
      <c r="PK271" s="70"/>
      <c r="PL271" s="70"/>
      <c r="PM271" s="70"/>
      <c r="PN271" s="70"/>
      <c r="PO271" s="70"/>
      <c r="PP271" s="70"/>
      <c r="PQ271" s="70"/>
      <c r="PR271" s="70"/>
      <c r="PS271" s="70"/>
      <c r="PT271" s="70"/>
      <c r="PU271" s="70"/>
      <c r="PV271" s="70"/>
      <c r="PW271" s="70"/>
      <c r="PX271" s="70"/>
      <c r="PY271" s="70"/>
      <c r="PZ271" s="70"/>
      <c r="QA271" s="70"/>
      <c r="QB271" s="70"/>
      <c r="QC271" s="70"/>
      <c r="QD271" s="70"/>
      <c r="QE271" s="70"/>
      <c r="QF271" s="70"/>
      <c r="QG271" s="70"/>
      <c r="QH271" s="70"/>
      <c r="QI271" s="70"/>
      <c r="QJ271" s="70"/>
      <c r="QK271" s="70"/>
      <c r="QL271" s="70"/>
      <c r="QM271" s="70"/>
      <c r="QN271" s="70"/>
      <c r="QO271" s="70"/>
      <c r="QP271" s="70"/>
      <c r="QQ271" s="70"/>
      <c r="QR271" s="70"/>
      <c r="QS271" s="70"/>
      <c r="QT271" s="70"/>
      <c r="QU271" s="70"/>
      <c r="QV271" s="70"/>
      <c r="QW271" s="70"/>
      <c r="QX271" s="70"/>
      <c r="QY271" s="70"/>
      <c r="QZ271" s="70"/>
      <c r="RA271" s="70"/>
      <c r="RB271" s="70"/>
      <c r="RC271" s="70"/>
      <c r="RD271" s="70"/>
      <c r="RE271" s="70"/>
      <c r="RF271" s="70"/>
      <c r="RG271" s="70"/>
      <c r="RH271" s="70"/>
      <c r="RI271" s="70"/>
      <c r="RJ271" s="70"/>
      <c r="RK271" s="70"/>
      <c r="RL271" s="70"/>
      <c r="RM271" s="70"/>
      <c r="RN271" s="70"/>
      <c r="RO271" s="70"/>
      <c r="RP271" s="70"/>
      <c r="RQ271" s="70"/>
      <c r="RR271" s="70"/>
      <c r="RS271" s="70"/>
      <c r="RT271" s="70"/>
      <c r="RU271" s="70"/>
      <c r="RV271" s="70"/>
      <c r="RW271" s="70"/>
      <c r="RX271" s="70"/>
      <c r="RY271" s="70"/>
      <c r="RZ271" s="70"/>
      <c r="SA271" s="70"/>
      <c r="SB271" s="70"/>
      <c r="SC271" s="70"/>
      <c r="SD271" s="70"/>
      <c r="SE271" s="70"/>
      <c r="SF271" s="70"/>
      <c r="SG271" s="70"/>
      <c r="SH271" s="70"/>
      <c r="SI271" s="70"/>
      <c r="SJ271" s="70"/>
      <c r="SK271" s="70"/>
      <c r="SL271" s="70"/>
      <c r="SM271" s="70"/>
      <c r="SN271" s="70"/>
      <c r="SO271" s="70"/>
      <c r="SP271" s="70"/>
      <c r="SQ271" s="70"/>
      <c r="SR271" s="70"/>
      <c r="SS271" s="70"/>
      <c r="ST271" s="70"/>
      <c r="SU271" s="70"/>
      <c r="SV271" s="70"/>
      <c r="SW271" s="70"/>
      <c r="SX271" s="70"/>
      <c r="SY271" s="70"/>
      <c r="SZ271" s="70"/>
      <c r="TA271" s="70"/>
      <c r="TB271" s="70"/>
      <c r="TC271" s="70"/>
      <c r="TD271" s="70"/>
      <c r="TE271" s="70"/>
      <c r="TF271" s="70"/>
      <c r="TG271" s="70"/>
      <c r="TH271" s="70"/>
      <c r="TI271" s="70"/>
      <c r="TJ271" s="70"/>
      <c r="TK271" s="70"/>
      <c r="TL271" s="70"/>
      <c r="TM271" s="70"/>
      <c r="TN271" s="70"/>
      <c r="TO271" s="70"/>
      <c r="TP271" s="70"/>
      <c r="TQ271" s="70"/>
      <c r="TR271" s="70"/>
      <c r="TS271" s="70"/>
      <c r="TT271" s="70"/>
      <c r="TU271" s="70"/>
      <c r="TV271" s="70"/>
      <c r="TW271" s="70"/>
      <c r="TX271" s="70"/>
      <c r="TY271" s="70"/>
      <c r="TZ271" s="70"/>
      <c r="UA271" s="70"/>
      <c r="UB271" s="70"/>
      <c r="UC271" s="70"/>
      <c r="UD271" s="70"/>
      <c r="UE271" s="70"/>
      <c r="UF271" s="70"/>
      <c r="UG271" s="70"/>
      <c r="UH271" s="70"/>
      <c r="UI271" s="70"/>
      <c r="UJ271" s="70"/>
      <c r="UK271" s="70"/>
      <c r="UL271" s="70"/>
      <c r="UM271" s="70"/>
      <c r="UN271" s="70"/>
      <c r="UO271" s="70"/>
      <c r="UP271" s="70"/>
      <c r="UQ271" s="70"/>
      <c r="UR271" s="70"/>
      <c r="US271" s="70"/>
      <c r="UT271" s="70"/>
      <c r="UU271" s="70"/>
      <c r="UV271" s="70"/>
      <c r="UW271" s="70"/>
      <c r="UX271" s="70"/>
      <c r="UY271" s="70"/>
      <c r="UZ271" s="70"/>
      <c r="VA271" s="70"/>
      <c r="VB271" s="70"/>
      <c r="VC271" s="70"/>
      <c r="VD271" s="70"/>
      <c r="VE271" s="70"/>
      <c r="VF271" s="70"/>
      <c r="VG271" s="70"/>
      <c r="VH271" s="70"/>
      <c r="VI271" s="70"/>
      <c r="VJ271" s="70"/>
      <c r="VK271" s="70"/>
      <c r="VL271" s="70"/>
      <c r="VM271" s="70"/>
      <c r="VN271" s="70"/>
      <c r="VO271" s="70"/>
      <c r="VP271" s="70"/>
      <c r="VQ271" s="70"/>
      <c r="VR271" s="70"/>
      <c r="VS271" s="70"/>
      <c r="VT271" s="70"/>
      <c r="VU271" s="70"/>
      <c r="VV271" s="70"/>
      <c r="VW271" s="70"/>
      <c r="VX271" s="70"/>
      <c r="VY271" s="70"/>
      <c r="VZ271" s="70"/>
      <c r="WA271" s="70"/>
      <c r="WB271" s="70"/>
    </row>
    <row r="272" spans="1:600" s="90" customFormat="1" ht="63.75">
      <c r="A272" s="401">
        <v>263</v>
      </c>
      <c r="B272" s="407" t="s">
        <v>649</v>
      </c>
      <c r="C272" s="272">
        <f t="shared" si="1"/>
        <v>25.3</v>
      </c>
      <c r="D272" s="272"/>
      <c r="E272" s="272"/>
      <c r="F272" s="273">
        <f t="shared" si="0"/>
        <v>25.3</v>
      </c>
      <c r="G272" s="118"/>
      <c r="H272" s="118"/>
      <c r="I272" s="118"/>
      <c r="J272" s="127"/>
      <c r="K272" s="118"/>
      <c r="L272" s="118"/>
      <c r="M272" s="118"/>
      <c r="N272" s="118"/>
      <c r="O272" s="118"/>
      <c r="P272" s="234"/>
      <c r="Q272" s="235"/>
      <c r="R272" s="235"/>
      <c r="S272" s="118"/>
      <c r="T272" s="118"/>
      <c r="U272" s="141">
        <v>25.3</v>
      </c>
      <c r="V272" s="118"/>
      <c r="W272" s="118"/>
      <c r="X272" s="118"/>
      <c r="Y272" s="158"/>
      <c r="Z272" s="334"/>
      <c r="AA272" s="334"/>
      <c r="AB272" s="334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  <c r="DH272" s="70"/>
      <c r="DI272" s="70"/>
      <c r="DJ272" s="70"/>
      <c r="DK272" s="70"/>
      <c r="DL272" s="70"/>
      <c r="DM272" s="70"/>
      <c r="DN272" s="70"/>
      <c r="DO272" s="70"/>
      <c r="DP272" s="70"/>
      <c r="DQ272" s="70"/>
      <c r="DR272" s="70"/>
      <c r="DS272" s="70"/>
      <c r="DT272" s="70"/>
      <c r="DU272" s="70"/>
      <c r="DV272" s="70"/>
      <c r="DW272" s="70"/>
      <c r="DX272" s="70"/>
      <c r="DY272" s="70"/>
      <c r="DZ272" s="70"/>
      <c r="EA272" s="70"/>
      <c r="EB272" s="70"/>
      <c r="EC272" s="70"/>
      <c r="ED272" s="70"/>
      <c r="EE272" s="70"/>
      <c r="EF272" s="70"/>
      <c r="EG272" s="70"/>
      <c r="EH272" s="70"/>
      <c r="EI272" s="70"/>
      <c r="EJ272" s="70"/>
      <c r="EK272" s="70"/>
      <c r="EL272" s="70"/>
      <c r="EM272" s="70"/>
      <c r="EN272" s="70"/>
      <c r="EO272" s="70"/>
      <c r="EP272" s="70"/>
      <c r="EQ272" s="70"/>
      <c r="ER272" s="70"/>
      <c r="ES272" s="70"/>
      <c r="ET272" s="70"/>
      <c r="EU272" s="70"/>
      <c r="EV272" s="70"/>
      <c r="EW272" s="70"/>
      <c r="EX272" s="70"/>
      <c r="EY272" s="70"/>
      <c r="EZ272" s="70"/>
      <c r="FA272" s="70"/>
      <c r="FB272" s="70"/>
      <c r="FC272" s="70"/>
      <c r="FD272" s="70"/>
      <c r="FE272" s="70"/>
      <c r="FF272" s="70"/>
      <c r="FG272" s="70"/>
      <c r="FH272" s="70"/>
      <c r="FI272" s="70"/>
      <c r="FJ272" s="70"/>
      <c r="FK272" s="70"/>
      <c r="FL272" s="70"/>
      <c r="FM272" s="70"/>
      <c r="FN272" s="70"/>
      <c r="FO272" s="70"/>
      <c r="FP272" s="70"/>
      <c r="FQ272" s="70"/>
      <c r="FR272" s="70"/>
      <c r="FS272" s="70"/>
      <c r="FT272" s="70"/>
      <c r="FU272" s="70"/>
      <c r="FV272" s="70"/>
      <c r="FW272" s="70"/>
      <c r="FX272" s="70"/>
      <c r="FY272" s="70"/>
      <c r="FZ272" s="70"/>
      <c r="GA272" s="70"/>
      <c r="GB272" s="70"/>
      <c r="GC272" s="70"/>
      <c r="GD272" s="70"/>
      <c r="GE272" s="70"/>
      <c r="GF272" s="70"/>
      <c r="GG272" s="70"/>
      <c r="GH272" s="70"/>
      <c r="GI272" s="70"/>
      <c r="GJ272" s="70"/>
      <c r="GK272" s="70"/>
      <c r="GL272" s="70"/>
      <c r="GM272" s="70"/>
      <c r="GN272" s="70"/>
      <c r="GO272" s="70"/>
      <c r="GP272" s="70"/>
      <c r="GQ272" s="70"/>
      <c r="GR272" s="70"/>
      <c r="GS272" s="70"/>
      <c r="GT272" s="70"/>
      <c r="GU272" s="70"/>
      <c r="GV272" s="70"/>
      <c r="GW272" s="70"/>
      <c r="GX272" s="70"/>
      <c r="GY272" s="70"/>
      <c r="GZ272" s="70"/>
      <c r="HA272" s="70"/>
      <c r="HB272" s="70"/>
      <c r="HC272" s="70"/>
      <c r="HD272" s="70"/>
      <c r="HE272" s="70"/>
      <c r="HF272" s="70"/>
      <c r="HG272" s="70"/>
      <c r="HH272" s="70"/>
      <c r="HI272" s="70"/>
      <c r="HJ272" s="70"/>
      <c r="HK272" s="70"/>
      <c r="HL272" s="70"/>
      <c r="HM272" s="70"/>
      <c r="HN272" s="70"/>
      <c r="HO272" s="70"/>
      <c r="HP272" s="70"/>
      <c r="HQ272" s="70"/>
      <c r="HR272" s="70"/>
      <c r="HS272" s="70"/>
      <c r="HT272" s="70"/>
      <c r="HU272" s="70"/>
      <c r="HV272" s="70"/>
      <c r="HW272" s="70"/>
      <c r="HX272" s="70"/>
      <c r="HY272" s="70"/>
      <c r="HZ272" s="70"/>
      <c r="IA272" s="70"/>
      <c r="IB272" s="70"/>
      <c r="IC272" s="70"/>
      <c r="ID272" s="70"/>
      <c r="IE272" s="70"/>
      <c r="IF272" s="70"/>
      <c r="IG272" s="70"/>
      <c r="IH272" s="70"/>
      <c r="II272" s="70"/>
      <c r="IJ272" s="70"/>
      <c r="IK272" s="70"/>
      <c r="IL272" s="70"/>
      <c r="IM272" s="70"/>
      <c r="IN272" s="70"/>
      <c r="IO272" s="70"/>
      <c r="IP272" s="70"/>
      <c r="IQ272" s="70"/>
      <c r="IR272" s="70"/>
      <c r="IS272" s="70"/>
      <c r="IT272" s="70"/>
      <c r="IU272" s="70"/>
      <c r="IV272" s="70"/>
      <c r="IW272" s="70"/>
      <c r="IX272" s="70"/>
      <c r="IY272" s="70"/>
      <c r="IZ272" s="70"/>
      <c r="JA272" s="70"/>
      <c r="JB272" s="70"/>
      <c r="JC272" s="70"/>
      <c r="JD272" s="70"/>
      <c r="JE272" s="70"/>
      <c r="JF272" s="70"/>
      <c r="JG272" s="70"/>
      <c r="JH272" s="70"/>
      <c r="JI272" s="70"/>
      <c r="JJ272" s="70"/>
      <c r="JK272" s="70"/>
      <c r="JL272" s="70"/>
      <c r="JM272" s="70"/>
      <c r="JN272" s="70"/>
      <c r="JO272" s="70"/>
      <c r="JP272" s="70"/>
      <c r="JQ272" s="70"/>
      <c r="JR272" s="70"/>
      <c r="JS272" s="70"/>
      <c r="JT272" s="70"/>
      <c r="JU272" s="70"/>
      <c r="JV272" s="70"/>
      <c r="JW272" s="70"/>
      <c r="JX272" s="70"/>
      <c r="JY272" s="70"/>
      <c r="JZ272" s="70"/>
      <c r="KA272" s="70"/>
      <c r="KB272" s="70"/>
      <c r="KC272" s="70"/>
      <c r="KD272" s="70"/>
      <c r="KE272" s="70"/>
      <c r="KF272" s="70"/>
      <c r="KG272" s="70"/>
      <c r="KH272" s="70"/>
      <c r="KI272" s="70"/>
      <c r="KJ272" s="70"/>
      <c r="KK272" s="70"/>
      <c r="KL272" s="70"/>
      <c r="KM272" s="70"/>
      <c r="KN272" s="70"/>
      <c r="KO272" s="70"/>
      <c r="KP272" s="70"/>
      <c r="KQ272" s="70"/>
      <c r="KR272" s="70"/>
      <c r="KS272" s="70"/>
      <c r="KT272" s="70"/>
      <c r="KU272" s="70"/>
      <c r="KV272" s="70"/>
      <c r="KW272" s="70"/>
      <c r="KX272" s="70"/>
      <c r="KY272" s="70"/>
      <c r="KZ272" s="70"/>
      <c r="LA272" s="70"/>
      <c r="LB272" s="70"/>
      <c r="LC272" s="70"/>
      <c r="LD272" s="70"/>
      <c r="LE272" s="70"/>
      <c r="LF272" s="70"/>
      <c r="LG272" s="70"/>
      <c r="LH272" s="70"/>
      <c r="LI272" s="70"/>
      <c r="LJ272" s="70"/>
      <c r="LK272" s="70"/>
      <c r="LL272" s="70"/>
      <c r="LM272" s="70"/>
      <c r="LN272" s="70"/>
      <c r="LO272" s="70"/>
      <c r="LP272" s="70"/>
      <c r="LQ272" s="70"/>
      <c r="LR272" s="70"/>
      <c r="LS272" s="70"/>
      <c r="LT272" s="70"/>
      <c r="LU272" s="70"/>
      <c r="LV272" s="70"/>
      <c r="LW272" s="70"/>
      <c r="LX272" s="70"/>
      <c r="LY272" s="70"/>
      <c r="LZ272" s="70"/>
      <c r="MA272" s="70"/>
      <c r="MB272" s="70"/>
      <c r="MC272" s="70"/>
      <c r="MD272" s="70"/>
      <c r="ME272" s="70"/>
      <c r="MF272" s="70"/>
      <c r="MG272" s="70"/>
      <c r="MH272" s="70"/>
      <c r="MI272" s="70"/>
      <c r="MJ272" s="70"/>
      <c r="MK272" s="70"/>
      <c r="ML272" s="70"/>
      <c r="MM272" s="70"/>
      <c r="MN272" s="70"/>
      <c r="MO272" s="70"/>
      <c r="MP272" s="70"/>
      <c r="MQ272" s="70"/>
      <c r="MR272" s="70"/>
      <c r="MS272" s="70"/>
      <c r="MT272" s="70"/>
      <c r="MU272" s="70"/>
      <c r="MV272" s="70"/>
      <c r="MW272" s="70"/>
      <c r="MX272" s="70"/>
      <c r="MY272" s="70"/>
      <c r="MZ272" s="70"/>
      <c r="NA272" s="70"/>
      <c r="NB272" s="70"/>
      <c r="NC272" s="70"/>
      <c r="ND272" s="70"/>
      <c r="NE272" s="70"/>
      <c r="NF272" s="70"/>
      <c r="NG272" s="70"/>
      <c r="NH272" s="70"/>
      <c r="NI272" s="70"/>
      <c r="NJ272" s="70"/>
      <c r="NK272" s="70"/>
      <c r="NL272" s="70"/>
      <c r="NM272" s="70"/>
      <c r="NN272" s="70"/>
      <c r="NO272" s="70"/>
      <c r="NP272" s="70"/>
      <c r="NQ272" s="70"/>
      <c r="NR272" s="70"/>
      <c r="NS272" s="70"/>
      <c r="NT272" s="70"/>
      <c r="NU272" s="70"/>
      <c r="NV272" s="70"/>
      <c r="NW272" s="70"/>
      <c r="NX272" s="70"/>
      <c r="NY272" s="70"/>
      <c r="NZ272" s="70"/>
      <c r="OA272" s="70"/>
      <c r="OB272" s="70"/>
      <c r="OC272" s="70"/>
      <c r="OD272" s="70"/>
      <c r="OE272" s="70"/>
      <c r="OF272" s="70"/>
      <c r="OG272" s="70"/>
      <c r="OH272" s="70"/>
      <c r="OI272" s="70"/>
      <c r="OJ272" s="70"/>
      <c r="OK272" s="70"/>
      <c r="OL272" s="70"/>
      <c r="OM272" s="70"/>
      <c r="ON272" s="70"/>
      <c r="OO272" s="70"/>
      <c r="OP272" s="70"/>
      <c r="OQ272" s="70"/>
      <c r="OR272" s="70"/>
      <c r="OS272" s="70"/>
      <c r="OT272" s="70"/>
      <c r="OU272" s="70"/>
      <c r="OV272" s="70"/>
      <c r="OW272" s="70"/>
      <c r="OX272" s="70"/>
      <c r="OY272" s="70"/>
      <c r="OZ272" s="70"/>
      <c r="PA272" s="70"/>
      <c r="PB272" s="70"/>
      <c r="PC272" s="70"/>
      <c r="PD272" s="70"/>
      <c r="PE272" s="70"/>
      <c r="PF272" s="70"/>
      <c r="PG272" s="70"/>
      <c r="PH272" s="70"/>
      <c r="PI272" s="70"/>
      <c r="PJ272" s="70"/>
      <c r="PK272" s="70"/>
      <c r="PL272" s="70"/>
      <c r="PM272" s="70"/>
      <c r="PN272" s="70"/>
      <c r="PO272" s="70"/>
      <c r="PP272" s="70"/>
      <c r="PQ272" s="70"/>
      <c r="PR272" s="70"/>
      <c r="PS272" s="70"/>
      <c r="PT272" s="70"/>
      <c r="PU272" s="70"/>
      <c r="PV272" s="70"/>
      <c r="PW272" s="70"/>
      <c r="PX272" s="70"/>
      <c r="PY272" s="70"/>
      <c r="PZ272" s="70"/>
      <c r="QA272" s="70"/>
      <c r="QB272" s="70"/>
      <c r="QC272" s="70"/>
      <c r="QD272" s="70"/>
      <c r="QE272" s="70"/>
      <c r="QF272" s="70"/>
      <c r="QG272" s="70"/>
      <c r="QH272" s="70"/>
      <c r="QI272" s="70"/>
      <c r="QJ272" s="70"/>
      <c r="QK272" s="70"/>
      <c r="QL272" s="70"/>
      <c r="QM272" s="70"/>
      <c r="QN272" s="70"/>
      <c r="QO272" s="70"/>
      <c r="QP272" s="70"/>
      <c r="QQ272" s="70"/>
      <c r="QR272" s="70"/>
      <c r="QS272" s="70"/>
      <c r="QT272" s="70"/>
      <c r="QU272" s="70"/>
      <c r="QV272" s="70"/>
      <c r="QW272" s="70"/>
      <c r="QX272" s="70"/>
      <c r="QY272" s="70"/>
      <c r="QZ272" s="70"/>
      <c r="RA272" s="70"/>
      <c r="RB272" s="70"/>
      <c r="RC272" s="70"/>
      <c r="RD272" s="70"/>
      <c r="RE272" s="70"/>
      <c r="RF272" s="70"/>
      <c r="RG272" s="70"/>
      <c r="RH272" s="70"/>
      <c r="RI272" s="70"/>
      <c r="RJ272" s="70"/>
      <c r="RK272" s="70"/>
      <c r="RL272" s="70"/>
      <c r="RM272" s="70"/>
      <c r="RN272" s="70"/>
      <c r="RO272" s="70"/>
      <c r="RP272" s="70"/>
      <c r="RQ272" s="70"/>
      <c r="RR272" s="70"/>
      <c r="RS272" s="70"/>
      <c r="RT272" s="70"/>
      <c r="RU272" s="70"/>
      <c r="RV272" s="70"/>
      <c r="RW272" s="70"/>
      <c r="RX272" s="70"/>
      <c r="RY272" s="70"/>
      <c r="RZ272" s="70"/>
      <c r="SA272" s="70"/>
      <c r="SB272" s="70"/>
      <c r="SC272" s="70"/>
      <c r="SD272" s="70"/>
      <c r="SE272" s="70"/>
      <c r="SF272" s="70"/>
      <c r="SG272" s="70"/>
      <c r="SH272" s="70"/>
      <c r="SI272" s="70"/>
      <c r="SJ272" s="70"/>
      <c r="SK272" s="70"/>
      <c r="SL272" s="70"/>
      <c r="SM272" s="70"/>
      <c r="SN272" s="70"/>
      <c r="SO272" s="70"/>
      <c r="SP272" s="70"/>
      <c r="SQ272" s="70"/>
      <c r="SR272" s="70"/>
      <c r="SS272" s="70"/>
      <c r="ST272" s="70"/>
      <c r="SU272" s="70"/>
      <c r="SV272" s="70"/>
      <c r="SW272" s="70"/>
      <c r="SX272" s="70"/>
      <c r="SY272" s="70"/>
      <c r="SZ272" s="70"/>
      <c r="TA272" s="70"/>
      <c r="TB272" s="70"/>
      <c r="TC272" s="70"/>
      <c r="TD272" s="70"/>
      <c r="TE272" s="70"/>
      <c r="TF272" s="70"/>
      <c r="TG272" s="70"/>
      <c r="TH272" s="70"/>
      <c r="TI272" s="70"/>
      <c r="TJ272" s="70"/>
      <c r="TK272" s="70"/>
      <c r="TL272" s="70"/>
      <c r="TM272" s="70"/>
      <c r="TN272" s="70"/>
      <c r="TO272" s="70"/>
      <c r="TP272" s="70"/>
      <c r="TQ272" s="70"/>
      <c r="TR272" s="70"/>
      <c r="TS272" s="70"/>
      <c r="TT272" s="70"/>
      <c r="TU272" s="70"/>
      <c r="TV272" s="70"/>
      <c r="TW272" s="70"/>
      <c r="TX272" s="70"/>
      <c r="TY272" s="70"/>
      <c r="TZ272" s="70"/>
      <c r="UA272" s="70"/>
      <c r="UB272" s="70"/>
      <c r="UC272" s="70"/>
      <c r="UD272" s="70"/>
      <c r="UE272" s="70"/>
      <c r="UF272" s="70"/>
      <c r="UG272" s="70"/>
      <c r="UH272" s="70"/>
      <c r="UI272" s="70"/>
      <c r="UJ272" s="70"/>
      <c r="UK272" s="70"/>
      <c r="UL272" s="70"/>
      <c r="UM272" s="70"/>
      <c r="UN272" s="70"/>
      <c r="UO272" s="70"/>
      <c r="UP272" s="70"/>
      <c r="UQ272" s="70"/>
      <c r="UR272" s="70"/>
      <c r="US272" s="70"/>
      <c r="UT272" s="70"/>
      <c r="UU272" s="70"/>
      <c r="UV272" s="70"/>
      <c r="UW272" s="70"/>
      <c r="UX272" s="70"/>
      <c r="UY272" s="70"/>
      <c r="UZ272" s="70"/>
      <c r="VA272" s="70"/>
      <c r="VB272" s="70"/>
      <c r="VC272" s="70"/>
      <c r="VD272" s="70"/>
      <c r="VE272" s="70"/>
      <c r="VF272" s="70"/>
      <c r="VG272" s="70"/>
      <c r="VH272" s="70"/>
      <c r="VI272" s="70"/>
      <c r="VJ272" s="70"/>
      <c r="VK272" s="70"/>
      <c r="VL272" s="70"/>
      <c r="VM272" s="70"/>
      <c r="VN272" s="70"/>
      <c r="VO272" s="70"/>
      <c r="VP272" s="70"/>
      <c r="VQ272" s="70"/>
      <c r="VR272" s="70"/>
      <c r="VS272" s="70"/>
      <c r="VT272" s="70"/>
      <c r="VU272" s="70"/>
      <c r="VV272" s="70"/>
      <c r="VW272" s="70"/>
      <c r="VX272" s="70"/>
      <c r="VY272" s="70"/>
      <c r="VZ272" s="70"/>
      <c r="WA272" s="70"/>
      <c r="WB272" s="70"/>
    </row>
    <row r="273" spans="1:600" s="90" customFormat="1" ht="36.6" customHeight="1">
      <c r="A273" s="401">
        <v>264</v>
      </c>
      <c r="B273" s="415" t="s">
        <v>650</v>
      </c>
      <c r="C273" s="272">
        <f t="shared" si="1"/>
        <v>110</v>
      </c>
      <c r="D273" s="272"/>
      <c r="E273" s="272"/>
      <c r="F273" s="273">
        <f t="shared" si="0"/>
        <v>110</v>
      </c>
      <c r="G273" s="118"/>
      <c r="H273" s="118"/>
      <c r="I273" s="118"/>
      <c r="J273" s="127"/>
      <c r="K273" s="118"/>
      <c r="L273" s="118"/>
      <c r="M273" s="118"/>
      <c r="N273" s="118"/>
      <c r="O273" s="118"/>
      <c r="P273" s="234"/>
      <c r="Q273" s="235"/>
      <c r="R273" s="235"/>
      <c r="S273" s="118"/>
      <c r="T273" s="118"/>
      <c r="U273" s="141">
        <v>110</v>
      </c>
      <c r="V273" s="118"/>
      <c r="W273" s="118"/>
      <c r="X273" s="118"/>
      <c r="Y273" s="158"/>
      <c r="Z273" s="334"/>
      <c r="AA273" s="334"/>
      <c r="AB273" s="334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  <c r="CJ273" s="70"/>
      <c r="CK273" s="70"/>
      <c r="CL273" s="70"/>
      <c r="CM273" s="70"/>
      <c r="CN273" s="70"/>
      <c r="CO273" s="70"/>
      <c r="CP273" s="70"/>
      <c r="CQ273" s="70"/>
      <c r="CR273" s="70"/>
      <c r="CS273" s="70"/>
      <c r="CT273" s="70"/>
      <c r="CU273" s="70"/>
      <c r="CV273" s="70"/>
      <c r="CW273" s="70"/>
      <c r="CX273" s="70"/>
      <c r="CY273" s="70"/>
      <c r="CZ273" s="70"/>
      <c r="DA273" s="70"/>
      <c r="DB273" s="70"/>
      <c r="DC273" s="70"/>
      <c r="DD273" s="70"/>
      <c r="DE273" s="70"/>
      <c r="DF273" s="70"/>
      <c r="DG273" s="70"/>
      <c r="DH273" s="70"/>
      <c r="DI273" s="70"/>
      <c r="DJ273" s="70"/>
      <c r="DK273" s="70"/>
      <c r="DL273" s="70"/>
      <c r="DM273" s="70"/>
      <c r="DN273" s="70"/>
      <c r="DO273" s="70"/>
      <c r="DP273" s="70"/>
      <c r="DQ273" s="70"/>
      <c r="DR273" s="70"/>
      <c r="DS273" s="70"/>
      <c r="DT273" s="70"/>
      <c r="DU273" s="70"/>
      <c r="DV273" s="70"/>
      <c r="DW273" s="70"/>
      <c r="DX273" s="70"/>
      <c r="DY273" s="70"/>
      <c r="DZ273" s="70"/>
      <c r="EA273" s="70"/>
      <c r="EB273" s="70"/>
      <c r="EC273" s="70"/>
      <c r="ED273" s="70"/>
      <c r="EE273" s="70"/>
      <c r="EF273" s="70"/>
      <c r="EG273" s="70"/>
      <c r="EH273" s="70"/>
      <c r="EI273" s="70"/>
      <c r="EJ273" s="70"/>
      <c r="EK273" s="70"/>
      <c r="EL273" s="70"/>
      <c r="EM273" s="70"/>
      <c r="EN273" s="70"/>
      <c r="EO273" s="70"/>
      <c r="EP273" s="70"/>
      <c r="EQ273" s="70"/>
      <c r="ER273" s="70"/>
      <c r="ES273" s="70"/>
      <c r="ET273" s="70"/>
      <c r="EU273" s="70"/>
      <c r="EV273" s="70"/>
      <c r="EW273" s="70"/>
      <c r="EX273" s="70"/>
      <c r="EY273" s="70"/>
      <c r="EZ273" s="70"/>
      <c r="FA273" s="70"/>
      <c r="FB273" s="70"/>
      <c r="FC273" s="70"/>
      <c r="FD273" s="70"/>
      <c r="FE273" s="70"/>
      <c r="FF273" s="70"/>
      <c r="FG273" s="70"/>
      <c r="FH273" s="70"/>
      <c r="FI273" s="70"/>
      <c r="FJ273" s="70"/>
      <c r="FK273" s="70"/>
      <c r="FL273" s="70"/>
      <c r="FM273" s="70"/>
      <c r="FN273" s="70"/>
      <c r="FO273" s="70"/>
      <c r="FP273" s="70"/>
      <c r="FQ273" s="70"/>
      <c r="FR273" s="70"/>
      <c r="FS273" s="70"/>
      <c r="FT273" s="70"/>
      <c r="FU273" s="70"/>
      <c r="FV273" s="70"/>
      <c r="FW273" s="70"/>
      <c r="FX273" s="70"/>
      <c r="FY273" s="70"/>
      <c r="FZ273" s="70"/>
      <c r="GA273" s="70"/>
      <c r="GB273" s="70"/>
      <c r="GC273" s="70"/>
      <c r="GD273" s="70"/>
      <c r="GE273" s="70"/>
      <c r="GF273" s="70"/>
      <c r="GG273" s="70"/>
      <c r="GH273" s="70"/>
      <c r="GI273" s="70"/>
      <c r="GJ273" s="70"/>
      <c r="GK273" s="70"/>
      <c r="GL273" s="70"/>
      <c r="GM273" s="70"/>
      <c r="GN273" s="70"/>
      <c r="GO273" s="70"/>
      <c r="GP273" s="70"/>
      <c r="GQ273" s="70"/>
      <c r="GR273" s="70"/>
      <c r="GS273" s="70"/>
      <c r="GT273" s="70"/>
      <c r="GU273" s="70"/>
      <c r="GV273" s="70"/>
      <c r="GW273" s="70"/>
      <c r="GX273" s="70"/>
      <c r="GY273" s="70"/>
      <c r="GZ273" s="70"/>
      <c r="HA273" s="70"/>
      <c r="HB273" s="70"/>
      <c r="HC273" s="70"/>
      <c r="HD273" s="70"/>
      <c r="HE273" s="70"/>
      <c r="HF273" s="70"/>
      <c r="HG273" s="70"/>
      <c r="HH273" s="70"/>
      <c r="HI273" s="70"/>
      <c r="HJ273" s="70"/>
      <c r="HK273" s="70"/>
      <c r="HL273" s="70"/>
      <c r="HM273" s="70"/>
      <c r="HN273" s="70"/>
      <c r="HO273" s="70"/>
      <c r="HP273" s="70"/>
      <c r="HQ273" s="70"/>
      <c r="HR273" s="70"/>
      <c r="HS273" s="70"/>
      <c r="HT273" s="70"/>
      <c r="HU273" s="70"/>
      <c r="HV273" s="70"/>
      <c r="HW273" s="70"/>
      <c r="HX273" s="70"/>
      <c r="HY273" s="70"/>
      <c r="HZ273" s="70"/>
      <c r="IA273" s="70"/>
      <c r="IB273" s="70"/>
      <c r="IC273" s="70"/>
      <c r="ID273" s="70"/>
      <c r="IE273" s="70"/>
      <c r="IF273" s="70"/>
      <c r="IG273" s="70"/>
      <c r="IH273" s="70"/>
      <c r="II273" s="70"/>
      <c r="IJ273" s="70"/>
      <c r="IK273" s="70"/>
      <c r="IL273" s="70"/>
      <c r="IM273" s="70"/>
      <c r="IN273" s="70"/>
      <c r="IO273" s="70"/>
      <c r="IP273" s="70"/>
      <c r="IQ273" s="70"/>
      <c r="IR273" s="70"/>
      <c r="IS273" s="70"/>
      <c r="IT273" s="70"/>
      <c r="IU273" s="70"/>
      <c r="IV273" s="70"/>
      <c r="IW273" s="70"/>
      <c r="IX273" s="70"/>
      <c r="IY273" s="70"/>
      <c r="IZ273" s="70"/>
      <c r="JA273" s="70"/>
      <c r="JB273" s="70"/>
      <c r="JC273" s="70"/>
      <c r="JD273" s="70"/>
      <c r="JE273" s="70"/>
      <c r="JF273" s="70"/>
      <c r="JG273" s="70"/>
      <c r="JH273" s="70"/>
      <c r="JI273" s="70"/>
      <c r="JJ273" s="70"/>
      <c r="JK273" s="70"/>
      <c r="JL273" s="70"/>
      <c r="JM273" s="70"/>
      <c r="JN273" s="70"/>
      <c r="JO273" s="70"/>
      <c r="JP273" s="70"/>
      <c r="JQ273" s="70"/>
      <c r="JR273" s="70"/>
      <c r="JS273" s="70"/>
      <c r="JT273" s="70"/>
      <c r="JU273" s="70"/>
      <c r="JV273" s="70"/>
      <c r="JW273" s="70"/>
      <c r="JX273" s="70"/>
      <c r="JY273" s="70"/>
      <c r="JZ273" s="70"/>
      <c r="KA273" s="70"/>
      <c r="KB273" s="70"/>
      <c r="KC273" s="70"/>
      <c r="KD273" s="70"/>
      <c r="KE273" s="70"/>
      <c r="KF273" s="70"/>
      <c r="KG273" s="70"/>
      <c r="KH273" s="70"/>
      <c r="KI273" s="70"/>
      <c r="KJ273" s="70"/>
      <c r="KK273" s="70"/>
      <c r="KL273" s="70"/>
      <c r="KM273" s="70"/>
      <c r="KN273" s="70"/>
      <c r="KO273" s="70"/>
      <c r="KP273" s="70"/>
      <c r="KQ273" s="70"/>
      <c r="KR273" s="70"/>
      <c r="KS273" s="70"/>
      <c r="KT273" s="70"/>
      <c r="KU273" s="70"/>
      <c r="KV273" s="70"/>
      <c r="KW273" s="70"/>
      <c r="KX273" s="70"/>
      <c r="KY273" s="70"/>
      <c r="KZ273" s="70"/>
      <c r="LA273" s="70"/>
      <c r="LB273" s="70"/>
      <c r="LC273" s="70"/>
      <c r="LD273" s="70"/>
      <c r="LE273" s="70"/>
      <c r="LF273" s="70"/>
      <c r="LG273" s="70"/>
      <c r="LH273" s="70"/>
      <c r="LI273" s="70"/>
      <c r="LJ273" s="70"/>
      <c r="LK273" s="70"/>
      <c r="LL273" s="70"/>
      <c r="LM273" s="70"/>
      <c r="LN273" s="70"/>
      <c r="LO273" s="70"/>
      <c r="LP273" s="70"/>
      <c r="LQ273" s="70"/>
      <c r="LR273" s="70"/>
      <c r="LS273" s="70"/>
      <c r="LT273" s="70"/>
      <c r="LU273" s="70"/>
      <c r="LV273" s="70"/>
      <c r="LW273" s="70"/>
      <c r="LX273" s="70"/>
      <c r="LY273" s="70"/>
      <c r="LZ273" s="70"/>
      <c r="MA273" s="70"/>
      <c r="MB273" s="70"/>
      <c r="MC273" s="70"/>
      <c r="MD273" s="70"/>
      <c r="ME273" s="70"/>
      <c r="MF273" s="70"/>
      <c r="MG273" s="70"/>
      <c r="MH273" s="70"/>
      <c r="MI273" s="70"/>
      <c r="MJ273" s="70"/>
      <c r="MK273" s="70"/>
      <c r="ML273" s="70"/>
      <c r="MM273" s="70"/>
      <c r="MN273" s="70"/>
      <c r="MO273" s="70"/>
      <c r="MP273" s="70"/>
      <c r="MQ273" s="70"/>
      <c r="MR273" s="70"/>
      <c r="MS273" s="70"/>
      <c r="MT273" s="70"/>
      <c r="MU273" s="70"/>
      <c r="MV273" s="70"/>
      <c r="MW273" s="70"/>
      <c r="MX273" s="70"/>
      <c r="MY273" s="70"/>
      <c r="MZ273" s="70"/>
      <c r="NA273" s="70"/>
      <c r="NB273" s="70"/>
      <c r="NC273" s="70"/>
      <c r="ND273" s="70"/>
      <c r="NE273" s="70"/>
      <c r="NF273" s="70"/>
      <c r="NG273" s="70"/>
      <c r="NH273" s="70"/>
      <c r="NI273" s="70"/>
      <c r="NJ273" s="70"/>
      <c r="NK273" s="70"/>
      <c r="NL273" s="70"/>
      <c r="NM273" s="70"/>
      <c r="NN273" s="70"/>
      <c r="NO273" s="70"/>
      <c r="NP273" s="70"/>
      <c r="NQ273" s="70"/>
      <c r="NR273" s="70"/>
      <c r="NS273" s="70"/>
      <c r="NT273" s="70"/>
      <c r="NU273" s="70"/>
      <c r="NV273" s="70"/>
      <c r="NW273" s="70"/>
      <c r="NX273" s="70"/>
      <c r="NY273" s="70"/>
      <c r="NZ273" s="70"/>
      <c r="OA273" s="70"/>
      <c r="OB273" s="70"/>
      <c r="OC273" s="70"/>
      <c r="OD273" s="70"/>
      <c r="OE273" s="70"/>
      <c r="OF273" s="70"/>
      <c r="OG273" s="70"/>
      <c r="OH273" s="70"/>
      <c r="OI273" s="70"/>
      <c r="OJ273" s="70"/>
      <c r="OK273" s="70"/>
      <c r="OL273" s="70"/>
      <c r="OM273" s="70"/>
      <c r="ON273" s="70"/>
      <c r="OO273" s="70"/>
      <c r="OP273" s="70"/>
      <c r="OQ273" s="70"/>
      <c r="OR273" s="70"/>
      <c r="OS273" s="70"/>
      <c r="OT273" s="70"/>
      <c r="OU273" s="70"/>
      <c r="OV273" s="70"/>
      <c r="OW273" s="70"/>
      <c r="OX273" s="70"/>
      <c r="OY273" s="70"/>
      <c r="OZ273" s="70"/>
      <c r="PA273" s="70"/>
      <c r="PB273" s="70"/>
      <c r="PC273" s="70"/>
      <c r="PD273" s="70"/>
      <c r="PE273" s="70"/>
      <c r="PF273" s="70"/>
      <c r="PG273" s="70"/>
      <c r="PH273" s="70"/>
      <c r="PI273" s="70"/>
      <c r="PJ273" s="70"/>
      <c r="PK273" s="70"/>
      <c r="PL273" s="70"/>
      <c r="PM273" s="70"/>
      <c r="PN273" s="70"/>
      <c r="PO273" s="70"/>
      <c r="PP273" s="70"/>
      <c r="PQ273" s="70"/>
      <c r="PR273" s="70"/>
      <c r="PS273" s="70"/>
      <c r="PT273" s="70"/>
      <c r="PU273" s="70"/>
      <c r="PV273" s="70"/>
      <c r="PW273" s="70"/>
      <c r="PX273" s="70"/>
      <c r="PY273" s="70"/>
      <c r="PZ273" s="70"/>
      <c r="QA273" s="70"/>
      <c r="QB273" s="70"/>
      <c r="QC273" s="70"/>
      <c r="QD273" s="70"/>
      <c r="QE273" s="70"/>
      <c r="QF273" s="70"/>
      <c r="QG273" s="70"/>
      <c r="QH273" s="70"/>
      <c r="QI273" s="70"/>
      <c r="QJ273" s="70"/>
      <c r="QK273" s="70"/>
      <c r="QL273" s="70"/>
      <c r="QM273" s="70"/>
      <c r="QN273" s="70"/>
      <c r="QO273" s="70"/>
      <c r="QP273" s="70"/>
      <c r="QQ273" s="70"/>
      <c r="QR273" s="70"/>
      <c r="QS273" s="70"/>
      <c r="QT273" s="70"/>
      <c r="QU273" s="70"/>
      <c r="QV273" s="70"/>
      <c r="QW273" s="70"/>
      <c r="QX273" s="70"/>
      <c r="QY273" s="70"/>
      <c r="QZ273" s="70"/>
      <c r="RA273" s="70"/>
      <c r="RB273" s="70"/>
      <c r="RC273" s="70"/>
      <c r="RD273" s="70"/>
      <c r="RE273" s="70"/>
      <c r="RF273" s="70"/>
      <c r="RG273" s="70"/>
      <c r="RH273" s="70"/>
      <c r="RI273" s="70"/>
      <c r="RJ273" s="70"/>
      <c r="RK273" s="70"/>
      <c r="RL273" s="70"/>
      <c r="RM273" s="70"/>
      <c r="RN273" s="70"/>
      <c r="RO273" s="70"/>
      <c r="RP273" s="70"/>
      <c r="RQ273" s="70"/>
      <c r="RR273" s="70"/>
      <c r="RS273" s="70"/>
      <c r="RT273" s="70"/>
      <c r="RU273" s="70"/>
      <c r="RV273" s="70"/>
      <c r="RW273" s="70"/>
      <c r="RX273" s="70"/>
      <c r="RY273" s="70"/>
      <c r="RZ273" s="70"/>
      <c r="SA273" s="70"/>
      <c r="SB273" s="70"/>
      <c r="SC273" s="70"/>
      <c r="SD273" s="70"/>
      <c r="SE273" s="70"/>
      <c r="SF273" s="70"/>
      <c r="SG273" s="70"/>
      <c r="SH273" s="70"/>
      <c r="SI273" s="70"/>
      <c r="SJ273" s="70"/>
      <c r="SK273" s="70"/>
      <c r="SL273" s="70"/>
      <c r="SM273" s="70"/>
      <c r="SN273" s="70"/>
      <c r="SO273" s="70"/>
      <c r="SP273" s="70"/>
      <c r="SQ273" s="70"/>
      <c r="SR273" s="70"/>
      <c r="SS273" s="70"/>
      <c r="ST273" s="70"/>
      <c r="SU273" s="70"/>
      <c r="SV273" s="70"/>
      <c r="SW273" s="70"/>
      <c r="SX273" s="70"/>
      <c r="SY273" s="70"/>
      <c r="SZ273" s="70"/>
      <c r="TA273" s="70"/>
      <c r="TB273" s="70"/>
      <c r="TC273" s="70"/>
      <c r="TD273" s="70"/>
      <c r="TE273" s="70"/>
      <c r="TF273" s="70"/>
      <c r="TG273" s="70"/>
      <c r="TH273" s="70"/>
      <c r="TI273" s="70"/>
      <c r="TJ273" s="70"/>
      <c r="TK273" s="70"/>
      <c r="TL273" s="70"/>
      <c r="TM273" s="70"/>
      <c r="TN273" s="70"/>
      <c r="TO273" s="70"/>
      <c r="TP273" s="70"/>
      <c r="TQ273" s="70"/>
      <c r="TR273" s="70"/>
      <c r="TS273" s="70"/>
      <c r="TT273" s="70"/>
      <c r="TU273" s="70"/>
      <c r="TV273" s="70"/>
      <c r="TW273" s="70"/>
      <c r="TX273" s="70"/>
      <c r="TY273" s="70"/>
      <c r="TZ273" s="70"/>
      <c r="UA273" s="70"/>
      <c r="UB273" s="70"/>
      <c r="UC273" s="70"/>
      <c r="UD273" s="70"/>
      <c r="UE273" s="70"/>
      <c r="UF273" s="70"/>
      <c r="UG273" s="70"/>
      <c r="UH273" s="70"/>
      <c r="UI273" s="70"/>
      <c r="UJ273" s="70"/>
      <c r="UK273" s="70"/>
      <c r="UL273" s="70"/>
      <c r="UM273" s="70"/>
      <c r="UN273" s="70"/>
      <c r="UO273" s="70"/>
      <c r="UP273" s="70"/>
      <c r="UQ273" s="70"/>
      <c r="UR273" s="70"/>
      <c r="US273" s="70"/>
      <c r="UT273" s="70"/>
      <c r="UU273" s="70"/>
      <c r="UV273" s="70"/>
      <c r="UW273" s="70"/>
      <c r="UX273" s="70"/>
      <c r="UY273" s="70"/>
      <c r="UZ273" s="70"/>
      <c r="VA273" s="70"/>
      <c r="VB273" s="70"/>
      <c r="VC273" s="70"/>
      <c r="VD273" s="70"/>
      <c r="VE273" s="70"/>
      <c r="VF273" s="70"/>
      <c r="VG273" s="70"/>
      <c r="VH273" s="70"/>
      <c r="VI273" s="70"/>
      <c r="VJ273" s="70"/>
      <c r="VK273" s="70"/>
      <c r="VL273" s="70"/>
      <c r="VM273" s="70"/>
      <c r="VN273" s="70"/>
      <c r="VO273" s="70"/>
      <c r="VP273" s="70"/>
      <c r="VQ273" s="70"/>
      <c r="VR273" s="70"/>
      <c r="VS273" s="70"/>
      <c r="VT273" s="70"/>
      <c r="VU273" s="70"/>
      <c r="VV273" s="70"/>
      <c r="VW273" s="70"/>
      <c r="VX273" s="70"/>
      <c r="VY273" s="70"/>
      <c r="VZ273" s="70"/>
      <c r="WA273" s="70"/>
      <c r="WB273" s="70"/>
    </row>
    <row r="274" spans="1:600" s="90" customFormat="1" ht="27" customHeight="1">
      <c r="A274" s="401">
        <v>265</v>
      </c>
      <c r="B274" s="415" t="s">
        <v>651</v>
      </c>
      <c r="C274" s="236">
        <f t="shared" si="1"/>
        <v>258.3</v>
      </c>
      <c r="D274" s="236"/>
      <c r="E274" s="236"/>
      <c r="F274" s="244">
        <f t="shared" si="0"/>
        <v>258.3</v>
      </c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236"/>
      <c r="R274" s="236"/>
      <c r="S274" s="127"/>
      <c r="T274" s="127"/>
      <c r="U274" s="238">
        <v>258.3</v>
      </c>
      <c r="V274" s="127"/>
      <c r="W274" s="127"/>
      <c r="X274" s="127"/>
      <c r="Y274" s="237"/>
      <c r="Z274" s="334"/>
      <c r="AA274" s="334"/>
      <c r="AB274" s="334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  <c r="CO274" s="70"/>
      <c r="CP274" s="70"/>
      <c r="CQ274" s="70"/>
      <c r="CR274" s="70"/>
      <c r="CS274" s="70"/>
      <c r="CT274" s="70"/>
      <c r="CU274" s="70"/>
      <c r="CV274" s="70"/>
      <c r="CW274" s="70"/>
      <c r="CX274" s="70"/>
      <c r="CY274" s="70"/>
      <c r="CZ274" s="70"/>
      <c r="DA274" s="70"/>
      <c r="DB274" s="70"/>
      <c r="DC274" s="70"/>
      <c r="DD274" s="70"/>
      <c r="DE274" s="70"/>
      <c r="DF274" s="70"/>
      <c r="DG274" s="70"/>
      <c r="DH274" s="70"/>
      <c r="DI274" s="70"/>
      <c r="DJ274" s="70"/>
      <c r="DK274" s="70"/>
      <c r="DL274" s="70"/>
      <c r="DM274" s="70"/>
      <c r="DN274" s="70"/>
      <c r="DO274" s="70"/>
      <c r="DP274" s="70"/>
      <c r="DQ274" s="70"/>
      <c r="DR274" s="70"/>
      <c r="DS274" s="70"/>
      <c r="DT274" s="70"/>
      <c r="DU274" s="70"/>
      <c r="DV274" s="70"/>
      <c r="DW274" s="70"/>
      <c r="DX274" s="70"/>
      <c r="DY274" s="70"/>
      <c r="DZ274" s="70"/>
      <c r="EA274" s="70"/>
      <c r="EB274" s="70"/>
      <c r="EC274" s="70"/>
      <c r="ED274" s="70"/>
      <c r="EE274" s="70"/>
      <c r="EF274" s="70"/>
      <c r="EG274" s="70"/>
      <c r="EH274" s="70"/>
      <c r="EI274" s="70"/>
      <c r="EJ274" s="70"/>
      <c r="EK274" s="70"/>
      <c r="EL274" s="70"/>
      <c r="EM274" s="70"/>
      <c r="EN274" s="70"/>
      <c r="EO274" s="70"/>
      <c r="EP274" s="70"/>
      <c r="EQ274" s="70"/>
      <c r="ER274" s="70"/>
      <c r="ES274" s="70"/>
      <c r="ET274" s="70"/>
      <c r="EU274" s="70"/>
      <c r="EV274" s="70"/>
      <c r="EW274" s="70"/>
      <c r="EX274" s="70"/>
      <c r="EY274" s="70"/>
      <c r="EZ274" s="70"/>
      <c r="FA274" s="70"/>
      <c r="FB274" s="70"/>
      <c r="FC274" s="70"/>
      <c r="FD274" s="70"/>
      <c r="FE274" s="70"/>
      <c r="FF274" s="70"/>
      <c r="FG274" s="70"/>
      <c r="FH274" s="70"/>
      <c r="FI274" s="70"/>
      <c r="FJ274" s="70"/>
      <c r="FK274" s="70"/>
      <c r="FL274" s="70"/>
      <c r="FM274" s="70"/>
      <c r="FN274" s="70"/>
      <c r="FO274" s="70"/>
      <c r="FP274" s="70"/>
      <c r="FQ274" s="70"/>
      <c r="FR274" s="70"/>
      <c r="FS274" s="70"/>
      <c r="FT274" s="70"/>
      <c r="FU274" s="70"/>
      <c r="FV274" s="70"/>
      <c r="FW274" s="70"/>
      <c r="FX274" s="70"/>
      <c r="FY274" s="70"/>
      <c r="FZ274" s="70"/>
      <c r="GA274" s="70"/>
      <c r="GB274" s="70"/>
      <c r="GC274" s="70"/>
      <c r="GD274" s="70"/>
      <c r="GE274" s="70"/>
      <c r="GF274" s="70"/>
      <c r="GG274" s="70"/>
      <c r="GH274" s="70"/>
      <c r="GI274" s="70"/>
      <c r="GJ274" s="70"/>
      <c r="GK274" s="70"/>
      <c r="GL274" s="70"/>
      <c r="GM274" s="70"/>
      <c r="GN274" s="70"/>
      <c r="GO274" s="70"/>
      <c r="GP274" s="70"/>
      <c r="GQ274" s="70"/>
      <c r="GR274" s="70"/>
      <c r="GS274" s="70"/>
      <c r="GT274" s="70"/>
      <c r="GU274" s="70"/>
      <c r="GV274" s="70"/>
      <c r="GW274" s="70"/>
      <c r="GX274" s="70"/>
      <c r="GY274" s="70"/>
      <c r="GZ274" s="70"/>
      <c r="HA274" s="70"/>
      <c r="HB274" s="70"/>
      <c r="HC274" s="70"/>
      <c r="HD274" s="70"/>
      <c r="HE274" s="70"/>
      <c r="HF274" s="70"/>
      <c r="HG274" s="70"/>
      <c r="HH274" s="70"/>
      <c r="HI274" s="70"/>
      <c r="HJ274" s="70"/>
      <c r="HK274" s="70"/>
      <c r="HL274" s="70"/>
      <c r="HM274" s="70"/>
      <c r="HN274" s="70"/>
      <c r="HO274" s="70"/>
      <c r="HP274" s="70"/>
      <c r="HQ274" s="70"/>
      <c r="HR274" s="70"/>
      <c r="HS274" s="70"/>
      <c r="HT274" s="70"/>
      <c r="HU274" s="70"/>
      <c r="HV274" s="70"/>
      <c r="HW274" s="70"/>
      <c r="HX274" s="70"/>
      <c r="HY274" s="70"/>
      <c r="HZ274" s="70"/>
      <c r="IA274" s="70"/>
      <c r="IB274" s="70"/>
      <c r="IC274" s="70"/>
      <c r="ID274" s="70"/>
      <c r="IE274" s="70"/>
      <c r="IF274" s="70"/>
      <c r="IG274" s="70"/>
      <c r="IH274" s="70"/>
      <c r="II274" s="70"/>
      <c r="IJ274" s="70"/>
      <c r="IK274" s="70"/>
      <c r="IL274" s="70"/>
      <c r="IM274" s="70"/>
      <c r="IN274" s="70"/>
      <c r="IO274" s="70"/>
      <c r="IP274" s="70"/>
      <c r="IQ274" s="70"/>
      <c r="IR274" s="70"/>
      <c r="IS274" s="70"/>
      <c r="IT274" s="70"/>
      <c r="IU274" s="70"/>
      <c r="IV274" s="70"/>
      <c r="IW274" s="70"/>
      <c r="IX274" s="70"/>
      <c r="IY274" s="70"/>
      <c r="IZ274" s="70"/>
      <c r="JA274" s="70"/>
      <c r="JB274" s="70"/>
      <c r="JC274" s="70"/>
      <c r="JD274" s="70"/>
      <c r="JE274" s="70"/>
      <c r="JF274" s="70"/>
      <c r="JG274" s="70"/>
      <c r="JH274" s="70"/>
      <c r="JI274" s="70"/>
      <c r="JJ274" s="70"/>
      <c r="JK274" s="70"/>
      <c r="JL274" s="70"/>
      <c r="JM274" s="70"/>
      <c r="JN274" s="70"/>
      <c r="JO274" s="70"/>
      <c r="JP274" s="70"/>
      <c r="JQ274" s="70"/>
      <c r="JR274" s="70"/>
      <c r="JS274" s="70"/>
      <c r="JT274" s="70"/>
      <c r="JU274" s="70"/>
      <c r="JV274" s="70"/>
      <c r="JW274" s="70"/>
      <c r="JX274" s="70"/>
      <c r="JY274" s="70"/>
      <c r="JZ274" s="70"/>
      <c r="KA274" s="70"/>
      <c r="KB274" s="70"/>
      <c r="KC274" s="70"/>
      <c r="KD274" s="70"/>
      <c r="KE274" s="70"/>
      <c r="KF274" s="70"/>
      <c r="KG274" s="70"/>
      <c r="KH274" s="70"/>
      <c r="KI274" s="70"/>
      <c r="KJ274" s="70"/>
      <c r="KK274" s="70"/>
      <c r="KL274" s="70"/>
      <c r="KM274" s="70"/>
      <c r="KN274" s="70"/>
      <c r="KO274" s="70"/>
      <c r="KP274" s="70"/>
      <c r="KQ274" s="70"/>
      <c r="KR274" s="70"/>
      <c r="KS274" s="70"/>
      <c r="KT274" s="70"/>
      <c r="KU274" s="70"/>
      <c r="KV274" s="70"/>
      <c r="KW274" s="70"/>
      <c r="KX274" s="70"/>
      <c r="KY274" s="70"/>
      <c r="KZ274" s="70"/>
      <c r="LA274" s="70"/>
      <c r="LB274" s="70"/>
      <c r="LC274" s="70"/>
      <c r="LD274" s="70"/>
      <c r="LE274" s="70"/>
      <c r="LF274" s="70"/>
      <c r="LG274" s="70"/>
      <c r="LH274" s="70"/>
      <c r="LI274" s="70"/>
      <c r="LJ274" s="70"/>
      <c r="LK274" s="70"/>
      <c r="LL274" s="70"/>
      <c r="LM274" s="70"/>
      <c r="LN274" s="70"/>
      <c r="LO274" s="70"/>
      <c r="LP274" s="70"/>
      <c r="LQ274" s="70"/>
      <c r="LR274" s="70"/>
      <c r="LS274" s="70"/>
      <c r="LT274" s="70"/>
      <c r="LU274" s="70"/>
      <c r="LV274" s="70"/>
      <c r="LW274" s="70"/>
      <c r="LX274" s="70"/>
      <c r="LY274" s="70"/>
      <c r="LZ274" s="70"/>
      <c r="MA274" s="70"/>
      <c r="MB274" s="70"/>
      <c r="MC274" s="70"/>
      <c r="MD274" s="70"/>
      <c r="ME274" s="70"/>
      <c r="MF274" s="70"/>
      <c r="MG274" s="70"/>
      <c r="MH274" s="70"/>
      <c r="MI274" s="70"/>
      <c r="MJ274" s="70"/>
      <c r="MK274" s="70"/>
      <c r="ML274" s="70"/>
      <c r="MM274" s="70"/>
      <c r="MN274" s="70"/>
      <c r="MO274" s="70"/>
      <c r="MP274" s="70"/>
      <c r="MQ274" s="70"/>
      <c r="MR274" s="70"/>
      <c r="MS274" s="70"/>
      <c r="MT274" s="70"/>
      <c r="MU274" s="70"/>
      <c r="MV274" s="70"/>
      <c r="MW274" s="70"/>
      <c r="MX274" s="70"/>
      <c r="MY274" s="70"/>
      <c r="MZ274" s="70"/>
      <c r="NA274" s="70"/>
      <c r="NB274" s="70"/>
      <c r="NC274" s="70"/>
      <c r="ND274" s="70"/>
      <c r="NE274" s="70"/>
      <c r="NF274" s="70"/>
      <c r="NG274" s="70"/>
      <c r="NH274" s="70"/>
      <c r="NI274" s="70"/>
      <c r="NJ274" s="70"/>
      <c r="NK274" s="70"/>
      <c r="NL274" s="70"/>
      <c r="NM274" s="70"/>
      <c r="NN274" s="70"/>
      <c r="NO274" s="70"/>
      <c r="NP274" s="70"/>
      <c r="NQ274" s="70"/>
      <c r="NR274" s="70"/>
      <c r="NS274" s="70"/>
      <c r="NT274" s="70"/>
      <c r="NU274" s="70"/>
      <c r="NV274" s="70"/>
      <c r="NW274" s="70"/>
      <c r="NX274" s="70"/>
      <c r="NY274" s="70"/>
      <c r="NZ274" s="70"/>
      <c r="OA274" s="70"/>
      <c r="OB274" s="70"/>
      <c r="OC274" s="70"/>
      <c r="OD274" s="70"/>
      <c r="OE274" s="70"/>
      <c r="OF274" s="70"/>
      <c r="OG274" s="70"/>
      <c r="OH274" s="70"/>
      <c r="OI274" s="70"/>
      <c r="OJ274" s="70"/>
      <c r="OK274" s="70"/>
      <c r="OL274" s="70"/>
      <c r="OM274" s="70"/>
      <c r="ON274" s="70"/>
      <c r="OO274" s="70"/>
      <c r="OP274" s="70"/>
      <c r="OQ274" s="70"/>
      <c r="OR274" s="70"/>
      <c r="OS274" s="70"/>
      <c r="OT274" s="70"/>
      <c r="OU274" s="70"/>
      <c r="OV274" s="70"/>
      <c r="OW274" s="70"/>
      <c r="OX274" s="70"/>
      <c r="OY274" s="70"/>
      <c r="OZ274" s="70"/>
      <c r="PA274" s="70"/>
      <c r="PB274" s="70"/>
      <c r="PC274" s="70"/>
      <c r="PD274" s="70"/>
      <c r="PE274" s="70"/>
      <c r="PF274" s="70"/>
      <c r="PG274" s="70"/>
      <c r="PH274" s="70"/>
      <c r="PI274" s="70"/>
      <c r="PJ274" s="70"/>
      <c r="PK274" s="70"/>
      <c r="PL274" s="70"/>
      <c r="PM274" s="70"/>
      <c r="PN274" s="70"/>
      <c r="PO274" s="70"/>
      <c r="PP274" s="70"/>
      <c r="PQ274" s="70"/>
      <c r="PR274" s="70"/>
      <c r="PS274" s="70"/>
      <c r="PT274" s="70"/>
      <c r="PU274" s="70"/>
      <c r="PV274" s="70"/>
      <c r="PW274" s="70"/>
      <c r="PX274" s="70"/>
      <c r="PY274" s="70"/>
      <c r="PZ274" s="70"/>
      <c r="QA274" s="70"/>
      <c r="QB274" s="70"/>
      <c r="QC274" s="70"/>
      <c r="QD274" s="70"/>
      <c r="QE274" s="70"/>
      <c r="QF274" s="70"/>
      <c r="QG274" s="70"/>
      <c r="QH274" s="70"/>
      <c r="QI274" s="70"/>
      <c r="QJ274" s="70"/>
      <c r="QK274" s="70"/>
      <c r="QL274" s="70"/>
      <c r="QM274" s="70"/>
      <c r="QN274" s="70"/>
      <c r="QO274" s="70"/>
      <c r="QP274" s="70"/>
      <c r="QQ274" s="70"/>
      <c r="QR274" s="70"/>
      <c r="QS274" s="70"/>
      <c r="QT274" s="70"/>
      <c r="QU274" s="70"/>
      <c r="QV274" s="70"/>
      <c r="QW274" s="70"/>
      <c r="QX274" s="70"/>
      <c r="QY274" s="70"/>
      <c r="QZ274" s="70"/>
      <c r="RA274" s="70"/>
      <c r="RB274" s="70"/>
      <c r="RC274" s="70"/>
      <c r="RD274" s="70"/>
      <c r="RE274" s="70"/>
      <c r="RF274" s="70"/>
      <c r="RG274" s="70"/>
      <c r="RH274" s="70"/>
      <c r="RI274" s="70"/>
      <c r="RJ274" s="70"/>
      <c r="RK274" s="70"/>
      <c r="RL274" s="70"/>
      <c r="RM274" s="70"/>
      <c r="RN274" s="70"/>
      <c r="RO274" s="70"/>
      <c r="RP274" s="70"/>
      <c r="RQ274" s="70"/>
      <c r="RR274" s="70"/>
      <c r="RS274" s="70"/>
      <c r="RT274" s="70"/>
      <c r="RU274" s="70"/>
      <c r="RV274" s="70"/>
      <c r="RW274" s="70"/>
      <c r="RX274" s="70"/>
      <c r="RY274" s="70"/>
      <c r="RZ274" s="70"/>
      <c r="SA274" s="70"/>
      <c r="SB274" s="70"/>
      <c r="SC274" s="70"/>
      <c r="SD274" s="70"/>
      <c r="SE274" s="70"/>
      <c r="SF274" s="70"/>
      <c r="SG274" s="70"/>
      <c r="SH274" s="70"/>
      <c r="SI274" s="70"/>
      <c r="SJ274" s="70"/>
      <c r="SK274" s="70"/>
      <c r="SL274" s="70"/>
      <c r="SM274" s="70"/>
      <c r="SN274" s="70"/>
      <c r="SO274" s="70"/>
      <c r="SP274" s="70"/>
      <c r="SQ274" s="70"/>
      <c r="SR274" s="70"/>
      <c r="SS274" s="70"/>
      <c r="ST274" s="70"/>
      <c r="SU274" s="70"/>
      <c r="SV274" s="70"/>
      <c r="SW274" s="70"/>
      <c r="SX274" s="70"/>
      <c r="SY274" s="70"/>
      <c r="SZ274" s="70"/>
      <c r="TA274" s="70"/>
      <c r="TB274" s="70"/>
      <c r="TC274" s="70"/>
      <c r="TD274" s="70"/>
      <c r="TE274" s="70"/>
      <c r="TF274" s="70"/>
      <c r="TG274" s="70"/>
      <c r="TH274" s="70"/>
      <c r="TI274" s="70"/>
      <c r="TJ274" s="70"/>
      <c r="TK274" s="70"/>
      <c r="TL274" s="70"/>
      <c r="TM274" s="70"/>
      <c r="TN274" s="70"/>
      <c r="TO274" s="70"/>
      <c r="TP274" s="70"/>
      <c r="TQ274" s="70"/>
      <c r="TR274" s="70"/>
      <c r="TS274" s="70"/>
      <c r="TT274" s="70"/>
      <c r="TU274" s="70"/>
      <c r="TV274" s="70"/>
      <c r="TW274" s="70"/>
      <c r="TX274" s="70"/>
      <c r="TY274" s="70"/>
      <c r="TZ274" s="70"/>
      <c r="UA274" s="70"/>
      <c r="UB274" s="70"/>
      <c r="UC274" s="70"/>
      <c r="UD274" s="70"/>
      <c r="UE274" s="70"/>
      <c r="UF274" s="70"/>
      <c r="UG274" s="70"/>
      <c r="UH274" s="70"/>
      <c r="UI274" s="70"/>
      <c r="UJ274" s="70"/>
      <c r="UK274" s="70"/>
      <c r="UL274" s="70"/>
      <c r="UM274" s="70"/>
      <c r="UN274" s="70"/>
      <c r="UO274" s="70"/>
      <c r="UP274" s="70"/>
      <c r="UQ274" s="70"/>
      <c r="UR274" s="70"/>
      <c r="US274" s="70"/>
      <c r="UT274" s="70"/>
      <c r="UU274" s="70"/>
      <c r="UV274" s="70"/>
      <c r="UW274" s="70"/>
      <c r="UX274" s="70"/>
      <c r="UY274" s="70"/>
      <c r="UZ274" s="70"/>
      <c r="VA274" s="70"/>
      <c r="VB274" s="70"/>
      <c r="VC274" s="70"/>
      <c r="VD274" s="70"/>
      <c r="VE274" s="70"/>
      <c r="VF274" s="70"/>
      <c r="VG274" s="70"/>
      <c r="VH274" s="70"/>
      <c r="VI274" s="70"/>
      <c r="VJ274" s="70"/>
      <c r="VK274" s="70"/>
      <c r="VL274" s="70"/>
      <c r="VM274" s="70"/>
      <c r="VN274" s="70"/>
      <c r="VO274" s="70"/>
      <c r="VP274" s="70"/>
      <c r="VQ274" s="70"/>
      <c r="VR274" s="70"/>
      <c r="VS274" s="70"/>
      <c r="VT274" s="70"/>
      <c r="VU274" s="70"/>
      <c r="VV274" s="70"/>
      <c r="VW274" s="70"/>
      <c r="VX274" s="70"/>
      <c r="VY274" s="70"/>
      <c r="VZ274" s="70"/>
      <c r="WA274" s="70"/>
      <c r="WB274" s="70"/>
    </row>
    <row r="275" spans="1:600" s="90" customFormat="1" ht="38.25">
      <c r="A275" s="401">
        <v>266</v>
      </c>
      <c r="B275" s="410" t="s">
        <v>652</v>
      </c>
      <c r="C275" s="272">
        <f t="shared" si="1"/>
        <v>292.5</v>
      </c>
      <c r="D275" s="272"/>
      <c r="E275" s="272"/>
      <c r="F275" s="273">
        <f t="shared" si="0"/>
        <v>292.5</v>
      </c>
      <c r="G275" s="118"/>
      <c r="H275" s="118"/>
      <c r="I275" s="118"/>
      <c r="J275" s="127"/>
      <c r="K275" s="118"/>
      <c r="L275" s="118"/>
      <c r="M275" s="118"/>
      <c r="N275" s="118"/>
      <c r="O275" s="118"/>
      <c r="P275" s="234"/>
      <c r="Q275" s="235"/>
      <c r="R275" s="235"/>
      <c r="S275" s="118"/>
      <c r="T275" s="118"/>
      <c r="U275" s="141">
        <v>292.5</v>
      </c>
      <c r="V275" s="118"/>
      <c r="W275" s="118"/>
      <c r="X275" s="118"/>
      <c r="Y275" s="158"/>
      <c r="Z275" s="334"/>
      <c r="AA275" s="334"/>
      <c r="AB275" s="334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  <c r="CY275" s="70"/>
      <c r="CZ275" s="70"/>
      <c r="DA275" s="70"/>
      <c r="DB275" s="70"/>
      <c r="DC275" s="70"/>
      <c r="DD275" s="70"/>
      <c r="DE275" s="70"/>
      <c r="DF275" s="70"/>
      <c r="DG275" s="70"/>
      <c r="DH275" s="70"/>
      <c r="DI275" s="70"/>
      <c r="DJ275" s="70"/>
      <c r="DK275" s="70"/>
      <c r="DL275" s="70"/>
      <c r="DM275" s="70"/>
      <c r="DN275" s="70"/>
      <c r="DO275" s="70"/>
      <c r="DP275" s="70"/>
      <c r="DQ275" s="70"/>
      <c r="DR275" s="70"/>
      <c r="DS275" s="70"/>
      <c r="DT275" s="70"/>
      <c r="DU275" s="70"/>
      <c r="DV275" s="70"/>
      <c r="DW275" s="70"/>
      <c r="DX275" s="70"/>
      <c r="DY275" s="70"/>
      <c r="DZ275" s="70"/>
      <c r="EA275" s="70"/>
      <c r="EB275" s="70"/>
      <c r="EC275" s="70"/>
      <c r="ED275" s="70"/>
      <c r="EE275" s="70"/>
      <c r="EF275" s="70"/>
      <c r="EG275" s="70"/>
      <c r="EH275" s="70"/>
      <c r="EI275" s="70"/>
      <c r="EJ275" s="70"/>
      <c r="EK275" s="70"/>
      <c r="EL275" s="70"/>
      <c r="EM275" s="70"/>
      <c r="EN275" s="70"/>
      <c r="EO275" s="70"/>
      <c r="EP275" s="70"/>
      <c r="EQ275" s="70"/>
      <c r="ER275" s="70"/>
      <c r="ES275" s="70"/>
      <c r="ET275" s="70"/>
      <c r="EU275" s="70"/>
      <c r="EV275" s="70"/>
      <c r="EW275" s="70"/>
      <c r="EX275" s="70"/>
      <c r="EY275" s="70"/>
      <c r="EZ275" s="70"/>
      <c r="FA275" s="70"/>
      <c r="FB275" s="70"/>
      <c r="FC275" s="70"/>
      <c r="FD275" s="70"/>
      <c r="FE275" s="70"/>
      <c r="FF275" s="70"/>
      <c r="FG275" s="70"/>
      <c r="FH275" s="70"/>
      <c r="FI275" s="70"/>
      <c r="FJ275" s="70"/>
      <c r="FK275" s="70"/>
      <c r="FL275" s="70"/>
      <c r="FM275" s="70"/>
      <c r="FN275" s="70"/>
      <c r="FO275" s="70"/>
      <c r="FP275" s="70"/>
      <c r="FQ275" s="70"/>
      <c r="FR275" s="70"/>
      <c r="FS275" s="70"/>
      <c r="FT275" s="70"/>
      <c r="FU275" s="70"/>
      <c r="FV275" s="70"/>
      <c r="FW275" s="70"/>
      <c r="FX275" s="70"/>
      <c r="FY275" s="70"/>
      <c r="FZ275" s="70"/>
      <c r="GA275" s="70"/>
      <c r="GB275" s="70"/>
      <c r="GC275" s="70"/>
      <c r="GD275" s="70"/>
      <c r="GE275" s="70"/>
      <c r="GF275" s="70"/>
      <c r="GG275" s="70"/>
      <c r="GH275" s="70"/>
      <c r="GI275" s="70"/>
      <c r="GJ275" s="70"/>
      <c r="GK275" s="70"/>
      <c r="GL275" s="70"/>
      <c r="GM275" s="70"/>
      <c r="GN275" s="70"/>
      <c r="GO275" s="70"/>
      <c r="GP275" s="70"/>
      <c r="GQ275" s="70"/>
      <c r="GR275" s="70"/>
      <c r="GS275" s="70"/>
      <c r="GT275" s="70"/>
      <c r="GU275" s="70"/>
      <c r="GV275" s="70"/>
      <c r="GW275" s="70"/>
      <c r="GX275" s="70"/>
      <c r="GY275" s="70"/>
      <c r="GZ275" s="70"/>
      <c r="HA275" s="70"/>
      <c r="HB275" s="70"/>
      <c r="HC275" s="70"/>
      <c r="HD275" s="70"/>
      <c r="HE275" s="70"/>
      <c r="HF275" s="70"/>
      <c r="HG275" s="70"/>
      <c r="HH275" s="70"/>
      <c r="HI275" s="70"/>
      <c r="HJ275" s="70"/>
      <c r="HK275" s="70"/>
      <c r="HL275" s="70"/>
      <c r="HM275" s="70"/>
      <c r="HN275" s="70"/>
      <c r="HO275" s="70"/>
      <c r="HP275" s="70"/>
      <c r="HQ275" s="70"/>
      <c r="HR275" s="70"/>
      <c r="HS275" s="70"/>
      <c r="HT275" s="70"/>
      <c r="HU275" s="70"/>
      <c r="HV275" s="70"/>
      <c r="HW275" s="70"/>
      <c r="HX275" s="70"/>
      <c r="HY275" s="70"/>
      <c r="HZ275" s="70"/>
      <c r="IA275" s="70"/>
      <c r="IB275" s="70"/>
      <c r="IC275" s="70"/>
      <c r="ID275" s="70"/>
      <c r="IE275" s="70"/>
      <c r="IF275" s="70"/>
      <c r="IG275" s="70"/>
      <c r="IH275" s="70"/>
      <c r="II275" s="70"/>
      <c r="IJ275" s="70"/>
      <c r="IK275" s="70"/>
      <c r="IL275" s="70"/>
      <c r="IM275" s="70"/>
      <c r="IN275" s="70"/>
      <c r="IO275" s="70"/>
      <c r="IP275" s="70"/>
      <c r="IQ275" s="70"/>
      <c r="IR275" s="70"/>
      <c r="IS275" s="70"/>
      <c r="IT275" s="70"/>
      <c r="IU275" s="70"/>
      <c r="IV275" s="70"/>
      <c r="IW275" s="70"/>
      <c r="IX275" s="70"/>
      <c r="IY275" s="70"/>
      <c r="IZ275" s="70"/>
      <c r="JA275" s="70"/>
      <c r="JB275" s="70"/>
      <c r="JC275" s="70"/>
      <c r="JD275" s="70"/>
      <c r="JE275" s="70"/>
      <c r="JF275" s="70"/>
      <c r="JG275" s="70"/>
      <c r="JH275" s="70"/>
      <c r="JI275" s="70"/>
      <c r="JJ275" s="70"/>
      <c r="JK275" s="70"/>
      <c r="JL275" s="70"/>
      <c r="JM275" s="70"/>
      <c r="JN275" s="70"/>
      <c r="JO275" s="70"/>
      <c r="JP275" s="70"/>
      <c r="JQ275" s="70"/>
      <c r="JR275" s="70"/>
      <c r="JS275" s="70"/>
      <c r="JT275" s="70"/>
      <c r="JU275" s="70"/>
      <c r="JV275" s="70"/>
      <c r="JW275" s="70"/>
      <c r="JX275" s="70"/>
      <c r="JY275" s="70"/>
      <c r="JZ275" s="70"/>
      <c r="KA275" s="70"/>
      <c r="KB275" s="70"/>
      <c r="KC275" s="70"/>
      <c r="KD275" s="70"/>
      <c r="KE275" s="70"/>
      <c r="KF275" s="70"/>
      <c r="KG275" s="70"/>
      <c r="KH275" s="70"/>
      <c r="KI275" s="70"/>
      <c r="KJ275" s="70"/>
      <c r="KK275" s="70"/>
      <c r="KL275" s="70"/>
      <c r="KM275" s="70"/>
      <c r="KN275" s="70"/>
      <c r="KO275" s="70"/>
      <c r="KP275" s="70"/>
      <c r="KQ275" s="70"/>
      <c r="KR275" s="70"/>
      <c r="KS275" s="70"/>
      <c r="KT275" s="70"/>
      <c r="KU275" s="70"/>
      <c r="KV275" s="70"/>
      <c r="KW275" s="70"/>
      <c r="KX275" s="70"/>
      <c r="KY275" s="70"/>
      <c r="KZ275" s="70"/>
      <c r="LA275" s="70"/>
      <c r="LB275" s="70"/>
      <c r="LC275" s="70"/>
      <c r="LD275" s="70"/>
      <c r="LE275" s="70"/>
      <c r="LF275" s="70"/>
      <c r="LG275" s="70"/>
      <c r="LH275" s="70"/>
      <c r="LI275" s="70"/>
      <c r="LJ275" s="70"/>
      <c r="LK275" s="70"/>
      <c r="LL275" s="70"/>
      <c r="LM275" s="70"/>
      <c r="LN275" s="70"/>
      <c r="LO275" s="70"/>
      <c r="LP275" s="70"/>
      <c r="LQ275" s="70"/>
      <c r="LR275" s="70"/>
      <c r="LS275" s="70"/>
      <c r="LT275" s="70"/>
      <c r="LU275" s="70"/>
      <c r="LV275" s="70"/>
      <c r="LW275" s="70"/>
      <c r="LX275" s="70"/>
      <c r="LY275" s="70"/>
      <c r="LZ275" s="70"/>
      <c r="MA275" s="70"/>
      <c r="MB275" s="70"/>
      <c r="MC275" s="70"/>
      <c r="MD275" s="70"/>
      <c r="ME275" s="70"/>
      <c r="MF275" s="70"/>
      <c r="MG275" s="70"/>
      <c r="MH275" s="70"/>
      <c r="MI275" s="70"/>
      <c r="MJ275" s="70"/>
      <c r="MK275" s="70"/>
      <c r="ML275" s="70"/>
      <c r="MM275" s="70"/>
      <c r="MN275" s="70"/>
      <c r="MO275" s="70"/>
      <c r="MP275" s="70"/>
      <c r="MQ275" s="70"/>
      <c r="MR275" s="70"/>
      <c r="MS275" s="70"/>
      <c r="MT275" s="70"/>
      <c r="MU275" s="70"/>
      <c r="MV275" s="70"/>
      <c r="MW275" s="70"/>
      <c r="MX275" s="70"/>
      <c r="MY275" s="70"/>
      <c r="MZ275" s="70"/>
      <c r="NA275" s="70"/>
      <c r="NB275" s="70"/>
      <c r="NC275" s="70"/>
      <c r="ND275" s="70"/>
      <c r="NE275" s="70"/>
      <c r="NF275" s="70"/>
      <c r="NG275" s="70"/>
      <c r="NH275" s="70"/>
      <c r="NI275" s="70"/>
      <c r="NJ275" s="70"/>
      <c r="NK275" s="70"/>
      <c r="NL275" s="70"/>
      <c r="NM275" s="70"/>
      <c r="NN275" s="70"/>
      <c r="NO275" s="70"/>
      <c r="NP275" s="70"/>
      <c r="NQ275" s="70"/>
      <c r="NR275" s="70"/>
      <c r="NS275" s="70"/>
      <c r="NT275" s="70"/>
      <c r="NU275" s="70"/>
      <c r="NV275" s="70"/>
      <c r="NW275" s="70"/>
      <c r="NX275" s="70"/>
      <c r="NY275" s="70"/>
      <c r="NZ275" s="70"/>
      <c r="OA275" s="70"/>
      <c r="OB275" s="70"/>
      <c r="OC275" s="70"/>
      <c r="OD275" s="70"/>
      <c r="OE275" s="70"/>
      <c r="OF275" s="70"/>
      <c r="OG275" s="70"/>
      <c r="OH275" s="70"/>
      <c r="OI275" s="70"/>
      <c r="OJ275" s="70"/>
      <c r="OK275" s="70"/>
      <c r="OL275" s="70"/>
      <c r="OM275" s="70"/>
      <c r="ON275" s="70"/>
      <c r="OO275" s="70"/>
      <c r="OP275" s="70"/>
      <c r="OQ275" s="70"/>
      <c r="OR275" s="70"/>
      <c r="OS275" s="70"/>
      <c r="OT275" s="70"/>
      <c r="OU275" s="70"/>
      <c r="OV275" s="70"/>
      <c r="OW275" s="70"/>
      <c r="OX275" s="70"/>
      <c r="OY275" s="70"/>
      <c r="OZ275" s="70"/>
      <c r="PA275" s="70"/>
      <c r="PB275" s="70"/>
      <c r="PC275" s="70"/>
      <c r="PD275" s="70"/>
      <c r="PE275" s="70"/>
      <c r="PF275" s="70"/>
      <c r="PG275" s="70"/>
      <c r="PH275" s="70"/>
      <c r="PI275" s="70"/>
      <c r="PJ275" s="70"/>
      <c r="PK275" s="70"/>
      <c r="PL275" s="70"/>
      <c r="PM275" s="70"/>
      <c r="PN275" s="70"/>
      <c r="PO275" s="70"/>
      <c r="PP275" s="70"/>
      <c r="PQ275" s="70"/>
      <c r="PR275" s="70"/>
      <c r="PS275" s="70"/>
      <c r="PT275" s="70"/>
      <c r="PU275" s="70"/>
      <c r="PV275" s="70"/>
      <c r="PW275" s="70"/>
      <c r="PX275" s="70"/>
      <c r="PY275" s="70"/>
      <c r="PZ275" s="70"/>
      <c r="QA275" s="70"/>
      <c r="QB275" s="70"/>
      <c r="QC275" s="70"/>
      <c r="QD275" s="70"/>
      <c r="QE275" s="70"/>
      <c r="QF275" s="70"/>
      <c r="QG275" s="70"/>
      <c r="QH275" s="70"/>
      <c r="QI275" s="70"/>
      <c r="QJ275" s="70"/>
      <c r="QK275" s="70"/>
      <c r="QL275" s="70"/>
      <c r="QM275" s="70"/>
      <c r="QN275" s="70"/>
      <c r="QO275" s="70"/>
      <c r="QP275" s="70"/>
      <c r="QQ275" s="70"/>
      <c r="QR275" s="70"/>
      <c r="QS275" s="70"/>
      <c r="QT275" s="70"/>
      <c r="QU275" s="70"/>
      <c r="QV275" s="70"/>
      <c r="QW275" s="70"/>
      <c r="QX275" s="70"/>
      <c r="QY275" s="70"/>
      <c r="QZ275" s="70"/>
      <c r="RA275" s="70"/>
      <c r="RB275" s="70"/>
      <c r="RC275" s="70"/>
      <c r="RD275" s="70"/>
      <c r="RE275" s="70"/>
      <c r="RF275" s="70"/>
      <c r="RG275" s="70"/>
      <c r="RH275" s="70"/>
      <c r="RI275" s="70"/>
      <c r="RJ275" s="70"/>
      <c r="RK275" s="70"/>
      <c r="RL275" s="70"/>
      <c r="RM275" s="70"/>
      <c r="RN275" s="70"/>
      <c r="RO275" s="70"/>
      <c r="RP275" s="70"/>
      <c r="RQ275" s="70"/>
      <c r="RR275" s="70"/>
      <c r="RS275" s="70"/>
      <c r="RT275" s="70"/>
      <c r="RU275" s="70"/>
      <c r="RV275" s="70"/>
      <c r="RW275" s="70"/>
      <c r="RX275" s="70"/>
      <c r="RY275" s="70"/>
      <c r="RZ275" s="70"/>
      <c r="SA275" s="70"/>
      <c r="SB275" s="70"/>
      <c r="SC275" s="70"/>
      <c r="SD275" s="70"/>
      <c r="SE275" s="70"/>
      <c r="SF275" s="70"/>
      <c r="SG275" s="70"/>
      <c r="SH275" s="70"/>
      <c r="SI275" s="70"/>
      <c r="SJ275" s="70"/>
      <c r="SK275" s="70"/>
      <c r="SL275" s="70"/>
      <c r="SM275" s="70"/>
      <c r="SN275" s="70"/>
      <c r="SO275" s="70"/>
      <c r="SP275" s="70"/>
      <c r="SQ275" s="70"/>
      <c r="SR275" s="70"/>
      <c r="SS275" s="70"/>
      <c r="ST275" s="70"/>
      <c r="SU275" s="70"/>
      <c r="SV275" s="70"/>
      <c r="SW275" s="70"/>
      <c r="SX275" s="70"/>
      <c r="SY275" s="70"/>
      <c r="SZ275" s="70"/>
      <c r="TA275" s="70"/>
      <c r="TB275" s="70"/>
      <c r="TC275" s="70"/>
      <c r="TD275" s="70"/>
      <c r="TE275" s="70"/>
      <c r="TF275" s="70"/>
      <c r="TG275" s="70"/>
      <c r="TH275" s="70"/>
      <c r="TI275" s="70"/>
      <c r="TJ275" s="70"/>
      <c r="TK275" s="70"/>
      <c r="TL275" s="70"/>
      <c r="TM275" s="70"/>
      <c r="TN275" s="70"/>
      <c r="TO275" s="70"/>
      <c r="TP275" s="70"/>
      <c r="TQ275" s="70"/>
      <c r="TR275" s="70"/>
      <c r="TS275" s="70"/>
      <c r="TT275" s="70"/>
      <c r="TU275" s="70"/>
      <c r="TV275" s="70"/>
      <c r="TW275" s="70"/>
      <c r="TX275" s="70"/>
      <c r="TY275" s="70"/>
      <c r="TZ275" s="70"/>
      <c r="UA275" s="70"/>
      <c r="UB275" s="70"/>
      <c r="UC275" s="70"/>
      <c r="UD275" s="70"/>
      <c r="UE275" s="70"/>
      <c r="UF275" s="70"/>
      <c r="UG275" s="70"/>
      <c r="UH275" s="70"/>
      <c r="UI275" s="70"/>
      <c r="UJ275" s="70"/>
      <c r="UK275" s="70"/>
      <c r="UL275" s="70"/>
      <c r="UM275" s="70"/>
      <c r="UN275" s="70"/>
      <c r="UO275" s="70"/>
      <c r="UP275" s="70"/>
      <c r="UQ275" s="70"/>
      <c r="UR275" s="70"/>
      <c r="US275" s="70"/>
      <c r="UT275" s="70"/>
      <c r="UU275" s="70"/>
      <c r="UV275" s="70"/>
      <c r="UW275" s="70"/>
      <c r="UX275" s="70"/>
      <c r="UY275" s="70"/>
      <c r="UZ275" s="70"/>
      <c r="VA275" s="70"/>
      <c r="VB275" s="70"/>
      <c r="VC275" s="70"/>
      <c r="VD275" s="70"/>
      <c r="VE275" s="70"/>
      <c r="VF275" s="70"/>
      <c r="VG275" s="70"/>
      <c r="VH275" s="70"/>
      <c r="VI275" s="70"/>
      <c r="VJ275" s="70"/>
      <c r="VK275" s="70"/>
      <c r="VL275" s="70"/>
      <c r="VM275" s="70"/>
      <c r="VN275" s="70"/>
      <c r="VO275" s="70"/>
      <c r="VP275" s="70"/>
      <c r="VQ275" s="70"/>
      <c r="VR275" s="70"/>
      <c r="VS275" s="70"/>
      <c r="VT275" s="70"/>
      <c r="VU275" s="70"/>
      <c r="VV275" s="70"/>
      <c r="VW275" s="70"/>
      <c r="VX275" s="70"/>
      <c r="VY275" s="70"/>
      <c r="VZ275" s="70"/>
      <c r="WA275" s="70"/>
      <c r="WB275" s="70"/>
    </row>
    <row r="276" spans="1:600" s="92" customFormat="1" ht="38.25">
      <c r="A276" s="401">
        <v>267</v>
      </c>
      <c r="B276" s="410" t="s">
        <v>653</v>
      </c>
      <c r="C276" s="272">
        <f t="shared" si="1"/>
        <v>126.1</v>
      </c>
      <c r="D276" s="272"/>
      <c r="E276" s="272"/>
      <c r="F276" s="273">
        <f t="shared" si="0"/>
        <v>126.1</v>
      </c>
      <c r="G276" s="118"/>
      <c r="H276" s="118"/>
      <c r="I276" s="118"/>
      <c r="J276" s="127"/>
      <c r="K276" s="118"/>
      <c r="L276" s="118"/>
      <c r="M276" s="118"/>
      <c r="N276" s="118"/>
      <c r="O276" s="118"/>
      <c r="P276" s="234"/>
      <c r="Q276" s="235"/>
      <c r="R276" s="235"/>
      <c r="S276" s="118"/>
      <c r="T276" s="118"/>
      <c r="U276" s="141">
        <v>126.1</v>
      </c>
      <c r="V276" s="118"/>
      <c r="W276" s="118"/>
      <c r="X276" s="118"/>
      <c r="Y276" s="158"/>
      <c r="Z276" s="334"/>
      <c r="AA276" s="334"/>
      <c r="AB276" s="334"/>
      <c r="AC276" s="248"/>
      <c r="AD276" s="248"/>
      <c r="AE276" s="248"/>
      <c r="AF276" s="248"/>
      <c r="AG276" s="248"/>
      <c r="AH276" s="248"/>
      <c r="AI276" s="248"/>
      <c r="AJ276" s="248"/>
      <c r="AK276" s="248"/>
      <c r="AL276" s="248"/>
      <c r="AM276" s="248"/>
      <c r="AN276" s="248"/>
      <c r="AO276" s="248"/>
      <c r="AP276" s="248"/>
      <c r="AQ276" s="248"/>
      <c r="AR276" s="248"/>
      <c r="AS276" s="248"/>
      <c r="AT276" s="248"/>
      <c r="AU276" s="248"/>
      <c r="AV276" s="248"/>
      <c r="AW276" s="248"/>
      <c r="AX276" s="248"/>
      <c r="AY276" s="248"/>
      <c r="AZ276" s="248"/>
      <c r="BA276" s="248"/>
      <c r="BB276" s="248"/>
      <c r="BC276" s="248"/>
      <c r="BD276" s="248"/>
      <c r="BE276" s="248"/>
      <c r="BF276" s="248"/>
      <c r="BG276" s="248"/>
      <c r="BH276" s="248"/>
      <c r="BI276" s="248"/>
      <c r="BJ276" s="248"/>
      <c r="BK276" s="248"/>
      <c r="BL276" s="248"/>
      <c r="BM276" s="248"/>
      <c r="BN276" s="248"/>
      <c r="BO276" s="248"/>
      <c r="BP276" s="248"/>
      <c r="BQ276" s="248"/>
      <c r="BR276" s="248"/>
      <c r="BS276" s="248"/>
      <c r="BT276" s="248"/>
      <c r="BU276" s="248"/>
      <c r="BV276" s="248"/>
      <c r="BW276" s="248"/>
      <c r="BX276" s="248"/>
      <c r="BY276" s="248"/>
      <c r="BZ276" s="248"/>
      <c r="CA276" s="248"/>
      <c r="CB276" s="248"/>
      <c r="CC276" s="248"/>
      <c r="CD276" s="248"/>
      <c r="CE276" s="248"/>
      <c r="CF276" s="248"/>
      <c r="CG276" s="248"/>
      <c r="CH276" s="248"/>
      <c r="CI276" s="248"/>
      <c r="CJ276" s="248"/>
      <c r="CK276" s="248"/>
      <c r="CL276" s="248"/>
      <c r="CM276" s="248"/>
      <c r="CN276" s="248"/>
      <c r="CO276" s="248"/>
      <c r="CP276" s="248"/>
      <c r="CQ276" s="248"/>
      <c r="CR276" s="248"/>
      <c r="CS276" s="248"/>
      <c r="CT276" s="248"/>
      <c r="CU276" s="248"/>
      <c r="CV276" s="248"/>
      <c r="CW276" s="248"/>
      <c r="CX276" s="248"/>
      <c r="CY276" s="248"/>
      <c r="CZ276" s="248"/>
      <c r="DA276" s="248"/>
      <c r="DB276" s="248"/>
      <c r="DC276" s="248"/>
      <c r="DD276" s="248"/>
      <c r="DE276" s="248"/>
      <c r="DF276" s="248"/>
      <c r="DG276" s="248"/>
      <c r="DH276" s="248"/>
      <c r="DI276" s="248"/>
      <c r="DJ276" s="248"/>
      <c r="DK276" s="248"/>
      <c r="DL276" s="248"/>
      <c r="DM276" s="248"/>
      <c r="DN276" s="248"/>
      <c r="DO276" s="248"/>
      <c r="DP276" s="248"/>
      <c r="DQ276" s="248"/>
      <c r="DR276" s="248"/>
      <c r="DS276" s="248"/>
      <c r="DT276" s="248"/>
      <c r="DU276" s="248"/>
      <c r="DV276" s="248"/>
      <c r="DW276" s="248"/>
      <c r="DX276" s="248"/>
      <c r="DY276" s="248"/>
      <c r="DZ276" s="248"/>
      <c r="EA276" s="248"/>
      <c r="EB276" s="248"/>
      <c r="EC276" s="248"/>
      <c r="ED276" s="248"/>
      <c r="EE276" s="248"/>
      <c r="EF276" s="248"/>
      <c r="EG276" s="248"/>
      <c r="EH276" s="248"/>
      <c r="EI276" s="248"/>
      <c r="EJ276" s="248"/>
      <c r="EK276" s="248"/>
      <c r="EL276" s="248"/>
      <c r="EM276" s="248"/>
      <c r="EN276" s="248"/>
      <c r="EO276" s="248"/>
      <c r="EP276" s="248"/>
      <c r="EQ276" s="248"/>
      <c r="ER276" s="248"/>
      <c r="ES276" s="248"/>
      <c r="ET276" s="248"/>
      <c r="EU276" s="248"/>
      <c r="EV276" s="248"/>
      <c r="EW276" s="248"/>
      <c r="EX276" s="248"/>
      <c r="EY276" s="248"/>
      <c r="EZ276" s="248"/>
      <c r="FA276" s="248"/>
      <c r="FB276" s="248"/>
      <c r="FC276" s="248"/>
      <c r="FD276" s="248"/>
      <c r="FE276" s="248"/>
      <c r="FF276" s="248"/>
      <c r="FG276" s="248"/>
      <c r="FH276" s="248"/>
      <c r="FI276" s="248"/>
      <c r="FJ276" s="248"/>
      <c r="FK276" s="248"/>
      <c r="FL276" s="248"/>
      <c r="FM276" s="248"/>
      <c r="FN276" s="248"/>
      <c r="FO276" s="248"/>
      <c r="FP276" s="248"/>
      <c r="FQ276" s="248"/>
      <c r="FR276" s="248"/>
      <c r="FS276" s="248"/>
      <c r="FT276" s="248"/>
      <c r="FU276" s="248"/>
      <c r="FV276" s="248"/>
      <c r="FW276" s="248"/>
      <c r="FX276" s="248"/>
      <c r="FY276" s="248"/>
      <c r="FZ276" s="248"/>
      <c r="GA276" s="248"/>
      <c r="GB276" s="248"/>
      <c r="GC276" s="248"/>
      <c r="GD276" s="248"/>
      <c r="GE276" s="248"/>
      <c r="GF276" s="248"/>
      <c r="GG276" s="248"/>
      <c r="GH276" s="248"/>
      <c r="GI276" s="248"/>
      <c r="GJ276" s="248"/>
      <c r="GK276" s="248"/>
      <c r="GL276" s="248"/>
      <c r="GM276" s="248"/>
      <c r="GN276" s="248"/>
      <c r="GO276" s="248"/>
      <c r="GP276" s="248"/>
      <c r="GQ276" s="248"/>
      <c r="GR276" s="248"/>
      <c r="GS276" s="248"/>
      <c r="GT276" s="248"/>
      <c r="GU276" s="248"/>
      <c r="GV276" s="248"/>
      <c r="GW276" s="248"/>
      <c r="GX276" s="248"/>
      <c r="GY276" s="248"/>
      <c r="GZ276" s="248"/>
      <c r="HA276" s="248"/>
      <c r="HB276" s="248"/>
      <c r="HC276" s="248"/>
      <c r="HD276" s="248"/>
      <c r="HE276" s="248"/>
      <c r="HF276" s="248"/>
      <c r="HG276" s="248"/>
      <c r="HH276" s="248"/>
      <c r="HI276" s="248"/>
      <c r="HJ276" s="248"/>
      <c r="HK276" s="248"/>
      <c r="HL276" s="248"/>
      <c r="HM276" s="248"/>
      <c r="HN276" s="248"/>
      <c r="HO276" s="248"/>
      <c r="HP276" s="248"/>
      <c r="HQ276" s="248"/>
      <c r="HR276" s="248"/>
      <c r="HS276" s="248"/>
      <c r="HT276" s="248"/>
      <c r="HU276" s="248"/>
      <c r="HV276" s="248"/>
      <c r="HW276" s="248"/>
      <c r="HX276" s="248"/>
      <c r="HY276" s="248"/>
      <c r="HZ276" s="248"/>
      <c r="IA276" s="248"/>
      <c r="IB276" s="248"/>
      <c r="IC276" s="248"/>
      <c r="ID276" s="248"/>
      <c r="IE276" s="248"/>
      <c r="IF276" s="248"/>
      <c r="IG276" s="248"/>
      <c r="IH276" s="248"/>
      <c r="II276" s="248"/>
      <c r="IJ276" s="248"/>
      <c r="IK276" s="248"/>
      <c r="IL276" s="248"/>
      <c r="IM276" s="248"/>
      <c r="IN276" s="248"/>
      <c r="IO276" s="248"/>
      <c r="IP276" s="248"/>
      <c r="IQ276" s="248"/>
      <c r="IR276" s="248"/>
      <c r="IS276" s="248"/>
      <c r="IT276" s="248"/>
      <c r="IU276" s="248"/>
      <c r="IV276" s="248"/>
      <c r="IW276" s="248"/>
      <c r="IX276" s="248"/>
      <c r="IY276" s="248"/>
      <c r="IZ276" s="248"/>
      <c r="JA276" s="248"/>
      <c r="JB276" s="248"/>
      <c r="JC276" s="248"/>
      <c r="JD276" s="248"/>
      <c r="JE276" s="248"/>
      <c r="JF276" s="248"/>
      <c r="JG276" s="248"/>
      <c r="JH276" s="248"/>
      <c r="JI276" s="248"/>
      <c r="JJ276" s="248"/>
      <c r="JK276" s="248"/>
      <c r="JL276" s="248"/>
      <c r="JM276" s="248"/>
      <c r="JN276" s="248"/>
      <c r="JO276" s="248"/>
      <c r="JP276" s="248"/>
      <c r="JQ276" s="248"/>
      <c r="JR276" s="248"/>
      <c r="JS276" s="248"/>
      <c r="JT276" s="248"/>
      <c r="JU276" s="248"/>
      <c r="JV276" s="248"/>
      <c r="JW276" s="248"/>
      <c r="JX276" s="248"/>
      <c r="JY276" s="248"/>
      <c r="JZ276" s="248"/>
      <c r="KA276" s="248"/>
      <c r="KB276" s="248"/>
      <c r="KC276" s="248"/>
      <c r="KD276" s="248"/>
      <c r="KE276" s="248"/>
      <c r="KF276" s="248"/>
      <c r="KG276" s="248"/>
      <c r="KH276" s="248"/>
      <c r="KI276" s="248"/>
      <c r="KJ276" s="248"/>
      <c r="KK276" s="248"/>
      <c r="KL276" s="248"/>
      <c r="KM276" s="248"/>
      <c r="KN276" s="248"/>
      <c r="KO276" s="248"/>
      <c r="KP276" s="248"/>
      <c r="KQ276" s="248"/>
      <c r="KR276" s="248"/>
      <c r="KS276" s="248"/>
      <c r="KT276" s="248"/>
      <c r="KU276" s="248"/>
      <c r="KV276" s="248"/>
      <c r="KW276" s="248"/>
      <c r="KX276" s="248"/>
      <c r="KY276" s="248"/>
      <c r="KZ276" s="248"/>
      <c r="LA276" s="248"/>
      <c r="LB276" s="248"/>
      <c r="LC276" s="248"/>
      <c r="LD276" s="248"/>
      <c r="LE276" s="248"/>
      <c r="LF276" s="248"/>
      <c r="LG276" s="248"/>
      <c r="LH276" s="248"/>
      <c r="LI276" s="248"/>
      <c r="LJ276" s="248"/>
      <c r="LK276" s="248"/>
      <c r="LL276" s="248"/>
      <c r="LM276" s="248"/>
      <c r="LN276" s="248"/>
      <c r="LO276" s="248"/>
      <c r="LP276" s="248"/>
      <c r="LQ276" s="248"/>
      <c r="LR276" s="248"/>
      <c r="LS276" s="248"/>
      <c r="LT276" s="248"/>
      <c r="LU276" s="248"/>
      <c r="LV276" s="248"/>
      <c r="LW276" s="248"/>
      <c r="LX276" s="248"/>
      <c r="LY276" s="248"/>
      <c r="LZ276" s="248"/>
      <c r="MA276" s="248"/>
      <c r="MB276" s="248"/>
      <c r="MC276" s="248"/>
      <c r="MD276" s="248"/>
      <c r="ME276" s="248"/>
      <c r="MF276" s="248"/>
      <c r="MG276" s="248"/>
      <c r="MH276" s="248"/>
      <c r="MI276" s="248"/>
      <c r="MJ276" s="248"/>
      <c r="MK276" s="248"/>
      <c r="ML276" s="248"/>
      <c r="MM276" s="248"/>
      <c r="MN276" s="248"/>
      <c r="MO276" s="248"/>
      <c r="MP276" s="248"/>
      <c r="MQ276" s="248"/>
      <c r="MR276" s="248"/>
      <c r="MS276" s="248"/>
      <c r="MT276" s="248"/>
      <c r="MU276" s="248"/>
      <c r="MV276" s="248"/>
      <c r="MW276" s="248"/>
      <c r="MX276" s="248"/>
      <c r="MY276" s="248"/>
      <c r="MZ276" s="248"/>
      <c r="NA276" s="248"/>
      <c r="NB276" s="248"/>
      <c r="NC276" s="248"/>
      <c r="ND276" s="248"/>
      <c r="NE276" s="248"/>
      <c r="NF276" s="248"/>
      <c r="NG276" s="248"/>
      <c r="NH276" s="248"/>
      <c r="NI276" s="248"/>
      <c r="NJ276" s="248"/>
      <c r="NK276" s="248"/>
      <c r="NL276" s="248"/>
      <c r="NM276" s="248"/>
      <c r="NN276" s="248"/>
      <c r="NO276" s="248"/>
      <c r="NP276" s="248"/>
      <c r="NQ276" s="248"/>
      <c r="NR276" s="248"/>
      <c r="NS276" s="248"/>
      <c r="NT276" s="248"/>
      <c r="NU276" s="248"/>
      <c r="NV276" s="248"/>
      <c r="NW276" s="248"/>
      <c r="NX276" s="248"/>
      <c r="NY276" s="248"/>
      <c r="NZ276" s="248"/>
      <c r="OA276" s="248"/>
      <c r="OB276" s="248"/>
      <c r="OC276" s="248"/>
      <c r="OD276" s="248"/>
      <c r="OE276" s="248"/>
      <c r="OF276" s="248"/>
      <c r="OG276" s="248"/>
      <c r="OH276" s="248"/>
      <c r="OI276" s="248"/>
      <c r="OJ276" s="248"/>
      <c r="OK276" s="248"/>
      <c r="OL276" s="248"/>
      <c r="OM276" s="248"/>
      <c r="ON276" s="248"/>
      <c r="OO276" s="248"/>
      <c r="OP276" s="248"/>
      <c r="OQ276" s="248"/>
      <c r="OR276" s="248"/>
      <c r="OS276" s="248"/>
      <c r="OT276" s="248"/>
      <c r="OU276" s="248"/>
      <c r="OV276" s="248"/>
      <c r="OW276" s="248"/>
      <c r="OX276" s="248"/>
      <c r="OY276" s="248"/>
      <c r="OZ276" s="248"/>
      <c r="PA276" s="248"/>
      <c r="PB276" s="248"/>
      <c r="PC276" s="248"/>
      <c r="PD276" s="248"/>
      <c r="PE276" s="248"/>
      <c r="PF276" s="248"/>
      <c r="PG276" s="248"/>
      <c r="PH276" s="248"/>
      <c r="PI276" s="248"/>
      <c r="PJ276" s="248"/>
      <c r="PK276" s="248"/>
      <c r="PL276" s="248"/>
      <c r="PM276" s="248"/>
      <c r="PN276" s="248"/>
      <c r="PO276" s="248"/>
      <c r="PP276" s="248"/>
      <c r="PQ276" s="248"/>
      <c r="PR276" s="248"/>
      <c r="PS276" s="248"/>
      <c r="PT276" s="248"/>
      <c r="PU276" s="248"/>
      <c r="PV276" s="248"/>
      <c r="PW276" s="248"/>
      <c r="PX276" s="248"/>
      <c r="PY276" s="248"/>
      <c r="PZ276" s="248"/>
      <c r="QA276" s="248"/>
      <c r="QB276" s="248"/>
      <c r="QC276" s="248"/>
      <c r="QD276" s="248"/>
      <c r="QE276" s="248"/>
      <c r="QF276" s="248"/>
      <c r="QG276" s="248"/>
      <c r="QH276" s="248"/>
      <c r="QI276" s="248"/>
      <c r="QJ276" s="248"/>
      <c r="QK276" s="248"/>
      <c r="QL276" s="248"/>
      <c r="QM276" s="248"/>
      <c r="QN276" s="248"/>
      <c r="QO276" s="248"/>
      <c r="QP276" s="248"/>
      <c r="QQ276" s="248"/>
      <c r="QR276" s="248"/>
      <c r="QS276" s="248"/>
      <c r="QT276" s="248"/>
      <c r="QU276" s="248"/>
      <c r="QV276" s="248"/>
      <c r="QW276" s="248"/>
      <c r="QX276" s="248"/>
      <c r="QY276" s="248"/>
      <c r="QZ276" s="248"/>
      <c r="RA276" s="248"/>
      <c r="RB276" s="248"/>
      <c r="RC276" s="248"/>
      <c r="RD276" s="248"/>
      <c r="RE276" s="248"/>
      <c r="RF276" s="248"/>
      <c r="RG276" s="248"/>
      <c r="RH276" s="248"/>
      <c r="RI276" s="248"/>
      <c r="RJ276" s="248"/>
      <c r="RK276" s="248"/>
      <c r="RL276" s="248"/>
      <c r="RM276" s="248"/>
      <c r="RN276" s="248"/>
      <c r="RO276" s="248"/>
      <c r="RP276" s="248"/>
      <c r="RQ276" s="248"/>
      <c r="RR276" s="248"/>
      <c r="RS276" s="248"/>
      <c r="RT276" s="248"/>
      <c r="RU276" s="248"/>
      <c r="RV276" s="248"/>
      <c r="RW276" s="248"/>
      <c r="RX276" s="248"/>
      <c r="RY276" s="248"/>
      <c r="RZ276" s="248"/>
      <c r="SA276" s="248"/>
      <c r="SB276" s="248"/>
      <c r="SC276" s="248"/>
      <c r="SD276" s="248"/>
      <c r="SE276" s="248"/>
      <c r="SF276" s="248"/>
      <c r="SG276" s="248"/>
      <c r="SH276" s="248"/>
      <c r="SI276" s="248"/>
      <c r="SJ276" s="248"/>
      <c r="SK276" s="248"/>
      <c r="SL276" s="248"/>
      <c r="SM276" s="248"/>
      <c r="SN276" s="248"/>
      <c r="SO276" s="248"/>
      <c r="SP276" s="248"/>
      <c r="SQ276" s="248"/>
      <c r="SR276" s="248"/>
      <c r="SS276" s="248"/>
      <c r="ST276" s="248"/>
      <c r="SU276" s="248"/>
      <c r="SV276" s="248"/>
      <c r="SW276" s="248"/>
      <c r="SX276" s="248"/>
      <c r="SY276" s="248"/>
      <c r="SZ276" s="248"/>
      <c r="TA276" s="248"/>
      <c r="TB276" s="248"/>
      <c r="TC276" s="248"/>
      <c r="TD276" s="248"/>
      <c r="TE276" s="248"/>
      <c r="TF276" s="248"/>
      <c r="TG276" s="248"/>
      <c r="TH276" s="248"/>
      <c r="TI276" s="248"/>
      <c r="TJ276" s="248"/>
      <c r="TK276" s="248"/>
      <c r="TL276" s="248"/>
      <c r="TM276" s="248"/>
      <c r="TN276" s="248"/>
      <c r="TO276" s="248"/>
      <c r="TP276" s="248"/>
      <c r="TQ276" s="248"/>
      <c r="TR276" s="248"/>
      <c r="TS276" s="248"/>
      <c r="TT276" s="248"/>
      <c r="TU276" s="248"/>
      <c r="TV276" s="248"/>
      <c r="TW276" s="248"/>
      <c r="TX276" s="248"/>
      <c r="TY276" s="248"/>
      <c r="TZ276" s="248"/>
      <c r="UA276" s="248"/>
      <c r="UB276" s="248"/>
      <c r="UC276" s="248"/>
      <c r="UD276" s="248"/>
      <c r="UE276" s="248"/>
      <c r="UF276" s="248"/>
      <c r="UG276" s="248"/>
      <c r="UH276" s="248"/>
      <c r="UI276" s="248"/>
      <c r="UJ276" s="248"/>
      <c r="UK276" s="248"/>
      <c r="UL276" s="248"/>
      <c r="UM276" s="248"/>
      <c r="UN276" s="248"/>
      <c r="UO276" s="248"/>
      <c r="UP276" s="248"/>
      <c r="UQ276" s="248"/>
      <c r="UR276" s="248"/>
      <c r="US276" s="248"/>
      <c r="UT276" s="248"/>
      <c r="UU276" s="248"/>
      <c r="UV276" s="248"/>
      <c r="UW276" s="248"/>
      <c r="UX276" s="248"/>
      <c r="UY276" s="248"/>
      <c r="UZ276" s="248"/>
      <c r="VA276" s="248"/>
      <c r="VB276" s="248"/>
      <c r="VC276" s="248"/>
      <c r="VD276" s="248"/>
      <c r="VE276" s="248"/>
      <c r="VF276" s="248"/>
      <c r="VG276" s="248"/>
      <c r="VH276" s="248"/>
      <c r="VI276" s="248"/>
      <c r="VJ276" s="248"/>
      <c r="VK276" s="248"/>
      <c r="VL276" s="248"/>
      <c r="VM276" s="248"/>
      <c r="VN276" s="248"/>
      <c r="VO276" s="248"/>
      <c r="VP276" s="248"/>
      <c r="VQ276" s="248"/>
      <c r="VR276" s="248"/>
      <c r="VS276" s="248"/>
      <c r="VT276" s="248"/>
      <c r="VU276" s="248"/>
      <c r="VV276" s="248"/>
      <c r="VW276" s="248"/>
      <c r="VX276" s="248"/>
      <c r="VY276" s="248"/>
      <c r="VZ276" s="248"/>
      <c r="WA276" s="248"/>
      <c r="WB276" s="248"/>
    </row>
    <row r="277" spans="1:600" s="92" customFormat="1" ht="35.450000000000003" customHeight="1">
      <c r="A277" s="401">
        <v>268</v>
      </c>
      <c r="B277" s="415" t="s">
        <v>654</v>
      </c>
      <c r="C277" s="272">
        <f t="shared" si="1"/>
        <v>120</v>
      </c>
      <c r="D277" s="272"/>
      <c r="E277" s="272"/>
      <c r="F277" s="273">
        <f t="shared" si="0"/>
        <v>120</v>
      </c>
      <c r="G277" s="118"/>
      <c r="H277" s="118"/>
      <c r="I277" s="118"/>
      <c r="J277" s="127"/>
      <c r="K277" s="118"/>
      <c r="L277" s="118"/>
      <c r="M277" s="118"/>
      <c r="N277" s="118"/>
      <c r="O277" s="118"/>
      <c r="P277" s="234"/>
      <c r="Q277" s="235"/>
      <c r="R277" s="235"/>
      <c r="S277" s="118"/>
      <c r="T277" s="118"/>
      <c r="U277" s="141">
        <v>120</v>
      </c>
      <c r="V277" s="118"/>
      <c r="W277" s="118"/>
      <c r="X277" s="118"/>
      <c r="Y277" s="158"/>
      <c r="Z277" s="334"/>
      <c r="AA277" s="334"/>
      <c r="AB277" s="334"/>
      <c r="AC277" s="248"/>
      <c r="AD277" s="248"/>
      <c r="AE277" s="248"/>
      <c r="AF277" s="248"/>
      <c r="AG277" s="248"/>
      <c r="AH277" s="248"/>
      <c r="AI277" s="248"/>
      <c r="AJ277" s="248"/>
      <c r="AK277" s="248"/>
      <c r="AL277" s="248"/>
      <c r="AM277" s="248"/>
      <c r="AN277" s="248"/>
      <c r="AO277" s="248"/>
      <c r="AP277" s="248"/>
      <c r="AQ277" s="248"/>
      <c r="AR277" s="248"/>
      <c r="AS277" s="248"/>
      <c r="AT277" s="248"/>
      <c r="AU277" s="248"/>
      <c r="AV277" s="248"/>
      <c r="AW277" s="248"/>
      <c r="AX277" s="248"/>
      <c r="AY277" s="248"/>
      <c r="AZ277" s="248"/>
      <c r="BA277" s="248"/>
      <c r="BB277" s="248"/>
      <c r="BC277" s="248"/>
      <c r="BD277" s="248"/>
      <c r="BE277" s="248"/>
      <c r="BF277" s="248"/>
      <c r="BG277" s="248"/>
      <c r="BH277" s="248"/>
      <c r="BI277" s="248"/>
      <c r="BJ277" s="248"/>
      <c r="BK277" s="248"/>
      <c r="BL277" s="248"/>
      <c r="BM277" s="248"/>
      <c r="BN277" s="248"/>
      <c r="BO277" s="248"/>
      <c r="BP277" s="248"/>
      <c r="BQ277" s="248"/>
      <c r="BR277" s="248"/>
      <c r="BS277" s="248"/>
      <c r="BT277" s="248"/>
      <c r="BU277" s="248"/>
      <c r="BV277" s="248"/>
      <c r="BW277" s="248"/>
      <c r="BX277" s="248"/>
      <c r="BY277" s="248"/>
      <c r="BZ277" s="248"/>
      <c r="CA277" s="248"/>
      <c r="CB277" s="248"/>
      <c r="CC277" s="248"/>
      <c r="CD277" s="248"/>
      <c r="CE277" s="248"/>
      <c r="CF277" s="248"/>
      <c r="CG277" s="248"/>
      <c r="CH277" s="248"/>
      <c r="CI277" s="248"/>
      <c r="CJ277" s="248"/>
      <c r="CK277" s="248"/>
      <c r="CL277" s="248"/>
      <c r="CM277" s="248"/>
      <c r="CN277" s="248"/>
      <c r="CO277" s="248"/>
      <c r="CP277" s="248"/>
      <c r="CQ277" s="248"/>
      <c r="CR277" s="248"/>
      <c r="CS277" s="248"/>
      <c r="CT277" s="248"/>
      <c r="CU277" s="248"/>
      <c r="CV277" s="248"/>
      <c r="CW277" s="248"/>
      <c r="CX277" s="248"/>
      <c r="CY277" s="248"/>
      <c r="CZ277" s="248"/>
      <c r="DA277" s="248"/>
      <c r="DB277" s="248"/>
      <c r="DC277" s="248"/>
      <c r="DD277" s="248"/>
      <c r="DE277" s="248"/>
      <c r="DF277" s="248"/>
      <c r="DG277" s="248"/>
      <c r="DH277" s="248"/>
      <c r="DI277" s="248"/>
      <c r="DJ277" s="248"/>
      <c r="DK277" s="248"/>
      <c r="DL277" s="248"/>
      <c r="DM277" s="248"/>
      <c r="DN277" s="248"/>
      <c r="DO277" s="248"/>
      <c r="DP277" s="248"/>
      <c r="DQ277" s="248"/>
      <c r="DR277" s="248"/>
      <c r="DS277" s="248"/>
      <c r="DT277" s="248"/>
      <c r="DU277" s="248"/>
      <c r="DV277" s="248"/>
      <c r="DW277" s="248"/>
      <c r="DX277" s="248"/>
      <c r="DY277" s="248"/>
      <c r="DZ277" s="248"/>
      <c r="EA277" s="248"/>
      <c r="EB277" s="248"/>
      <c r="EC277" s="248"/>
      <c r="ED277" s="248"/>
      <c r="EE277" s="248"/>
      <c r="EF277" s="248"/>
      <c r="EG277" s="248"/>
      <c r="EH277" s="248"/>
      <c r="EI277" s="248"/>
      <c r="EJ277" s="248"/>
      <c r="EK277" s="248"/>
      <c r="EL277" s="248"/>
      <c r="EM277" s="248"/>
      <c r="EN277" s="248"/>
      <c r="EO277" s="248"/>
      <c r="EP277" s="248"/>
      <c r="EQ277" s="248"/>
      <c r="ER277" s="248"/>
      <c r="ES277" s="248"/>
      <c r="ET277" s="248"/>
      <c r="EU277" s="248"/>
      <c r="EV277" s="248"/>
      <c r="EW277" s="248"/>
      <c r="EX277" s="248"/>
      <c r="EY277" s="248"/>
      <c r="EZ277" s="248"/>
      <c r="FA277" s="248"/>
      <c r="FB277" s="248"/>
      <c r="FC277" s="248"/>
      <c r="FD277" s="248"/>
      <c r="FE277" s="248"/>
      <c r="FF277" s="248"/>
      <c r="FG277" s="248"/>
      <c r="FH277" s="248"/>
      <c r="FI277" s="248"/>
      <c r="FJ277" s="248"/>
      <c r="FK277" s="248"/>
      <c r="FL277" s="248"/>
      <c r="FM277" s="248"/>
      <c r="FN277" s="248"/>
      <c r="FO277" s="248"/>
      <c r="FP277" s="248"/>
      <c r="FQ277" s="248"/>
      <c r="FR277" s="248"/>
      <c r="FS277" s="248"/>
      <c r="FT277" s="248"/>
      <c r="FU277" s="248"/>
      <c r="FV277" s="248"/>
      <c r="FW277" s="248"/>
      <c r="FX277" s="248"/>
      <c r="FY277" s="248"/>
      <c r="FZ277" s="248"/>
      <c r="GA277" s="248"/>
      <c r="GB277" s="248"/>
      <c r="GC277" s="248"/>
      <c r="GD277" s="248"/>
      <c r="GE277" s="248"/>
      <c r="GF277" s="248"/>
      <c r="GG277" s="248"/>
      <c r="GH277" s="248"/>
      <c r="GI277" s="248"/>
      <c r="GJ277" s="248"/>
      <c r="GK277" s="248"/>
      <c r="GL277" s="248"/>
      <c r="GM277" s="248"/>
      <c r="GN277" s="248"/>
      <c r="GO277" s="248"/>
      <c r="GP277" s="248"/>
      <c r="GQ277" s="248"/>
      <c r="GR277" s="248"/>
      <c r="GS277" s="248"/>
      <c r="GT277" s="248"/>
      <c r="GU277" s="248"/>
      <c r="GV277" s="248"/>
      <c r="GW277" s="248"/>
      <c r="GX277" s="248"/>
      <c r="GY277" s="248"/>
      <c r="GZ277" s="248"/>
      <c r="HA277" s="248"/>
      <c r="HB277" s="248"/>
      <c r="HC277" s="248"/>
      <c r="HD277" s="248"/>
      <c r="HE277" s="248"/>
      <c r="HF277" s="248"/>
      <c r="HG277" s="248"/>
      <c r="HH277" s="248"/>
      <c r="HI277" s="248"/>
      <c r="HJ277" s="248"/>
      <c r="HK277" s="248"/>
      <c r="HL277" s="248"/>
      <c r="HM277" s="248"/>
      <c r="HN277" s="248"/>
      <c r="HO277" s="248"/>
      <c r="HP277" s="248"/>
      <c r="HQ277" s="248"/>
      <c r="HR277" s="248"/>
      <c r="HS277" s="248"/>
      <c r="HT277" s="248"/>
      <c r="HU277" s="248"/>
      <c r="HV277" s="248"/>
      <c r="HW277" s="248"/>
      <c r="HX277" s="248"/>
      <c r="HY277" s="248"/>
      <c r="HZ277" s="248"/>
      <c r="IA277" s="248"/>
      <c r="IB277" s="248"/>
      <c r="IC277" s="248"/>
      <c r="ID277" s="248"/>
      <c r="IE277" s="248"/>
      <c r="IF277" s="248"/>
      <c r="IG277" s="248"/>
      <c r="IH277" s="248"/>
      <c r="II277" s="248"/>
      <c r="IJ277" s="248"/>
      <c r="IK277" s="248"/>
      <c r="IL277" s="248"/>
      <c r="IM277" s="248"/>
      <c r="IN277" s="248"/>
      <c r="IO277" s="248"/>
      <c r="IP277" s="248"/>
      <c r="IQ277" s="248"/>
      <c r="IR277" s="248"/>
      <c r="IS277" s="248"/>
      <c r="IT277" s="248"/>
      <c r="IU277" s="248"/>
      <c r="IV277" s="248"/>
      <c r="IW277" s="248"/>
      <c r="IX277" s="248"/>
      <c r="IY277" s="248"/>
      <c r="IZ277" s="248"/>
      <c r="JA277" s="248"/>
      <c r="JB277" s="248"/>
      <c r="JC277" s="248"/>
      <c r="JD277" s="248"/>
      <c r="JE277" s="248"/>
      <c r="JF277" s="248"/>
      <c r="JG277" s="248"/>
      <c r="JH277" s="248"/>
      <c r="JI277" s="248"/>
      <c r="JJ277" s="248"/>
      <c r="JK277" s="248"/>
      <c r="JL277" s="248"/>
      <c r="JM277" s="248"/>
      <c r="JN277" s="248"/>
      <c r="JO277" s="248"/>
      <c r="JP277" s="248"/>
      <c r="JQ277" s="248"/>
      <c r="JR277" s="248"/>
      <c r="JS277" s="248"/>
      <c r="JT277" s="248"/>
      <c r="JU277" s="248"/>
      <c r="JV277" s="248"/>
      <c r="JW277" s="248"/>
      <c r="JX277" s="248"/>
      <c r="JY277" s="248"/>
      <c r="JZ277" s="248"/>
      <c r="KA277" s="248"/>
      <c r="KB277" s="248"/>
      <c r="KC277" s="248"/>
      <c r="KD277" s="248"/>
      <c r="KE277" s="248"/>
      <c r="KF277" s="248"/>
      <c r="KG277" s="248"/>
      <c r="KH277" s="248"/>
      <c r="KI277" s="248"/>
      <c r="KJ277" s="248"/>
      <c r="KK277" s="248"/>
      <c r="KL277" s="248"/>
      <c r="KM277" s="248"/>
      <c r="KN277" s="248"/>
      <c r="KO277" s="248"/>
      <c r="KP277" s="248"/>
      <c r="KQ277" s="248"/>
      <c r="KR277" s="248"/>
      <c r="KS277" s="248"/>
      <c r="KT277" s="248"/>
      <c r="KU277" s="248"/>
      <c r="KV277" s="248"/>
      <c r="KW277" s="248"/>
      <c r="KX277" s="248"/>
      <c r="KY277" s="248"/>
      <c r="KZ277" s="248"/>
      <c r="LA277" s="248"/>
      <c r="LB277" s="248"/>
      <c r="LC277" s="248"/>
      <c r="LD277" s="248"/>
      <c r="LE277" s="248"/>
      <c r="LF277" s="248"/>
      <c r="LG277" s="248"/>
      <c r="LH277" s="248"/>
      <c r="LI277" s="248"/>
      <c r="LJ277" s="248"/>
      <c r="LK277" s="248"/>
      <c r="LL277" s="248"/>
      <c r="LM277" s="248"/>
      <c r="LN277" s="248"/>
      <c r="LO277" s="248"/>
      <c r="LP277" s="248"/>
      <c r="LQ277" s="248"/>
      <c r="LR277" s="248"/>
      <c r="LS277" s="248"/>
      <c r="LT277" s="248"/>
      <c r="LU277" s="248"/>
      <c r="LV277" s="248"/>
      <c r="LW277" s="248"/>
      <c r="LX277" s="248"/>
      <c r="LY277" s="248"/>
      <c r="LZ277" s="248"/>
      <c r="MA277" s="248"/>
      <c r="MB277" s="248"/>
      <c r="MC277" s="248"/>
      <c r="MD277" s="248"/>
      <c r="ME277" s="248"/>
      <c r="MF277" s="248"/>
      <c r="MG277" s="248"/>
      <c r="MH277" s="248"/>
      <c r="MI277" s="248"/>
      <c r="MJ277" s="248"/>
      <c r="MK277" s="248"/>
      <c r="ML277" s="248"/>
      <c r="MM277" s="248"/>
      <c r="MN277" s="248"/>
      <c r="MO277" s="248"/>
      <c r="MP277" s="248"/>
      <c r="MQ277" s="248"/>
      <c r="MR277" s="248"/>
      <c r="MS277" s="248"/>
      <c r="MT277" s="248"/>
      <c r="MU277" s="248"/>
      <c r="MV277" s="248"/>
      <c r="MW277" s="248"/>
      <c r="MX277" s="248"/>
      <c r="MY277" s="248"/>
      <c r="MZ277" s="248"/>
      <c r="NA277" s="248"/>
      <c r="NB277" s="248"/>
      <c r="NC277" s="248"/>
      <c r="ND277" s="248"/>
      <c r="NE277" s="248"/>
      <c r="NF277" s="248"/>
      <c r="NG277" s="248"/>
      <c r="NH277" s="248"/>
      <c r="NI277" s="248"/>
      <c r="NJ277" s="248"/>
      <c r="NK277" s="248"/>
      <c r="NL277" s="248"/>
      <c r="NM277" s="248"/>
      <c r="NN277" s="248"/>
      <c r="NO277" s="248"/>
      <c r="NP277" s="248"/>
      <c r="NQ277" s="248"/>
      <c r="NR277" s="248"/>
      <c r="NS277" s="248"/>
      <c r="NT277" s="248"/>
      <c r="NU277" s="248"/>
      <c r="NV277" s="248"/>
      <c r="NW277" s="248"/>
      <c r="NX277" s="248"/>
      <c r="NY277" s="248"/>
      <c r="NZ277" s="248"/>
      <c r="OA277" s="248"/>
      <c r="OB277" s="248"/>
      <c r="OC277" s="248"/>
      <c r="OD277" s="248"/>
      <c r="OE277" s="248"/>
      <c r="OF277" s="248"/>
      <c r="OG277" s="248"/>
      <c r="OH277" s="248"/>
      <c r="OI277" s="248"/>
      <c r="OJ277" s="248"/>
      <c r="OK277" s="248"/>
      <c r="OL277" s="248"/>
      <c r="OM277" s="248"/>
      <c r="ON277" s="248"/>
      <c r="OO277" s="248"/>
      <c r="OP277" s="248"/>
      <c r="OQ277" s="248"/>
      <c r="OR277" s="248"/>
      <c r="OS277" s="248"/>
      <c r="OT277" s="248"/>
      <c r="OU277" s="248"/>
      <c r="OV277" s="248"/>
      <c r="OW277" s="248"/>
      <c r="OX277" s="248"/>
      <c r="OY277" s="248"/>
      <c r="OZ277" s="248"/>
      <c r="PA277" s="248"/>
      <c r="PB277" s="248"/>
      <c r="PC277" s="248"/>
      <c r="PD277" s="248"/>
      <c r="PE277" s="248"/>
      <c r="PF277" s="248"/>
      <c r="PG277" s="248"/>
      <c r="PH277" s="248"/>
      <c r="PI277" s="248"/>
      <c r="PJ277" s="248"/>
      <c r="PK277" s="248"/>
      <c r="PL277" s="248"/>
      <c r="PM277" s="248"/>
      <c r="PN277" s="248"/>
      <c r="PO277" s="248"/>
      <c r="PP277" s="248"/>
      <c r="PQ277" s="248"/>
      <c r="PR277" s="248"/>
      <c r="PS277" s="248"/>
      <c r="PT277" s="248"/>
      <c r="PU277" s="248"/>
      <c r="PV277" s="248"/>
      <c r="PW277" s="248"/>
      <c r="PX277" s="248"/>
      <c r="PY277" s="248"/>
      <c r="PZ277" s="248"/>
      <c r="QA277" s="248"/>
      <c r="QB277" s="248"/>
      <c r="QC277" s="248"/>
      <c r="QD277" s="248"/>
      <c r="QE277" s="248"/>
      <c r="QF277" s="248"/>
      <c r="QG277" s="248"/>
      <c r="QH277" s="248"/>
      <c r="QI277" s="248"/>
      <c r="QJ277" s="248"/>
      <c r="QK277" s="248"/>
      <c r="QL277" s="248"/>
      <c r="QM277" s="248"/>
      <c r="QN277" s="248"/>
      <c r="QO277" s="248"/>
      <c r="QP277" s="248"/>
      <c r="QQ277" s="248"/>
      <c r="QR277" s="248"/>
      <c r="QS277" s="248"/>
      <c r="QT277" s="248"/>
      <c r="QU277" s="248"/>
      <c r="QV277" s="248"/>
      <c r="QW277" s="248"/>
      <c r="QX277" s="248"/>
      <c r="QY277" s="248"/>
      <c r="QZ277" s="248"/>
      <c r="RA277" s="248"/>
      <c r="RB277" s="248"/>
      <c r="RC277" s="248"/>
      <c r="RD277" s="248"/>
      <c r="RE277" s="248"/>
      <c r="RF277" s="248"/>
      <c r="RG277" s="248"/>
      <c r="RH277" s="248"/>
      <c r="RI277" s="248"/>
      <c r="RJ277" s="248"/>
      <c r="RK277" s="248"/>
      <c r="RL277" s="248"/>
      <c r="RM277" s="248"/>
      <c r="RN277" s="248"/>
      <c r="RO277" s="248"/>
      <c r="RP277" s="248"/>
      <c r="RQ277" s="248"/>
      <c r="RR277" s="248"/>
      <c r="RS277" s="248"/>
      <c r="RT277" s="248"/>
      <c r="RU277" s="248"/>
      <c r="RV277" s="248"/>
      <c r="RW277" s="248"/>
      <c r="RX277" s="248"/>
      <c r="RY277" s="248"/>
      <c r="RZ277" s="248"/>
      <c r="SA277" s="248"/>
      <c r="SB277" s="248"/>
      <c r="SC277" s="248"/>
      <c r="SD277" s="248"/>
      <c r="SE277" s="248"/>
      <c r="SF277" s="248"/>
      <c r="SG277" s="248"/>
      <c r="SH277" s="248"/>
      <c r="SI277" s="248"/>
      <c r="SJ277" s="248"/>
      <c r="SK277" s="248"/>
      <c r="SL277" s="248"/>
      <c r="SM277" s="248"/>
      <c r="SN277" s="248"/>
      <c r="SO277" s="248"/>
      <c r="SP277" s="248"/>
      <c r="SQ277" s="248"/>
      <c r="SR277" s="248"/>
      <c r="SS277" s="248"/>
      <c r="ST277" s="248"/>
      <c r="SU277" s="248"/>
      <c r="SV277" s="248"/>
      <c r="SW277" s="248"/>
      <c r="SX277" s="248"/>
      <c r="SY277" s="248"/>
      <c r="SZ277" s="248"/>
      <c r="TA277" s="248"/>
      <c r="TB277" s="248"/>
      <c r="TC277" s="248"/>
      <c r="TD277" s="248"/>
      <c r="TE277" s="248"/>
      <c r="TF277" s="248"/>
      <c r="TG277" s="248"/>
      <c r="TH277" s="248"/>
      <c r="TI277" s="248"/>
      <c r="TJ277" s="248"/>
      <c r="TK277" s="248"/>
      <c r="TL277" s="248"/>
      <c r="TM277" s="248"/>
      <c r="TN277" s="248"/>
      <c r="TO277" s="248"/>
      <c r="TP277" s="248"/>
      <c r="TQ277" s="248"/>
      <c r="TR277" s="248"/>
      <c r="TS277" s="248"/>
      <c r="TT277" s="248"/>
      <c r="TU277" s="248"/>
      <c r="TV277" s="248"/>
      <c r="TW277" s="248"/>
      <c r="TX277" s="248"/>
      <c r="TY277" s="248"/>
      <c r="TZ277" s="248"/>
      <c r="UA277" s="248"/>
      <c r="UB277" s="248"/>
      <c r="UC277" s="248"/>
      <c r="UD277" s="248"/>
      <c r="UE277" s="248"/>
      <c r="UF277" s="248"/>
      <c r="UG277" s="248"/>
      <c r="UH277" s="248"/>
      <c r="UI277" s="248"/>
      <c r="UJ277" s="248"/>
      <c r="UK277" s="248"/>
      <c r="UL277" s="248"/>
      <c r="UM277" s="248"/>
      <c r="UN277" s="248"/>
      <c r="UO277" s="248"/>
      <c r="UP277" s="248"/>
      <c r="UQ277" s="248"/>
      <c r="UR277" s="248"/>
      <c r="US277" s="248"/>
      <c r="UT277" s="248"/>
      <c r="UU277" s="248"/>
      <c r="UV277" s="248"/>
      <c r="UW277" s="248"/>
      <c r="UX277" s="248"/>
      <c r="UY277" s="248"/>
      <c r="UZ277" s="248"/>
      <c r="VA277" s="248"/>
      <c r="VB277" s="248"/>
      <c r="VC277" s="248"/>
      <c r="VD277" s="248"/>
      <c r="VE277" s="248"/>
      <c r="VF277" s="248"/>
      <c r="VG277" s="248"/>
      <c r="VH277" s="248"/>
      <c r="VI277" s="248"/>
      <c r="VJ277" s="248"/>
      <c r="VK277" s="248"/>
      <c r="VL277" s="248"/>
      <c r="VM277" s="248"/>
      <c r="VN277" s="248"/>
      <c r="VO277" s="248"/>
      <c r="VP277" s="248"/>
      <c r="VQ277" s="248"/>
      <c r="VR277" s="248"/>
      <c r="VS277" s="248"/>
      <c r="VT277" s="248"/>
      <c r="VU277" s="248"/>
      <c r="VV277" s="248"/>
      <c r="VW277" s="248"/>
      <c r="VX277" s="248"/>
      <c r="VY277" s="248"/>
      <c r="VZ277" s="248"/>
      <c r="WA277" s="248"/>
      <c r="WB277" s="248"/>
    </row>
    <row r="278" spans="1:600" s="92" customFormat="1" ht="37.15" customHeight="1">
      <c r="A278" s="401">
        <v>269</v>
      </c>
      <c r="B278" s="410" t="s">
        <v>655</v>
      </c>
      <c r="C278" s="272">
        <f t="shared" si="1"/>
        <v>178.5</v>
      </c>
      <c r="D278" s="272"/>
      <c r="E278" s="272"/>
      <c r="F278" s="273">
        <f t="shared" si="0"/>
        <v>178.5</v>
      </c>
      <c r="G278" s="118"/>
      <c r="H278" s="118"/>
      <c r="I278" s="118"/>
      <c r="J278" s="127"/>
      <c r="K278" s="118"/>
      <c r="L278" s="118"/>
      <c r="M278" s="118"/>
      <c r="N278" s="118"/>
      <c r="O278" s="118"/>
      <c r="P278" s="234"/>
      <c r="Q278" s="235"/>
      <c r="R278" s="235"/>
      <c r="S278" s="118"/>
      <c r="T278" s="118"/>
      <c r="U278" s="141">
        <v>178.5</v>
      </c>
      <c r="V278" s="118"/>
      <c r="W278" s="118"/>
      <c r="X278" s="118"/>
      <c r="Y278" s="158"/>
      <c r="Z278" s="334"/>
      <c r="AA278" s="334"/>
      <c r="AB278" s="334"/>
      <c r="AC278" s="248"/>
      <c r="AD278" s="248"/>
      <c r="AE278" s="248"/>
      <c r="AF278" s="248"/>
      <c r="AG278" s="248"/>
      <c r="AH278" s="248"/>
      <c r="AI278" s="248"/>
      <c r="AJ278" s="248"/>
      <c r="AK278" s="248"/>
      <c r="AL278" s="248"/>
      <c r="AM278" s="248"/>
      <c r="AN278" s="248"/>
      <c r="AO278" s="248"/>
      <c r="AP278" s="248"/>
      <c r="AQ278" s="248"/>
      <c r="AR278" s="248"/>
      <c r="AS278" s="248"/>
      <c r="AT278" s="248"/>
      <c r="AU278" s="248"/>
      <c r="AV278" s="248"/>
      <c r="AW278" s="248"/>
      <c r="AX278" s="248"/>
      <c r="AY278" s="248"/>
      <c r="AZ278" s="248"/>
      <c r="BA278" s="248"/>
      <c r="BB278" s="248"/>
      <c r="BC278" s="248"/>
      <c r="BD278" s="248"/>
      <c r="BE278" s="248"/>
      <c r="BF278" s="248"/>
      <c r="BG278" s="248"/>
      <c r="BH278" s="248"/>
      <c r="BI278" s="248"/>
      <c r="BJ278" s="248"/>
      <c r="BK278" s="248"/>
      <c r="BL278" s="248"/>
      <c r="BM278" s="248"/>
      <c r="BN278" s="248"/>
      <c r="BO278" s="248"/>
      <c r="BP278" s="248"/>
      <c r="BQ278" s="248"/>
      <c r="BR278" s="248"/>
      <c r="BS278" s="248"/>
      <c r="BT278" s="248"/>
      <c r="BU278" s="248"/>
      <c r="BV278" s="248"/>
      <c r="BW278" s="248"/>
      <c r="BX278" s="248"/>
      <c r="BY278" s="248"/>
      <c r="BZ278" s="248"/>
      <c r="CA278" s="248"/>
      <c r="CB278" s="248"/>
      <c r="CC278" s="248"/>
      <c r="CD278" s="248"/>
      <c r="CE278" s="248"/>
      <c r="CF278" s="248"/>
      <c r="CG278" s="248"/>
      <c r="CH278" s="248"/>
      <c r="CI278" s="248"/>
      <c r="CJ278" s="248"/>
      <c r="CK278" s="248"/>
      <c r="CL278" s="248"/>
      <c r="CM278" s="248"/>
      <c r="CN278" s="248"/>
      <c r="CO278" s="248"/>
      <c r="CP278" s="248"/>
      <c r="CQ278" s="248"/>
      <c r="CR278" s="248"/>
      <c r="CS278" s="248"/>
      <c r="CT278" s="248"/>
      <c r="CU278" s="248"/>
      <c r="CV278" s="248"/>
      <c r="CW278" s="248"/>
      <c r="CX278" s="248"/>
      <c r="CY278" s="248"/>
      <c r="CZ278" s="248"/>
      <c r="DA278" s="248"/>
      <c r="DB278" s="248"/>
      <c r="DC278" s="248"/>
      <c r="DD278" s="248"/>
      <c r="DE278" s="248"/>
      <c r="DF278" s="248"/>
      <c r="DG278" s="248"/>
      <c r="DH278" s="248"/>
      <c r="DI278" s="248"/>
      <c r="DJ278" s="248"/>
      <c r="DK278" s="248"/>
      <c r="DL278" s="248"/>
      <c r="DM278" s="248"/>
      <c r="DN278" s="248"/>
      <c r="DO278" s="248"/>
      <c r="DP278" s="248"/>
      <c r="DQ278" s="248"/>
      <c r="DR278" s="248"/>
      <c r="DS278" s="248"/>
      <c r="DT278" s="248"/>
      <c r="DU278" s="248"/>
      <c r="DV278" s="248"/>
      <c r="DW278" s="248"/>
      <c r="DX278" s="248"/>
      <c r="DY278" s="248"/>
      <c r="DZ278" s="248"/>
      <c r="EA278" s="248"/>
      <c r="EB278" s="248"/>
      <c r="EC278" s="248"/>
      <c r="ED278" s="248"/>
      <c r="EE278" s="248"/>
      <c r="EF278" s="248"/>
      <c r="EG278" s="248"/>
      <c r="EH278" s="248"/>
      <c r="EI278" s="248"/>
      <c r="EJ278" s="248"/>
      <c r="EK278" s="248"/>
      <c r="EL278" s="248"/>
      <c r="EM278" s="248"/>
      <c r="EN278" s="248"/>
      <c r="EO278" s="248"/>
      <c r="EP278" s="248"/>
      <c r="EQ278" s="248"/>
      <c r="ER278" s="248"/>
      <c r="ES278" s="248"/>
      <c r="ET278" s="248"/>
      <c r="EU278" s="248"/>
      <c r="EV278" s="248"/>
      <c r="EW278" s="248"/>
      <c r="EX278" s="248"/>
      <c r="EY278" s="248"/>
      <c r="EZ278" s="248"/>
      <c r="FA278" s="248"/>
      <c r="FB278" s="248"/>
      <c r="FC278" s="248"/>
      <c r="FD278" s="248"/>
      <c r="FE278" s="248"/>
      <c r="FF278" s="248"/>
      <c r="FG278" s="248"/>
      <c r="FH278" s="248"/>
      <c r="FI278" s="248"/>
      <c r="FJ278" s="248"/>
      <c r="FK278" s="248"/>
      <c r="FL278" s="248"/>
      <c r="FM278" s="248"/>
      <c r="FN278" s="248"/>
      <c r="FO278" s="248"/>
      <c r="FP278" s="248"/>
      <c r="FQ278" s="248"/>
      <c r="FR278" s="248"/>
      <c r="FS278" s="248"/>
      <c r="FT278" s="248"/>
      <c r="FU278" s="248"/>
      <c r="FV278" s="248"/>
      <c r="FW278" s="248"/>
      <c r="FX278" s="248"/>
      <c r="FY278" s="248"/>
      <c r="FZ278" s="248"/>
      <c r="GA278" s="248"/>
      <c r="GB278" s="248"/>
      <c r="GC278" s="248"/>
      <c r="GD278" s="248"/>
      <c r="GE278" s="248"/>
      <c r="GF278" s="248"/>
      <c r="GG278" s="248"/>
      <c r="GH278" s="248"/>
      <c r="GI278" s="248"/>
      <c r="GJ278" s="248"/>
      <c r="GK278" s="248"/>
      <c r="GL278" s="248"/>
      <c r="GM278" s="248"/>
      <c r="GN278" s="248"/>
      <c r="GO278" s="248"/>
      <c r="GP278" s="248"/>
      <c r="GQ278" s="248"/>
      <c r="GR278" s="248"/>
      <c r="GS278" s="248"/>
      <c r="GT278" s="248"/>
      <c r="GU278" s="248"/>
      <c r="GV278" s="248"/>
      <c r="GW278" s="248"/>
      <c r="GX278" s="248"/>
      <c r="GY278" s="248"/>
      <c r="GZ278" s="248"/>
      <c r="HA278" s="248"/>
      <c r="HB278" s="248"/>
      <c r="HC278" s="248"/>
      <c r="HD278" s="248"/>
      <c r="HE278" s="248"/>
      <c r="HF278" s="248"/>
      <c r="HG278" s="248"/>
      <c r="HH278" s="248"/>
      <c r="HI278" s="248"/>
      <c r="HJ278" s="248"/>
      <c r="HK278" s="248"/>
      <c r="HL278" s="248"/>
      <c r="HM278" s="248"/>
      <c r="HN278" s="248"/>
      <c r="HO278" s="248"/>
      <c r="HP278" s="248"/>
      <c r="HQ278" s="248"/>
      <c r="HR278" s="248"/>
      <c r="HS278" s="248"/>
      <c r="HT278" s="248"/>
      <c r="HU278" s="248"/>
      <c r="HV278" s="248"/>
      <c r="HW278" s="248"/>
      <c r="HX278" s="248"/>
      <c r="HY278" s="248"/>
      <c r="HZ278" s="248"/>
      <c r="IA278" s="248"/>
      <c r="IB278" s="248"/>
      <c r="IC278" s="248"/>
      <c r="ID278" s="248"/>
      <c r="IE278" s="248"/>
      <c r="IF278" s="248"/>
      <c r="IG278" s="248"/>
      <c r="IH278" s="248"/>
      <c r="II278" s="248"/>
      <c r="IJ278" s="248"/>
      <c r="IK278" s="248"/>
      <c r="IL278" s="248"/>
      <c r="IM278" s="248"/>
      <c r="IN278" s="248"/>
      <c r="IO278" s="248"/>
      <c r="IP278" s="248"/>
      <c r="IQ278" s="248"/>
      <c r="IR278" s="248"/>
      <c r="IS278" s="248"/>
      <c r="IT278" s="248"/>
      <c r="IU278" s="248"/>
      <c r="IV278" s="248"/>
      <c r="IW278" s="248"/>
      <c r="IX278" s="248"/>
      <c r="IY278" s="248"/>
      <c r="IZ278" s="248"/>
      <c r="JA278" s="248"/>
      <c r="JB278" s="248"/>
      <c r="JC278" s="248"/>
      <c r="JD278" s="248"/>
      <c r="JE278" s="248"/>
      <c r="JF278" s="248"/>
      <c r="JG278" s="248"/>
      <c r="JH278" s="248"/>
      <c r="JI278" s="248"/>
      <c r="JJ278" s="248"/>
      <c r="JK278" s="248"/>
      <c r="JL278" s="248"/>
      <c r="JM278" s="248"/>
      <c r="JN278" s="248"/>
      <c r="JO278" s="248"/>
      <c r="JP278" s="248"/>
      <c r="JQ278" s="248"/>
      <c r="JR278" s="248"/>
      <c r="JS278" s="248"/>
      <c r="JT278" s="248"/>
      <c r="JU278" s="248"/>
      <c r="JV278" s="248"/>
      <c r="JW278" s="248"/>
      <c r="JX278" s="248"/>
      <c r="JY278" s="248"/>
      <c r="JZ278" s="248"/>
      <c r="KA278" s="248"/>
      <c r="KB278" s="248"/>
      <c r="KC278" s="248"/>
      <c r="KD278" s="248"/>
      <c r="KE278" s="248"/>
      <c r="KF278" s="248"/>
      <c r="KG278" s="248"/>
      <c r="KH278" s="248"/>
      <c r="KI278" s="248"/>
      <c r="KJ278" s="248"/>
      <c r="KK278" s="248"/>
      <c r="KL278" s="248"/>
      <c r="KM278" s="248"/>
      <c r="KN278" s="248"/>
      <c r="KO278" s="248"/>
      <c r="KP278" s="248"/>
      <c r="KQ278" s="248"/>
      <c r="KR278" s="248"/>
      <c r="KS278" s="248"/>
      <c r="KT278" s="248"/>
      <c r="KU278" s="248"/>
      <c r="KV278" s="248"/>
      <c r="KW278" s="248"/>
      <c r="KX278" s="248"/>
      <c r="KY278" s="248"/>
      <c r="KZ278" s="248"/>
      <c r="LA278" s="248"/>
      <c r="LB278" s="248"/>
      <c r="LC278" s="248"/>
      <c r="LD278" s="248"/>
      <c r="LE278" s="248"/>
      <c r="LF278" s="248"/>
      <c r="LG278" s="248"/>
      <c r="LH278" s="248"/>
      <c r="LI278" s="248"/>
      <c r="LJ278" s="248"/>
      <c r="LK278" s="248"/>
      <c r="LL278" s="248"/>
      <c r="LM278" s="248"/>
      <c r="LN278" s="248"/>
      <c r="LO278" s="248"/>
      <c r="LP278" s="248"/>
      <c r="LQ278" s="248"/>
      <c r="LR278" s="248"/>
      <c r="LS278" s="248"/>
      <c r="LT278" s="248"/>
      <c r="LU278" s="248"/>
      <c r="LV278" s="248"/>
      <c r="LW278" s="248"/>
      <c r="LX278" s="248"/>
      <c r="LY278" s="248"/>
      <c r="LZ278" s="248"/>
      <c r="MA278" s="248"/>
      <c r="MB278" s="248"/>
      <c r="MC278" s="248"/>
      <c r="MD278" s="248"/>
      <c r="ME278" s="248"/>
      <c r="MF278" s="248"/>
      <c r="MG278" s="248"/>
      <c r="MH278" s="248"/>
      <c r="MI278" s="248"/>
      <c r="MJ278" s="248"/>
      <c r="MK278" s="248"/>
      <c r="ML278" s="248"/>
      <c r="MM278" s="248"/>
      <c r="MN278" s="248"/>
      <c r="MO278" s="248"/>
      <c r="MP278" s="248"/>
      <c r="MQ278" s="248"/>
      <c r="MR278" s="248"/>
      <c r="MS278" s="248"/>
      <c r="MT278" s="248"/>
      <c r="MU278" s="248"/>
      <c r="MV278" s="248"/>
      <c r="MW278" s="248"/>
      <c r="MX278" s="248"/>
      <c r="MY278" s="248"/>
      <c r="MZ278" s="248"/>
      <c r="NA278" s="248"/>
      <c r="NB278" s="248"/>
      <c r="NC278" s="248"/>
      <c r="ND278" s="248"/>
      <c r="NE278" s="248"/>
      <c r="NF278" s="248"/>
      <c r="NG278" s="248"/>
      <c r="NH278" s="248"/>
      <c r="NI278" s="248"/>
      <c r="NJ278" s="248"/>
      <c r="NK278" s="248"/>
      <c r="NL278" s="248"/>
      <c r="NM278" s="248"/>
      <c r="NN278" s="248"/>
      <c r="NO278" s="248"/>
      <c r="NP278" s="248"/>
      <c r="NQ278" s="248"/>
      <c r="NR278" s="248"/>
      <c r="NS278" s="248"/>
      <c r="NT278" s="248"/>
      <c r="NU278" s="248"/>
      <c r="NV278" s="248"/>
      <c r="NW278" s="248"/>
      <c r="NX278" s="248"/>
      <c r="NY278" s="248"/>
      <c r="NZ278" s="248"/>
      <c r="OA278" s="248"/>
      <c r="OB278" s="248"/>
      <c r="OC278" s="248"/>
      <c r="OD278" s="248"/>
      <c r="OE278" s="248"/>
      <c r="OF278" s="248"/>
      <c r="OG278" s="248"/>
      <c r="OH278" s="248"/>
      <c r="OI278" s="248"/>
      <c r="OJ278" s="248"/>
      <c r="OK278" s="248"/>
      <c r="OL278" s="248"/>
      <c r="OM278" s="248"/>
      <c r="ON278" s="248"/>
      <c r="OO278" s="248"/>
      <c r="OP278" s="248"/>
      <c r="OQ278" s="248"/>
      <c r="OR278" s="248"/>
      <c r="OS278" s="248"/>
      <c r="OT278" s="248"/>
      <c r="OU278" s="248"/>
      <c r="OV278" s="248"/>
      <c r="OW278" s="248"/>
      <c r="OX278" s="248"/>
      <c r="OY278" s="248"/>
      <c r="OZ278" s="248"/>
      <c r="PA278" s="248"/>
      <c r="PB278" s="248"/>
      <c r="PC278" s="248"/>
      <c r="PD278" s="248"/>
      <c r="PE278" s="248"/>
      <c r="PF278" s="248"/>
      <c r="PG278" s="248"/>
      <c r="PH278" s="248"/>
      <c r="PI278" s="248"/>
      <c r="PJ278" s="248"/>
      <c r="PK278" s="248"/>
      <c r="PL278" s="248"/>
      <c r="PM278" s="248"/>
      <c r="PN278" s="248"/>
      <c r="PO278" s="248"/>
      <c r="PP278" s="248"/>
      <c r="PQ278" s="248"/>
      <c r="PR278" s="248"/>
      <c r="PS278" s="248"/>
      <c r="PT278" s="248"/>
      <c r="PU278" s="248"/>
      <c r="PV278" s="248"/>
      <c r="PW278" s="248"/>
      <c r="PX278" s="248"/>
      <c r="PY278" s="248"/>
      <c r="PZ278" s="248"/>
      <c r="QA278" s="248"/>
      <c r="QB278" s="248"/>
      <c r="QC278" s="248"/>
      <c r="QD278" s="248"/>
      <c r="QE278" s="248"/>
      <c r="QF278" s="248"/>
      <c r="QG278" s="248"/>
      <c r="QH278" s="248"/>
      <c r="QI278" s="248"/>
      <c r="QJ278" s="248"/>
      <c r="QK278" s="248"/>
      <c r="QL278" s="248"/>
      <c r="QM278" s="248"/>
      <c r="QN278" s="248"/>
      <c r="QO278" s="248"/>
      <c r="QP278" s="248"/>
      <c r="QQ278" s="248"/>
      <c r="QR278" s="248"/>
      <c r="QS278" s="248"/>
      <c r="QT278" s="248"/>
      <c r="QU278" s="248"/>
      <c r="QV278" s="248"/>
      <c r="QW278" s="248"/>
      <c r="QX278" s="248"/>
      <c r="QY278" s="248"/>
      <c r="QZ278" s="248"/>
      <c r="RA278" s="248"/>
      <c r="RB278" s="248"/>
      <c r="RC278" s="248"/>
      <c r="RD278" s="248"/>
      <c r="RE278" s="248"/>
      <c r="RF278" s="248"/>
      <c r="RG278" s="248"/>
      <c r="RH278" s="248"/>
      <c r="RI278" s="248"/>
      <c r="RJ278" s="248"/>
      <c r="RK278" s="248"/>
      <c r="RL278" s="248"/>
      <c r="RM278" s="248"/>
      <c r="RN278" s="248"/>
      <c r="RO278" s="248"/>
      <c r="RP278" s="248"/>
      <c r="RQ278" s="248"/>
      <c r="RR278" s="248"/>
      <c r="RS278" s="248"/>
      <c r="RT278" s="248"/>
      <c r="RU278" s="248"/>
      <c r="RV278" s="248"/>
      <c r="RW278" s="248"/>
      <c r="RX278" s="248"/>
      <c r="RY278" s="248"/>
      <c r="RZ278" s="248"/>
      <c r="SA278" s="248"/>
      <c r="SB278" s="248"/>
      <c r="SC278" s="248"/>
      <c r="SD278" s="248"/>
      <c r="SE278" s="248"/>
      <c r="SF278" s="248"/>
      <c r="SG278" s="248"/>
      <c r="SH278" s="248"/>
      <c r="SI278" s="248"/>
      <c r="SJ278" s="248"/>
      <c r="SK278" s="248"/>
      <c r="SL278" s="248"/>
      <c r="SM278" s="248"/>
      <c r="SN278" s="248"/>
      <c r="SO278" s="248"/>
      <c r="SP278" s="248"/>
      <c r="SQ278" s="248"/>
      <c r="SR278" s="248"/>
      <c r="SS278" s="248"/>
      <c r="ST278" s="248"/>
      <c r="SU278" s="248"/>
      <c r="SV278" s="248"/>
      <c r="SW278" s="248"/>
      <c r="SX278" s="248"/>
      <c r="SY278" s="248"/>
      <c r="SZ278" s="248"/>
      <c r="TA278" s="248"/>
      <c r="TB278" s="248"/>
      <c r="TC278" s="248"/>
      <c r="TD278" s="248"/>
      <c r="TE278" s="248"/>
      <c r="TF278" s="248"/>
      <c r="TG278" s="248"/>
      <c r="TH278" s="248"/>
      <c r="TI278" s="248"/>
      <c r="TJ278" s="248"/>
      <c r="TK278" s="248"/>
      <c r="TL278" s="248"/>
      <c r="TM278" s="248"/>
      <c r="TN278" s="248"/>
      <c r="TO278" s="248"/>
      <c r="TP278" s="248"/>
      <c r="TQ278" s="248"/>
      <c r="TR278" s="248"/>
      <c r="TS278" s="248"/>
      <c r="TT278" s="248"/>
      <c r="TU278" s="248"/>
      <c r="TV278" s="248"/>
      <c r="TW278" s="248"/>
      <c r="TX278" s="248"/>
      <c r="TY278" s="248"/>
      <c r="TZ278" s="248"/>
      <c r="UA278" s="248"/>
      <c r="UB278" s="248"/>
      <c r="UC278" s="248"/>
      <c r="UD278" s="248"/>
      <c r="UE278" s="248"/>
      <c r="UF278" s="248"/>
      <c r="UG278" s="248"/>
      <c r="UH278" s="248"/>
      <c r="UI278" s="248"/>
      <c r="UJ278" s="248"/>
      <c r="UK278" s="248"/>
      <c r="UL278" s="248"/>
      <c r="UM278" s="248"/>
      <c r="UN278" s="248"/>
      <c r="UO278" s="248"/>
      <c r="UP278" s="248"/>
      <c r="UQ278" s="248"/>
      <c r="UR278" s="248"/>
      <c r="US278" s="248"/>
      <c r="UT278" s="248"/>
      <c r="UU278" s="248"/>
      <c r="UV278" s="248"/>
      <c r="UW278" s="248"/>
      <c r="UX278" s="248"/>
      <c r="UY278" s="248"/>
      <c r="UZ278" s="248"/>
      <c r="VA278" s="248"/>
      <c r="VB278" s="248"/>
      <c r="VC278" s="248"/>
      <c r="VD278" s="248"/>
      <c r="VE278" s="248"/>
      <c r="VF278" s="248"/>
      <c r="VG278" s="248"/>
      <c r="VH278" s="248"/>
      <c r="VI278" s="248"/>
      <c r="VJ278" s="248"/>
      <c r="VK278" s="248"/>
      <c r="VL278" s="248"/>
      <c r="VM278" s="248"/>
      <c r="VN278" s="248"/>
      <c r="VO278" s="248"/>
      <c r="VP278" s="248"/>
      <c r="VQ278" s="248"/>
      <c r="VR278" s="248"/>
      <c r="VS278" s="248"/>
      <c r="VT278" s="248"/>
      <c r="VU278" s="248"/>
      <c r="VV278" s="248"/>
      <c r="VW278" s="248"/>
      <c r="VX278" s="248"/>
      <c r="VY278" s="248"/>
      <c r="VZ278" s="248"/>
      <c r="WA278" s="248"/>
      <c r="WB278" s="248"/>
    </row>
    <row r="279" spans="1:600" s="92" customFormat="1" ht="34.15" customHeight="1">
      <c r="A279" s="401">
        <v>270</v>
      </c>
      <c r="B279" s="416" t="s">
        <v>656</v>
      </c>
      <c r="C279" s="272">
        <f t="shared" si="1"/>
        <v>40</v>
      </c>
      <c r="D279" s="272"/>
      <c r="E279" s="272"/>
      <c r="F279" s="273">
        <f t="shared" si="0"/>
        <v>40</v>
      </c>
      <c r="G279" s="118"/>
      <c r="H279" s="118"/>
      <c r="I279" s="118"/>
      <c r="J279" s="127"/>
      <c r="K279" s="118"/>
      <c r="L279" s="118"/>
      <c r="M279" s="118"/>
      <c r="N279" s="118"/>
      <c r="O279" s="118"/>
      <c r="P279" s="234"/>
      <c r="Q279" s="235"/>
      <c r="R279" s="235"/>
      <c r="S279" s="118"/>
      <c r="T279" s="118"/>
      <c r="U279" s="141">
        <v>40</v>
      </c>
      <c r="V279" s="118"/>
      <c r="W279" s="118"/>
      <c r="X279" s="118"/>
      <c r="Y279" s="158"/>
      <c r="Z279" s="334"/>
      <c r="AA279" s="334"/>
      <c r="AB279" s="334"/>
      <c r="AC279" s="248"/>
      <c r="AD279" s="248"/>
      <c r="AE279" s="248"/>
      <c r="AF279" s="248"/>
      <c r="AG279" s="248"/>
      <c r="AH279" s="248"/>
      <c r="AI279" s="248"/>
      <c r="AJ279" s="248"/>
      <c r="AK279" s="248"/>
      <c r="AL279" s="248"/>
      <c r="AM279" s="248"/>
      <c r="AN279" s="248"/>
      <c r="AO279" s="248"/>
      <c r="AP279" s="248"/>
      <c r="AQ279" s="248"/>
      <c r="AR279" s="248"/>
      <c r="AS279" s="248"/>
      <c r="AT279" s="248"/>
      <c r="AU279" s="248"/>
      <c r="AV279" s="248"/>
      <c r="AW279" s="248"/>
      <c r="AX279" s="248"/>
      <c r="AY279" s="248"/>
      <c r="AZ279" s="248"/>
      <c r="BA279" s="248"/>
      <c r="BB279" s="248"/>
      <c r="BC279" s="248"/>
      <c r="BD279" s="248"/>
      <c r="BE279" s="248"/>
      <c r="BF279" s="248"/>
      <c r="BG279" s="248"/>
      <c r="BH279" s="248"/>
      <c r="BI279" s="248"/>
      <c r="BJ279" s="248"/>
      <c r="BK279" s="248"/>
      <c r="BL279" s="248"/>
      <c r="BM279" s="248"/>
      <c r="BN279" s="248"/>
      <c r="BO279" s="248"/>
      <c r="BP279" s="248"/>
      <c r="BQ279" s="248"/>
      <c r="BR279" s="248"/>
      <c r="BS279" s="248"/>
      <c r="BT279" s="248"/>
      <c r="BU279" s="248"/>
      <c r="BV279" s="248"/>
      <c r="BW279" s="248"/>
      <c r="BX279" s="248"/>
      <c r="BY279" s="248"/>
      <c r="BZ279" s="248"/>
      <c r="CA279" s="248"/>
      <c r="CB279" s="248"/>
      <c r="CC279" s="248"/>
      <c r="CD279" s="248"/>
      <c r="CE279" s="248"/>
      <c r="CF279" s="248"/>
      <c r="CG279" s="248"/>
      <c r="CH279" s="248"/>
      <c r="CI279" s="248"/>
      <c r="CJ279" s="248"/>
      <c r="CK279" s="248"/>
      <c r="CL279" s="248"/>
      <c r="CM279" s="248"/>
      <c r="CN279" s="248"/>
      <c r="CO279" s="248"/>
      <c r="CP279" s="248"/>
      <c r="CQ279" s="248"/>
      <c r="CR279" s="248"/>
      <c r="CS279" s="248"/>
      <c r="CT279" s="248"/>
      <c r="CU279" s="248"/>
      <c r="CV279" s="248"/>
      <c r="CW279" s="248"/>
      <c r="CX279" s="248"/>
      <c r="CY279" s="248"/>
      <c r="CZ279" s="248"/>
      <c r="DA279" s="248"/>
      <c r="DB279" s="248"/>
      <c r="DC279" s="248"/>
      <c r="DD279" s="248"/>
      <c r="DE279" s="248"/>
      <c r="DF279" s="248"/>
      <c r="DG279" s="248"/>
      <c r="DH279" s="248"/>
      <c r="DI279" s="248"/>
      <c r="DJ279" s="248"/>
      <c r="DK279" s="248"/>
      <c r="DL279" s="248"/>
      <c r="DM279" s="248"/>
      <c r="DN279" s="248"/>
      <c r="DO279" s="248"/>
      <c r="DP279" s="248"/>
      <c r="DQ279" s="248"/>
      <c r="DR279" s="248"/>
      <c r="DS279" s="248"/>
      <c r="DT279" s="248"/>
      <c r="DU279" s="248"/>
      <c r="DV279" s="248"/>
      <c r="DW279" s="248"/>
      <c r="DX279" s="248"/>
      <c r="DY279" s="248"/>
      <c r="DZ279" s="248"/>
      <c r="EA279" s="248"/>
      <c r="EB279" s="248"/>
      <c r="EC279" s="248"/>
      <c r="ED279" s="248"/>
      <c r="EE279" s="248"/>
      <c r="EF279" s="248"/>
      <c r="EG279" s="248"/>
      <c r="EH279" s="248"/>
      <c r="EI279" s="248"/>
      <c r="EJ279" s="248"/>
      <c r="EK279" s="248"/>
      <c r="EL279" s="248"/>
      <c r="EM279" s="248"/>
      <c r="EN279" s="248"/>
      <c r="EO279" s="248"/>
      <c r="EP279" s="248"/>
      <c r="EQ279" s="248"/>
      <c r="ER279" s="248"/>
      <c r="ES279" s="248"/>
      <c r="ET279" s="248"/>
      <c r="EU279" s="248"/>
      <c r="EV279" s="248"/>
      <c r="EW279" s="248"/>
      <c r="EX279" s="248"/>
      <c r="EY279" s="248"/>
      <c r="EZ279" s="248"/>
      <c r="FA279" s="248"/>
      <c r="FB279" s="248"/>
      <c r="FC279" s="248"/>
      <c r="FD279" s="248"/>
      <c r="FE279" s="248"/>
      <c r="FF279" s="248"/>
      <c r="FG279" s="248"/>
      <c r="FH279" s="248"/>
      <c r="FI279" s="248"/>
      <c r="FJ279" s="248"/>
      <c r="FK279" s="248"/>
      <c r="FL279" s="248"/>
      <c r="FM279" s="248"/>
      <c r="FN279" s="248"/>
      <c r="FO279" s="248"/>
      <c r="FP279" s="248"/>
      <c r="FQ279" s="248"/>
      <c r="FR279" s="248"/>
      <c r="FS279" s="248"/>
      <c r="FT279" s="248"/>
      <c r="FU279" s="248"/>
      <c r="FV279" s="248"/>
      <c r="FW279" s="248"/>
      <c r="FX279" s="248"/>
      <c r="FY279" s="248"/>
      <c r="FZ279" s="248"/>
      <c r="GA279" s="248"/>
      <c r="GB279" s="248"/>
      <c r="GC279" s="248"/>
      <c r="GD279" s="248"/>
      <c r="GE279" s="248"/>
      <c r="GF279" s="248"/>
      <c r="GG279" s="248"/>
      <c r="GH279" s="248"/>
      <c r="GI279" s="248"/>
      <c r="GJ279" s="248"/>
      <c r="GK279" s="248"/>
      <c r="GL279" s="248"/>
      <c r="GM279" s="248"/>
      <c r="GN279" s="248"/>
      <c r="GO279" s="248"/>
      <c r="GP279" s="248"/>
      <c r="GQ279" s="248"/>
      <c r="GR279" s="248"/>
      <c r="GS279" s="248"/>
      <c r="GT279" s="248"/>
      <c r="GU279" s="248"/>
      <c r="GV279" s="248"/>
      <c r="GW279" s="248"/>
      <c r="GX279" s="248"/>
      <c r="GY279" s="248"/>
      <c r="GZ279" s="248"/>
      <c r="HA279" s="248"/>
      <c r="HB279" s="248"/>
      <c r="HC279" s="248"/>
      <c r="HD279" s="248"/>
      <c r="HE279" s="248"/>
      <c r="HF279" s="248"/>
      <c r="HG279" s="248"/>
      <c r="HH279" s="248"/>
      <c r="HI279" s="248"/>
      <c r="HJ279" s="248"/>
      <c r="HK279" s="248"/>
      <c r="HL279" s="248"/>
      <c r="HM279" s="248"/>
      <c r="HN279" s="248"/>
      <c r="HO279" s="248"/>
      <c r="HP279" s="248"/>
      <c r="HQ279" s="248"/>
      <c r="HR279" s="248"/>
      <c r="HS279" s="248"/>
      <c r="HT279" s="248"/>
      <c r="HU279" s="248"/>
      <c r="HV279" s="248"/>
      <c r="HW279" s="248"/>
      <c r="HX279" s="248"/>
      <c r="HY279" s="248"/>
      <c r="HZ279" s="248"/>
      <c r="IA279" s="248"/>
      <c r="IB279" s="248"/>
      <c r="IC279" s="248"/>
      <c r="ID279" s="248"/>
      <c r="IE279" s="248"/>
      <c r="IF279" s="248"/>
      <c r="IG279" s="248"/>
      <c r="IH279" s="248"/>
      <c r="II279" s="248"/>
      <c r="IJ279" s="248"/>
      <c r="IK279" s="248"/>
      <c r="IL279" s="248"/>
      <c r="IM279" s="248"/>
      <c r="IN279" s="248"/>
      <c r="IO279" s="248"/>
      <c r="IP279" s="248"/>
      <c r="IQ279" s="248"/>
      <c r="IR279" s="248"/>
      <c r="IS279" s="248"/>
      <c r="IT279" s="248"/>
      <c r="IU279" s="248"/>
      <c r="IV279" s="248"/>
      <c r="IW279" s="248"/>
      <c r="IX279" s="248"/>
      <c r="IY279" s="248"/>
      <c r="IZ279" s="248"/>
      <c r="JA279" s="248"/>
      <c r="JB279" s="248"/>
      <c r="JC279" s="248"/>
      <c r="JD279" s="248"/>
      <c r="JE279" s="248"/>
      <c r="JF279" s="248"/>
      <c r="JG279" s="248"/>
      <c r="JH279" s="248"/>
      <c r="JI279" s="248"/>
      <c r="JJ279" s="248"/>
      <c r="JK279" s="248"/>
      <c r="JL279" s="248"/>
      <c r="JM279" s="248"/>
      <c r="JN279" s="248"/>
      <c r="JO279" s="248"/>
      <c r="JP279" s="248"/>
      <c r="JQ279" s="248"/>
      <c r="JR279" s="248"/>
      <c r="JS279" s="248"/>
      <c r="JT279" s="248"/>
      <c r="JU279" s="248"/>
      <c r="JV279" s="248"/>
      <c r="JW279" s="248"/>
      <c r="JX279" s="248"/>
      <c r="JY279" s="248"/>
      <c r="JZ279" s="248"/>
      <c r="KA279" s="248"/>
      <c r="KB279" s="248"/>
      <c r="KC279" s="248"/>
      <c r="KD279" s="248"/>
      <c r="KE279" s="248"/>
      <c r="KF279" s="248"/>
      <c r="KG279" s="248"/>
      <c r="KH279" s="248"/>
      <c r="KI279" s="248"/>
      <c r="KJ279" s="248"/>
      <c r="KK279" s="248"/>
      <c r="KL279" s="248"/>
      <c r="KM279" s="248"/>
      <c r="KN279" s="248"/>
      <c r="KO279" s="248"/>
      <c r="KP279" s="248"/>
      <c r="KQ279" s="248"/>
      <c r="KR279" s="248"/>
      <c r="KS279" s="248"/>
      <c r="KT279" s="248"/>
      <c r="KU279" s="248"/>
      <c r="KV279" s="248"/>
      <c r="KW279" s="248"/>
      <c r="KX279" s="248"/>
      <c r="KY279" s="248"/>
      <c r="KZ279" s="248"/>
      <c r="LA279" s="248"/>
      <c r="LB279" s="248"/>
      <c r="LC279" s="248"/>
      <c r="LD279" s="248"/>
      <c r="LE279" s="248"/>
      <c r="LF279" s="248"/>
      <c r="LG279" s="248"/>
      <c r="LH279" s="248"/>
      <c r="LI279" s="248"/>
      <c r="LJ279" s="248"/>
      <c r="LK279" s="248"/>
      <c r="LL279" s="248"/>
      <c r="LM279" s="248"/>
      <c r="LN279" s="248"/>
      <c r="LO279" s="248"/>
      <c r="LP279" s="248"/>
      <c r="LQ279" s="248"/>
      <c r="LR279" s="248"/>
      <c r="LS279" s="248"/>
      <c r="LT279" s="248"/>
      <c r="LU279" s="248"/>
      <c r="LV279" s="248"/>
      <c r="LW279" s="248"/>
      <c r="LX279" s="248"/>
      <c r="LY279" s="248"/>
      <c r="LZ279" s="248"/>
      <c r="MA279" s="248"/>
      <c r="MB279" s="248"/>
      <c r="MC279" s="248"/>
      <c r="MD279" s="248"/>
      <c r="ME279" s="248"/>
      <c r="MF279" s="248"/>
      <c r="MG279" s="248"/>
      <c r="MH279" s="248"/>
      <c r="MI279" s="248"/>
      <c r="MJ279" s="248"/>
      <c r="MK279" s="248"/>
      <c r="ML279" s="248"/>
      <c r="MM279" s="248"/>
      <c r="MN279" s="248"/>
      <c r="MO279" s="248"/>
      <c r="MP279" s="248"/>
      <c r="MQ279" s="248"/>
      <c r="MR279" s="248"/>
      <c r="MS279" s="248"/>
      <c r="MT279" s="248"/>
      <c r="MU279" s="248"/>
      <c r="MV279" s="248"/>
      <c r="MW279" s="248"/>
      <c r="MX279" s="248"/>
      <c r="MY279" s="248"/>
      <c r="MZ279" s="248"/>
      <c r="NA279" s="248"/>
      <c r="NB279" s="248"/>
      <c r="NC279" s="248"/>
      <c r="ND279" s="248"/>
      <c r="NE279" s="248"/>
      <c r="NF279" s="248"/>
      <c r="NG279" s="248"/>
      <c r="NH279" s="248"/>
      <c r="NI279" s="248"/>
      <c r="NJ279" s="248"/>
      <c r="NK279" s="248"/>
      <c r="NL279" s="248"/>
      <c r="NM279" s="248"/>
      <c r="NN279" s="248"/>
      <c r="NO279" s="248"/>
      <c r="NP279" s="248"/>
      <c r="NQ279" s="248"/>
      <c r="NR279" s="248"/>
      <c r="NS279" s="248"/>
      <c r="NT279" s="248"/>
      <c r="NU279" s="248"/>
      <c r="NV279" s="248"/>
      <c r="NW279" s="248"/>
      <c r="NX279" s="248"/>
      <c r="NY279" s="248"/>
      <c r="NZ279" s="248"/>
      <c r="OA279" s="248"/>
      <c r="OB279" s="248"/>
      <c r="OC279" s="248"/>
      <c r="OD279" s="248"/>
      <c r="OE279" s="248"/>
      <c r="OF279" s="248"/>
      <c r="OG279" s="248"/>
      <c r="OH279" s="248"/>
      <c r="OI279" s="248"/>
      <c r="OJ279" s="248"/>
      <c r="OK279" s="248"/>
      <c r="OL279" s="248"/>
      <c r="OM279" s="248"/>
      <c r="ON279" s="248"/>
      <c r="OO279" s="248"/>
      <c r="OP279" s="248"/>
      <c r="OQ279" s="248"/>
      <c r="OR279" s="248"/>
      <c r="OS279" s="248"/>
      <c r="OT279" s="248"/>
      <c r="OU279" s="248"/>
      <c r="OV279" s="248"/>
      <c r="OW279" s="248"/>
      <c r="OX279" s="248"/>
      <c r="OY279" s="248"/>
      <c r="OZ279" s="248"/>
      <c r="PA279" s="248"/>
      <c r="PB279" s="248"/>
      <c r="PC279" s="248"/>
      <c r="PD279" s="248"/>
      <c r="PE279" s="248"/>
      <c r="PF279" s="248"/>
      <c r="PG279" s="248"/>
      <c r="PH279" s="248"/>
      <c r="PI279" s="248"/>
      <c r="PJ279" s="248"/>
      <c r="PK279" s="248"/>
      <c r="PL279" s="248"/>
      <c r="PM279" s="248"/>
      <c r="PN279" s="248"/>
      <c r="PO279" s="248"/>
      <c r="PP279" s="248"/>
      <c r="PQ279" s="248"/>
      <c r="PR279" s="248"/>
      <c r="PS279" s="248"/>
      <c r="PT279" s="248"/>
      <c r="PU279" s="248"/>
      <c r="PV279" s="248"/>
      <c r="PW279" s="248"/>
      <c r="PX279" s="248"/>
      <c r="PY279" s="248"/>
      <c r="PZ279" s="248"/>
      <c r="QA279" s="248"/>
      <c r="QB279" s="248"/>
      <c r="QC279" s="248"/>
      <c r="QD279" s="248"/>
      <c r="QE279" s="248"/>
      <c r="QF279" s="248"/>
      <c r="QG279" s="248"/>
      <c r="QH279" s="248"/>
      <c r="QI279" s="248"/>
      <c r="QJ279" s="248"/>
      <c r="QK279" s="248"/>
      <c r="QL279" s="248"/>
      <c r="QM279" s="248"/>
      <c r="QN279" s="248"/>
      <c r="QO279" s="248"/>
      <c r="QP279" s="248"/>
      <c r="QQ279" s="248"/>
      <c r="QR279" s="248"/>
      <c r="QS279" s="248"/>
      <c r="QT279" s="248"/>
      <c r="QU279" s="248"/>
      <c r="QV279" s="248"/>
      <c r="QW279" s="248"/>
      <c r="QX279" s="248"/>
      <c r="QY279" s="248"/>
      <c r="QZ279" s="248"/>
      <c r="RA279" s="248"/>
      <c r="RB279" s="248"/>
      <c r="RC279" s="248"/>
      <c r="RD279" s="248"/>
      <c r="RE279" s="248"/>
      <c r="RF279" s="248"/>
      <c r="RG279" s="248"/>
      <c r="RH279" s="248"/>
      <c r="RI279" s="248"/>
      <c r="RJ279" s="248"/>
      <c r="RK279" s="248"/>
      <c r="RL279" s="248"/>
      <c r="RM279" s="248"/>
      <c r="RN279" s="248"/>
      <c r="RO279" s="248"/>
      <c r="RP279" s="248"/>
      <c r="RQ279" s="248"/>
      <c r="RR279" s="248"/>
      <c r="RS279" s="248"/>
      <c r="RT279" s="248"/>
      <c r="RU279" s="248"/>
      <c r="RV279" s="248"/>
      <c r="RW279" s="248"/>
      <c r="RX279" s="248"/>
      <c r="RY279" s="248"/>
      <c r="RZ279" s="248"/>
      <c r="SA279" s="248"/>
      <c r="SB279" s="248"/>
      <c r="SC279" s="248"/>
      <c r="SD279" s="248"/>
      <c r="SE279" s="248"/>
      <c r="SF279" s="248"/>
      <c r="SG279" s="248"/>
      <c r="SH279" s="248"/>
      <c r="SI279" s="248"/>
      <c r="SJ279" s="248"/>
      <c r="SK279" s="248"/>
      <c r="SL279" s="248"/>
      <c r="SM279" s="248"/>
      <c r="SN279" s="248"/>
      <c r="SO279" s="248"/>
      <c r="SP279" s="248"/>
      <c r="SQ279" s="248"/>
      <c r="SR279" s="248"/>
      <c r="SS279" s="248"/>
      <c r="ST279" s="248"/>
      <c r="SU279" s="248"/>
      <c r="SV279" s="248"/>
      <c r="SW279" s="248"/>
      <c r="SX279" s="248"/>
      <c r="SY279" s="248"/>
      <c r="SZ279" s="248"/>
      <c r="TA279" s="248"/>
      <c r="TB279" s="248"/>
      <c r="TC279" s="248"/>
      <c r="TD279" s="248"/>
      <c r="TE279" s="248"/>
      <c r="TF279" s="248"/>
      <c r="TG279" s="248"/>
      <c r="TH279" s="248"/>
      <c r="TI279" s="248"/>
      <c r="TJ279" s="248"/>
      <c r="TK279" s="248"/>
      <c r="TL279" s="248"/>
      <c r="TM279" s="248"/>
      <c r="TN279" s="248"/>
      <c r="TO279" s="248"/>
      <c r="TP279" s="248"/>
      <c r="TQ279" s="248"/>
      <c r="TR279" s="248"/>
      <c r="TS279" s="248"/>
      <c r="TT279" s="248"/>
      <c r="TU279" s="248"/>
      <c r="TV279" s="248"/>
      <c r="TW279" s="248"/>
      <c r="TX279" s="248"/>
      <c r="TY279" s="248"/>
      <c r="TZ279" s="248"/>
      <c r="UA279" s="248"/>
      <c r="UB279" s="248"/>
      <c r="UC279" s="248"/>
      <c r="UD279" s="248"/>
      <c r="UE279" s="248"/>
      <c r="UF279" s="248"/>
      <c r="UG279" s="248"/>
      <c r="UH279" s="248"/>
      <c r="UI279" s="248"/>
      <c r="UJ279" s="248"/>
      <c r="UK279" s="248"/>
      <c r="UL279" s="248"/>
      <c r="UM279" s="248"/>
      <c r="UN279" s="248"/>
      <c r="UO279" s="248"/>
      <c r="UP279" s="248"/>
      <c r="UQ279" s="248"/>
      <c r="UR279" s="248"/>
      <c r="US279" s="248"/>
      <c r="UT279" s="248"/>
      <c r="UU279" s="248"/>
      <c r="UV279" s="248"/>
      <c r="UW279" s="248"/>
      <c r="UX279" s="248"/>
      <c r="UY279" s="248"/>
      <c r="UZ279" s="248"/>
      <c r="VA279" s="248"/>
      <c r="VB279" s="248"/>
      <c r="VC279" s="248"/>
      <c r="VD279" s="248"/>
      <c r="VE279" s="248"/>
      <c r="VF279" s="248"/>
      <c r="VG279" s="248"/>
      <c r="VH279" s="248"/>
      <c r="VI279" s="248"/>
      <c r="VJ279" s="248"/>
      <c r="VK279" s="248"/>
      <c r="VL279" s="248"/>
      <c r="VM279" s="248"/>
      <c r="VN279" s="248"/>
      <c r="VO279" s="248"/>
      <c r="VP279" s="248"/>
      <c r="VQ279" s="248"/>
      <c r="VR279" s="248"/>
      <c r="VS279" s="248"/>
      <c r="VT279" s="248"/>
      <c r="VU279" s="248"/>
      <c r="VV279" s="248"/>
      <c r="VW279" s="248"/>
      <c r="VX279" s="248"/>
      <c r="VY279" s="248"/>
      <c r="VZ279" s="248"/>
      <c r="WA279" s="248"/>
      <c r="WB279" s="248"/>
    </row>
    <row r="280" spans="1:600" s="92" customFormat="1" ht="22.15" customHeight="1">
      <c r="A280" s="401">
        <v>271</v>
      </c>
      <c r="B280" s="416" t="s">
        <v>657</v>
      </c>
      <c r="C280" s="272">
        <f>+F280</f>
        <v>37.1</v>
      </c>
      <c r="D280" s="272"/>
      <c r="E280" s="272"/>
      <c r="F280" s="273">
        <f>+U280</f>
        <v>37.1</v>
      </c>
      <c r="G280" s="118"/>
      <c r="H280" s="118"/>
      <c r="I280" s="118"/>
      <c r="J280" s="127"/>
      <c r="K280" s="118"/>
      <c r="L280" s="118"/>
      <c r="M280" s="118"/>
      <c r="N280" s="118"/>
      <c r="O280" s="118"/>
      <c r="P280" s="234"/>
      <c r="Q280" s="235"/>
      <c r="R280" s="235"/>
      <c r="S280" s="118"/>
      <c r="T280" s="118"/>
      <c r="U280" s="141">
        <v>37.1</v>
      </c>
      <c r="V280" s="118"/>
      <c r="W280" s="118"/>
      <c r="X280" s="118"/>
      <c r="Y280" s="158"/>
      <c r="Z280" s="334"/>
      <c r="AA280" s="334"/>
      <c r="AB280" s="334"/>
      <c r="AC280" s="248"/>
      <c r="AD280" s="248"/>
      <c r="AE280" s="248"/>
      <c r="AF280" s="248"/>
      <c r="AG280" s="248"/>
      <c r="AH280" s="248"/>
      <c r="AI280" s="248"/>
      <c r="AJ280" s="248"/>
      <c r="AK280" s="248"/>
      <c r="AL280" s="248"/>
      <c r="AM280" s="248"/>
      <c r="AN280" s="248"/>
      <c r="AO280" s="248"/>
      <c r="AP280" s="248"/>
      <c r="AQ280" s="248"/>
      <c r="AR280" s="248"/>
      <c r="AS280" s="248"/>
      <c r="AT280" s="248"/>
      <c r="AU280" s="248"/>
      <c r="AV280" s="248"/>
      <c r="AW280" s="248"/>
      <c r="AX280" s="248"/>
      <c r="AY280" s="248"/>
      <c r="AZ280" s="248"/>
      <c r="BA280" s="248"/>
      <c r="BB280" s="248"/>
      <c r="BC280" s="248"/>
      <c r="BD280" s="248"/>
      <c r="BE280" s="248"/>
      <c r="BF280" s="248"/>
      <c r="BG280" s="248"/>
      <c r="BH280" s="248"/>
      <c r="BI280" s="248"/>
      <c r="BJ280" s="248"/>
      <c r="BK280" s="248"/>
      <c r="BL280" s="248"/>
      <c r="BM280" s="248"/>
      <c r="BN280" s="248"/>
      <c r="BO280" s="248"/>
      <c r="BP280" s="248"/>
      <c r="BQ280" s="248"/>
      <c r="BR280" s="248"/>
      <c r="BS280" s="248"/>
      <c r="BT280" s="248"/>
      <c r="BU280" s="248"/>
      <c r="BV280" s="248"/>
      <c r="BW280" s="248"/>
      <c r="BX280" s="248"/>
      <c r="BY280" s="248"/>
      <c r="BZ280" s="248"/>
      <c r="CA280" s="248"/>
      <c r="CB280" s="248"/>
      <c r="CC280" s="248"/>
      <c r="CD280" s="248"/>
      <c r="CE280" s="248"/>
      <c r="CF280" s="248"/>
      <c r="CG280" s="248"/>
      <c r="CH280" s="248"/>
      <c r="CI280" s="248"/>
      <c r="CJ280" s="248"/>
      <c r="CK280" s="248"/>
      <c r="CL280" s="248"/>
      <c r="CM280" s="248"/>
      <c r="CN280" s="248"/>
      <c r="CO280" s="248"/>
      <c r="CP280" s="248"/>
      <c r="CQ280" s="248"/>
      <c r="CR280" s="248"/>
      <c r="CS280" s="248"/>
      <c r="CT280" s="248"/>
      <c r="CU280" s="248"/>
      <c r="CV280" s="248"/>
      <c r="CW280" s="248"/>
      <c r="CX280" s="248"/>
      <c r="CY280" s="248"/>
      <c r="CZ280" s="248"/>
      <c r="DA280" s="248"/>
      <c r="DB280" s="248"/>
      <c r="DC280" s="248"/>
      <c r="DD280" s="248"/>
      <c r="DE280" s="248"/>
      <c r="DF280" s="248"/>
      <c r="DG280" s="248"/>
      <c r="DH280" s="248"/>
      <c r="DI280" s="248"/>
      <c r="DJ280" s="248"/>
      <c r="DK280" s="248"/>
      <c r="DL280" s="248"/>
      <c r="DM280" s="248"/>
      <c r="DN280" s="248"/>
      <c r="DO280" s="248"/>
      <c r="DP280" s="248"/>
      <c r="DQ280" s="248"/>
      <c r="DR280" s="248"/>
      <c r="DS280" s="248"/>
      <c r="DT280" s="248"/>
      <c r="DU280" s="248"/>
      <c r="DV280" s="248"/>
      <c r="DW280" s="248"/>
      <c r="DX280" s="248"/>
      <c r="DY280" s="248"/>
      <c r="DZ280" s="248"/>
      <c r="EA280" s="248"/>
      <c r="EB280" s="248"/>
      <c r="EC280" s="248"/>
      <c r="ED280" s="248"/>
      <c r="EE280" s="248"/>
      <c r="EF280" s="248"/>
      <c r="EG280" s="248"/>
      <c r="EH280" s="248"/>
      <c r="EI280" s="248"/>
      <c r="EJ280" s="248"/>
      <c r="EK280" s="248"/>
      <c r="EL280" s="248"/>
      <c r="EM280" s="248"/>
      <c r="EN280" s="248"/>
      <c r="EO280" s="248"/>
      <c r="EP280" s="248"/>
      <c r="EQ280" s="248"/>
      <c r="ER280" s="248"/>
      <c r="ES280" s="248"/>
      <c r="ET280" s="248"/>
      <c r="EU280" s="248"/>
      <c r="EV280" s="248"/>
      <c r="EW280" s="248"/>
      <c r="EX280" s="248"/>
      <c r="EY280" s="248"/>
      <c r="EZ280" s="248"/>
      <c r="FA280" s="248"/>
      <c r="FB280" s="248"/>
      <c r="FC280" s="248"/>
      <c r="FD280" s="248"/>
      <c r="FE280" s="248"/>
      <c r="FF280" s="248"/>
      <c r="FG280" s="248"/>
      <c r="FH280" s="248"/>
      <c r="FI280" s="248"/>
      <c r="FJ280" s="248"/>
      <c r="FK280" s="248"/>
      <c r="FL280" s="248"/>
      <c r="FM280" s="248"/>
      <c r="FN280" s="248"/>
      <c r="FO280" s="248"/>
      <c r="FP280" s="248"/>
      <c r="FQ280" s="248"/>
      <c r="FR280" s="248"/>
      <c r="FS280" s="248"/>
      <c r="FT280" s="248"/>
      <c r="FU280" s="248"/>
      <c r="FV280" s="248"/>
      <c r="FW280" s="248"/>
      <c r="FX280" s="248"/>
      <c r="FY280" s="248"/>
      <c r="FZ280" s="248"/>
      <c r="GA280" s="248"/>
      <c r="GB280" s="248"/>
      <c r="GC280" s="248"/>
      <c r="GD280" s="248"/>
      <c r="GE280" s="248"/>
      <c r="GF280" s="248"/>
      <c r="GG280" s="248"/>
      <c r="GH280" s="248"/>
      <c r="GI280" s="248"/>
      <c r="GJ280" s="248"/>
      <c r="GK280" s="248"/>
      <c r="GL280" s="248"/>
      <c r="GM280" s="248"/>
      <c r="GN280" s="248"/>
      <c r="GO280" s="248"/>
      <c r="GP280" s="248"/>
      <c r="GQ280" s="248"/>
      <c r="GR280" s="248"/>
      <c r="GS280" s="248"/>
      <c r="GT280" s="248"/>
      <c r="GU280" s="248"/>
      <c r="GV280" s="248"/>
      <c r="GW280" s="248"/>
      <c r="GX280" s="248"/>
      <c r="GY280" s="248"/>
      <c r="GZ280" s="248"/>
      <c r="HA280" s="248"/>
      <c r="HB280" s="248"/>
      <c r="HC280" s="248"/>
      <c r="HD280" s="248"/>
      <c r="HE280" s="248"/>
      <c r="HF280" s="248"/>
      <c r="HG280" s="248"/>
      <c r="HH280" s="248"/>
      <c r="HI280" s="248"/>
      <c r="HJ280" s="248"/>
      <c r="HK280" s="248"/>
      <c r="HL280" s="248"/>
      <c r="HM280" s="248"/>
      <c r="HN280" s="248"/>
      <c r="HO280" s="248"/>
      <c r="HP280" s="248"/>
      <c r="HQ280" s="248"/>
      <c r="HR280" s="248"/>
      <c r="HS280" s="248"/>
      <c r="HT280" s="248"/>
      <c r="HU280" s="248"/>
      <c r="HV280" s="248"/>
      <c r="HW280" s="248"/>
      <c r="HX280" s="248"/>
      <c r="HY280" s="248"/>
      <c r="HZ280" s="248"/>
      <c r="IA280" s="248"/>
      <c r="IB280" s="248"/>
      <c r="IC280" s="248"/>
      <c r="ID280" s="248"/>
      <c r="IE280" s="248"/>
      <c r="IF280" s="248"/>
      <c r="IG280" s="248"/>
      <c r="IH280" s="248"/>
      <c r="II280" s="248"/>
      <c r="IJ280" s="248"/>
      <c r="IK280" s="248"/>
      <c r="IL280" s="248"/>
      <c r="IM280" s="248"/>
      <c r="IN280" s="248"/>
      <c r="IO280" s="248"/>
      <c r="IP280" s="248"/>
      <c r="IQ280" s="248"/>
      <c r="IR280" s="248"/>
      <c r="IS280" s="248"/>
      <c r="IT280" s="248"/>
      <c r="IU280" s="248"/>
      <c r="IV280" s="248"/>
      <c r="IW280" s="248"/>
      <c r="IX280" s="248"/>
      <c r="IY280" s="248"/>
      <c r="IZ280" s="248"/>
      <c r="JA280" s="248"/>
      <c r="JB280" s="248"/>
      <c r="JC280" s="248"/>
      <c r="JD280" s="248"/>
      <c r="JE280" s="248"/>
      <c r="JF280" s="248"/>
      <c r="JG280" s="248"/>
      <c r="JH280" s="248"/>
      <c r="JI280" s="248"/>
      <c r="JJ280" s="248"/>
      <c r="JK280" s="248"/>
      <c r="JL280" s="248"/>
      <c r="JM280" s="248"/>
      <c r="JN280" s="248"/>
      <c r="JO280" s="248"/>
      <c r="JP280" s="248"/>
      <c r="JQ280" s="248"/>
      <c r="JR280" s="248"/>
      <c r="JS280" s="248"/>
      <c r="JT280" s="248"/>
      <c r="JU280" s="248"/>
      <c r="JV280" s="248"/>
      <c r="JW280" s="248"/>
      <c r="JX280" s="248"/>
      <c r="JY280" s="248"/>
      <c r="JZ280" s="248"/>
      <c r="KA280" s="248"/>
      <c r="KB280" s="248"/>
      <c r="KC280" s="248"/>
      <c r="KD280" s="248"/>
      <c r="KE280" s="248"/>
      <c r="KF280" s="248"/>
      <c r="KG280" s="248"/>
      <c r="KH280" s="248"/>
      <c r="KI280" s="248"/>
      <c r="KJ280" s="248"/>
      <c r="KK280" s="248"/>
      <c r="KL280" s="248"/>
      <c r="KM280" s="248"/>
      <c r="KN280" s="248"/>
      <c r="KO280" s="248"/>
      <c r="KP280" s="248"/>
      <c r="KQ280" s="248"/>
      <c r="KR280" s="248"/>
      <c r="KS280" s="248"/>
      <c r="KT280" s="248"/>
      <c r="KU280" s="248"/>
      <c r="KV280" s="248"/>
      <c r="KW280" s="248"/>
      <c r="KX280" s="248"/>
      <c r="KY280" s="248"/>
      <c r="KZ280" s="248"/>
      <c r="LA280" s="248"/>
      <c r="LB280" s="248"/>
      <c r="LC280" s="248"/>
      <c r="LD280" s="248"/>
      <c r="LE280" s="248"/>
      <c r="LF280" s="248"/>
      <c r="LG280" s="248"/>
      <c r="LH280" s="248"/>
      <c r="LI280" s="248"/>
      <c r="LJ280" s="248"/>
      <c r="LK280" s="248"/>
      <c r="LL280" s="248"/>
      <c r="LM280" s="248"/>
      <c r="LN280" s="248"/>
      <c r="LO280" s="248"/>
      <c r="LP280" s="248"/>
      <c r="LQ280" s="248"/>
      <c r="LR280" s="248"/>
      <c r="LS280" s="248"/>
      <c r="LT280" s="248"/>
      <c r="LU280" s="248"/>
      <c r="LV280" s="248"/>
      <c r="LW280" s="248"/>
      <c r="LX280" s="248"/>
      <c r="LY280" s="248"/>
      <c r="LZ280" s="248"/>
      <c r="MA280" s="248"/>
      <c r="MB280" s="248"/>
      <c r="MC280" s="248"/>
      <c r="MD280" s="248"/>
      <c r="ME280" s="248"/>
      <c r="MF280" s="248"/>
      <c r="MG280" s="248"/>
      <c r="MH280" s="248"/>
      <c r="MI280" s="248"/>
      <c r="MJ280" s="248"/>
      <c r="MK280" s="248"/>
      <c r="ML280" s="248"/>
      <c r="MM280" s="248"/>
      <c r="MN280" s="248"/>
      <c r="MO280" s="248"/>
      <c r="MP280" s="248"/>
      <c r="MQ280" s="248"/>
      <c r="MR280" s="248"/>
      <c r="MS280" s="248"/>
      <c r="MT280" s="248"/>
      <c r="MU280" s="248"/>
      <c r="MV280" s="248"/>
      <c r="MW280" s="248"/>
      <c r="MX280" s="248"/>
      <c r="MY280" s="248"/>
      <c r="MZ280" s="248"/>
      <c r="NA280" s="248"/>
      <c r="NB280" s="248"/>
      <c r="NC280" s="248"/>
      <c r="ND280" s="248"/>
      <c r="NE280" s="248"/>
      <c r="NF280" s="248"/>
      <c r="NG280" s="248"/>
      <c r="NH280" s="248"/>
      <c r="NI280" s="248"/>
      <c r="NJ280" s="248"/>
      <c r="NK280" s="248"/>
      <c r="NL280" s="248"/>
      <c r="NM280" s="248"/>
      <c r="NN280" s="248"/>
      <c r="NO280" s="248"/>
      <c r="NP280" s="248"/>
      <c r="NQ280" s="248"/>
      <c r="NR280" s="248"/>
      <c r="NS280" s="248"/>
      <c r="NT280" s="248"/>
      <c r="NU280" s="248"/>
      <c r="NV280" s="248"/>
      <c r="NW280" s="248"/>
      <c r="NX280" s="248"/>
      <c r="NY280" s="248"/>
      <c r="NZ280" s="248"/>
      <c r="OA280" s="248"/>
      <c r="OB280" s="248"/>
      <c r="OC280" s="248"/>
      <c r="OD280" s="248"/>
      <c r="OE280" s="248"/>
      <c r="OF280" s="248"/>
      <c r="OG280" s="248"/>
      <c r="OH280" s="248"/>
      <c r="OI280" s="248"/>
      <c r="OJ280" s="248"/>
      <c r="OK280" s="248"/>
      <c r="OL280" s="248"/>
      <c r="OM280" s="248"/>
      <c r="ON280" s="248"/>
      <c r="OO280" s="248"/>
      <c r="OP280" s="248"/>
      <c r="OQ280" s="248"/>
      <c r="OR280" s="248"/>
      <c r="OS280" s="248"/>
      <c r="OT280" s="248"/>
      <c r="OU280" s="248"/>
      <c r="OV280" s="248"/>
      <c r="OW280" s="248"/>
      <c r="OX280" s="248"/>
      <c r="OY280" s="248"/>
      <c r="OZ280" s="248"/>
      <c r="PA280" s="248"/>
      <c r="PB280" s="248"/>
      <c r="PC280" s="248"/>
      <c r="PD280" s="248"/>
      <c r="PE280" s="248"/>
      <c r="PF280" s="248"/>
      <c r="PG280" s="248"/>
      <c r="PH280" s="248"/>
      <c r="PI280" s="248"/>
      <c r="PJ280" s="248"/>
      <c r="PK280" s="248"/>
      <c r="PL280" s="248"/>
      <c r="PM280" s="248"/>
      <c r="PN280" s="248"/>
      <c r="PO280" s="248"/>
      <c r="PP280" s="248"/>
      <c r="PQ280" s="248"/>
      <c r="PR280" s="248"/>
      <c r="PS280" s="248"/>
      <c r="PT280" s="248"/>
      <c r="PU280" s="248"/>
      <c r="PV280" s="248"/>
      <c r="PW280" s="248"/>
      <c r="PX280" s="248"/>
      <c r="PY280" s="248"/>
      <c r="PZ280" s="248"/>
      <c r="QA280" s="248"/>
      <c r="QB280" s="248"/>
      <c r="QC280" s="248"/>
      <c r="QD280" s="248"/>
      <c r="QE280" s="248"/>
      <c r="QF280" s="248"/>
      <c r="QG280" s="248"/>
      <c r="QH280" s="248"/>
      <c r="QI280" s="248"/>
      <c r="QJ280" s="248"/>
      <c r="QK280" s="248"/>
      <c r="QL280" s="248"/>
      <c r="QM280" s="248"/>
      <c r="QN280" s="248"/>
      <c r="QO280" s="248"/>
      <c r="QP280" s="248"/>
      <c r="QQ280" s="248"/>
      <c r="QR280" s="248"/>
      <c r="QS280" s="248"/>
      <c r="QT280" s="248"/>
      <c r="QU280" s="248"/>
      <c r="QV280" s="248"/>
      <c r="QW280" s="248"/>
      <c r="QX280" s="248"/>
      <c r="QY280" s="248"/>
      <c r="QZ280" s="248"/>
      <c r="RA280" s="248"/>
      <c r="RB280" s="248"/>
      <c r="RC280" s="248"/>
      <c r="RD280" s="248"/>
      <c r="RE280" s="248"/>
      <c r="RF280" s="248"/>
      <c r="RG280" s="248"/>
      <c r="RH280" s="248"/>
      <c r="RI280" s="248"/>
      <c r="RJ280" s="248"/>
      <c r="RK280" s="248"/>
      <c r="RL280" s="248"/>
      <c r="RM280" s="248"/>
      <c r="RN280" s="248"/>
      <c r="RO280" s="248"/>
      <c r="RP280" s="248"/>
      <c r="RQ280" s="248"/>
      <c r="RR280" s="248"/>
      <c r="RS280" s="248"/>
      <c r="RT280" s="248"/>
      <c r="RU280" s="248"/>
      <c r="RV280" s="248"/>
      <c r="RW280" s="248"/>
      <c r="RX280" s="248"/>
      <c r="RY280" s="248"/>
      <c r="RZ280" s="248"/>
      <c r="SA280" s="248"/>
      <c r="SB280" s="248"/>
      <c r="SC280" s="248"/>
      <c r="SD280" s="248"/>
      <c r="SE280" s="248"/>
      <c r="SF280" s="248"/>
      <c r="SG280" s="248"/>
      <c r="SH280" s="248"/>
      <c r="SI280" s="248"/>
      <c r="SJ280" s="248"/>
      <c r="SK280" s="248"/>
      <c r="SL280" s="248"/>
      <c r="SM280" s="248"/>
      <c r="SN280" s="248"/>
      <c r="SO280" s="248"/>
      <c r="SP280" s="248"/>
      <c r="SQ280" s="248"/>
      <c r="SR280" s="248"/>
      <c r="SS280" s="248"/>
      <c r="ST280" s="248"/>
      <c r="SU280" s="248"/>
      <c r="SV280" s="248"/>
      <c r="SW280" s="248"/>
      <c r="SX280" s="248"/>
      <c r="SY280" s="248"/>
      <c r="SZ280" s="248"/>
      <c r="TA280" s="248"/>
      <c r="TB280" s="248"/>
      <c r="TC280" s="248"/>
      <c r="TD280" s="248"/>
      <c r="TE280" s="248"/>
      <c r="TF280" s="248"/>
      <c r="TG280" s="248"/>
      <c r="TH280" s="248"/>
      <c r="TI280" s="248"/>
      <c r="TJ280" s="248"/>
      <c r="TK280" s="248"/>
      <c r="TL280" s="248"/>
      <c r="TM280" s="248"/>
      <c r="TN280" s="248"/>
      <c r="TO280" s="248"/>
      <c r="TP280" s="248"/>
      <c r="TQ280" s="248"/>
      <c r="TR280" s="248"/>
      <c r="TS280" s="248"/>
      <c r="TT280" s="248"/>
      <c r="TU280" s="248"/>
      <c r="TV280" s="248"/>
      <c r="TW280" s="248"/>
      <c r="TX280" s="248"/>
      <c r="TY280" s="248"/>
      <c r="TZ280" s="248"/>
      <c r="UA280" s="248"/>
      <c r="UB280" s="248"/>
      <c r="UC280" s="248"/>
      <c r="UD280" s="248"/>
      <c r="UE280" s="248"/>
      <c r="UF280" s="248"/>
      <c r="UG280" s="248"/>
      <c r="UH280" s="248"/>
      <c r="UI280" s="248"/>
      <c r="UJ280" s="248"/>
      <c r="UK280" s="248"/>
      <c r="UL280" s="248"/>
      <c r="UM280" s="248"/>
      <c r="UN280" s="248"/>
      <c r="UO280" s="248"/>
      <c r="UP280" s="248"/>
      <c r="UQ280" s="248"/>
      <c r="UR280" s="248"/>
      <c r="US280" s="248"/>
      <c r="UT280" s="248"/>
      <c r="UU280" s="248"/>
      <c r="UV280" s="248"/>
      <c r="UW280" s="248"/>
      <c r="UX280" s="248"/>
      <c r="UY280" s="248"/>
      <c r="UZ280" s="248"/>
      <c r="VA280" s="248"/>
      <c r="VB280" s="248"/>
      <c r="VC280" s="248"/>
      <c r="VD280" s="248"/>
      <c r="VE280" s="248"/>
      <c r="VF280" s="248"/>
      <c r="VG280" s="248"/>
      <c r="VH280" s="248"/>
      <c r="VI280" s="248"/>
      <c r="VJ280" s="248"/>
      <c r="VK280" s="248"/>
      <c r="VL280" s="248"/>
      <c r="VM280" s="248"/>
      <c r="VN280" s="248"/>
      <c r="VO280" s="248"/>
      <c r="VP280" s="248"/>
      <c r="VQ280" s="248"/>
      <c r="VR280" s="248"/>
      <c r="VS280" s="248"/>
      <c r="VT280" s="248"/>
      <c r="VU280" s="248"/>
      <c r="VV280" s="248"/>
      <c r="VW280" s="248"/>
      <c r="VX280" s="248"/>
      <c r="VY280" s="248"/>
      <c r="VZ280" s="248"/>
      <c r="WA280" s="248"/>
      <c r="WB280" s="248"/>
    </row>
    <row r="281" spans="1:600" s="92" customFormat="1" ht="23.45" customHeight="1">
      <c r="A281" s="401">
        <v>272</v>
      </c>
      <c r="B281" s="409" t="s">
        <v>658</v>
      </c>
      <c r="C281" s="272">
        <f>+F281</f>
        <v>53.3</v>
      </c>
      <c r="D281" s="272"/>
      <c r="E281" s="272"/>
      <c r="F281" s="273">
        <f>+U281</f>
        <v>53.3</v>
      </c>
      <c r="G281" s="118"/>
      <c r="H281" s="118"/>
      <c r="I281" s="118"/>
      <c r="J281" s="127"/>
      <c r="K281" s="118"/>
      <c r="L281" s="118"/>
      <c r="M281" s="118"/>
      <c r="N281" s="118"/>
      <c r="O281" s="118"/>
      <c r="P281" s="234"/>
      <c r="Q281" s="235"/>
      <c r="R281" s="235"/>
      <c r="S281" s="118"/>
      <c r="T281" s="118"/>
      <c r="U281" s="141">
        <v>53.3</v>
      </c>
      <c r="V281" s="118"/>
      <c r="W281" s="118"/>
      <c r="X281" s="118"/>
      <c r="Y281" s="158"/>
      <c r="Z281" s="334"/>
      <c r="AA281" s="334"/>
      <c r="AB281" s="334"/>
      <c r="AC281" s="248"/>
      <c r="AD281" s="248"/>
      <c r="AE281" s="248"/>
      <c r="AF281" s="248"/>
      <c r="AG281" s="248"/>
      <c r="AH281" s="248"/>
      <c r="AI281" s="248"/>
      <c r="AJ281" s="248"/>
      <c r="AK281" s="248"/>
      <c r="AL281" s="248"/>
      <c r="AM281" s="248"/>
      <c r="AN281" s="248"/>
      <c r="AO281" s="248"/>
      <c r="AP281" s="248"/>
      <c r="AQ281" s="248"/>
      <c r="AR281" s="248"/>
      <c r="AS281" s="248"/>
      <c r="AT281" s="248"/>
      <c r="AU281" s="248"/>
      <c r="AV281" s="248"/>
      <c r="AW281" s="248"/>
      <c r="AX281" s="248"/>
      <c r="AY281" s="248"/>
      <c r="AZ281" s="248"/>
      <c r="BA281" s="248"/>
      <c r="BB281" s="248"/>
      <c r="BC281" s="248"/>
      <c r="BD281" s="248"/>
      <c r="BE281" s="248"/>
      <c r="BF281" s="248"/>
      <c r="BG281" s="248"/>
      <c r="BH281" s="248"/>
      <c r="BI281" s="248"/>
      <c r="BJ281" s="248"/>
      <c r="BK281" s="248"/>
      <c r="BL281" s="248"/>
      <c r="BM281" s="248"/>
      <c r="BN281" s="248"/>
      <c r="BO281" s="248"/>
      <c r="BP281" s="248"/>
      <c r="BQ281" s="248"/>
      <c r="BR281" s="248"/>
      <c r="BS281" s="248"/>
      <c r="BT281" s="248"/>
      <c r="BU281" s="248"/>
      <c r="BV281" s="248"/>
      <c r="BW281" s="248"/>
      <c r="BX281" s="248"/>
      <c r="BY281" s="248"/>
      <c r="BZ281" s="248"/>
      <c r="CA281" s="248"/>
      <c r="CB281" s="248"/>
      <c r="CC281" s="248"/>
      <c r="CD281" s="248"/>
      <c r="CE281" s="248"/>
      <c r="CF281" s="248"/>
      <c r="CG281" s="248"/>
      <c r="CH281" s="248"/>
      <c r="CI281" s="248"/>
      <c r="CJ281" s="248"/>
      <c r="CK281" s="248"/>
      <c r="CL281" s="248"/>
      <c r="CM281" s="248"/>
      <c r="CN281" s="248"/>
      <c r="CO281" s="248"/>
      <c r="CP281" s="248"/>
      <c r="CQ281" s="248"/>
      <c r="CR281" s="248"/>
      <c r="CS281" s="248"/>
      <c r="CT281" s="248"/>
      <c r="CU281" s="248"/>
      <c r="CV281" s="248"/>
      <c r="CW281" s="248"/>
      <c r="CX281" s="248"/>
      <c r="CY281" s="248"/>
      <c r="CZ281" s="248"/>
      <c r="DA281" s="248"/>
      <c r="DB281" s="248"/>
      <c r="DC281" s="248"/>
      <c r="DD281" s="248"/>
      <c r="DE281" s="248"/>
      <c r="DF281" s="248"/>
      <c r="DG281" s="248"/>
      <c r="DH281" s="248"/>
      <c r="DI281" s="248"/>
      <c r="DJ281" s="248"/>
      <c r="DK281" s="248"/>
      <c r="DL281" s="248"/>
      <c r="DM281" s="248"/>
      <c r="DN281" s="248"/>
      <c r="DO281" s="248"/>
      <c r="DP281" s="248"/>
      <c r="DQ281" s="248"/>
      <c r="DR281" s="248"/>
      <c r="DS281" s="248"/>
      <c r="DT281" s="248"/>
      <c r="DU281" s="248"/>
      <c r="DV281" s="248"/>
      <c r="DW281" s="248"/>
      <c r="DX281" s="248"/>
      <c r="DY281" s="248"/>
      <c r="DZ281" s="248"/>
      <c r="EA281" s="248"/>
      <c r="EB281" s="248"/>
      <c r="EC281" s="248"/>
      <c r="ED281" s="248"/>
      <c r="EE281" s="248"/>
      <c r="EF281" s="248"/>
      <c r="EG281" s="248"/>
      <c r="EH281" s="248"/>
      <c r="EI281" s="248"/>
      <c r="EJ281" s="248"/>
      <c r="EK281" s="248"/>
      <c r="EL281" s="248"/>
      <c r="EM281" s="248"/>
      <c r="EN281" s="248"/>
      <c r="EO281" s="248"/>
      <c r="EP281" s="248"/>
      <c r="EQ281" s="248"/>
      <c r="ER281" s="248"/>
      <c r="ES281" s="248"/>
      <c r="ET281" s="248"/>
      <c r="EU281" s="248"/>
      <c r="EV281" s="248"/>
      <c r="EW281" s="248"/>
      <c r="EX281" s="248"/>
      <c r="EY281" s="248"/>
      <c r="EZ281" s="248"/>
      <c r="FA281" s="248"/>
      <c r="FB281" s="248"/>
      <c r="FC281" s="248"/>
      <c r="FD281" s="248"/>
      <c r="FE281" s="248"/>
      <c r="FF281" s="248"/>
      <c r="FG281" s="248"/>
      <c r="FH281" s="248"/>
      <c r="FI281" s="248"/>
      <c r="FJ281" s="248"/>
      <c r="FK281" s="248"/>
      <c r="FL281" s="248"/>
      <c r="FM281" s="248"/>
      <c r="FN281" s="248"/>
      <c r="FO281" s="248"/>
      <c r="FP281" s="248"/>
      <c r="FQ281" s="248"/>
      <c r="FR281" s="248"/>
      <c r="FS281" s="248"/>
      <c r="FT281" s="248"/>
      <c r="FU281" s="248"/>
      <c r="FV281" s="248"/>
      <c r="FW281" s="248"/>
      <c r="FX281" s="248"/>
      <c r="FY281" s="248"/>
      <c r="FZ281" s="248"/>
      <c r="GA281" s="248"/>
      <c r="GB281" s="248"/>
      <c r="GC281" s="248"/>
      <c r="GD281" s="248"/>
      <c r="GE281" s="248"/>
      <c r="GF281" s="248"/>
      <c r="GG281" s="248"/>
      <c r="GH281" s="248"/>
      <c r="GI281" s="248"/>
      <c r="GJ281" s="248"/>
      <c r="GK281" s="248"/>
      <c r="GL281" s="248"/>
      <c r="GM281" s="248"/>
      <c r="GN281" s="248"/>
      <c r="GO281" s="248"/>
      <c r="GP281" s="248"/>
      <c r="GQ281" s="248"/>
      <c r="GR281" s="248"/>
      <c r="GS281" s="248"/>
      <c r="GT281" s="248"/>
      <c r="GU281" s="248"/>
      <c r="GV281" s="248"/>
      <c r="GW281" s="248"/>
      <c r="GX281" s="248"/>
      <c r="GY281" s="248"/>
      <c r="GZ281" s="248"/>
      <c r="HA281" s="248"/>
      <c r="HB281" s="248"/>
      <c r="HC281" s="248"/>
      <c r="HD281" s="248"/>
      <c r="HE281" s="248"/>
      <c r="HF281" s="248"/>
      <c r="HG281" s="248"/>
      <c r="HH281" s="248"/>
      <c r="HI281" s="248"/>
      <c r="HJ281" s="248"/>
      <c r="HK281" s="248"/>
      <c r="HL281" s="248"/>
      <c r="HM281" s="248"/>
      <c r="HN281" s="248"/>
      <c r="HO281" s="248"/>
      <c r="HP281" s="248"/>
      <c r="HQ281" s="248"/>
      <c r="HR281" s="248"/>
      <c r="HS281" s="248"/>
      <c r="HT281" s="248"/>
      <c r="HU281" s="248"/>
      <c r="HV281" s="248"/>
      <c r="HW281" s="248"/>
      <c r="HX281" s="248"/>
      <c r="HY281" s="248"/>
      <c r="HZ281" s="248"/>
      <c r="IA281" s="248"/>
      <c r="IB281" s="248"/>
      <c r="IC281" s="248"/>
      <c r="ID281" s="248"/>
      <c r="IE281" s="248"/>
      <c r="IF281" s="248"/>
      <c r="IG281" s="248"/>
      <c r="IH281" s="248"/>
      <c r="II281" s="248"/>
      <c r="IJ281" s="248"/>
      <c r="IK281" s="248"/>
      <c r="IL281" s="248"/>
      <c r="IM281" s="248"/>
      <c r="IN281" s="248"/>
      <c r="IO281" s="248"/>
      <c r="IP281" s="248"/>
      <c r="IQ281" s="248"/>
      <c r="IR281" s="248"/>
      <c r="IS281" s="248"/>
      <c r="IT281" s="248"/>
      <c r="IU281" s="248"/>
      <c r="IV281" s="248"/>
      <c r="IW281" s="248"/>
      <c r="IX281" s="248"/>
      <c r="IY281" s="248"/>
      <c r="IZ281" s="248"/>
      <c r="JA281" s="248"/>
      <c r="JB281" s="248"/>
      <c r="JC281" s="248"/>
      <c r="JD281" s="248"/>
      <c r="JE281" s="248"/>
      <c r="JF281" s="248"/>
      <c r="JG281" s="248"/>
      <c r="JH281" s="248"/>
      <c r="JI281" s="248"/>
      <c r="JJ281" s="248"/>
      <c r="JK281" s="248"/>
      <c r="JL281" s="248"/>
      <c r="JM281" s="248"/>
      <c r="JN281" s="248"/>
      <c r="JO281" s="248"/>
      <c r="JP281" s="248"/>
      <c r="JQ281" s="248"/>
      <c r="JR281" s="248"/>
      <c r="JS281" s="248"/>
      <c r="JT281" s="248"/>
      <c r="JU281" s="248"/>
      <c r="JV281" s="248"/>
      <c r="JW281" s="248"/>
      <c r="JX281" s="248"/>
      <c r="JY281" s="248"/>
      <c r="JZ281" s="248"/>
      <c r="KA281" s="248"/>
      <c r="KB281" s="248"/>
      <c r="KC281" s="248"/>
      <c r="KD281" s="248"/>
      <c r="KE281" s="248"/>
      <c r="KF281" s="248"/>
      <c r="KG281" s="248"/>
      <c r="KH281" s="248"/>
      <c r="KI281" s="248"/>
      <c r="KJ281" s="248"/>
      <c r="KK281" s="248"/>
      <c r="KL281" s="248"/>
      <c r="KM281" s="248"/>
      <c r="KN281" s="248"/>
      <c r="KO281" s="248"/>
      <c r="KP281" s="248"/>
      <c r="KQ281" s="248"/>
      <c r="KR281" s="248"/>
      <c r="KS281" s="248"/>
      <c r="KT281" s="248"/>
      <c r="KU281" s="248"/>
      <c r="KV281" s="248"/>
      <c r="KW281" s="248"/>
      <c r="KX281" s="248"/>
      <c r="KY281" s="248"/>
      <c r="KZ281" s="248"/>
      <c r="LA281" s="248"/>
      <c r="LB281" s="248"/>
      <c r="LC281" s="248"/>
      <c r="LD281" s="248"/>
      <c r="LE281" s="248"/>
      <c r="LF281" s="248"/>
      <c r="LG281" s="248"/>
      <c r="LH281" s="248"/>
      <c r="LI281" s="248"/>
      <c r="LJ281" s="248"/>
      <c r="LK281" s="248"/>
      <c r="LL281" s="248"/>
      <c r="LM281" s="248"/>
      <c r="LN281" s="248"/>
      <c r="LO281" s="248"/>
      <c r="LP281" s="248"/>
      <c r="LQ281" s="248"/>
      <c r="LR281" s="248"/>
      <c r="LS281" s="248"/>
      <c r="LT281" s="248"/>
      <c r="LU281" s="248"/>
      <c r="LV281" s="248"/>
      <c r="LW281" s="248"/>
      <c r="LX281" s="248"/>
      <c r="LY281" s="248"/>
      <c r="LZ281" s="248"/>
      <c r="MA281" s="248"/>
      <c r="MB281" s="248"/>
      <c r="MC281" s="248"/>
      <c r="MD281" s="248"/>
      <c r="ME281" s="248"/>
      <c r="MF281" s="248"/>
      <c r="MG281" s="248"/>
      <c r="MH281" s="248"/>
      <c r="MI281" s="248"/>
      <c r="MJ281" s="248"/>
      <c r="MK281" s="248"/>
      <c r="ML281" s="248"/>
      <c r="MM281" s="248"/>
      <c r="MN281" s="248"/>
      <c r="MO281" s="248"/>
      <c r="MP281" s="248"/>
      <c r="MQ281" s="248"/>
      <c r="MR281" s="248"/>
      <c r="MS281" s="248"/>
      <c r="MT281" s="248"/>
      <c r="MU281" s="248"/>
      <c r="MV281" s="248"/>
      <c r="MW281" s="248"/>
      <c r="MX281" s="248"/>
      <c r="MY281" s="248"/>
      <c r="MZ281" s="248"/>
      <c r="NA281" s="248"/>
      <c r="NB281" s="248"/>
      <c r="NC281" s="248"/>
      <c r="ND281" s="248"/>
      <c r="NE281" s="248"/>
      <c r="NF281" s="248"/>
      <c r="NG281" s="248"/>
      <c r="NH281" s="248"/>
      <c r="NI281" s="248"/>
      <c r="NJ281" s="248"/>
      <c r="NK281" s="248"/>
      <c r="NL281" s="248"/>
      <c r="NM281" s="248"/>
      <c r="NN281" s="248"/>
      <c r="NO281" s="248"/>
      <c r="NP281" s="248"/>
      <c r="NQ281" s="248"/>
      <c r="NR281" s="248"/>
      <c r="NS281" s="248"/>
      <c r="NT281" s="248"/>
      <c r="NU281" s="248"/>
      <c r="NV281" s="248"/>
      <c r="NW281" s="248"/>
      <c r="NX281" s="248"/>
      <c r="NY281" s="248"/>
      <c r="NZ281" s="248"/>
      <c r="OA281" s="248"/>
      <c r="OB281" s="248"/>
      <c r="OC281" s="248"/>
      <c r="OD281" s="248"/>
      <c r="OE281" s="248"/>
      <c r="OF281" s="248"/>
      <c r="OG281" s="248"/>
      <c r="OH281" s="248"/>
      <c r="OI281" s="248"/>
      <c r="OJ281" s="248"/>
      <c r="OK281" s="248"/>
      <c r="OL281" s="248"/>
      <c r="OM281" s="248"/>
      <c r="ON281" s="248"/>
      <c r="OO281" s="248"/>
      <c r="OP281" s="248"/>
      <c r="OQ281" s="248"/>
      <c r="OR281" s="248"/>
      <c r="OS281" s="248"/>
      <c r="OT281" s="248"/>
      <c r="OU281" s="248"/>
      <c r="OV281" s="248"/>
      <c r="OW281" s="248"/>
      <c r="OX281" s="248"/>
      <c r="OY281" s="248"/>
      <c r="OZ281" s="248"/>
      <c r="PA281" s="248"/>
      <c r="PB281" s="248"/>
      <c r="PC281" s="248"/>
      <c r="PD281" s="248"/>
      <c r="PE281" s="248"/>
      <c r="PF281" s="248"/>
      <c r="PG281" s="248"/>
      <c r="PH281" s="248"/>
      <c r="PI281" s="248"/>
      <c r="PJ281" s="248"/>
      <c r="PK281" s="248"/>
      <c r="PL281" s="248"/>
      <c r="PM281" s="248"/>
      <c r="PN281" s="248"/>
      <c r="PO281" s="248"/>
      <c r="PP281" s="248"/>
      <c r="PQ281" s="248"/>
      <c r="PR281" s="248"/>
      <c r="PS281" s="248"/>
      <c r="PT281" s="248"/>
      <c r="PU281" s="248"/>
      <c r="PV281" s="248"/>
      <c r="PW281" s="248"/>
      <c r="PX281" s="248"/>
      <c r="PY281" s="248"/>
      <c r="PZ281" s="248"/>
      <c r="QA281" s="248"/>
      <c r="QB281" s="248"/>
      <c r="QC281" s="248"/>
      <c r="QD281" s="248"/>
      <c r="QE281" s="248"/>
      <c r="QF281" s="248"/>
      <c r="QG281" s="248"/>
      <c r="QH281" s="248"/>
      <c r="QI281" s="248"/>
      <c r="QJ281" s="248"/>
      <c r="QK281" s="248"/>
      <c r="QL281" s="248"/>
      <c r="QM281" s="248"/>
      <c r="QN281" s="248"/>
      <c r="QO281" s="248"/>
      <c r="QP281" s="248"/>
      <c r="QQ281" s="248"/>
      <c r="QR281" s="248"/>
      <c r="QS281" s="248"/>
      <c r="QT281" s="248"/>
      <c r="QU281" s="248"/>
      <c r="QV281" s="248"/>
      <c r="QW281" s="248"/>
      <c r="QX281" s="248"/>
      <c r="QY281" s="248"/>
      <c r="QZ281" s="248"/>
      <c r="RA281" s="248"/>
      <c r="RB281" s="248"/>
      <c r="RC281" s="248"/>
      <c r="RD281" s="248"/>
      <c r="RE281" s="248"/>
      <c r="RF281" s="248"/>
      <c r="RG281" s="248"/>
      <c r="RH281" s="248"/>
      <c r="RI281" s="248"/>
      <c r="RJ281" s="248"/>
      <c r="RK281" s="248"/>
      <c r="RL281" s="248"/>
      <c r="RM281" s="248"/>
      <c r="RN281" s="248"/>
      <c r="RO281" s="248"/>
      <c r="RP281" s="248"/>
      <c r="RQ281" s="248"/>
      <c r="RR281" s="248"/>
      <c r="RS281" s="248"/>
      <c r="RT281" s="248"/>
      <c r="RU281" s="248"/>
      <c r="RV281" s="248"/>
      <c r="RW281" s="248"/>
      <c r="RX281" s="248"/>
      <c r="RY281" s="248"/>
      <c r="RZ281" s="248"/>
      <c r="SA281" s="248"/>
      <c r="SB281" s="248"/>
      <c r="SC281" s="248"/>
      <c r="SD281" s="248"/>
      <c r="SE281" s="248"/>
      <c r="SF281" s="248"/>
      <c r="SG281" s="248"/>
      <c r="SH281" s="248"/>
      <c r="SI281" s="248"/>
      <c r="SJ281" s="248"/>
      <c r="SK281" s="248"/>
      <c r="SL281" s="248"/>
      <c r="SM281" s="248"/>
      <c r="SN281" s="248"/>
      <c r="SO281" s="248"/>
      <c r="SP281" s="248"/>
      <c r="SQ281" s="248"/>
      <c r="SR281" s="248"/>
      <c r="SS281" s="248"/>
      <c r="ST281" s="248"/>
      <c r="SU281" s="248"/>
      <c r="SV281" s="248"/>
      <c r="SW281" s="248"/>
      <c r="SX281" s="248"/>
      <c r="SY281" s="248"/>
      <c r="SZ281" s="248"/>
      <c r="TA281" s="248"/>
      <c r="TB281" s="248"/>
      <c r="TC281" s="248"/>
      <c r="TD281" s="248"/>
      <c r="TE281" s="248"/>
      <c r="TF281" s="248"/>
      <c r="TG281" s="248"/>
      <c r="TH281" s="248"/>
      <c r="TI281" s="248"/>
      <c r="TJ281" s="248"/>
      <c r="TK281" s="248"/>
      <c r="TL281" s="248"/>
      <c r="TM281" s="248"/>
      <c r="TN281" s="248"/>
      <c r="TO281" s="248"/>
      <c r="TP281" s="248"/>
      <c r="TQ281" s="248"/>
      <c r="TR281" s="248"/>
      <c r="TS281" s="248"/>
      <c r="TT281" s="248"/>
      <c r="TU281" s="248"/>
      <c r="TV281" s="248"/>
      <c r="TW281" s="248"/>
      <c r="TX281" s="248"/>
      <c r="TY281" s="248"/>
      <c r="TZ281" s="248"/>
      <c r="UA281" s="248"/>
      <c r="UB281" s="248"/>
      <c r="UC281" s="248"/>
      <c r="UD281" s="248"/>
      <c r="UE281" s="248"/>
      <c r="UF281" s="248"/>
      <c r="UG281" s="248"/>
      <c r="UH281" s="248"/>
      <c r="UI281" s="248"/>
      <c r="UJ281" s="248"/>
      <c r="UK281" s="248"/>
      <c r="UL281" s="248"/>
      <c r="UM281" s="248"/>
      <c r="UN281" s="248"/>
      <c r="UO281" s="248"/>
      <c r="UP281" s="248"/>
      <c r="UQ281" s="248"/>
      <c r="UR281" s="248"/>
      <c r="US281" s="248"/>
      <c r="UT281" s="248"/>
      <c r="UU281" s="248"/>
      <c r="UV281" s="248"/>
      <c r="UW281" s="248"/>
      <c r="UX281" s="248"/>
      <c r="UY281" s="248"/>
      <c r="UZ281" s="248"/>
      <c r="VA281" s="248"/>
      <c r="VB281" s="248"/>
      <c r="VC281" s="248"/>
      <c r="VD281" s="248"/>
      <c r="VE281" s="248"/>
      <c r="VF281" s="248"/>
      <c r="VG281" s="248"/>
      <c r="VH281" s="248"/>
      <c r="VI281" s="248"/>
      <c r="VJ281" s="248"/>
      <c r="VK281" s="248"/>
      <c r="VL281" s="248"/>
      <c r="VM281" s="248"/>
      <c r="VN281" s="248"/>
      <c r="VO281" s="248"/>
      <c r="VP281" s="248"/>
      <c r="VQ281" s="248"/>
      <c r="VR281" s="248"/>
      <c r="VS281" s="248"/>
      <c r="VT281" s="248"/>
      <c r="VU281" s="248"/>
      <c r="VV281" s="248"/>
      <c r="VW281" s="248"/>
      <c r="VX281" s="248"/>
      <c r="VY281" s="248"/>
      <c r="VZ281" s="248"/>
      <c r="WA281" s="248"/>
      <c r="WB281" s="248"/>
    </row>
    <row r="282" spans="1:600" s="92" customFormat="1" ht="35.450000000000003" customHeight="1">
      <c r="A282" s="401">
        <v>273</v>
      </c>
      <c r="B282" s="409" t="s">
        <v>659</v>
      </c>
      <c r="C282" s="272">
        <f>+F282</f>
        <v>50</v>
      </c>
      <c r="D282" s="272"/>
      <c r="E282" s="272"/>
      <c r="F282" s="273">
        <f>+U282</f>
        <v>50</v>
      </c>
      <c r="G282" s="118"/>
      <c r="H282" s="118"/>
      <c r="I282" s="118"/>
      <c r="J282" s="127"/>
      <c r="K282" s="118"/>
      <c r="L282" s="118"/>
      <c r="M282" s="118"/>
      <c r="N282" s="118"/>
      <c r="O282" s="118"/>
      <c r="P282" s="234"/>
      <c r="Q282" s="235"/>
      <c r="R282" s="235"/>
      <c r="S282" s="118"/>
      <c r="T282" s="118"/>
      <c r="U282" s="141">
        <v>50</v>
      </c>
      <c r="V282" s="118"/>
      <c r="W282" s="118"/>
      <c r="X282" s="118"/>
      <c r="Y282" s="158"/>
      <c r="Z282" s="334"/>
      <c r="AA282" s="334"/>
      <c r="AB282" s="334"/>
      <c r="AC282" s="248"/>
      <c r="AD282" s="248"/>
      <c r="AE282" s="248"/>
      <c r="AF282" s="248"/>
      <c r="AG282" s="248"/>
      <c r="AH282" s="248"/>
      <c r="AI282" s="248"/>
      <c r="AJ282" s="248"/>
      <c r="AK282" s="248"/>
      <c r="AL282" s="248"/>
      <c r="AM282" s="248"/>
      <c r="AN282" s="248"/>
      <c r="AO282" s="248"/>
      <c r="AP282" s="248"/>
      <c r="AQ282" s="248"/>
      <c r="AR282" s="248"/>
      <c r="AS282" s="248"/>
      <c r="AT282" s="248"/>
      <c r="AU282" s="248"/>
      <c r="AV282" s="248"/>
      <c r="AW282" s="248"/>
      <c r="AX282" s="248"/>
      <c r="AY282" s="248"/>
      <c r="AZ282" s="248"/>
      <c r="BA282" s="248"/>
      <c r="BB282" s="248"/>
      <c r="BC282" s="248"/>
      <c r="BD282" s="248"/>
      <c r="BE282" s="248"/>
      <c r="BF282" s="248"/>
      <c r="BG282" s="248"/>
      <c r="BH282" s="248"/>
      <c r="BI282" s="248"/>
      <c r="BJ282" s="248"/>
      <c r="BK282" s="248"/>
      <c r="BL282" s="248"/>
      <c r="BM282" s="248"/>
      <c r="BN282" s="248"/>
      <c r="BO282" s="248"/>
      <c r="BP282" s="248"/>
      <c r="BQ282" s="248"/>
      <c r="BR282" s="248"/>
      <c r="BS282" s="248"/>
      <c r="BT282" s="248"/>
      <c r="BU282" s="248"/>
      <c r="BV282" s="248"/>
      <c r="BW282" s="248"/>
      <c r="BX282" s="248"/>
      <c r="BY282" s="248"/>
      <c r="BZ282" s="248"/>
      <c r="CA282" s="248"/>
      <c r="CB282" s="248"/>
      <c r="CC282" s="248"/>
      <c r="CD282" s="248"/>
      <c r="CE282" s="248"/>
      <c r="CF282" s="248"/>
      <c r="CG282" s="248"/>
      <c r="CH282" s="248"/>
      <c r="CI282" s="248"/>
      <c r="CJ282" s="248"/>
      <c r="CK282" s="248"/>
      <c r="CL282" s="248"/>
      <c r="CM282" s="248"/>
      <c r="CN282" s="248"/>
      <c r="CO282" s="248"/>
      <c r="CP282" s="248"/>
      <c r="CQ282" s="248"/>
      <c r="CR282" s="248"/>
      <c r="CS282" s="248"/>
      <c r="CT282" s="248"/>
      <c r="CU282" s="248"/>
      <c r="CV282" s="248"/>
      <c r="CW282" s="248"/>
      <c r="CX282" s="248"/>
      <c r="CY282" s="248"/>
      <c r="CZ282" s="248"/>
      <c r="DA282" s="248"/>
      <c r="DB282" s="248"/>
      <c r="DC282" s="248"/>
      <c r="DD282" s="248"/>
      <c r="DE282" s="248"/>
      <c r="DF282" s="248"/>
      <c r="DG282" s="248"/>
      <c r="DH282" s="248"/>
      <c r="DI282" s="248"/>
      <c r="DJ282" s="248"/>
      <c r="DK282" s="248"/>
      <c r="DL282" s="248"/>
      <c r="DM282" s="248"/>
      <c r="DN282" s="248"/>
      <c r="DO282" s="248"/>
      <c r="DP282" s="248"/>
      <c r="DQ282" s="248"/>
      <c r="DR282" s="248"/>
      <c r="DS282" s="248"/>
      <c r="DT282" s="248"/>
      <c r="DU282" s="248"/>
      <c r="DV282" s="248"/>
      <c r="DW282" s="248"/>
      <c r="DX282" s="248"/>
      <c r="DY282" s="248"/>
      <c r="DZ282" s="248"/>
      <c r="EA282" s="248"/>
      <c r="EB282" s="248"/>
      <c r="EC282" s="248"/>
      <c r="ED282" s="248"/>
      <c r="EE282" s="248"/>
      <c r="EF282" s="248"/>
      <c r="EG282" s="248"/>
      <c r="EH282" s="248"/>
      <c r="EI282" s="248"/>
      <c r="EJ282" s="248"/>
      <c r="EK282" s="248"/>
      <c r="EL282" s="248"/>
      <c r="EM282" s="248"/>
      <c r="EN282" s="248"/>
      <c r="EO282" s="248"/>
      <c r="EP282" s="248"/>
      <c r="EQ282" s="248"/>
      <c r="ER282" s="248"/>
      <c r="ES282" s="248"/>
      <c r="ET282" s="248"/>
      <c r="EU282" s="248"/>
      <c r="EV282" s="248"/>
      <c r="EW282" s="248"/>
      <c r="EX282" s="248"/>
      <c r="EY282" s="248"/>
      <c r="EZ282" s="248"/>
      <c r="FA282" s="248"/>
      <c r="FB282" s="248"/>
      <c r="FC282" s="248"/>
      <c r="FD282" s="248"/>
      <c r="FE282" s="248"/>
      <c r="FF282" s="248"/>
      <c r="FG282" s="248"/>
      <c r="FH282" s="248"/>
      <c r="FI282" s="248"/>
      <c r="FJ282" s="248"/>
      <c r="FK282" s="248"/>
      <c r="FL282" s="248"/>
      <c r="FM282" s="248"/>
      <c r="FN282" s="248"/>
      <c r="FO282" s="248"/>
      <c r="FP282" s="248"/>
      <c r="FQ282" s="248"/>
      <c r="FR282" s="248"/>
      <c r="FS282" s="248"/>
      <c r="FT282" s="248"/>
      <c r="FU282" s="248"/>
      <c r="FV282" s="248"/>
      <c r="FW282" s="248"/>
      <c r="FX282" s="248"/>
      <c r="FY282" s="248"/>
      <c r="FZ282" s="248"/>
      <c r="GA282" s="248"/>
      <c r="GB282" s="248"/>
      <c r="GC282" s="248"/>
      <c r="GD282" s="248"/>
      <c r="GE282" s="248"/>
      <c r="GF282" s="248"/>
      <c r="GG282" s="248"/>
      <c r="GH282" s="248"/>
      <c r="GI282" s="248"/>
      <c r="GJ282" s="248"/>
      <c r="GK282" s="248"/>
      <c r="GL282" s="248"/>
      <c r="GM282" s="248"/>
      <c r="GN282" s="248"/>
      <c r="GO282" s="248"/>
      <c r="GP282" s="248"/>
      <c r="GQ282" s="248"/>
      <c r="GR282" s="248"/>
      <c r="GS282" s="248"/>
      <c r="GT282" s="248"/>
      <c r="GU282" s="248"/>
      <c r="GV282" s="248"/>
      <c r="GW282" s="248"/>
      <c r="GX282" s="248"/>
      <c r="GY282" s="248"/>
      <c r="GZ282" s="248"/>
      <c r="HA282" s="248"/>
      <c r="HB282" s="248"/>
      <c r="HC282" s="248"/>
      <c r="HD282" s="248"/>
      <c r="HE282" s="248"/>
      <c r="HF282" s="248"/>
      <c r="HG282" s="248"/>
      <c r="HH282" s="248"/>
      <c r="HI282" s="248"/>
      <c r="HJ282" s="248"/>
      <c r="HK282" s="248"/>
      <c r="HL282" s="248"/>
      <c r="HM282" s="248"/>
      <c r="HN282" s="248"/>
      <c r="HO282" s="248"/>
      <c r="HP282" s="248"/>
      <c r="HQ282" s="248"/>
      <c r="HR282" s="248"/>
      <c r="HS282" s="248"/>
      <c r="HT282" s="248"/>
      <c r="HU282" s="248"/>
      <c r="HV282" s="248"/>
      <c r="HW282" s="248"/>
      <c r="HX282" s="248"/>
      <c r="HY282" s="248"/>
      <c r="HZ282" s="248"/>
      <c r="IA282" s="248"/>
      <c r="IB282" s="248"/>
      <c r="IC282" s="248"/>
      <c r="ID282" s="248"/>
      <c r="IE282" s="248"/>
      <c r="IF282" s="248"/>
      <c r="IG282" s="248"/>
      <c r="IH282" s="248"/>
      <c r="II282" s="248"/>
      <c r="IJ282" s="248"/>
      <c r="IK282" s="248"/>
      <c r="IL282" s="248"/>
      <c r="IM282" s="248"/>
      <c r="IN282" s="248"/>
      <c r="IO282" s="248"/>
      <c r="IP282" s="248"/>
      <c r="IQ282" s="248"/>
      <c r="IR282" s="248"/>
      <c r="IS282" s="248"/>
      <c r="IT282" s="248"/>
      <c r="IU282" s="248"/>
      <c r="IV282" s="248"/>
      <c r="IW282" s="248"/>
      <c r="IX282" s="248"/>
      <c r="IY282" s="248"/>
      <c r="IZ282" s="248"/>
      <c r="JA282" s="248"/>
      <c r="JB282" s="248"/>
      <c r="JC282" s="248"/>
      <c r="JD282" s="248"/>
      <c r="JE282" s="248"/>
      <c r="JF282" s="248"/>
      <c r="JG282" s="248"/>
      <c r="JH282" s="248"/>
      <c r="JI282" s="248"/>
      <c r="JJ282" s="248"/>
      <c r="JK282" s="248"/>
      <c r="JL282" s="248"/>
      <c r="JM282" s="248"/>
      <c r="JN282" s="248"/>
      <c r="JO282" s="248"/>
      <c r="JP282" s="248"/>
      <c r="JQ282" s="248"/>
      <c r="JR282" s="248"/>
      <c r="JS282" s="248"/>
      <c r="JT282" s="248"/>
      <c r="JU282" s="248"/>
      <c r="JV282" s="248"/>
      <c r="JW282" s="248"/>
      <c r="JX282" s="248"/>
      <c r="JY282" s="248"/>
      <c r="JZ282" s="248"/>
      <c r="KA282" s="248"/>
      <c r="KB282" s="248"/>
      <c r="KC282" s="248"/>
      <c r="KD282" s="248"/>
      <c r="KE282" s="248"/>
      <c r="KF282" s="248"/>
      <c r="KG282" s="248"/>
      <c r="KH282" s="248"/>
      <c r="KI282" s="248"/>
      <c r="KJ282" s="248"/>
      <c r="KK282" s="248"/>
      <c r="KL282" s="248"/>
      <c r="KM282" s="248"/>
      <c r="KN282" s="248"/>
      <c r="KO282" s="248"/>
      <c r="KP282" s="248"/>
      <c r="KQ282" s="248"/>
      <c r="KR282" s="248"/>
      <c r="KS282" s="248"/>
      <c r="KT282" s="248"/>
      <c r="KU282" s="248"/>
      <c r="KV282" s="248"/>
      <c r="KW282" s="248"/>
      <c r="KX282" s="248"/>
      <c r="KY282" s="248"/>
      <c r="KZ282" s="248"/>
      <c r="LA282" s="248"/>
      <c r="LB282" s="248"/>
      <c r="LC282" s="248"/>
      <c r="LD282" s="248"/>
      <c r="LE282" s="248"/>
      <c r="LF282" s="248"/>
      <c r="LG282" s="248"/>
      <c r="LH282" s="248"/>
      <c r="LI282" s="248"/>
      <c r="LJ282" s="248"/>
      <c r="LK282" s="248"/>
      <c r="LL282" s="248"/>
      <c r="LM282" s="248"/>
      <c r="LN282" s="248"/>
      <c r="LO282" s="248"/>
      <c r="LP282" s="248"/>
      <c r="LQ282" s="248"/>
      <c r="LR282" s="248"/>
      <c r="LS282" s="248"/>
      <c r="LT282" s="248"/>
      <c r="LU282" s="248"/>
      <c r="LV282" s="248"/>
      <c r="LW282" s="248"/>
      <c r="LX282" s="248"/>
      <c r="LY282" s="248"/>
      <c r="LZ282" s="248"/>
      <c r="MA282" s="248"/>
      <c r="MB282" s="248"/>
      <c r="MC282" s="248"/>
      <c r="MD282" s="248"/>
      <c r="ME282" s="248"/>
      <c r="MF282" s="248"/>
      <c r="MG282" s="248"/>
      <c r="MH282" s="248"/>
      <c r="MI282" s="248"/>
      <c r="MJ282" s="248"/>
      <c r="MK282" s="248"/>
      <c r="ML282" s="248"/>
      <c r="MM282" s="248"/>
      <c r="MN282" s="248"/>
      <c r="MO282" s="248"/>
      <c r="MP282" s="248"/>
      <c r="MQ282" s="248"/>
      <c r="MR282" s="248"/>
      <c r="MS282" s="248"/>
      <c r="MT282" s="248"/>
      <c r="MU282" s="248"/>
      <c r="MV282" s="248"/>
      <c r="MW282" s="248"/>
      <c r="MX282" s="248"/>
      <c r="MY282" s="248"/>
      <c r="MZ282" s="248"/>
      <c r="NA282" s="248"/>
      <c r="NB282" s="248"/>
      <c r="NC282" s="248"/>
      <c r="ND282" s="248"/>
      <c r="NE282" s="248"/>
      <c r="NF282" s="248"/>
      <c r="NG282" s="248"/>
      <c r="NH282" s="248"/>
      <c r="NI282" s="248"/>
      <c r="NJ282" s="248"/>
      <c r="NK282" s="248"/>
      <c r="NL282" s="248"/>
      <c r="NM282" s="248"/>
      <c r="NN282" s="248"/>
      <c r="NO282" s="248"/>
      <c r="NP282" s="248"/>
      <c r="NQ282" s="248"/>
      <c r="NR282" s="248"/>
      <c r="NS282" s="248"/>
      <c r="NT282" s="248"/>
      <c r="NU282" s="248"/>
      <c r="NV282" s="248"/>
      <c r="NW282" s="248"/>
      <c r="NX282" s="248"/>
      <c r="NY282" s="248"/>
      <c r="NZ282" s="248"/>
      <c r="OA282" s="248"/>
      <c r="OB282" s="248"/>
      <c r="OC282" s="248"/>
      <c r="OD282" s="248"/>
      <c r="OE282" s="248"/>
      <c r="OF282" s="248"/>
      <c r="OG282" s="248"/>
      <c r="OH282" s="248"/>
      <c r="OI282" s="248"/>
      <c r="OJ282" s="248"/>
      <c r="OK282" s="248"/>
      <c r="OL282" s="248"/>
      <c r="OM282" s="248"/>
      <c r="ON282" s="248"/>
      <c r="OO282" s="248"/>
      <c r="OP282" s="248"/>
      <c r="OQ282" s="248"/>
      <c r="OR282" s="248"/>
      <c r="OS282" s="248"/>
      <c r="OT282" s="248"/>
      <c r="OU282" s="248"/>
      <c r="OV282" s="248"/>
      <c r="OW282" s="248"/>
      <c r="OX282" s="248"/>
      <c r="OY282" s="248"/>
      <c r="OZ282" s="248"/>
      <c r="PA282" s="248"/>
      <c r="PB282" s="248"/>
      <c r="PC282" s="248"/>
      <c r="PD282" s="248"/>
      <c r="PE282" s="248"/>
      <c r="PF282" s="248"/>
      <c r="PG282" s="248"/>
      <c r="PH282" s="248"/>
      <c r="PI282" s="248"/>
      <c r="PJ282" s="248"/>
      <c r="PK282" s="248"/>
      <c r="PL282" s="248"/>
      <c r="PM282" s="248"/>
      <c r="PN282" s="248"/>
      <c r="PO282" s="248"/>
      <c r="PP282" s="248"/>
      <c r="PQ282" s="248"/>
      <c r="PR282" s="248"/>
      <c r="PS282" s="248"/>
      <c r="PT282" s="248"/>
      <c r="PU282" s="248"/>
      <c r="PV282" s="248"/>
      <c r="PW282" s="248"/>
      <c r="PX282" s="248"/>
      <c r="PY282" s="248"/>
      <c r="PZ282" s="248"/>
      <c r="QA282" s="248"/>
      <c r="QB282" s="248"/>
      <c r="QC282" s="248"/>
      <c r="QD282" s="248"/>
      <c r="QE282" s="248"/>
      <c r="QF282" s="248"/>
      <c r="QG282" s="248"/>
      <c r="QH282" s="248"/>
      <c r="QI282" s="248"/>
      <c r="QJ282" s="248"/>
      <c r="QK282" s="248"/>
      <c r="QL282" s="248"/>
      <c r="QM282" s="248"/>
      <c r="QN282" s="248"/>
      <c r="QO282" s="248"/>
      <c r="QP282" s="248"/>
      <c r="QQ282" s="248"/>
      <c r="QR282" s="248"/>
      <c r="QS282" s="248"/>
      <c r="QT282" s="248"/>
      <c r="QU282" s="248"/>
      <c r="QV282" s="248"/>
      <c r="QW282" s="248"/>
      <c r="QX282" s="248"/>
      <c r="QY282" s="248"/>
      <c r="QZ282" s="248"/>
      <c r="RA282" s="248"/>
      <c r="RB282" s="248"/>
      <c r="RC282" s="248"/>
      <c r="RD282" s="248"/>
      <c r="RE282" s="248"/>
      <c r="RF282" s="248"/>
      <c r="RG282" s="248"/>
      <c r="RH282" s="248"/>
      <c r="RI282" s="248"/>
      <c r="RJ282" s="248"/>
      <c r="RK282" s="248"/>
      <c r="RL282" s="248"/>
      <c r="RM282" s="248"/>
      <c r="RN282" s="248"/>
      <c r="RO282" s="248"/>
      <c r="RP282" s="248"/>
      <c r="RQ282" s="248"/>
      <c r="RR282" s="248"/>
      <c r="RS282" s="248"/>
      <c r="RT282" s="248"/>
      <c r="RU282" s="248"/>
      <c r="RV282" s="248"/>
      <c r="RW282" s="248"/>
      <c r="RX282" s="248"/>
      <c r="RY282" s="248"/>
      <c r="RZ282" s="248"/>
      <c r="SA282" s="248"/>
      <c r="SB282" s="248"/>
      <c r="SC282" s="248"/>
      <c r="SD282" s="248"/>
      <c r="SE282" s="248"/>
      <c r="SF282" s="248"/>
      <c r="SG282" s="248"/>
      <c r="SH282" s="248"/>
      <c r="SI282" s="248"/>
      <c r="SJ282" s="248"/>
      <c r="SK282" s="248"/>
      <c r="SL282" s="248"/>
      <c r="SM282" s="248"/>
      <c r="SN282" s="248"/>
      <c r="SO282" s="248"/>
      <c r="SP282" s="248"/>
      <c r="SQ282" s="248"/>
      <c r="SR282" s="248"/>
      <c r="SS282" s="248"/>
      <c r="ST282" s="248"/>
      <c r="SU282" s="248"/>
      <c r="SV282" s="248"/>
      <c r="SW282" s="248"/>
      <c r="SX282" s="248"/>
      <c r="SY282" s="248"/>
      <c r="SZ282" s="248"/>
      <c r="TA282" s="248"/>
      <c r="TB282" s="248"/>
      <c r="TC282" s="248"/>
      <c r="TD282" s="248"/>
      <c r="TE282" s="248"/>
      <c r="TF282" s="248"/>
      <c r="TG282" s="248"/>
      <c r="TH282" s="248"/>
      <c r="TI282" s="248"/>
      <c r="TJ282" s="248"/>
      <c r="TK282" s="248"/>
      <c r="TL282" s="248"/>
      <c r="TM282" s="248"/>
      <c r="TN282" s="248"/>
      <c r="TO282" s="248"/>
      <c r="TP282" s="248"/>
      <c r="TQ282" s="248"/>
      <c r="TR282" s="248"/>
      <c r="TS282" s="248"/>
      <c r="TT282" s="248"/>
      <c r="TU282" s="248"/>
      <c r="TV282" s="248"/>
      <c r="TW282" s="248"/>
      <c r="TX282" s="248"/>
      <c r="TY282" s="248"/>
      <c r="TZ282" s="248"/>
      <c r="UA282" s="248"/>
      <c r="UB282" s="248"/>
      <c r="UC282" s="248"/>
      <c r="UD282" s="248"/>
      <c r="UE282" s="248"/>
      <c r="UF282" s="248"/>
      <c r="UG282" s="248"/>
      <c r="UH282" s="248"/>
      <c r="UI282" s="248"/>
      <c r="UJ282" s="248"/>
      <c r="UK282" s="248"/>
      <c r="UL282" s="248"/>
      <c r="UM282" s="248"/>
      <c r="UN282" s="248"/>
      <c r="UO282" s="248"/>
      <c r="UP282" s="248"/>
      <c r="UQ282" s="248"/>
      <c r="UR282" s="248"/>
      <c r="US282" s="248"/>
      <c r="UT282" s="248"/>
      <c r="UU282" s="248"/>
      <c r="UV282" s="248"/>
      <c r="UW282" s="248"/>
      <c r="UX282" s="248"/>
      <c r="UY282" s="248"/>
      <c r="UZ282" s="248"/>
      <c r="VA282" s="248"/>
      <c r="VB282" s="248"/>
      <c r="VC282" s="248"/>
      <c r="VD282" s="248"/>
      <c r="VE282" s="248"/>
      <c r="VF282" s="248"/>
      <c r="VG282" s="248"/>
      <c r="VH282" s="248"/>
      <c r="VI282" s="248"/>
      <c r="VJ282" s="248"/>
      <c r="VK282" s="248"/>
      <c r="VL282" s="248"/>
      <c r="VM282" s="248"/>
      <c r="VN282" s="248"/>
      <c r="VO282" s="248"/>
      <c r="VP282" s="248"/>
      <c r="VQ282" s="248"/>
      <c r="VR282" s="248"/>
      <c r="VS282" s="248"/>
      <c r="VT282" s="248"/>
      <c r="VU282" s="248"/>
      <c r="VV282" s="248"/>
      <c r="VW282" s="248"/>
      <c r="VX282" s="248"/>
      <c r="VY282" s="248"/>
      <c r="VZ282" s="248"/>
      <c r="WA282" s="248"/>
      <c r="WB282" s="248"/>
    </row>
    <row r="283" spans="1:600" s="92" customFormat="1" ht="26.45" customHeight="1">
      <c r="A283" s="401">
        <v>274</v>
      </c>
      <c r="B283" s="409" t="s">
        <v>660</v>
      </c>
      <c r="C283" s="272">
        <f t="shared" si="1"/>
        <v>138</v>
      </c>
      <c r="D283" s="272"/>
      <c r="E283" s="272"/>
      <c r="F283" s="273">
        <f t="shared" si="0"/>
        <v>138</v>
      </c>
      <c r="G283" s="118"/>
      <c r="H283" s="118"/>
      <c r="I283" s="118"/>
      <c r="J283" s="127"/>
      <c r="K283" s="118"/>
      <c r="L283" s="118"/>
      <c r="M283" s="118"/>
      <c r="N283" s="118"/>
      <c r="O283" s="118"/>
      <c r="P283" s="234"/>
      <c r="Q283" s="235"/>
      <c r="R283" s="235"/>
      <c r="S283" s="118"/>
      <c r="T283" s="118"/>
      <c r="U283" s="141">
        <v>138</v>
      </c>
      <c r="V283" s="118"/>
      <c r="W283" s="118"/>
      <c r="X283" s="118"/>
      <c r="Y283" s="158"/>
      <c r="Z283" s="334"/>
      <c r="AA283" s="334"/>
      <c r="AB283" s="334"/>
      <c r="AC283" s="248"/>
      <c r="AD283" s="248"/>
      <c r="AE283" s="248"/>
      <c r="AF283" s="248"/>
      <c r="AG283" s="248"/>
      <c r="AH283" s="248"/>
      <c r="AI283" s="248"/>
      <c r="AJ283" s="248"/>
      <c r="AK283" s="248"/>
      <c r="AL283" s="248"/>
      <c r="AM283" s="248"/>
      <c r="AN283" s="248"/>
      <c r="AO283" s="248"/>
      <c r="AP283" s="248"/>
      <c r="AQ283" s="248"/>
      <c r="AR283" s="248"/>
      <c r="AS283" s="248"/>
      <c r="AT283" s="248"/>
      <c r="AU283" s="248"/>
      <c r="AV283" s="248"/>
      <c r="AW283" s="248"/>
      <c r="AX283" s="248"/>
      <c r="AY283" s="248"/>
      <c r="AZ283" s="248"/>
      <c r="BA283" s="248"/>
      <c r="BB283" s="248"/>
      <c r="BC283" s="248"/>
      <c r="BD283" s="248"/>
      <c r="BE283" s="248"/>
      <c r="BF283" s="248"/>
      <c r="BG283" s="248"/>
      <c r="BH283" s="248"/>
      <c r="BI283" s="248"/>
      <c r="BJ283" s="248"/>
      <c r="BK283" s="248"/>
      <c r="BL283" s="248"/>
      <c r="BM283" s="248"/>
      <c r="BN283" s="248"/>
      <c r="BO283" s="248"/>
      <c r="BP283" s="248"/>
      <c r="BQ283" s="248"/>
      <c r="BR283" s="248"/>
      <c r="BS283" s="248"/>
      <c r="BT283" s="248"/>
      <c r="BU283" s="248"/>
      <c r="BV283" s="248"/>
      <c r="BW283" s="248"/>
      <c r="BX283" s="248"/>
      <c r="BY283" s="248"/>
      <c r="BZ283" s="248"/>
      <c r="CA283" s="248"/>
      <c r="CB283" s="248"/>
      <c r="CC283" s="248"/>
      <c r="CD283" s="248"/>
      <c r="CE283" s="248"/>
      <c r="CF283" s="248"/>
      <c r="CG283" s="248"/>
      <c r="CH283" s="248"/>
      <c r="CI283" s="248"/>
      <c r="CJ283" s="248"/>
      <c r="CK283" s="248"/>
      <c r="CL283" s="248"/>
      <c r="CM283" s="248"/>
      <c r="CN283" s="248"/>
      <c r="CO283" s="248"/>
      <c r="CP283" s="248"/>
      <c r="CQ283" s="248"/>
      <c r="CR283" s="248"/>
      <c r="CS283" s="248"/>
      <c r="CT283" s="248"/>
      <c r="CU283" s="248"/>
      <c r="CV283" s="248"/>
      <c r="CW283" s="248"/>
      <c r="CX283" s="248"/>
      <c r="CY283" s="248"/>
      <c r="CZ283" s="248"/>
      <c r="DA283" s="248"/>
      <c r="DB283" s="248"/>
      <c r="DC283" s="248"/>
      <c r="DD283" s="248"/>
      <c r="DE283" s="248"/>
      <c r="DF283" s="248"/>
      <c r="DG283" s="248"/>
      <c r="DH283" s="248"/>
      <c r="DI283" s="248"/>
      <c r="DJ283" s="248"/>
      <c r="DK283" s="248"/>
      <c r="DL283" s="248"/>
      <c r="DM283" s="248"/>
      <c r="DN283" s="248"/>
      <c r="DO283" s="248"/>
      <c r="DP283" s="248"/>
      <c r="DQ283" s="248"/>
      <c r="DR283" s="248"/>
      <c r="DS283" s="248"/>
      <c r="DT283" s="248"/>
      <c r="DU283" s="248"/>
      <c r="DV283" s="248"/>
      <c r="DW283" s="248"/>
      <c r="DX283" s="248"/>
      <c r="DY283" s="248"/>
      <c r="DZ283" s="248"/>
      <c r="EA283" s="248"/>
      <c r="EB283" s="248"/>
      <c r="EC283" s="248"/>
      <c r="ED283" s="248"/>
      <c r="EE283" s="248"/>
      <c r="EF283" s="248"/>
      <c r="EG283" s="248"/>
      <c r="EH283" s="248"/>
      <c r="EI283" s="248"/>
      <c r="EJ283" s="248"/>
      <c r="EK283" s="248"/>
      <c r="EL283" s="248"/>
      <c r="EM283" s="248"/>
      <c r="EN283" s="248"/>
      <c r="EO283" s="248"/>
      <c r="EP283" s="248"/>
      <c r="EQ283" s="248"/>
      <c r="ER283" s="248"/>
      <c r="ES283" s="248"/>
      <c r="ET283" s="248"/>
      <c r="EU283" s="248"/>
      <c r="EV283" s="248"/>
      <c r="EW283" s="248"/>
      <c r="EX283" s="248"/>
      <c r="EY283" s="248"/>
      <c r="EZ283" s="248"/>
      <c r="FA283" s="248"/>
      <c r="FB283" s="248"/>
      <c r="FC283" s="248"/>
      <c r="FD283" s="248"/>
      <c r="FE283" s="248"/>
      <c r="FF283" s="248"/>
      <c r="FG283" s="248"/>
      <c r="FH283" s="248"/>
      <c r="FI283" s="248"/>
      <c r="FJ283" s="248"/>
      <c r="FK283" s="248"/>
      <c r="FL283" s="248"/>
      <c r="FM283" s="248"/>
      <c r="FN283" s="248"/>
      <c r="FO283" s="248"/>
      <c r="FP283" s="248"/>
      <c r="FQ283" s="248"/>
      <c r="FR283" s="248"/>
      <c r="FS283" s="248"/>
      <c r="FT283" s="248"/>
      <c r="FU283" s="248"/>
      <c r="FV283" s="248"/>
      <c r="FW283" s="248"/>
      <c r="FX283" s="248"/>
      <c r="FY283" s="248"/>
      <c r="FZ283" s="248"/>
      <c r="GA283" s="248"/>
      <c r="GB283" s="248"/>
      <c r="GC283" s="248"/>
      <c r="GD283" s="248"/>
      <c r="GE283" s="248"/>
      <c r="GF283" s="248"/>
      <c r="GG283" s="248"/>
      <c r="GH283" s="248"/>
      <c r="GI283" s="248"/>
      <c r="GJ283" s="248"/>
      <c r="GK283" s="248"/>
      <c r="GL283" s="248"/>
      <c r="GM283" s="248"/>
      <c r="GN283" s="248"/>
      <c r="GO283" s="248"/>
      <c r="GP283" s="248"/>
      <c r="GQ283" s="248"/>
      <c r="GR283" s="248"/>
      <c r="GS283" s="248"/>
      <c r="GT283" s="248"/>
      <c r="GU283" s="248"/>
      <c r="GV283" s="248"/>
      <c r="GW283" s="248"/>
      <c r="GX283" s="248"/>
      <c r="GY283" s="248"/>
      <c r="GZ283" s="248"/>
      <c r="HA283" s="248"/>
      <c r="HB283" s="248"/>
      <c r="HC283" s="248"/>
      <c r="HD283" s="248"/>
      <c r="HE283" s="248"/>
      <c r="HF283" s="248"/>
      <c r="HG283" s="248"/>
      <c r="HH283" s="248"/>
      <c r="HI283" s="248"/>
      <c r="HJ283" s="248"/>
      <c r="HK283" s="248"/>
      <c r="HL283" s="248"/>
      <c r="HM283" s="248"/>
      <c r="HN283" s="248"/>
      <c r="HO283" s="248"/>
      <c r="HP283" s="248"/>
      <c r="HQ283" s="248"/>
      <c r="HR283" s="248"/>
      <c r="HS283" s="248"/>
      <c r="HT283" s="248"/>
      <c r="HU283" s="248"/>
      <c r="HV283" s="248"/>
      <c r="HW283" s="248"/>
      <c r="HX283" s="248"/>
      <c r="HY283" s="248"/>
      <c r="HZ283" s="248"/>
      <c r="IA283" s="248"/>
      <c r="IB283" s="248"/>
      <c r="IC283" s="248"/>
      <c r="ID283" s="248"/>
      <c r="IE283" s="248"/>
      <c r="IF283" s="248"/>
      <c r="IG283" s="248"/>
      <c r="IH283" s="248"/>
      <c r="II283" s="248"/>
      <c r="IJ283" s="248"/>
      <c r="IK283" s="248"/>
      <c r="IL283" s="248"/>
      <c r="IM283" s="248"/>
      <c r="IN283" s="248"/>
      <c r="IO283" s="248"/>
      <c r="IP283" s="248"/>
      <c r="IQ283" s="248"/>
      <c r="IR283" s="248"/>
      <c r="IS283" s="248"/>
      <c r="IT283" s="248"/>
      <c r="IU283" s="248"/>
      <c r="IV283" s="248"/>
      <c r="IW283" s="248"/>
      <c r="IX283" s="248"/>
      <c r="IY283" s="248"/>
      <c r="IZ283" s="248"/>
      <c r="JA283" s="248"/>
      <c r="JB283" s="248"/>
      <c r="JC283" s="248"/>
      <c r="JD283" s="248"/>
      <c r="JE283" s="248"/>
      <c r="JF283" s="248"/>
      <c r="JG283" s="248"/>
      <c r="JH283" s="248"/>
      <c r="JI283" s="248"/>
      <c r="JJ283" s="248"/>
      <c r="JK283" s="248"/>
      <c r="JL283" s="248"/>
      <c r="JM283" s="248"/>
      <c r="JN283" s="248"/>
      <c r="JO283" s="248"/>
      <c r="JP283" s="248"/>
      <c r="JQ283" s="248"/>
      <c r="JR283" s="248"/>
      <c r="JS283" s="248"/>
      <c r="JT283" s="248"/>
      <c r="JU283" s="248"/>
      <c r="JV283" s="248"/>
      <c r="JW283" s="248"/>
      <c r="JX283" s="248"/>
      <c r="JY283" s="248"/>
      <c r="JZ283" s="248"/>
      <c r="KA283" s="248"/>
      <c r="KB283" s="248"/>
      <c r="KC283" s="248"/>
      <c r="KD283" s="248"/>
      <c r="KE283" s="248"/>
      <c r="KF283" s="248"/>
      <c r="KG283" s="248"/>
      <c r="KH283" s="248"/>
      <c r="KI283" s="248"/>
      <c r="KJ283" s="248"/>
      <c r="KK283" s="248"/>
      <c r="KL283" s="248"/>
      <c r="KM283" s="248"/>
      <c r="KN283" s="248"/>
      <c r="KO283" s="248"/>
      <c r="KP283" s="248"/>
      <c r="KQ283" s="248"/>
      <c r="KR283" s="248"/>
      <c r="KS283" s="248"/>
      <c r="KT283" s="248"/>
      <c r="KU283" s="248"/>
      <c r="KV283" s="248"/>
      <c r="KW283" s="248"/>
      <c r="KX283" s="248"/>
      <c r="KY283" s="248"/>
      <c r="KZ283" s="248"/>
      <c r="LA283" s="248"/>
      <c r="LB283" s="248"/>
      <c r="LC283" s="248"/>
      <c r="LD283" s="248"/>
      <c r="LE283" s="248"/>
      <c r="LF283" s="248"/>
      <c r="LG283" s="248"/>
      <c r="LH283" s="248"/>
      <c r="LI283" s="248"/>
      <c r="LJ283" s="248"/>
      <c r="LK283" s="248"/>
      <c r="LL283" s="248"/>
      <c r="LM283" s="248"/>
      <c r="LN283" s="248"/>
      <c r="LO283" s="248"/>
      <c r="LP283" s="248"/>
      <c r="LQ283" s="248"/>
      <c r="LR283" s="248"/>
      <c r="LS283" s="248"/>
      <c r="LT283" s="248"/>
      <c r="LU283" s="248"/>
      <c r="LV283" s="248"/>
      <c r="LW283" s="248"/>
      <c r="LX283" s="248"/>
      <c r="LY283" s="248"/>
      <c r="LZ283" s="248"/>
      <c r="MA283" s="248"/>
      <c r="MB283" s="248"/>
      <c r="MC283" s="248"/>
      <c r="MD283" s="248"/>
      <c r="ME283" s="248"/>
      <c r="MF283" s="248"/>
      <c r="MG283" s="248"/>
      <c r="MH283" s="248"/>
      <c r="MI283" s="248"/>
      <c r="MJ283" s="248"/>
      <c r="MK283" s="248"/>
      <c r="ML283" s="248"/>
      <c r="MM283" s="248"/>
      <c r="MN283" s="248"/>
      <c r="MO283" s="248"/>
      <c r="MP283" s="248"/>
      <c r="MQ283" s="248"/>
      <c r="MR283" s="248"/>
      <c r="MS283" s="248"/>
      <c r="MT283" s="248"/>
      <c r="MU283" s="248"/>
      <c r="MV283" s="248"/>
      <c r="MW283" s="248"/>
      <c r="MX283" s="248"/>
      <c r="MY283" s="248"/>
      <c r="MZ283" s="248"/>
      <c r="NA283" s="248"/>
      <c r="NB283" s="248"/>
      <c r="NC283" s="248"/>
      <c r="ND283" s="248"/>
      <c r="NE283" s="248"/>
      <c r="NF283" s="248"/>
      <c r="NG283" s="248"/>
      <c r="NH283" s="248"/>
      <c r="NI283" s="248"/>
      <c r="NJ283" s="248"/>
      <c r="NK283" s="248"/>
      <c r="NL283" s="248"/>
      <c r="NM283" s="248"/>
      <c r="NN283" s="248"/>
      <c r="NO283" s="248"/>
      <c r="NP283" s="248"/>
      <c r="NQ283" s="248"/>
      <c r="NR283" s="248"/>
      <c r="NS283" s="248"/>
      <c r="NT283" s="248"/>
      <c r="NU283" s="248"/>
      <c r="NV283" s="248"/>
      <c r="NW283" s="248"/>
      <c r="NX283" s="248"/>
      <c r="NY283" s="248"/>
      <c r="NZ283" s="248"/>
      <c r="OA283" s="248"/>
      <c r="OB283" s="248"/>
      <c r="OC283" s="248"/>
      <c r="OD283" s="248"/>
      <c r="OE283" s="248"/>
      <c r="OF283" s="248"/>
      <c r="OG283" s="248"/>
      <c r="OH283" s="248"/>
      <c r="OI283" s="248"/>
      <c r="OJ283" s="248"/>
      <c r="OK283" s="248"/>
      <c r="OL283" s="248"/>
      <c r="OM283" s="248"/>
      <c r="ON283" s="248"/>
      <c r="OO283" s="248"/>
      <c r="OP283" s="248"/>
      <c r="OQ283" s="248"/>
      <c r="OR283" s="248"/>
      <c r="OS283" s="248"/>
      <c r="OT283" s="248"/>
      <c r="OU283" s="248"/>
      <c r="OV283" s="248"/>
      <c r="OW283" s="248"/>
      <c r="OX283" s="248"/>
      <c r="OY283" s="248"/>
      <c r="OZ283" s="248"/>
      <c r="PA283" s="248"/>
      <c r="PB283" s="248"/>
      <c r="PC283" s="248"/>
      <c r="PD283" s="248"/>
      <c r="PE283" s="248"/>
      <c r="PF283" s="248"/>
      <c r="PG283" s="248"/>
      <c r="PH283" s="248"/>
      <c r="PI283" s="248"/>
      <c r="PJ283" s="248"/>
      <c r="PK283" s="248"/>
      <c r="PL283" s="248"/>
      <c r="PM283" s="248"/>
      <c r="PN283" s="248"/>
      <c r="PO283" s="248"/>
      <c r="PP283" s="248"/>
      <c r="PQ283" s="248"/>
      <c r="PR283" s="248"/>
      <c r="PS283" s="248"/>
      <c r="PT283" s="248"/>
      <c r="PU283" s="248"/>
      <c r="PV283" s="248"/>
      <c r="PW283" s="248"/>
      <c r="PX283" s="248"/>
      <c r="PY283" s="248"/>
      <c r="PZ283" s="248"/>
      <c r="QA283" s="248"/>
      <c r="QB283" s="248"/>
      <c r="QC283" s="248"/>
      <c r="QD283" s="248"/>
      <c r="QE283" s="248"/>
      <c r="QF283" s="248"/>
      <c r="QG283" s="248"/>
      <c r="QH283" s="248"/>
      <c r="QI283" s="248"/>
      <c r="QJ283" s="248"/>
      <c r="QK283" s="248"/>
      <c r="QL283" s="248"/>
      <c r="QM283" s="248"/>
      <c r="QN283" s="248"/>
      <c r="QO283" s="248"/>
      <c r="QP283" s="248"/>
      <c r="QQ283" s="248"/>
      <c r="QR283" s="248"/>
      <c r="QS283" s="248"/>
      <c r="QT283" s="248"/>
      <c r="QU283" s="248"/>
      <c r="QV283" s="248"/>
      <c r="QW283" s="248"/>
      <c r="QX283" s="248"/>
      <c r="QY283" s="248"/>
      <c r="QZ283" s="248"/>
      <c r="RA283" s="248"/>
      <c r="RB283" s="248"/>
      <c r="RC283" s="248"/>
      <c r="RD283" s="248"/>
      <c r="RE283" s="248"/>
      <c r="RF283" s="248"/>
      <c r="RG283" s="248"/>
      <c r="RH283" s="248"/>
      <c r="RI283" s="248"/>
      <c r="RJ283" s="248"/>
      <c r="RK283" s="248"/>
      <c r="RL283" s="248"/>
      <c r="RM283" s="248"/>
      <c r="RN283" s="248"/>
      <c r="RO283" s="248"/>
      <c r="RP283" s="248"/>
      <c r="RQ283" s="248"/>
      <c r="RR283" s="248"/>
      <c r="RS283" s="248"/>
      <c r="RT283" s="248"/>
      <c r="RU283" s="248"/>
      <c r="RV283" s="248"/>
      <c r="RW283" s="248"/>
      <c r="RX283" s="248"/>
      <c r="RY283" s="248"/>
      <c r="RZ283" s="248"/>
      <c r="SA283" s="248"/>
      <c r="SB283" s="248"/>
      <c r="SC283" s="248"/>
      <c r="SD283" s="248"/>
      <c r="SE283" s="248"/>
      <c r="SF283" s="248"/>
      <c r="SG283" s="248"/>
      <c r="SH283" s="248"/>
      <c r="SI283" s="248"/>
      <c r="SJ283" s="248"/>
      <c r="SK283" s="248"/>
      <c r="SL283" s="248"/>
      <c r="SM283" s="248"/>
      <c r="SN283" s="248"/>
      <c r="SO283" s="248"/>
      <c r="SP283" s="248"/>
      <c r="SQ283" s="248"/>
      <c r="SR283" s="248"/>
      <c r="SS283" s="248"/>
      <c r="ST283" s="248"/>
      <c r="SU283" s="248"/>
      <c r="SV283" s="248"/>
      <c r="SW283" s="248"/>
      <c r="SX283" s="248"/>
      <c r="SY283" s="248"/>
      <c r="SZ283" s="248"/>
      <c r="TA283" s="248"/>
      <c r="TB283" s="248"/>
      <c r="TC283" s="248"/>
      <c r="TD283" s="248"/>
      <c r="TE283" s="248"/>
      <c r="TF283" s="248"/>
      <c r="TG283" s="248"/>
      <c r="TH283" s="248"/>
      <c r="TI283" s="248"/>
      <c r="TJ283" s="248"/>
      <c r="TK283" s="248"/>
      <c r="TL283" s="248"/>
      <c r="TM283" s="248"/>
      <c r="TN283" s="248"/>
      <c r="TO283" s="248"/>
      <c r="TP283" s="248"/>
      <c r="TQ283" s="248"/>
      <c r="TR283" s="248"/>
      <c r="TS283" s="248"/>
      <c r="TT283" s="248"/>
      <c r="TU283" s="248"/>
      <c r="TV283" s="248"/>
      <c r="TW283" s="248"/>
      <c r="TX283" s="248"/>
      <c r="TY283" s="248"/>
      <c r="TZ283" s="248"/>
      <c r="UA283" s="248"/>
      <c r="UB283" s="248"/>
      <c r="UC283" s="248"/>
      <c r="UD283" s="248"/>
      <c r="UE283" s="248"/>
      <c r="UF283" s="248"/>
      <c r="UG283" s="248"/>
      <c r="UH283" s="248"/>
      <c r="UI283" s="248"/>
      <c r="UJ283" s="248"/>
      <c r="UK283" s="248"/>
      <c r="UL283" s="248"/>
      <c r="UM283" s="248"/>
      <c r="UN283" s="248"/>
      <c r="UO283" s="248"/>
      <c r="UP283" s="248"/>
      <c r="UQ283" s="248"/>
      <c r="UR283" s="248"/>
      <c r="US283" s="248"/>
      <c r="UT283" s="248"/>
      <c r="UU283" s="248"/>
      <c r="UV283" s="248"/>
      <c r="UW283" s="248"/>
      <c r="UX283" s="248"/>
      <c r="UY283" s="248"/>
      <c r="UZ283" s="248"/>
      <c r="VA283" s="248"/>
      <c r="VB283" s="248"/>
      <c r="VC283" s="248"/>
      <c r="VD283" s="248"/>
      <c r="VE283" s="248"/>
      <c r="VF283" s="248"/>
      <c r="VG283" s="248"/>
      <c r="VH283" s="248"/>
      <c r="VI283" s="248"/>
      <c r="VJ283" s="248"/>
      <c r="VK283" s="248"/>
      <c r="VL283" s="248"/>
      <c r="VM283" s="248"/>
      <c r="VN283" s="248"/>
      <c r="VO283" s="248"/>
      <c r="VP283" s="248"/>
      <c r="VQ283" s="248"/>
      <c r="VR283" s="248"/>
      <c r="VS283" s="248"/>
      <c r="VT283" s="248"/>
      <c r="VU283" s="248"/>
      <c r="VV283" s="248"/>
      <c r="VW283" s="248"/>
      <c r="VX283" s="248"/>
      <c r="VY283" s="248"/>
      <c r="VZ283" s="248"/>
      <c r="WA283" s="248"/>
      <c r="WB283" s="248"/>
    </row>
    <row r="284" spans="1:600" s="92" customFormat="1" ht="25.15" customHeight="1">
      <c r="A284" s="401">
        <v>275</v>
      </c>
      <c r="B284" s="415" t="s">
        <v>661</v>
      </c>
      <c r="C284" s="272">
        <f t="shared" si="1"/>
        <v>800</v>
      </c>
      <c r="D284" s="272"/>
      <c r="E284" s="272"/>
      <c r="F284" s="273">
        <f t="shared" si="0"/>
        <v>800</v>
      </c>
      <c r="G284" s="118"/>
      <c r="H284" s="118"/>
      <c r="I284" s="118"/>
      <c r="J284" s="127"/>
      <c r="K284" s="118"/>
      <c r="L284" s="118"/>
      <c r="M284" s="118"/>
      <c r="N284" s="118"/>
      <c r="O284" s="118"/>
      <c r="P284" s="234"/>
      <c r="Q284" s="235"/>
      <c r="R284" s="235"/>
      <c r="S284" s="118"/>
      <c r="T284" s="118"/>
      <c r="U284" s="141">
        <v>800</v>
      </c>
      <c r="V284" s="118"/>
      <c r="W284" s="118"/>
      <c r="X284" s="118"/>
      <c r="Y284" s="158"/>
      <c r="Z284" s="334"/>
      <c r="AA284" s="334"/>
      <c r="AB284" s="334"/>
      <c r="AC284" s="248"/>
      <c r="AD284" s="248"/>
      <c r="AE284" s="248"/>
      <c r="AF284" s="248"/>
      <c r="AG284" s="248"/>
      <c r="AH284" s="248"/>
      <c r="AI284" s="248"/>
      <c r="AJ284" s="248"/>
      <c r="AK284" s="248"/>
      <c r="AL284" s="248"/>
      <c r="AM284" s="248"/>
      <c r="AN284" s="248"/>
      <c r="AO284" s="248"/>
      <c r="AP284" s="248"/>
      <c r="AQ284" s="248"/>
      <c r="AR284" s="248"/>
      <c r="AS284" s="248"/>
      <c r="AT284" s="248"/>
      <c r="AU284" s="248"/>
      <c r="AV284" s="248"/>
      <c r="AW284" s="248"/>
      <c r="AX284" s="248"/>
      <c r="AY284" s="248"/>
      <c r="AZ284" s="248"/>
      <c r="BA284" s="248"/>
      <c r="BB284" s="248"/>
      <c r="BC284" s="248"/>
      <c r="BD284" s="248"/>
      <c r="BE284" s="248"/>
      <c r="BF284" s="248"/>
      <c r="BG284" s="248"/>
      <c r="BH284" s="248"/>
      <c r="BI284" s="248"/>
      <c r="BJ284" s="248"/>
      <c r="BK284" s="248"/>
      <c r="BL284" s="248"/>
      <c r="BM284" s="248"/>
      <c r="BN284" s="248"/>
      <c r="BO284" s="248"/>
      <c r="BP284" s="248"/>
      <c r="BQ284" s="248"/>
      <c r="BR284" s="248"/>
      <c r="BS284" s="248"/>
      <c r="BT284" s="248"/>
      <c r="BU284" s="248"/>
      <c r="BV284" s="248"/>
      <c r="BW284" s="248"/>
      <c r="BX284" s="248"/>
      <c r="BY284" s="248"/>
      <c r="BZ284" s="248"/>
      <c r="CA284" s="248"/>
      <c r="CB284" s="248"/>
      <c r="CC284" s="248"/>
      <c r="CD284" s="248"/>
      <c r="CE284" s="248"/>
      <c r="CF284" s="248"/>
      <c r="CG284" s="248"/>
      <c r="CH284" s="248"/>
      <c r="CI284" s="248"/>
      <c r="CJ284" s="248"/>
      <c r="CK284" s="248"/>
      <c r="CL284" s="248"/>
      <c r="CM284" s="248"/>
      <c r="CN284" s="248"/>
      <c r="CO284" s="248"/>
      <c r="CP284" s="248"/>
      <c r="CQ284" s="248"/>
      <c r="CR284" s="248"/>
      <c r="CS284" s="248"/>
      <c r="CT284" s="248"/>
      <c r="CU284" s="248"/>
      <c r="CV284" s="248"/>
      <c r="CW284" s="248"/>
      <c r="CX284" s="248"/>
      <c r="CY284" s="248"/>
      <c r="CZ284" s="248"/>
      <c r="DA284" s="248"/>
      <c r="DB284" s="248"/>
      <c r="DC284" s="248"/>
      <c r="DD284" s="248"/>
      <c r="DE284" s="248"/>
      <c r="DF284" s="248"/>
      <c r="DG284" s="248"/>
      <c r="DH284" s="248"/>
      <c r="DI284" s="248"/>
      <c r="DJ284" s="248"/>
      <c r="DK284" s="248"/>
      <c r="DL284" s="248"/>
      <c r="DM284" s="248"/>
      <c r="DN284" s="248"/>
      <c r="DO284" s="248"/>
      <c r="DP284" s="248"/>
      <c r="DQ284" s="248"/>
      <c r="DR284" s="248"/>
      <c r="DS284" s="248"/>
      <c r="DT284" s="248"/>
      <c r="DU284" s="248"/>
      <c r="DV284" s="248"/>
      <c r="DW284" s="248"/>
      <c r="DX284" s="248"/>
      <c r="DY284" s="248"/>
      <c r="DZ284" s="248"/>
      <c r="EA284" s="248"/>
      <c r="EB284" s="248"/>
      <c r="EC284" s="248"/>
      <c r="ED284" s="248"/>
      <c r="EE284" s="248"/>
      <c r="EF284" s="248"/>
      <c r="EG284" s="248"/>
      <c r="EH284" s="248"/>
      <c r="EI284" s="248"/>
      <c r="EJ284" s="248"/>
      <c r="EK284" s="248"/>
      <c r="EL284" s="248"/>
      <c r="EM284" s="248"/>
      <c r="EN284" s="248"/>
      <c r="EO284" s="248"/>
      <c r="EP284" s="248"/>
      <c r="EQ284" s="248"/>
      <c r="ER284" s="248"/>
      <c r="ES284" s="248"/>
      <c r="ET284" s="248"/>
      <c r="EU284" s="248"/>
      <c r="EV284" s="248"/>
      <c r="EW284" s="248"/>
      <c r="EX284" s="248"/>
      <c r="EY284" s="248"/>
      <c r="EZ284" s="248"/>
      <c r="FA284" s="248"/>
      <c r="FB284" s="248"/>
      <c r="FC284" s="248"/>
      <c r="FD284" s="248"/>
      <c r="FE284" s="248"/>
      <c r="FF284" s="248"/>
      <c r="FG284" s="248"/>
      <c r="FH284" s="248"/>
      <c r="FI284" s="248"/>
      <c r="FJ284" s="248"/>
      <c r="FK284" s="248"/>
      <c r="FL284" s="248"/>
      <c r="FM284" s="248"/>
      <c r="FN284" s="248"/>
      <c r="FO284" s="248"/>
      <c r="FP284" s="248"/>
      <c r="FQ284" s="248"/>
      <c r="FR284" s="248"/>
      <c r="FS284" s="248"/>
      <c r="FT284" s="248"/>
      <c r="FU284" s="248"/>
      <c r="FV284" s="248"/>
      <c r="FW284" s="248"/>
      <c r="FX284" s="248"/>
      <c r="FY284" s="248"/>
      <c r="FZ284" s="248"/>
      <c r="GA284" s="248"/>
      <c r="GB284" s="248"/>
      <c r="GC284" s="248"/>
      <c r="GD284" s="248"/>
      <c r="GE284" s="248"/>
      <c r="GF284" s="248"/>
      <c r="GG284" s="248"/>
      <c r="GH284" s="248"/>
      <c r="GI284" s="248"/>
      <c r="GJ284" s="248"/>
      <c r="GK284" s="248"/>
      <c r="GL284" s="248"/>
      <c r="GM284" s="248"/>
      <c r="GN284" s="248"/>
      <c r="GO284" s="248"/>
      <c r="GP284" s="248"/>
      <c r="GQ284" s="248"/>
      <c r="GR284" s="248"/>
      <c r="GS284" s="248"/>
      <c r="GT284" s="248"/>
      <c r="GU284" s="248"/>
      <c r="GV284" s="248"/>
      <c r="GW284" s="248"/>
      <c r="GX284" s="248"/>
      <c r="GY284" s="248"/>
      <c r="GZ284" s="248"/>
      <c r="HA284" s="248"/>
      <c r="HB284" s="248"/>
      <c r="HC284" s="248"/>
      <c r="HD284" s="248"/>
      <c r="HE284" s="248"/>
      <c r="HF284" s="248"/>
      <c r="HG284" s="248"/>
      <c r="HH284" s="248"/>
      <c r="HI284" s="248"/>
      <c r="HJ284" s="248"/>
      <c r="HK284" s="248"/>
      <c r="HL284" s="248"/>
      <c r="HM284" s="248"/>
      <c r="HN284" s="248"/>
      <c r="HO284" s="248"/>
      <c r="HP284" s="248"/>
      <c r="HQ284" s="248"/>
      <c r="HR284" s="248"/>
      <c r="HS284" s="248"/>
      <c r="HT284" s="248"/>
      <c r="HU284" s="248"/>
      <c r="HV284" s="248"/>
      <c r="HW284" s="248"/>
      <c r="HX284" s="248"/>
      <c r="HY284" s="248"/>
      <c r="HZ284" s="248"/>
      <c r="IA284" s="248"/>
      <c r="IB284" s="248"/>
      <c r="IC284" s="248"/>
      <c r="ID284" s="248"/>
      <c r="IE284" s="248"/>
      <c r="IF284" s="248"/>
      <c r="IG284" s="248"/>
      <c r="IH284" s="248"/>
      <c r="II284" s="248"/>
      <c r="IJ284" s="248"/>
      <c r="IK284" s="248"/>
      <c r="IL284" s="248"/>
      <c r="IM284" s="248"/>
      <c r="IN284" s="248"/>
      <c r="IO284" s="248"/>
      <c r="IP284" s="248"/>
      <c r="IQ284" s="248"/>
      <c r="IR284" s="248"/>
      <c r="IS284" s="248"/>
      <c r="IT284" s="248"/>
      <c r="IU284" s="248"/>
      <c r="IV284" s="248"/>
      <c r="IW284" s="248"/>
      <c r="IX284" s="248"/>
      <c r="IY284" s="248"/>
      <c r="IZ284" s="248"/>
      <c r="JA284" s="248"/>
      <c r="JB284" s="248"/>
      <c r="JC284" s="248"/>
      <c r="JD284" s="248"/>
      <c r="JE284" s="248"/>
      <c r="JF284" s="248"/>
      <c r="JG284" s="248"/>
      <c r="JH284" s="248"/>
      <c r="JI284" s="248"/>
      <c r="JJ284" s="248"/>
      <c r="JK284" s="248"/>
      <c r="JL284" s="248"/>
      <c r="JM284" s="248"/>
      <c r="JN284" s="248"/>
      <c r="JO284" s="248"/>
      <c r="JP284" s="248"/>
      <c r="JQ284" s="248"/>
      <c r="JR284" s="248"/>
      <c r="JS284" s="248"/>
      <c r="JT284" s="248"/>
      <c r="JU284" s="248"/>
      <c r="JV284" s="248"/>
      <c r="JW284" s="248"/>
      <c r="JX284" s="248"/>
      <c r="JY284" s="248"/>
      <c r="JZ284" s="248"/>
      <c r="KA284" s="248"/>
      <c r="KB284" s="248"/>
      <c r="KC284" s="248"/>
      <c r="KD284" s="248"/>
      <c r="KE284" s="248"/>
      <c r="KF284" s="248"/>
      <c r="KG284" s="248"/>
      <c r="KH284" s="248"/>
      <c r="KI284" s="248"/>
      <c r="KJ284" s="248"/>
      <c r="KK284" s="248"/>
      <c r="KL284" s="248"/>
      <c r="KM284" s="248"/>
      <c r="KN284" s="248"/>
      <c r="KO284" s="248"/>
      <c r="KP284" s="248"/>
      <c r="KQ284" s="248"/>
      <c r="KR284" s="248"/>
      <c r="KS284" s="248"/>
      <c r="KT284" s="248"/>
      <c r="KU284" s="248"/>
      <c r="KV284" s="248"/>
      <c r="KW284" s="248"/>
      <c r="KX284" s="248"/>
      <c r="KY284" s="248"/>
      <c r="KZ284" s="248"/>
      <c r="LA284" s="248"/>
      <c r="LB284" s="248"/>
      <c r="LC284" s="248"/>
      <c r="LD284" s="248"/>
      <c r="LE284" s="248"/>
      <c r="LF284" s="248"/>
      <c r="LG284" s="248"/>
      <c r="LH284" s="248"/>
      <c r="LI284" s="248"/>
      <c r="LJ284" s="248"/>
      <c r="LK284" s="248"/>
      <c r="LL284" s="248"/>
      <c r="LM284" s="248"/>
      <c r="LN284" s="248"/>
      <c r="LO284" s="248"/>
      <c r="LP284" s="248"/>
      <c r="LQ284" s="248"/>
      <c r="LR284" s="248"/>
      <c r="LS284" s="248"/>
      <c r="LT284" s="248"/>
      <c r="LU284" s="248"/>
      <c r="LV284" s="248"/>
      <c r="LW284" s="248"/>
      <c r="LX284" s="248"/>
      <c r="LY284" s="248"/>
      <c r="LZ284" s="248"/>
      <c r="MA284" s="248"/>
      <c r="MB284" s="248"/>
      <c r="MC284" s="248"/>
      <c r="MD284" s="248"/>
      <c r="ME284" s="248"/>
      <c r="MF284" s="248"/>
      <c r="MG284" s="248"/>
      <c r="MH284" s="248"/>
      <c r="MI284" s="248"/>
      <c r="MJ284" s="248"/>
      <c r="MK284" s="248"/>
      <c r="ML284" s="248"/>
      <c r="MM284" s="248"/>
      <c r="MN284" s="248"/>
      <c r="MO284" s="248"/>
      <c r="MP284" s="248"/>
      <c r="MQ284" s="248"/>
      <c r="MR284" s="248"/>
      <c r="MS284" s="248"/>
      <c r="MT284" s="248"/>
      <c r="MU284" s="248"/>
      <c r="MV284" s="248"/>
      <c r="MW284" s="248"/>
      <c r="MX284" s="248"/>
      <c r="MY284" s="248"/>
      <c r="MZ284" s="248"/>
      <c r="NA284" s="248"/>
      <c r="NB284" s="248"/>
      <c r="NC284" s="248"/>
      <c r="ND284" s="248"/>
      <c r="NE284" s="248"/>
      <c r="NF284" s="248"/>
      <c r="NG284" s="248"/>
      <c r="NH284" s="248"/>
      <c r="NI284" s="248"/>
      <c r="NJ284" s="248"/>
      <c r="NK284" s="248"/>
      <c r="NL284" s="248"/>
      <c r="NM284" s="248"/>
      <c r="NN284" s="248"/>
      <c r="NO284" s="248"/>
      <c r="NP284" s="248"/>
      <c r="NQ284" s="248"/>
      <c r="NR284" s="248"/>
      <c r="NS284" s="248"/>
      <c r="NT284" s="248"/>
      <c r="NU284" s="248"/>
      <c r="NV284" s="248"/>
      <c r="NW284" s="248"/>
      <c r="NX284" s="248"/>
      <c r="NY284" s="248"/>
      <c r="NZ284" s="248"/>
      <c r="OA284" s="248"/>
      <c r="OB284" s="248"/>
      <c r="OC284" s="248"/>
      <c r="OD284" s="248"/>
      <c r="OE284" s="248"/>
      <c r="OF284" s="248"/>
      <c r="OG284" s="248"/>
      <c r="OH284" s="248"/>
      <c r="OI284" s="248"/>
      <c r="OJ284" s="248"/>
      <c r="OK284" s="248"/>
      <c r="OL284" s="248"/>
      <c r="OM284" s="248"/>
      <c r="ON284" s="248"/>
      <c r="OO284" s="248"/>
      <c r="OP284" s="248"/>
      <c r="OQ284" s="248"/>
      <c r="OR284" s="248"/>
      <c r="OS284" s="248"/>
      <c r="OT284" s="248"/>
      <c r="OU284" s="248"/>
      <c r="OV284" s="248"/>
      <c r="OW284" s="248"/>
      <c r="OX284" s="248"/>
      <c r="OY284" s="248"/>
      <c r="OZ284" s="248"/>
      <c r="PA284" s="248"/>
      <c r="PB284" s="248"/>
      <c r="PC284" s="248"/>
      <c r="PD284" s="248"/>
      <c r="PE284" s="248"/>
      <c r="PF284" s="248"/>
      <c r="PG284" s="248"/>
      <c r="PH284" s="248"/>
      <c r="PI284" s="248"/>
      <c r="PJ284" s="248"/>
      <c r="PK284" s="248"/>
      <c r="PL284" s="248"/>
      <c r="PM284" s="248"/>
      <c r="PN284" s="248"/>
      <c r="PO284" s="248"/>
      <c r="PP284" s="248"/>
      <c r="PQ284" s="248"/>
      <c r="PR284" s="248"/>
      <c r="PS284" s="248"/>
      <c r="PT284" s="248"/>
      <c r="PU284" s="248"/>
      <c r="PV284" s="248"/>
      <c r="PW284" s="248"/>
      <c r="PX284" s="248"/>
      <c r="PY284" s="248"/>
      <c r="PZ284" s="248"/>
      <c r="QA284" s="248"/>
      <c r="QB284" s="248"/>
      <c r="QC284" s="248"/>
      <c r="QD284" s="248"/>
      <c r="QE284" s="248"/>
      <c r="QF284" s="248"/>
      <c r="QG284" s="248"/>
      <c r="QH284" s="248"/>
      <c r="QI284" s="248"/>
      <c r="QJ284" s="248"/>
      <c r="QK284" s="248"/>
      <c r="QL284" s="248"/>
      <c r="QM284" s="248"/>
      <c r="QN284" s="248"/>
      <c r="QO284" s="248"/>
      <c r="QP284" s="248"/>
      <c r="QQ284" s="248"/>
      <c r="QR284" s="248"/>
      <c r="QS284" s="248"/>
      <c r="QT284" s="248"/>
      <c r="QU284" s="248"/>
      <c r="QV284" s="248"/>
      <c r="QW284" s="248"/>
      <c r="QX284" s="248"/>
      <c r="QY284" s="248"/>
      <c r="QZ284" s="248"/>
      <c r="RA284" s="248"/>
      <c r="RB284" s="248"/>
      <c r="RC284" s="248"/>
      <c r="RD284" s="248"/>
      <c r="RE284" s="248"/>
      <c r="RF284" s="248"/>
      <c r="RG284" s="248"/>
      <c r="RH284" s="248"/>
      <c r="RI284" s="248"/>
      <c r="RJ284" s="248"/>
      <c r="RK284" s="248"/>
      <c r="RL284" s="248"/>
      <c r="RM284" s="248"/>
      <c r="RN284" s="248"/>
      <c r="RO284" s="248"/>
      <c r="RP284" s="248"/>
      <c r="RQ284" s="248"/>
      <c r="RR284" s="248"/>
      <c r="RS284" s="248"/>
      <c r="RT284" s="248"/>
      <c r="RU284" s="248"/>
      <c r="RV284" s="248"/>
      <c r="RW284" s="248"/>
      <c r="RX284" s="248"/>
      <c r="RY284" s="248"/>
      <c r="RZ284" s="248"/>
      <c r="SA284" s="248"/>
      <c r="SB284" s="248"/>
      <c r="SC284" s="248"/>
      <c r="SD284" s="248"/>
      <c r="SE284" s="248"/>
      <c r="SF284" s="248"/>
      <c r="SG284" s="248"/>
      <c r="SH284" s="248"/>
      <c r="SI284" s="248"/>
      <c r="SJ284" s="248"/>
      <c r="SK284" s="248"/>
      <c r="SL284" s="248"/>
      <c r="SM284" s="248"/>
      <c r="SN284" s="248"/>
      <c r="SO284" s="248"/>
      <c r="SP284" s="248"/>
      <c r="SQ284" s="248"/>
      <c r="SR284" s="248"/>
      <c r="SS284" s="248"/>
      <c r="ST284" s="248"/>
      <c r="SU284" s="248"/>
      <c r="SV284" s="248"/>
      <c r="SW284" s="248"/>
      <c r="SX284" s="248"/>
      <c r="SY284" s="248"/>
      <c r="SZ284" s="248"/>
      <c r="TA284" s="248"/>
      <c r="TB284" s="248"/>
      <c r="TC284" s="248"/>
      <c r="TD284" s="248"/>
      <c r="TE284" s="248"/>
      <c r="TF284" s="248"/>
      <c r="TG284" s="248"/>
      <c r="TH284" s="248"/>
      <c r="TI284" s="248"/>
      <c r="TJ284" s="248"/>
      <c r="TK284" s="248"/>
      <c r="TL284" s="248"/>
      <c r="TM284" s="248"/>
      <c r="TN284" s="248"/>
      <c r="TO284" s="248"/>
      <c r="TP284" s="248"/>
      <c r="TQ284" s="248"/>
      <c r="TR284" s="248"/>
      <c r="TS284" s="248"/>
      <c r="TT284" s="248"/>
      <c r="TU284" s="248"/>
      <c r="TV284" s="248"/>
      <c r="TW284" s="248"/>
      <c r="TX284" s="248"/>
      <c r="TY284" s="248"/>
      <c r="TZ284" s="248"/>
      <c r="UA284" s="248"/>
      <c r="UB284" s="248"/>
      <c r="UC284" s="248"/>
      <c r="UD284" s="248"/>
      <c r="UE284" s="248"/>
      <c r="UF284" s="248"/>
      <c r="UG284" s="248"/>
      <c r="UH284" s="248"/>
      <c r="UI284" s="248"/>
      <c r="UJ284" s="248"/>
      <c r="UK284" s="248"/>
      <c r="UL284" s="248"/>
      <c r="UM284" s="248"/>
      <c r="UN284" s="248"/>
      <c r="UO284" s="248"/>
      <c r="UP284" s="248"/>
      <c r="UQ284" s="248"/>
      <c r="UR284" s="248"/>
      <c r="US284" s="248"/>
      <c r="UT284" s="248"/>
      <c r="UU284" s="248"/>
      <c r="UV284" s="248"/>
      <c r="UW284" s="248"/>
      <c r="UX284" s="248"/>
      <c r="UY284" s="248"/>
      <c r="UZ284" s="248"/>
      <c r="VA284" s="248"/>
      <c r="VB284" s="248"/>
      <c r="VC284" s="248"/>
      <c r="VD284" s="248"/>
      <c r="VE284" s="248"/>
      <c r="VF284" s="248"/>
      <c r="VG284" s="248"/>
      <c r="VH284" s="248"/>
      <c r="VI284" s="248"/>
      <c r="VJ284" s="248"/>
      <c r="VK284" s="248"/>
      <c r="VL284" s="248"/>
      <c r="VM284" s="248"/>
      <c r="VN284" s="248"/>
      <c r="VO284" s="248"/>
      <c r="VP284" s="248"/>
      <c r="VQ284" s="248"/>
      <c r="VR284" s="248"/>
      <c r="VS284" s="248"/>
      <c r="VT284" s="248"/>
      <c r="VU284" s="248"/>
      <c r="VV284" s="248"/>
      <c r="VW284" s="248"/>
      <c r="VX284" s="248"/>
      <c r="VY284" s="248"/>
      <c r="VZ284" s="248"/>
      <c r="WA284" s="248"/>
      <c r="WB284" s="248"/>
    </row>
    <row r="285" spans="1:600" s="92" customFormat="1" ht="28.9" customHeight="1">
      <c r="A285" s="401">
        <v>276</v>
      </c>
      <c r="B285" s="245" t="s">
        <v>662</v>
      </c>
      <c r="C285" s="272"/>
      <c r="D285" s="272"/>
      <c r="E285" s="272"/>
      <c r="F285" s="273"/>
      <c r="G285" s="118"/>
      <c r="H285" s="118"/>
      <c r="I285" s="118"/>
      <c r="J285" s="127"/>
      <c r="K285" s="118"/>
      <c r="L285" s="118"/>
      <c r="M285" s="118"/>
      <c r="N285" s="118"/>
      <c r="O285" s="118"/>
      <c r="P285" s="234"/>
      <c r="Q285" s="235"/>
      <c r="R285" s="235"/>
      <c r="S285" s="118"/>
      <c r="T285" s="118"/>
      <c r="U285" s="141"/>
      <c r="V285" s="118"/>
      <c r="W285" s="118"/>
      <c r="X285" s="118"/>
      <c r="Y285" s="158"/>
      <c r="Z285" s="334"/>
      <c r="AA285" s="334"/>
      <c r="AB285" s="334"/>
      <c r="AC285" s="248"/>
      <c r="AD285" s="248"/>
      <c r="AE285" s="248"/>
      <c r="AF285" s="248"/>
      <c r="AG285" s="248"/>
      <c r="AH285" s="248"/>
      <c r="AI285" s="248"/>
      <c r="AJ285" s="248"/>
      <c r="AK285" s="248"/>
      <c r="AL285" s="248"/>
      <c r="AM285" s="248"/>
      <c r="AN285" s="248"/>
      <c r="AO285" s="248"/>
      <c r="AP285" s="248"/>
      <c r="AQ285" s="248"/>
      <c r="AR285" s="248"/>
      <c r="AS285" s="248"/>
      <c r="AT285" s="248"/>
      <c r="AU285" s="248"/>
      <c r="AV285" s="248"/>
      <c r="AW285" s="248"/>
      <c r="AX285" s="248"/>
      <c r="AY285" s="248"/>
      <c r="AZ285" s="248"/>
      <c r="BA285" s="248"/>
      <c r="BB285" s="248"/>
      <c r="BC285" s="248"/>
      <c r="BD285" s="248"/>
      <c r="BE285" s="248"/>
      <c r="BF285" s="248"/>
      <c r="BG285" s="248"/>
      <c r="BH285" s="248"/>
      <c r="BI285" s="248"/>
      <c r="BJ285" s="248"/>
      <c r="BK285" s="248"/>
      <c r="BL285" s="248"/>
      <c r="BM285" s="248"/>
      <c r="BN285" s="248"/>
      <c r="BO285" s="248"/>
      <c r="BP285" s="248"/>
      <c r="BQ285" s="248"/>
      <c r="BR285" s="248"/>
      <c r="BS285" s="248"/>
      <c r="BT285" s="248"/>
      <c r="BU285" s="248"/>
      <c r="BV285" s="248"/>
      <c r="BW285" s="248"/>
      <c r="BX285" s="248"/>
      <c r="BY285" s="248"/>
      <c r="BZ285" s="248"/>
      <c r="CA285" s="248"/>
      <c r="CB285" s="248"/>
      <c r="CC285" s="248"/>
      <c r="CD285" s="248"/>
      <c r="CE285" s="248"/>
      <c r="CF285" s="248"/>
      <c r="CG285" s="248"/>
      <c r="CH285" s="248"/>
      <c r="CI285" s="248"/>
      <c r="CJ285" s="248"/>
      <c r="CK285" s="248"/>
      <c r="CL285" s="248"/>
      <c r="CM285" s="248"/>
      <c r="CN285" s="248"/>
      <c r="CO285" s="248"/>
      <c r="CP285" s="248"/>
      <c r="CQ285" s="248"/>
      <c r="CR285" s="248"/>
      <c r="CS285" s="248"/>
      <c r="CT285" s="248"/>
      <c r="CU285" s="248"/>
      <c r="CV285" s="248"/>
      <c r="CW285" s="248"/>
      <c r="CX285" s="248"/>
      <c r="CY285" s="248"/>
      <c r="CZ285" s="248"/>
      <c r="DA285" s="248"/>
      <c r="DB285" s="248"/>
      <c r="DC285" s="248"/>
      <c r="DD285" s="248"/>
      <c r="DE285" s="248"/>
      <c r="DF285" s="248"/>
      <c r="DG285" s="248"/>
      <c r="DH285" s="248"/>
      <c r="DI285" s="248"/>
      <c r="DJ285" s="248"/>
      <c r="DK285" s="248"/>
      <c r="DL285" s="248"/>
      <c r="DM285" s="248"/>
      <c r="DN285" s="248"/>
      <c r="DO285" s="248"/>
      <c r="DP285" s="248"/>
      <c r="DQ285" s="248"/>
      <c r="DR285" s="248"/>
      <c r="DS285" s="248"/>
      <c r="DT285" s="248"/>
      <c r="DU285" s="248"/>
      <c r="DV285" s="248"/>
      <c r="DW285" s="248"/>
      <c r="DX285" s="248"/>
      <c r="DY285" s="248"/>
      <c r="DZ285" s="248"/>
      <c r="EA285" s="248"/>
      <c r="EB285" s="248"/>
      <c r="EC285" s="248"/>
      <c r="ED285" s="248"/>
      <c r="EE285" s="248"/>
      <c r="EF285" s="248"/>
      <c r="EG285" s="248"/>
      <c r="EH285" s="248"/>
      <c r="EI285" s="248"/>
      <c r="EJ285" s="248"/>
      <c r="EK285" s="248"/>
      <c r="EL285" s="248"/>
      <c r="EM285" s="248"/>
      <c r="EN285" s="248"/>
      <c r="EO285" s="248"/>
      <c r="EP285" s="248"/>
      <c r="EQ285" s="248"/>
      <c r="ER285" s="248"/>
      <c r="ES285" s="248"/>
      <c r="ET285" s="248"/>
      <c r="EU285" s="248"/>
      <c r="EV285" s="248"/>
      <c r="EW285" s="248"/>
      <c r="EX285" s="248"/>
      <c r="EY285" s="248"/>
      <c r="EZ285" s="248"/>
      <c r="FA285" s="248"/>
      <c r="FB285" s="248"/>
      <c r="FC285" s="248"/>
      <c r="FD285" s="248"/>
      <c r="FE285" s="248"/>
      <c r="FF285" s="248"/>
      <c r="FG285" s="248"/>
      <c r="FH285" s="248"/>
      <c r="FI285" s="248"/>
      <c r="FJ285" s="248"/>
      <c r="FK285" s="248"/>
      <c r="FL285" s="248"/>
      <c r="FM285" s="248"/>
      <c r="FN285" s="248"/>
      <c r="FO285" s="248"/>
      <c r="FP285" s="248"/>
      <c r="FQ285" s="248"/>
      <c r="FR285" s="248"/>
      <c r="FS285" s="248"/>
      <c r="FT285" s="248"/>
      <c r="FU285" s="248"/>
      <c r="FV285" s="248"/>
      <c r="FW285" s="248"/>
      <c r="FX285" s="248"/>
      <c r="FY285" s="248"/>
      <c r="FZ285" s="248"/>
      <c r="GA285" s="248"/>
      <c r="GB285" s="248"/>
      <c r="GC285" s="248"/>
      <c r="GD285" s="248"/>
      <c r="GE285" s="248"/>
      <c r="GF285" s="248"/>
      <c r="GG285" s="248"/>
      <c r="GH285" s="248"/>
      <c r="GI285" s="248"/>
      <c r="GJ285" s="248"/>
      <c r="GK285" s="248"/>
      <c r="GL285" s="248"/>
      <c r="GM285" s="248"/>
      <c r="GN285" s="248"/>
      <c r="GO285" s="248"/>
      <c r="GP285" s="248"/>
      <c r="GQ285" s="248"/>
      <c r="GR285" s="248"/>
      <c r="GS285" s="248"/>
      <c r="GT285" s="248"/>
      <c r="GU285" s="248"/>
      <c r="GV285" s="248"/>
      <c r="GW285" s="248"/>
      <c r="GX285" s="248"/>
      <c r="GY285" s="248"/>
      <c r="GZ285" s="248"/>
      <c r="HA285" s="248"/>
      <c r="HB285" s="248"/>
      <c r="HC285" s="248"/>
      <c r="HD285" s="248"/>
      <c r="HE285" s="248"/>
      <c r="HF285" s="248"/>
      <c r="HG285" s="248"/>
      <c r="HH285" s="248"/>
      <c r="HI285" s="248"/>
      <c r="HJ285" s="248"/>
      <c r="HK285" s="248"/>
      <c r="HL285" s="248"/>
      <c r="HM285" s="248"/>
      <c r="HN285" s="248"/>
      <c r="HO285" s="248"/>
      <c r="HP285" s="248"/>
      <c r="HQ285" s="248"/>
      <c r="HR285" s="248"/>
      <c r="HS285" s="248"/>
      <c r="HT285" s="248"/>
      <c r="HU285" s="248"/>
      <c r="HV285" s="248"/>
      <c r="HW285" s="248"/>
      <c r="HX285" s="248"/>
      <c r="HY285" s="248"/>
      <c r="HZ285" s="248"/>
      <c r="IA285" s="248"/>
      <c r="IB285" s="248"/>
      <c r="IC285" s="248"/>
      <c r="ID285" s="248"/>
      <c r="IE285" s="248"/>
      <c r="IF285" s="248"/>
      <c r="IG285" s="248"/>
      <c r="IH285" s="248"/>
      <c r="II285" s="248"/>
      <c r="IJ285" s="248"/>
      <c r="IK285" s="248"/>
      <c r="IL285" s="248"/>
      <c r="IM285" s="248"/>
      <c r="IN285" s="248"/>
      <c r="IO285" s="248"/>
      <c r="IP285" s="248"/>
      <c r="IQ285" s="248"/>
      <c r="IR285" s="248"/>
      <c r="IS285" s="248"/>
      <c r="IT285" s="248"/>
      <c r="IU285" s="248"/>
      <c r="IV285" s="248"/>
      <c r="IW285" s="248"/>
      <c r="IX285" s="248"/>
      <c r="IY285" s="248"/>
      <c r="IZ285" s="248"/>
      <c r="JA285" s="248"/>
      <c r="JB285" s="248"/>
      <c r="JC285" s="248"/>
      <c r="JD285" s="248"/>
      <c r="JE285" s="248"/>
      <c r="JF285" s="248"/>
      <c r="JG285" s="248"/>
      <c r="JH285" s="248"/>
      <c r="JI285" s="248"/>
      <c r="JJ285" s="248"/>
      <c r="JK285" s="248"/>
      <c r="JL285" s="248"/>
      <c r="JM285" s="248"/>
      <c r="JN285" s="248"/>
      <c r="JO285" s="248"/>
      <c r="JP285" s="248"/>
      <c r="JQ285" s="248"/>
      <c r="JR285" s="248"/>
      <c r="JS285" s="248"/>
      <c r="JT285" s="248"/>
      <c r="JU285" s="248"/>
      <c r="JV285" s="248"/>
      <c r="JW285" s="248"/>
      <c r="JX285" s="248"/>
      <c r="JY285" s="248"/>
      <c r="JZ285" s="248"/>
      <c r="KA285" s="248"/>
      <c r="KB285" s="248"/>
      <c r="KC285" s="248"/>
      <c r="KD285" s="248"/>
      <c r="KE285" s="248"/>
      <c r="KF285" s="248"/>
      <c r="KG285" s="248"/>
      <c r="KH285" s="248"/>
      <c r="KI285" s="248"/>
      <c r="KJ285" s="248"/>
      <c r="KK285" s="248"/>
      <c r="KL285" s="248"/>
      <c r="KM285" s="248"/>
      <c r="KN285" s="248"/>
      <c r="KO285" s="248"/>
      <c r="KP285" s="248"/>
      <c r="KQ285" s="248"/>
      <c r="KR285" s="248"/>
      <c r="KS285" s="248"/>
      <c r="KT285" s="248"/>
      <c r="KU285" s="248"/>
      <c r="KV285" s="248"/>
      <c r="KW285" s="248"/>
      <c r="KX285" s="248"/>
      <c r="KY285" s="248"/>
      <c r="KZ285" s="248"/>
      <c r="LA285" s="248"/>
      <c r="LB285" s="248"/>
      <c r="LC285" s="248"/>
      <c r="LD285" s="248"/>
      <c r="LE285" s="248"/>
      <c r="LF285" s="248"/>
      <c r="LG285" s="248"/>
      <c r="LH285" s="248"/>
      <c r="LI285" s="248"/>
      <c r="LJ285" s="248"/>
      <c r="LK285" s="248"/>
      <c r="LL285" s="248"/>
      <c r="LM285" s="248"/>
      <c r="LN285" s="248"/>
      <c r="LO285" s="248"/>
      <c r="LP285" s="248"/>
      <c r="LQ285" s="248"/>
      <c r="LR285" s="248"/>
      <c r="LS285" s="248"/>
      <c r="LT285" s="248"/>
      <c r="LU285" s="248"/>
      <c r="LV285" s="248"/>
      <c r="LW285" s="248"/>
      <c r="LX285" s="248"/>
      <c r="LY285" s="248"/>
      <c r="LZ285" s="248"/>
      <c r="MA285" s="248"/>
      <c r="MB285" s="248"/>
      <c r="MC285" s="248"/>
      <c r="MD285" s="248"/>
      <c r="ME285" s="248"/>
      <c r="MF285" s="248"/>
      <c r="MG285" s="248"/>
      <c r="MH285" s="248"/>
      <c r="MI285" s="248"/>
      <c r="MJ285" s="248"/>
      <c r="MK285" s="248"/>
      <c r="ML285" s="248"/>
      <c r="MM285" s="248"/>
      <c r="MN285" s="248"/>
      <c r="MO285" s="248"/>
      <c r="MP285" s="248"/>
      <c r="MQ285" s="248"/>
      <c r="MR285" s="248"/>
      <c r="MS285" s="248"/>
      <c r="MT285" s="248"/>
      <c r="MU285" s="248"/>
      <c r="MV285" s="248"/>
      <c r="MW285" s="248"/>
      <c r="MX285" s="248"/>
      <c r="MY285" s="248"/>
      <c r="MZ285" s="248"/>
      <c r="NA285" s="248"/>
      <c r="NB285" s="248"/>
      <c r="NC285" s="248"/>
      <c r="ND285" s="248"/>
      <c r="NE285" s="248"/>
      <c r="NF285" s="248"/>
      <c r="NG285" s="248"/>
      <c r="NH285" s="248"/>
      <c r="NI285" s="248"/>
      <c r="NJ285" s="248"/>
      <c r="NK285" s="248"/>
      <c r="NL285" s="248"/>
      <c r="NM285" s="248"/>
      <c r="NN285" s="248"/>
      <c r="NO285" s="248"/>
      <c r="NP285" s="248"/>
      <c r="NQ285" s="248"/>
      <c r="NR285" s="248"/>
      <c r="NS285" s="248"/>
      <c r="NT285" s="248"/>
      <c r="NU285" s="248"/>
      <c r="NV285" s="248"/>
      <c r="NW285" s="248"/>
      <c r="NX285" s="248"/>
      <c r="NY285" s="248"/>
      <c r="NZ285" s="248"/>
      <c r="OA285" s="248"/>
      <c r="OB285" s="248"/>
      <c r="OC285" s="248"/>
      <c r="OD285" s="248"/>
      <c r="OE285" s="248"/>
      <c r="OF285" s="248"/>
      <c r="OG285" s="248"/>
      <c r="OH285" s="248"/>
      <c r="OI285" s="248"/>
      <c r="OJ285" s="248"/>
      <c r="OK285" s="248"/>
      <c r="OL285" s="248"/>
      <c r="OM285" s="248"/>
      <c r="ON285" s="248"/>
      <c r="OO285" s="248"/>
      <c r="OP285" s="248"/>
      <c r="OQ285" s="248"/>
      <c r="OR285" s="248"/>
      <c r="OS285" s="248"/>
      <c r="OT285" s="248"/>
      <c r="OU285" s="248"/>
      <c r="OV285" s="248"/>
      <c r="OW285" s="248"/>
      <c r="OX285" s="248"/>
      <c r="OY285" s="248"/>
      <c r="OZ285" s="248"/>
      <c r="PA285" s="248"/>
      <c r="PB285" s="248"/>
      <c r="PC285" s="248"/>
      <c r="PD285" s="248"/>
      <c r="PE285" s="248"/>
      <c r="PF285" s="248"/>
      <c r="PG285" s="248"/>
      <c r="PH285" s="248"/>
      <c r="PI285" s="248"/>
      <c r="PJ285" s="248"/>
      <c r="PK285" s="248"/>
      <c r="PL285" s="248"/>
      <c r="PM285" s="248"/>
      <c r="PN285" s="248"/>
      <c r="PO285" s="248"/>
      <c r="PP285" s="248"/>
      <c r="PQ285" s="248"/>
      <c r="PR285" s="248"/>
      <c r="PS285" s="248"/>
      <c r="PT285" s="248"/>
      <c r="PU285" s="248"/>
      <c r="PV285" s="248"/>
      <c r="PW285" s="248"/>
      <c r="PX285" s="248"/>
      <c r="PY285" s="248"/>
      <c r="PZ285" s="248"/>
      <c r="QA285" s="248"/>
      <c r="QB285" s="248"/>
      <c r="QC285" s="248"/>
      <c r="QD285" s="248"/>
      <c r="QE285" s="248"/>
      <c r="QF285" s="248"/>
      <c r="QG285" s="248"/>
      <c r="QH285" s="248"/>
      <c r="QI285" s="248"/>
      <c r="QJ285" s="248"/>
      <c r="QK285" s="248"/>
      <c r="QL285" s="248"/>
      <c r="QM285" s="248"/>
      <c r="QN285" s="248"/>
      <c r="QO285" s="248"/>
      <c r="QP285" s="248"/>
      <c r="QQ285" s="248"/>
      <c r="QR285" s="248"/>
      <c r="QS285" s="248"/>
      <c r="QT285" s="248"/>
      <c r="QU285" s="248"/>
      <c r="QV285" s="248"/>
      <c r="QW285" s="248"/>
      <c r="QX285" s="248"/>
      <c r="QY285" s="248"/>
      <c r="QZ285" s="248"/>
      <c r="RA285" s="248"/>
      <c r="RB285" s="248"/>
      <c r="RC285" s="248"/>
      <c r="RD285" s="248"/>
      <c r="RE285" s="248"/>
      <c r="RF285" s="248"/>
      <c r="RG285" s="248"/>
      <c r="RH285" s="248"/>
      <c r="RI285" s="248"/>
      <c r="RJ285" s="248"/>
      <c r="RK285" s="248"/>
      <c r="RL285" s="248"/>
      <c r="RM285" s="248"/>
      <c r="RN285" s="248"/>
      <c r="RO285" s="248"/>
      <c r="RP285" s="248"/>
      <c r="RQ285" s="248"/>
      <c r="RR285" s="248"/>
      <c r="RS285" s="248"/>
      <c r="RT285" s="248"/>
      <c r="RU285" s="248"/>
      <c r="RV285" s="248"/>
      <c r="RW285" s="248"/>
      <c r="RX285" s="248"/>
      <c r="RY285" s="248"/>
      <c r="RZ285" s="248"/>
      <c r="SA285" s="248"/>
      <c r="SB285" s="248"/>
      <c r="SC285" s="248"/>
      <c r="SD285" s="248"/>
      <c r="SE285" s="248"/>
      <c r="SF285" s="248"/>
      <c r="SG285" s="248"/>
      <c r="SH285" s="248"/>
      <c r="SI285" s="248"/>
      <c r="SJ285" s="248"/>
      <c r="SK285" s="248"/>
      <c r="SL285" s="248"/>
      <c r="SM285" s="248"/>
      <c r="SN285" s="248"/>
      <c r="SO285" s="248"/>
      <c r="SP285" s="248"/>
      <c r="SQ285" s="248"/>
      <c r="SR285" s="248"/>
      <c r="SS285" s="248"/>
      <c r="ST285" s="248"/>
      <c r="SU285" s="248"/>
      <c r="SV285" s="248"/>
      <c r="SW285" s="248"/>
      <c r="SX285" s="248"/>
      <c r="SY285" s="248"/>
      <c r="SZ285" s="248"/>
      <c r="TA285" s="248"/>
      <c r="TB285" s="248"/>
      <c r="TC285" s="248"/>
      <c r="TD285" s="248"/>
      <c r="TE285" s="248"/>
      <c r="TF285" s="248"/>
      <c r="TG285" s="248"/>
      <c r="TH285" s="248"/>
      <c r="TI285" s="248"/>
      <c r="TJ285" s="248"/>
      <c r="TK285" s="248"/>
      <c r="TL285" s="248"/>
      <c r="TM285" s="248"/>
      <c r="TN285" s="248"/>
      <c r="TO285" s="248"/>
      <c r="TP285" s="248"/>
      <c r="TQ285" s="248"/>
      <c r="TR285" s="248"/>
      <c r="TS285" s="248"/>
      <c r="TT285" s="248"/>
      <c r="TU285" s="248"/>
      <c r="TV285" s="248"/>
      <c r="TW285" s="248"/>
      <c r="TX285" s="248"/>
      <c r="TY285" s="248"/>
      <c r="TZ285" s="248"/>
      <c r="UA285" s="248"/>
      <c r="UB285" s="248"/>
      <c r="UC285" s="248"/>
      <c r="UD285" s="248"/>
      <c r="UE285" s="248"/>
      <c r="UF285" s="248"/>
      <c r="UG285" s="248"/>
      <c r="UH285" s="248"/>
      <c r="UI285" s="248"/>
      <c r="UJ285" s="248"/>
      <c r="UK285" s="248"/>
      <c r="UL285" s="248"/>
      <c r="UM285" s="248"/>
      <c r="UN285" s="248"/>
      <c r="UO285" s="248"/>
      <c r="UP285" s="248"/>
      <c r="UQ285" s="248"/>
      <c r="UR285" s="248"/>
      <c r="US285" s="248"/>
      <c r="UT285" s="248"/>
      <c r="UU285" s="248"/>
      <c r="UV285" s="248"/>
      <c r="UW285" s="248"/>
      <c r="UX285" s="248"/>
      <c r="UY285" s="248"/>
      <c r="UZ285" s="248"/>
      <c r="VA285" s="248"/>
      <c r="VB285" s="248"/>
      <c r="VC285" s="248"/>
      <c r="VD285" s="248"/>
      <c r="VE285" s="248"/>
      <c r="VF285" s="248"/>
      <c r="VG285" s="248"/>
      <c r="VH285" s="248"/>
      <c r="VI285" s="248"/>
      <c r="VJ285" s="248"/>
      <c r="VK285" s="248"/>
      <c r="VL285" s="248"/>
      <c r="VM285" s="248"/>
      <c r="VN285" s="248"/>
      <c r="VO285" s="248"/>
      <c r="VP285" s="248"/>
      <c r="VQ285" s="248"/>
      <c r="VR285" s="248"/>
      <c r="VS285" s="248"/>
      <c r="VT285" s="248"/>
      <c r="VU285" s="248"/>
      <c r="VV285" s="248"/>
      <c r="VW285" s="248"/>
      <c r="VX285" s="248"/>
      <c r="VY285" s="248"/>
      <c r="VZ285" s="248"/>
      <c r="WA285" s="248"/>
      <c r="WB285" s="248"/>
    </row>
    <row r="286" spans="1:600" s="92" customFormat="1" ht="51">
      <c r="A286" s="401">
        <v>277</v>
      </c>
      <c r="B286" s="409" t="s">
        <v>446</v>
      </c>
      <c r="C286" s="272">
        <f>+D286+E286+F286</f>
        <v>10</v>
      </c>
      <c r="D286" s="236"/>
      <c r="E286" s="236"/>
      <c r="F286" s="273">
        <f>SUM(G286:Y286)</f>
        <v>10</v>
      </c>
      <c r="G286" s="232"/>
      <c r="H286" s="232"/>
      <c r="I286" s="232"/>
      <c r="J286" s="232"/>
      <c r="K286" s="232"/>
      <c r="L286" s="232"/>
      <c r="M286" s="232"/>
      <c r="N286" s="232"/>
      <c r="O286" s="232"/>
      <c r="P286" s="232"/>
      <c r="Q286" s="236"/>
      <c r="R286" s="236"/>
      <c r="S286" s="232"/>
      <c r="T286" s="232"/>
      <c r="U286" s="141">
        <v>10</v>
      </c>
      <c r="V286" s="232"/>
      <c r="W286" s="232"/>
      <c r="X286" s="232"/>
      <c r="Y286" s="246"/>
      <c r="Z286" s="334"/>
      <c r="AA286" s="334"/>
      <c r="AB286" s="334"/>
      <c r="AC286" s="248"/>
      <c r="AD286" s="248"/>
      <c r="AE286" s="248"/>
      <c r="AF286" s="248"/>
      <c r="AG286" s="248"/>
      <c r="AH286" s="248"/>
      <c r="AI286" s="248"/>
      <c r="AJ286" s="248"/>
      <c r="AK286" s="248"/>
      <c r="AL286" s="248"/>
      <c r="AM286" s="248"/>
      <c r="AN286" s="248"/>
      <c r="AO286" s="248"/>
      <c r="AP286" s="248"/>
      <c r="AQ286" s="248"/>
      <c r="AR286" s="248"/>
      <c r="AS286" s="248"/>
      <c r="AT286" s="248"/>
      <c r="AU286" s="248"/>
      <c r="AV286" s="248"/>
      <c r="AW286" s="248"/>
      <c r="AX286" s="248"/>
      <c r="AY286" s="248"/>
      <c r="AZ286" s="248"/>
      <c r="BA286" s="248"/>
      <c r="BB286" s="248"/>
      <c r="BC286" s="248"/>
      <c r="BD286" s="248"/>
      <c r="BE286" s="248"/>
      <c r="BF286" s="248"/>
      <c r="BG286" s="248"/>
      <c r="BH286" s="248"/>
      <c r="BI286" s="248"/>
      <c r="BJ286" s="248"/>
      <c r="BK286" s="248"/>
      <c r="BL286" s="248"/>
      <c r="BM286" s="248"/>
      <c r="BN286" s="248"/>
      <c r="BO286" s="248"/>
      <c r="BP286" s="248"/>
      <c r="BQ286" s="248"/>
      <c r="BR286" s="248"/>
      <c r="BS286" s="248"/>
      <c r="BT286" s="248"/>
      <c r="BU286" s="248"/>
      <c r="BV286" s="248"/>
      <c r="BW286" s="248"/>
      <c r="BX286" s="248"/>
      <c r="BY286" s="248"/>
      <c r="BZ286" s="248"/>
      <c r="CA286" s="248"/>
      <c r="CB286" s="248"/>
      <c r="CC286" s="248"/>
      <c r="CD286" s="248"/>
      <c r="CE286" s="248"/>
      <c r="CF286" s="248"/>
      <c r="CG286" s="248"/>
      <c r="CH286" s="248"/>
      <c r="CI286" s="248"/>
      <c r="CJ286" s="248"/>
      <c r="CK286" s="248"/>
      <c r="CL286" s="248"/>
      <c r="CM286" s="248"/>
      <c r="CN286" s="248"/>
      <c r="CO286" s="248"/>
      <c r="CP286" s="248"/>
      <c r="CQ286" s="248"/>
      <c r="CR286" s="248"/>
      <c r="CS286" s="248"/>
      <c r="CT286" s="248"/>
      <c r="CU286" s="248"/>
      <c r="CV286" s="248"/>
      <c r="CW286" s="248"/>
      <c r="CX286" s="248"/>
      <c r="CY286" s="248"/>
      <c r="CZ286" s="248"/>
      <c r="DA286" s="248"/>
      <c r="DB286" s="248"/>
      <c r="DC286" s="248"/>
      <c r="DD286" s="248"/>
      <c r="DE286" s="248"/>
      <c r="DF286" s="248"/>
      <c r="DG286" s="248"/>
      <c r="DH286" s="248"/>
      <c r="DI286" s="248"/>
      <c r="DJ286" s="248"/>
      <c r="DK286" s="248"/>
      <c r="DL286" s="248"/>
      <c r="DM286" s="248"/>
      <c r="DN286" s="248"/>
      <c r="DO286" s="248"/>
      <c r="DP286" s="248"/>
      <c r="DQ286" s="248"/>
      <c r="DR286" s="248"/>
      <c r="DS286" s="248"/>
      <c r="DT286" s="248"/>
      <c r="DU286" s="248"/>
      <c r="DV286" s="248"/>
      <c r="DW286" s="248"/>
      <c r="DX286" s="248"/>
      <c r="DY286" s="248"/>
      <c r="DZ286" s="248"/>
      <c r="EA286" s="248"/>
      <c r="EB286" s="248"/>
      <c r="EC286" s="248"/>
      <c r="ED286" s="248"/>
      <c r="EE286" s="248"/>
      <c r="EF286" s="248"/>
      <c r="EG286" s="248"/>
      <c r="EH286" s="248"/>
      <c r="EI286" s="248"/>
      <c r="EJ286" s="248"/>
      <c r="EK286" s="248"/>
      <c r="EL286" s="248"/>
      <c r="EM286" s="248"/>
      <c r="EN286" s="248"/>
      <c r="EO286" s="248"/>
      <c r="EP286" s="248"/>
      <c r="EQ286" s="248"/>
      <c r="ER286" s="248"/>
      <c r="ES286" s="248"/>
      <c r="ET286" s="248"/>
      <c r="EU286" s="248"/>
      <c r="EV286" s="248"/>
      <c r="EW286" s="248"/>
      <c r="EX286" s="248"/>
      <c r="EY286" s="248"/>
      <c r="EZ286" s="248"/>
      <c r="FA286" s="248"/>
      <c r="FB286" s="248"/>
      <c r="FC286" s="248"/>
      <c r="FD286" s="248"/>
      <c r="FE286" s="248"/>
      <c r="FF286" s="248"/>
      <c r="FG286" s="248"/>
      <c r="FH286" s="248"/>
      <c r="FI286" s="248"/>
      <c r="FJ286" s="248"/>
      <c r="FK286" s="248"/>
      <c r="FL286" s="248"/>
      <c r="FM286" s="248"/>
      <c r="FN286" s="248"/>
      <c r="FO286" s="248"/>
      <c r="FP286" s="248"/>
      <c r="FQ286" s="248"/>
      <c r="FR286" s="248"/>
      <c r="FS286" s="248"/>
      <c r="FT286" s="248"/>
      <c r="FU286" s="248"/>
      <c r="FV286" s="248"/>
      <c r="FW286" s="248"/>
      <c r="FX286" s="248"/>
      <c r="FY286" s="248"/>
      <c r="FZ286" s="248"/>
      <c r="GA286" s="248"/>
      <c r="GB286" s="248"/>
      <c r="GC286" s="248"/>
      <c r="GD286" s="248"/>
      <c r="GE286" s="248"/>
      <c r="GF286" s="248"/>
      <c r="GG286" s="248"/>
      <c r="GH286" s="248"/>
      <c r="GI286" s="248"/>
      <c r="GJ286" s="248"/>
      <c r="GK286" s="248"/>
      <c r="GL286" s="248"/>
      <c r="GM286" s="248"/>
      <c r="GN286" s="248"/>
      <c r="GO286" s="248"/>
      <c r="GP286" s="248"/>
      <c r="GQ286" s="248"/>
      <c r="GR286" s="248"/>
      <c r="GS286" s="248"/>
      <c r="GT286" s="248"/>
      <c r="GU286" s="248"/>
      <c r="GV286" s="248"/>
      <c r="GW286" s="248"/>
      <c r="GX286" s="248"/>
      <c r="GY286" s="248"/>
      <c r="GZ286" s="248"/>
      <c r="HA286" s="248"/>
      <c r="HB286" s="248"/>
      <c r="HC286" s="248"/>
      <c r="HD286" s="248"/>
      <c r="HE286" s="248"/>
      <c r="HF286" s="248"/>
      <c r="HG286" s="248"/>
      <c r="HH286" s="248"/>
      <c r="HI286" s="248"/>
      <c r="HJ286" s="248"/>
      <c r="HK286" s="248"/>
      <c r="HL286" s="248"/>
      <c r="HM286" s="248"/>
      <c r="HN286" s="248"/>
      <c r="HO286" s="248"/>
      <c r="HP286" s="248"/>
      <c r="HQ286" s="248"/>
      <c r="HR286" s="248"/>
      <c r="HS286" s="248"/>
      <c r="HT286" s="248"/>
      <c r="HU286" s="248"/>
      <c r="HV286" s="248"/>
      <c r="HW286" s="248"/>
      <c r="HX286" s="248"/>
      <c r="HY286" s="248"/>
      <c r="HZ286" s="248"/>
      <c r="IA286" s="248"/>
      <c r="IB286" s="248"/>
      <c r="IC286" s="248"/>
      <c r="ID286" s="248"/>
      <c r="IE286" s="248"/>
      <c r="IF286" s="248"/>
      <c r="IG286" s="248"/>
      <c r="IH286" s="248"/>
      <c r="II286" s="248"/>
      <c r="IJ286" s="248"/>
      <c r="IK286" s="248"/>
      <c r="IL286" s="248"/>
      <c r="IM286" s="248"/>
      <c r="IN286" s="248"/>
      <c r="IO286" s="248"/>
      <c r="IP286" s="248"/>
      <c r="IQ286" s="248"/>
      <c r="IR286" s="248"/>
      <c r="IS286" s="248"/>
      <c r="IT286" s="248"/>
      <c r="IU286" s="248"/>
      <c r="IV286" s="248"/>
      <c r="IW286" s="248"/>
      <c r="IX286" s="248"/>
      <c r="IY286" s="248"/>
      <c r="IZ286" s="248"/>
      <c r="JA286" s="248"/>
      <c r="JB286" s="248"/>
      <c r="JC286" s="248"/>
      <c r="JD286" s="248"/>
      <c r="JE286" s="248"/>
      <c r="JF286" s="248"/>
      <c r="JG286" s="248"/>
      <c r="JH286" s="248"/>
      <c r="JI286" s="248"/>
      <c r="JJ286" s="248"/>
      <c r="JK286" s="248"/>
      <c r="JL286" s="248"/>
      <c r="JM286" s="248"/>
      <c r="JN286" s="248"/>
      <c r="JO286" s="248"/>
      <c r="JP286" s="248"/>
      <c r="JQ286" s="248"/>
      <c r="JR286" s="248"/>
      <c r="JS286" s="248"/>
      <c r="JT286" s="248"/>
      <c r="JU286" s="248"/>
      <c r="JV286" s="248"/>
      <c r="JW286" s="248"/>
      <c r="JX286" s="248"/>
      <c r="JY286" s="248"/>
      <c r="JZ286" s="248"/>
      <c r="KA286" s="248"/>
      <c r="KB286" s="248"/>
      <c r="KC286" s="248"/>
      <c r="KD286" s="248"/>
      <c r="KE286" s="248"/>
      <c r="KF286" s="248"/>
      <c r="KG286" s="248"/>
      <c r="KH286" s="248"/>
      <c r="KI286" s="248"/>
      <c r="KJ286" s="248"/>
      <c r="KK286" s="248"/>
      <c r="KL286" s="248"/>
      <c r="KM286" s="248"/>
      <c r="KN286" s="248"/>
      <c r="KO286" s="248"/>
      <c r="KP286" s="248"/>
      <c r="KQ286" s="248"/>
      <c r="KR286" s="248"/>
      <c r="KS286" s="248"/>
      <c r="KT286" s="248"/>
      <c r="KU286" s="248"/>
      <c r="KV286" s="248"/>
      <c r="KW286" s="248"/>
      <c r="KX286" s="248"/>
      <c r="KY286" s="248"/>
      <c r="KZ286" s="248"/>
      <c r="LA286" s="248"/>
      <c r="LB286" s="248"/>
      <c r="LC286" s="248"/>
      <c r="LD286" s="248"/>
      <c r="LE286" s="248"/>
      <c r="LF286" s="248"/>
      <c r="LG286" s="248"/>
      <c r="LH286" s="248"/>
      <c r="LI286" s="248"/>
      <c r="LJ286" s="248"/>
      <c r="LK286" s="248"/>
      <c r="LL286" s="248"/>
      <c r="LM286" s="248"/>
      <c r="LN286" s="248"/>
      <c r="LO286" s="248"/>
      <c r="LP286" s="248"/>
      <c r="LQ286" s="248"/>
      <c r="LR286" s="248"/>
      <c r="LS286" s="248"/>
      <c r="LT286" s="248"/>
      <c r="LU286" s="248"/>
      <c r="LV286" s="248"/>
      <c r="LW286" s="248"/>
      <c r="LX286" s="248"/>
      <c r="LY286" s="248"/>
      <c r="LZ286" s="248"/>
      <c r="MA286" s="248"/>
      <c r="MB286" s="248"/>
      <c r="MC286" s="248"/>
      <c r="MD286" s="248"/>
      <c r="ME286" s="248"/>
      <c r="MF286" s="248"/>
      <c r="MG286" s="248"/>
      <c r="MH286" s="248"/>
      <c r="MI286" s="248"/>
      <c r="MJ286" s="248"/>
      <c r="MK286" s="248"/>
      <c r="ML286" s="248"/>
      <c r="MM286" s="248"/>
      <c r="MN286" s="248"/>
      <c r="MO286" s="248"/>
      <c r="MP286" s="248"/>
      <c r="MQ286" s="248"/>
      <c r="MR286" s="248"/>
      <c r="MS286" s="248"/>
      <c r="MT286" s="248"/>
      <c r="MU286" s="248"/>
      <c r="MV286" s="248"/>
      <c r="MW286" s="248"/>
      <c r="MX286" s="248"/>
      <c r="MY286" s="248"/>
      <c r="MZ286" s="248"/>
      <c r="NA286" s="248"/>
      <c r="NB286" s="248"/>
      <c r="NC286" s="248"/>
      <c r="ND286" s="248"/>
      <c r="NE286" s="248"/>
      <c r="NF286" s="248"/>
      <c r="NG286" s="248"/>
      <c r="NH286" s="248"/>
      <c r="NI286" s="248"/>
      <c r="NJ286" s="248"/>
      <c r="NK286" s="248"/>
      <c r="NL286" s="248"/>
      <c r="NM286" s="248"/>
      <c r="NN286" s="248"/>
      <c r="NO286" s="248"/>
      <c r="NP286" s="248"/>
      <c r="NQ286" s="248"/>
      <c r="NR286" s="248"/>
      <c r="NS286" s="248"/>
      <c r="NT286" s="248"/>
      <c r="NU286" s="248"/>
      <c r="NV286" s="248"/>
      <c r="NW286" s="248"/>
      <c r="NX286" s="248"/>
      <c r="NY286" s="248"/>
      <c r="NZ286" s="248"/>
      <c r="OA286" s="248"/>
      <c r="OB286" s="248"/>
      <c r="OC286" s="248"/>
      <c r="OD286" s="248"/>
      <c r="OE286" s="248"/>
      <c r="OF286" s="248"/>
      <c r="OG286" s="248"/>
      <c r="OH286" s="248"/>
      <c r="OI286" s="248"/>
      <c r="OJ286" s="248"/>
      <c r="OK286" s="248"/>
      <c r="OL286" s="248"/>
      <c r="OM286" s="248"/>
      <c r="ON286" s="248"/>
      <c r="OO286" s="248"/>
      <c r="OP286" s="248"/>
      <c r="OQ286" s="248"/>
      <c r="OR286" s="248"/>
      <c r="OS286" s="248"/>
      <c r="OT286" s="248"/>
      <c r="OU286" s="248"/>
      <c r="OV286" s="248"/>
      <c r="OW286" s="248"/>
      <c r="OX286" s="248"/>
      <c r="OY286" s="248"/>
      <c r="OZ286" s="248"/>
      <c r="PA286" s="248"/>
      <c r="PB286" s="248"/>
      <c r="PC286" s="248"/>
      <c r="PD286" s="248"/>
      <c r="PE286" s="248"/>
      <c r="PF286" s="248"/>
      <c r="PG286" s="248"/>
      <c r="PH286" s="248"/>
      <c r="PI286" s="248"/>
      <c r="PJ286" s="248"/>
      <c r="PK286" s="248"/>
      <c r="PL286" s="248"/>
      <c r="PM286" s="248"/>
      <c r="PN286" s="248"/>
      <c r="PO286" s="248"/>
      <c r="PP286" s="248"/>
      <c r="PQ286" s="248"/>
      <c r="PR286" s="248"/>
      <c r="PS286" s="248"/>
      <c r="PT286" s="248"/>
      <c r="PU286" s="248"/>
      <c r="PV286" s="248"/>
      <c r="PW286" s="248"/>
      <c r="PX286" s="248"/>
      <c r="PY286" s="248"/>
      <c r="PZ286" s="248"/>
      <c r="QA286" s="248"/>
      <c r="QB286" s="248"/>
      <c r="QC286" s="248"/>
      <c r="QD286" s="248"/>
      <c r="QE286" s="248"/>
      <c r="QF286" s="248"/>
      <c r="QG286" s="248"/>
      <c r="QH286" s="248"/>
      <c r="QI286" s="248"/>
      <c r="QJ286" s="248"/>
      <c r="QK286" s="248"/>
      <c r="QL286" s="248"/>
      <c r="QM286" s="248"/>
      <c r="QN286" s="248"/>
      <c r="QO286" s="248"/>
      <c r="QP286" s="248"/>
      <c r="QQ286" s="248"/>
      <c r="QR286" s="248"/>
      <c r="QS286" s="248"/>
      <c r="QT286" s="248"/>
      <c r="QU286" s="248"/>
      <c r="QV286" s="248"/>
      <c r="QW286" s="248"/>
      <c r="QX286" s="248"/>
      <c r="QY286" s="248"/>
      <c r="QZ286" s="248"/>
      <c r="RA286" s="248"/>
      <c r="RB286" s="248"/>
      <c r="RC286" s="248"/>
      <c r="RD286" s="248"/>
      <c r="RE286" s="248"/>
      <c r="RF286" s="248"/>
      <c r="RG286" s="248"/>
      <c r="RH286" s="248"/>
      <c r="RI286" s="248"/>
      <c r="RJ286" s="248"/>
      <c r="RK286" s="248"/>
      <c r="RL286" s="248"/>
      <c r="RM286" s="248"/>
      <c r="RN286" s="248"/>
      <c r="RO286" s="248"/>
      <c r="RP286" s="248"/>
      <c r="RQ286" s="248"/>
      <c r="RR286" s="248"/>
      <c r="RS286" s="248"/>
      <c r="RT286" s="248"/>
      <c r="RU286" s="248"/>
      <c r="RV286" s="248"/>
      <c r="RW286" s="248"/>
      <c r="RX286" s="248"/>
      <c r="RY286" s="248"/>
      <c r="RZ286" s="248"/>
      <c r="SA286" s="248"/>
      <c r="SB286" s="248"/>
      <c r="SC286" s="248"/>
      <c r="SD286" s="248"/>
      <c r="SE286" s="248"/>
      <c r="SF286" s="248"/>
      <c r="SG286" s="248"/>
      <c r="SH286" s="248"/>
      <c r="SI286" s="248"/>
      <c r="SJ286" s="248"/>
      <c r="SK286" s="248"/>
      <c r="SL286" s="248"/>
      <c r="SM286" s="248"/>
      <c r="SN286" s="248"/>
      <c r="SO286" s="248"/>
      <c r="SP286" s="248"/>
      <c r="SQ286" s="248"/>
      <c r="SR286" s="248"/>
      <c r="SS286" s="248"/>
      <c r="ST286" s="248"/>
      <c r="SU286" s="248"/>
      <c r="SV286" s="248"/>
      <c r="SW286" s="248"/>
      <c r="SX286" s="248"/>
      <c r="SY286" s="248"/>
      <c r="SZ286" s="248"/>
      <c r="TA286" s="248"/>
      <c r="TB286" s="248"/>
      <c r="TC286" s="248"/>
      <c r="TD286" s="248"/>
      <c r="TE286" s="248"/>
      <c r="TF286" s="248"/>
      <c r="TG286" s="248"/>
      <c r="TH286" s="248"/>
      <c r="TI286" s="248"/>
      <c r="TJ286" s="248"/>
      <c r="TK286" s="248"/>
      <c r="TL286" s="248"/>
      <c r="TM286" s="248"/>
      <c r="TN286" s="248"/>
      <c r="TO286" s="248"/>
      <c r="TP286" s="248"/>
      <c r="TQ286" s="248"/>
      <c r="TR286" s="248"/>
      <c r="TS286" s="248"/>
      <c r="TT286" s="248"/>
      <c r="TU286" s="248"/>
      <c r="TV286" s="248"/>
      <c r="TW286" s="248"/>
      <c r="TX286" s="248"/>
      <c r="TY286" s="248"/>
      <c r="TZ286" s="248"/>
      <c r="UA286" s="248"/>
      <c r="UB286" s="248"/>
      <c r="UC286" s="248"/>
      <c r="UD286" s="248"/>
      <c r="UE286" s="248"/>
      <c r="UF286" s="248"/>
      <c r="UG286" s="248"/>
      <c r="UH286" s="248"/>
      <c r="UI286" s="248"/>
      <c r="UJ286" s="248"/>
      <c r="UK286" s="248"/>
      <c r="UL286" s="248"/>
      <c r="UM286" s="248"/>
      <c r="UN286" s="248"/>
      <c r="UO286" s="248"/>
      <c r="UP286" s="248"/>
      <c r="UQ286" s="248"/>
      <c r="UR286" s="248"/>
      <c r="US286" s="248"/>
      <c r="UT286" s="248"/>
      <c r="UU286" s="248"/>
      <c r="UV286" s="248"/>
      <c r="UW286" s="248"/>
      <c r="UX286" s="248"/>
      <c r="UY286" s="248"/>
      <c r="UZ286" s="248"/>
      <c r="VA286" s="248"/>
      <c r="VB286" s="248"/>
      <c r="VC286" s="248"/>
      <c r="VD286" s="248"/>
      <c r="VE286" s="248"/>
      <c r="VF286" s="248"/>
      <c r="VG286" s="248"/>
      <c r="VH286" s="248"/>
      <c r="VI286" s="248"/>
      <c r="VJ286" s="248"/>
      <c r="VK286" s="248"/>
      <c r="VL286" s="248"/>
      <c r="VM286" s="248"/>
      <c r="VN286" s="248"/>
      <c r="VO286" s="248"/>
      <c r="VP286" s="248"/>
      <c r="VQ286" s="248"/>
      <c r="VR286" s="248"/>
      <c r="VS286" s="248"/>
      <c r="VT286" s="248"/>
      <c r="VU286" s="248"/>
      <c r="VV286" s="248"/>
      <c r="VW286" s="248"/>
      <c r="VX286" s="248"/>
      <c r="VY286" s="248"/>
      <c r="VZ286" s="248"/>
      <c r="WA286" s="248"/>
      <c r="WB286" s="248"/>
    </row>
    <row r="287" spans="1:600" s="92" customFormat="1" ht="37.15" customHeight="1">
      <c r="A287" s="401">
        <v>278</v>
      </c>
      <c r="B287" s="176" t="s">
        <v>663</v>
      </c>
      <c r="C287" s="272">
        <f>+D287+E287+F287</f>
        <v>1540</v>
      </c>
      <c r="D287" s="236"/>
      <c r="E287" s="236"/>
      <c r="F287" s="273">
        <f>SUM(G287:Y287)</f>
        <v>1540</v>
      </c>
      <c r="G287" s="232"/>
      <c r="H287" s="232"/>
      <c r="I287" s="232"/>
      <c r="J287" s="232"/>
      <c r="K287" s="232"/>
      <c r="L287" s="232"/>
      <c r="M287" s="232"/>
      <c r="N287" s="232"/>
      <c r="O287" s="232"/>
      <c r="P287" s="232"/>
      <c r="Q287" s="236"/>
      <c r="R287" s="236"/>
      <c r="S287" s="232"/>
      <c r="T287" s="232"/>
      <c r="U287" s="141">
        <v>1540</v>
      </c>
      <c r="V287" s="232"/>
      <c r="W287" s="232"/>
      <c r="X287" s="232"/>
      <c r="Y287" s="246"/>
      <c r="Z287" s="334"/>
      <c r="AA287" s="334"/>
      <c r="AB287" s="334"/>
      <c r="AC287" s="248"/>
      <c r="AD287" s="248"/>
      <c r="AE287" s="248"/>
      <c r="AF287" s="248"/>
      <c r="AG287" s="248"/>
      <c r="AH287" s="248"/>
      <c r="AI287" s="248"/>
      <c r="AJ287" s="248"/>
      <c r="AK287" s="248"/>
      <c r="AL287" s="248"/>
      <c r="AM287" s="248"/>
      <c r="AN287" s="248"/>
      <c r="AO287" s="248"/>
      <c r="AP287" s="248"/>
      <c r="AQ287" s="248"/>
      <c r="AR287" s="248"/>
      <c r="AS287" s="248"/>
      <c r="AT287" s="248"/>
      <c r="AU287" s="248"/>
      <c r="AV287" s="248"/>
      <c r="AW287" s="248"/>
      <c r="AX287" s="248"/>
      <c r="AY287" s="248"/>
      <c r="AZ287" s="248"/>
      <c r="BA287" s="248"/>
      <c r="BB287" s="248"/>
      <c r="BC287" s="248"/>
      <c r="BD287" s="248"/>
      <c r="BE287" s="248"/>
      <c r="BF287" s="248"/>
      <c r="BG287" s="248"/>
      <c r="BH287" s="248"/>
      <c r="BI287" s="248"/>
      <c r="BJ287" s="248"/>
      <c r="BK287" s="248"/>
      <c r="BL287" s="248"/>
      <c r="BM287" s="248"/>
      <c r="BN287" s="248"/>
      <c r="BO287" s="248"/>
      <c r="BP287" s="248"/>
      <c r="BQ287" s="248"/>
      <c r="BR287" s="248"/>
      <c r="BS287" s="248"/>
      <c r="BT287" s="248"/>
      <c r="BU287" s="248"/>
      <c r="BV287" s="248"/>
      <c r="BW287" s="248"/>
      <c r="BX287" s="248"/>
      <c r="BY287" s="248"/>
      <c r="BZ287" s="248"/>
      <c r="CA287" s="248"/>
      <c r="CB287" s="248"/>
      <c r="CC287" s="248"/>
      <c r="CD287" s="248"/>
      <c r="CE287" s="248"/>
      <c r="CF287" s="248"/>
      <c r="CG287" s="248"/>
      <c r="CH287" s="248"/>
      <c r="CI287" s="248"/>
      <c r="CJ287" s="248"/>
      <c r="CK287" s="248"/>
      <c r="CL287" s="248"/>
      <c r="CM287" s="248"/>
      <c r="CN287" s="248"/>
      <c r="CO287" s="248"/>
      <c r="CP287" s="248"/>
      <c r="CQ287" s="248"/>
      <c r="CR287" s="248"/>
      <c r="CS287" s="248"/>
      <c r="CT287" s="248"/>
      <c r="CU287" s="248"/>
      <c r="CV287" s="248"/>
      <c r="CW287" s="248"/>
      <c r="CX287" s="248"/>
      <c r="CY287" s="248"/>
      <c r="CZ287" s="248"/>
      <c r="DA287" s="248"/>
      <c r="DB287" s="248"/>
      <c r="DC287" s="248"/>
      <c r="DD287" s="248"/>
      <c r="DE287" s="248"/>
      <c r="DF287" s="248"/>
      <c r="DG287" s="248"/>
      <c r="DH287" s="248"/>
      <c r="DI287" s="248"/>
      <c r="DJ287" s="248"/>
      <c r="DK287" s="248"/>
      <c r="DL287" s="248"/>
      <c r="DM287" s="248"/>
      <c r="DN287" s="248"/>
      <c r="DO287" s="248"/>
      <c r="DP287" s="248"/>
      <c r="DQ287" s="248"/>
      <c r="DR287" s="248"/>
      <c r="DS287" s="248"/>
      <c r="DT287" s="248"/>
      <c r="DU287" s="248"/>
      <c r="DV287" s="248"/>
      <c r="DW287" s="248"/>
      <c r="DX287" s="248"/>
      <c r="DY287" s="248"/>
      <c r="DZ287" s="248"/>
      <c r="EA287" s="248"/>
      <c r="EB287" s="248"/>
      <c r="EC287" s="248"/>
      <c r="ED287" s="248"/>
      <c r="EE287" s="248"/>
      <c r="EF287" s="248"/>
      <c r="EG287" s="248"/>
      <c r="EH287" s="248"/>
      <c r="EI287" s="248"/>
      <c r="EJ287" s="248"/>
      <c r="EK287" s="248"/>
      <c r="EL287" s="248"/>
      <c r="EM287" s="248"/>
      <c r="EN287" s="248"/>
      <c r="EO287" s="248"/>
      <c r="EP287" s="248"/>
      <c r="EQ287" s="248"/>
      <c r="ER287" s="248"/>
      <c r="ES287" s="248"/>
      <c r="ET287" s="248"/>
      <c r="EU287" s="248"/>
      <c r="EV287" s="248"/>
      <c r="EW287" s="248"/>
      <c r="EX287" s="248"/>
      <c r="EY287" s="248"/>
      <c r="EZ287" s="248"/>
      <c r="FA287" s="248"/>
      <c r="FB287" s="248"/>
      <c r="FC287" s="248"/>
      <c r="FD287" s="248"/>
      <c r="FE287" s="248"/>
      <c r="FF287" s="248"/>
      <c r="FG287" s="248"/>
      <c r="FH287" s="248"/>
      <c r="FI287" s="248"/>
      <c r="FJ287" s="248"/>
      <c r="FK287" s="248"/>
      <c r="FL287" s="248"/>
      <c r="FM287" s="248"/>
      <c r="FN287" s="248"/>
      <c r="FO287" s="248"/>
      <c r="FP287" s="248"/>
      <c r="FQ287" s="248"/>
      <c r="FR287" s="248"/>
      <c r="FS287" s="248"/>
      <c r="FT287" s="248"/>
      <c r="FU287" s="248"/>
      <c r="FV287" s="248"/>
      <c r="FW287" s="248"/>
      <c r="FX287" s="248"/>
      <c r="FY287" s="248"/>
      <c r="FZ287" s="248"/>
      <c r="GA287" s="248"/>
      <c r="GB287" s="248"/>
      <c r="GC287" s="248"/>
      <c r="GD287" s="248"/>
      <c r="GE287" s="248"/>
      <c r="GF287" s="248"/>
      <c r="GG287" s="248"/>
      <c r="GH287" s="248"/>
      <c r="GI287" s="248"/>
      <c r="GJ287" s="248"/>
      <c r="GK287" s="248"/>
      <c r="GL287" s="248"/>
      <c r="GM287" s="248"/>
      <c r="GN287" s="248"/>
      <c r="GO287" s="248"/>
      <c r="GP287" s="248"/>
      <c r="GQ287" s="248"/>
      <c r="GR287" s="248"/>
      <c r="GS287" s="248"/>
      <c r="GT287" s="248"/>
      <c r="GU287" s="248"/>
      <c r="GV287" s="248"/>
      <c r="GW287" s="248"/>
      <c r="GX287" s="248"/>
      <c r="GY287" s="248"/>
      <c r="GZ287" s="248"/>
      <c r="HA287" s="248"/>
      <c r="HB287" s="248"/>
      <c r="HC287" s="248"/>
      <c r="HD287" s="248"/>
      <c r="HE287" s="248"/>
      <c r="HF287" s="248"/>
      <c r="HG287" s="248"/>
      <c r="HH287" s="248"/>
      <c r="HI287" s="248"/>
      <c r="HJ287" s="248"/>
      <c r="HK287" s="248"/>
      <c r="HL287" s="248"/>
      <c r="HM287" s="248"/>
      <c r="HN287" s="248"/>
      <c r="HO287" s="248"/>
      <c r="HP287" s="248"/>
      <c r="HQ287" s="248"/>
      <c r="HR287" s="248"/>
      <c r="HS287" s="248"/>
      <c r="HT287" s="248"/>
      <c r="HU287" s="248"/>
      <c r="HV287" s="248"/>
      <c r="HW287" s="248"/>
      <c r="HX287" s="248"/>
      <c r="HY287" s="248"/>
      <c r="HZ287" s="248"/>
      <c r="IA287" s="248"/>
      <c r="IB287" s="248"/>
      <c r="IC287" s="248"/>
      <c r="ID287" s="248"/>
      <c r="IE287" s="248"/>
      <c r="IF287" s="248"/>
      <c r="IG287" s="248"/>
      <c r="IH287" s="248"/>
      <c r="II287" s="248"/>
      <c r="IJ287" s="248"/>
      <c r="IK287" s="248"/>
      <c r="IL287" s="248"/>
      <c r="IM287" s="248"/>
      <c r="IN287" s="248"/>
      <c r="IO287" s="248"/>
      <c r="IP287" s="248"/>
      <c r="IQ287" s="248"/>
      <c r="IR287" s="248"/>
      <c r="IS287" s="248"/>
      <c r="IT287" s="248"/>
      <c r="IU287" s="248"/>
      <c r="IV287" s="248"/>
      <c r="IW287" s="248"/>
      <c r="IX287" s="248"/>
      <c r="IY287" s="248"/>
      <c r="IZ287" s="248"/>
      <c r="JA287" s="248"/>
      <c r="JB287" s="248"/>
      <c r="JC287" s="248"/>
      <c r="JD287" s="248"/>
      <c r="JE287" s="248"/>
      <c r="JF287" s="248"/>
      <c r="JG287" s="248"/>
      <c r="JH287" s="248"/>
      <c r="JI287" s="248"/>
      <c r="JJ287" s="248"/>
      <c r="JK287" s="248"/>
      <c r="JL287" s="248"/>
      <c r="JM287" s="248"/>
      <c r="JN287" s="248"/>
      <c r="JO287" s="248"/>
      <c r="JP287" s="248"/>
      <c r="JQ287" s="248"/>
      <c r="JR287" s="248"/>
      <c r="JS287" s="248"/>
      <c r="JT287" s="248"/>
      <c r="JU287" s="248"/>
      <c r="JV287" s="248"/>
      <c r="JW287" s="248"/>
      <c r="JX287" s="248"/>
      <c r="JY287" s="248"/>
      <c r="JZ287" s="248"/>
      <c r="KA287" s="248"/>
      <c r="KB287" s="248"/>
      <c r="KC287" s="248"/>
      <c r="KD287" s="248"/>
      <c r="KE287" s="248"/>
      <c r="KF287" s="248"/>
      <c r="KG287" s="248"/>
      <c r="KH287" s="248"/>
      <c r="KI287" s="248"/>
      <c r="KJ287" s="248"/>
      <c r="KK287" s="248"/>
      <c r="KL287" s="248"/>
      <c r="KM287" s="248"/>
      <c r="KN287" s="248"/>
      <c r="KO287" s="248"/>
      <c r="KP287" s="248"/>
      <c r="KQ287" s="248"/>
      <c r="KR287" s="248"/>
      <c r="KS287" s="248"/>
      <c r="KT287" s="248"/>
      <c r="KU287" s="248"/>
      <c r="KV287" s="248"/>
      <c r="KW287" s="248"/>
      <c r="KX287" s="248"/>
      <c r="KY287" s="248"/>
      <c r="KZ287" s="248"/>
      <c r="LA287" s="248"/>
      <c r="LB287" s="248"/>
      <c r="LC287" s="248"/>
      <c r="LD287" s="248"/>
      <c r="LE287" s="248"/>
      <c r="LF287" s="248"/>
      <c r="LG287" s="248"/>
      <c r="LH287" s="248"/>
      <c r="LI287" s="248"/>
      <c r="LJ287" s="248"/>
      <c r="LK287" s="248"/>
      <c r="LL287" s="248"/>
      <c r="LM287" s="248"/>
      <c r="LN287" s="248"/>
      <c r="LO287" s="248"/>
      <c r="LP287" s="248"/>
      <c r="LQ287" s="248"/>
      <c r="LR287" s="248"/>
      <c r="LS287" s="248"/>
      <c r="LT287" s="248"/>
      <c r="LU287" s="248"/>
      <c r="LV287" s="248"/>
      <c r="LW287" s="248"/>
      <c r="LX287" s="248"/>
      <c r="LY287" s="248"/>
      <c r="LZ287" s="248"/>
      <c r="MA287" s="248"/>
      <c r="MB287" s="248"/>
      <c r="MC287" s="248"/>
      <c r="MD287" s="248"/>
      <c r="ME287" s="248"/>
      <c r="MF287" s="248"/>
      <c r="MG287" s="248"/>
      <c r="MH287" s="248"/>
      <c r="MI287" s="248"/>
      <c r="MJ287" s="248"/>
      <c r="MK287" s="248"/>
      <c r="ML287" s="248"/>
      <c r="MM287" s="248"/>
      <c r="MN287" s="248"/>
      <c r="MO287" s="248"/>
      <c r="MP287" s="248"/>
      <c r="MQ287" s="248"/>
      <c r="MR287" s="248"/>
      <c r="MS287" s="248"/>
      <c r="MT287" s="248"/>
      <c r="MU287" s="248"/>
      <c r="MV287" s="248"/>
      <c r="MW287" s="248"/>
      <c r="MX287" s="248"/>
      <c r="MY287" s="248"/>
      <c r="MZ287" s="248"/>
      <c r="NA287" s="248"/>
      <c r="NB287" s="248"/>
      <c r="NC287" s="248"/>
      <c r="ND287" s="248"/>
      <c r="NE287" s="248"/>
      <c r="NF287" s="248"/>
      <c r="NG287" s="248"/>
      <c r="NH287" s="248"/>
      <c r="NI287" s="248"/>
      <c r="NJ287" s="248"/>
      <c r="NK287" s="248"/>
      <c r="NL287" s="248"/>
      <c r="NM287" s="248"/>
      <c r="NN287" s="248"/>
      <c r="NO287" s="248"/>
      <c r="NP287" s="248"/>
      <c r="NQ287" s="248"/>
      <c r="NR287" s="248"/>
      <c r="NS287" s="248"/>
      <c r="NT287" s="248"/>
      <c r="NU287" s="248"/>
      <c r="NV287" s="248"/>
      <c r="NW287" s="248"/>
      <c r="NX287" s="248"/>
      <c r="NY287" s="248"/>
      <c r="NZ287" s="248"/>
      <c r="OA287" s="248"/>
      <c r="OB287" s="248"/>
      <c r="OC287" s="248"/>
      <c r="OD287" s="248"/>
      <c r="OE287" s="248"/>
      <c r="OF287" s="248"/>
      <c r="OG287" s="248"/>
      <c r="OH287" s="248"/>
      <c r="OI287" s="248"/>
      <c r="OJ287" s="248"/>
      <c r="OK287" s="248"/>
      <c r="OL287" s="248"/>
      <c r="OM287" s="248"/>
      <c r="ON287" s="248"/>
      <c r="OO287" s="248"/>
      <c r="OP287" s="248"/>
      <c r="OQ287" s="248"/>
      <c r="OR287" s="248"/>
      <c r="OS287" s="248"/>
      <c r="OT287" s="248"/>
      <c r="OU287" s="248"/>
      <c r="OV287" s="248"/>
      <c r="OW287" s="248"/>
      <c r="OX287" s="248"/>
      <c r="OY287" s="248"/>
      <c r="OZ287" s="248"/>
      <c r="PA287" s="248"/>
      <c r="PB287" s="248"/>
      <c r="PC287" s="248"/>
      <c r="PD287" s="248"/>
      <c r="PE287" s="248"/>
      <c r="PF287" s="248"/>
      <c r="PG287" s="248"/>
      <c r="PH287" s="248"/>
      <c r="PI287" s="248"/>
      <c r="PJ287" s="248"/>
      <c r="PK287" s="248"/>
      <c r="PL287" s="248"/>
      <c r="PM287" s="248"/>
      <c r="PN287" s="248"/>
      <c r="PO287" s="248"/>
      <c r="PP287" s="248"/>
      <c r="PQ287" s="248"/>
      <c r="PR287" s="248"/>
      <c r="PS287" s="248"/>
      <c r="PT287" s="248"/>
      <c r="PU287" s="248"/>
      <c r="PV287" s="248"/>
      <c r="PW287" s="248"/>
      <c r="PX287" s="248"/>
      <c r="PY287" s="248"/>
      <c r="PZ287" s="248"/>
      <c r="QA287" s="248"/>
      <c r="QB287" s="248"/>
      <c r="QC287" s="248"/>
      <c r="QD287" s="248"/>
      <c r="QE287" s="248"/>
      <c r="QF287" s="248"/>
      <c r="QG287" s="248"/>
      <c r="QH287" s="248"/>
      <c r="QI287" s="248"/>
      <c r="QJ287" s="248"/>
      <c r="QK287" s="248"/>
      <c r="QL287" s="248"/>
      <c r="QM287" s="248"/>
      <c r="QN287" s="248"/>
      <c r="QO287" s="248"/>
      <c r="QP287" s="248"/>
      <c r="QQ287" s="248"/>
      <c r="QR287" s="248"/>
      <c r="QS287" s="248"/>
      <c r="QT287" s="248"/>
      <c r="QU287" s="248"/>
      <c r="QV287" s="248"/>
      <c r="QW287" s="248"/>
      <c r="QX287" s="248"/>
      <c r="QY287" s="248"/>
      <c r="QZ287" s="248"/>
      <c r="RA287" s="248"/>
      <c r="RB287" s="248"/>
      <c r="RC287" s="248"/>
      <c r="RD287" s="248"/>
      <c r="RE287" s="248"/>
      <c r="RF287" s="248"/>
      <c r="RG287" s="248"/>
      <c r="RH287" s="248"/>
      <c r="RI287" s="248"/>
      <c r="RJ287" s="248"/>
      <c r="RK287" s="248"/>
      <c r="RL287" s="248"/>
      <c r="RM287" s="248"/>
      <c r="RN287" s="248"/>
      <c r="RO287" s="248"/>
      <c r="RP287" s="248"/>
      <c r="RQ287" s="248"/>
      <c r="RR287" s="248"/>
      <c r="RS287" s="248"/>
      <c r="RT287" s="248"/>
      <c r="RU287" s="248"/>
      <c r="RV287" s="248"/>
      <c r="RW287" s="248"/>
      <c r="RX287" s="248"/>
      <c r="RY287" s="248"/>
      <c r="RZ287" s="248"/>
      <c r="SA287" s="248"/>
      <c r="SB287" s="248"/>
      <c r="SC287" s="248"/>
      <c r="SD287" s="248"/>
      <c r="SE287" s="248"/>
      <c r="SF287" s="248"/>
      <c r="SG287" s="248"/>
      <c r="SH287" s="248"/>
      <c r="SI287" s="248"/>
      <c r="SJ287" s="248"/>
      <c r="SK287" s="248"/>
      <c r="SL287" s="248"/>
      <c r="SM287" s="248"/>
      <c r="SN287" s="248"/>
      <c r="SO287" s="248"/>
      <c r="SP287" s="248"/>
      <c r="SQ287" s="248"/>
      <c r="SR287" s="248"/>
      <c r="SS287" s="248"/>
      <c r="ST287" s="248"/>
      <c r="SU287" s="248"/>
      <c r="SV287" s="248"/>
      <c r="SW287" s="248"/>
      <c r="SX287" s="248"/>
      <c r="SY287" s="248"/>
      <c r="SZ287" s="248"/>
      <c r="TA287" s="248"/>
      <c r="TB287" s="248"/>
      <c r="TC287" s="248"/>
      <c r="TD287" s="248"/>
      <c r="TE287" s="248"/>
      <c r="TF287" s="248"/>
      <c r="TG287" s="248"/>
      <c r="TH287" s="248"/>
      <c r="TI287" s="248"/>
      <c r="TJ287" s="248"/>
      <c r="TK287" s="248"/>
      <c r="TL287" s="248"/>
      <c r="TM287" s="248"/>
      <c r="TN287" s="248"/>
      <c r="TO287" s="248"/>
      <c r="TP287" s="248"/>
      <c r="TQ287" s="248"/>
      <c r="TR287" s="248"/>
      <c r="TS287" s="248"/>
      <c r="TT287" s="248"/>
      <c r="TU287" s="248"/>
      <c r="TV287" s="248"/>
      <c r="TW287" s="248"/>
      <c r="TX287" s="248"/>
      <c r="TY287" s="248"/>
      <c r="TZ287" s="248"/>
      <c r="UA287" s="248"/>
      <c r="UB287" s="248"/>
      <c r="UC287" s="248"/>
      <c r="UD287" s="248"/>
      <c r="UE287" s="248"/>
      <c r="UF287" s="248"/>
      <c r="UG287" s="248"/>
      <c r="UH287" s="248"/>
      <c r="UI287" s="248"/>
      <c r="UJ287" s="248"/>
      <c r="UK287" s="248"/>
      <c r="UL287" s="248"/>
      <c r="UM287" s="248"/>
      <c r="UN287" s="248"/>
      <c r="UO287" s="248"/>
      <c r="UP287" s="248"/>
      <c r="UQ287" s="248"/>
      <c r="UR287" s="248"/>
      <c r="US287" s="248"/>
      <c r="UT287" s="248"/>
      <c r="UU287" s="248"/>
      <c r="UV287" s="248"/>
      <c r="UW287" s="248"/>
      <c r="UX287" s="248"/>
      <c r="UY287" s="248"/>
      <c r="UZ287" s="248"/>
      <c r="VA287" s="248"/>
      <c r="VB287" s="248"/>
      <c r="VC287" s="248"/>
      <c r="VD287" s="248"/>
      <c r="VE287" s="248"/>
      <c r="VF287" s="248"/>
      <c r="VG287" s="248"/>
      <c r="VH287" s="248"/>
      <c r="VI287" s="248"/>
      <c r="VJ287" s="248"/>
      <c r="VK287" s="248"/>
      <c r="VL287" s="248"/>
      <c r="VM287" s="248"/>
      <c r="VN287" s="248"/>
      <c r="VO287" s="248"/>
      <c r="VP287" s="248"/>
      <c r="VQ287" s="248"/>
      <c r="VR287" s="248"/>
      <c r="VS287" s="248"/>
      <c r="VT287" s="248"/>
      <c r="VU287" s="248"/>
      <c r="VV287" s="248"/>
      <c r="VW287" s="248"/>
      <c r="VX287" s="248"/>
      <c r="VY287" s="248"/>
      <c r="VZ287" s="248"/>
      <c r="WA287" s="248"/>
      <c r="WB287" s="248"/>
    </row>
    <row r="288" spans="1:600" s="92" customFormat="1" ht="31.15" customHeight="1">
      <c r="A288" s="401">
        <v>279</v>
      </c>
      <c r="B288" s="219" t="s">
        <v>664</v>
      </c>
      <c r="C288" s="272">
        <f>+D288+E288+F288</f>
        <v>192</v>
      </c>
      <c r="D288" s="236"/>
      <c r="E288" s="236"/>
      <c r="F288" s="273">
        <f>SUM(G288:Y288)</f>
        <v>192</v>
      </c>
      <c r="G288" s="232"/>
      <c r="H288" s="232"/>
      <c r="I288" s="232"/>
      <c r="J288" s="232"/>
      <c r="K288" s="232"/>
      <c r="L288" s="232"/>
      <c r="M288" s="232"/>
      <c r="N288" s="232"/>
      <c r="O288" s="232"/>
      <c r="P288" s="232"/>
      <c r="Q288" s="236"/>
      <c r="R288" s="236"/>
      <c r="S288" s="232"/>
      <c r="T288" s="232"/>
      <c r="U288" s="141">
        <v>192</v>
      </c>
      <c r="V288" s="232"/>
      <c r="W288" s="232"/>
      <c r="X288" s="232"/>
      <c r="Y288" s="246"/>
      <c r="Z288" s="334"/>
      <c r="AA288" s="334"/>
      <c r="AB288" s="334"/>
      <c r="AC288" s="248"/>
      <c r="AD288" s="248"/>
      <c r="AE288" s="248"/>
      <c r="AF288" s="248"/>
      <c r="AG288" s="248"/>
      <c r="AH288" s="248"/>
      <c r="AI288" s="248"/>
      <c r="AJ288" s="248"/>
      <c r="AK288" s="248"/>
      <c r="AL288" s="248"/>
      <c r="AM288" s="248"/>
      <c r="AN288" s="248"/>
      <c r="AO288" s="248"/>
      <c r="AP288" s="248"/>
      <c r="AQ288" s="248"/>
      <c r="AR288" s="248"/>
      <c r="AS288" s="248"/>
      <c r="AT288" s="248"/>
      <c r="AU288" s="248"/>
      <c r="AV288" s="248"/>
      <c r="AW288" s="248"/>
      <c r="AX288" s="248"/>
      <c r="AY288" s="248"/>
      <c r="AZ288" s="248"/>
      <c r="BA288" s="248"/>
      <c r="BB288" s="248"/>
      <c r="BC288" s="248"/>
      <c r="BD288" s="248"/>
      <c r="BE288" s="248"/>
      <c r="BF288" s="248"/>
      <c r="BG288" s="248"/>
      <c r="BH288" s="248"/>
      <c r="BI288" s="248"/>
      <c r="BJ288" s="248"/>
      <c r="BK288" s="248"/>
      <c r="BL288" s="248"/>
      <c r="BM288" s="248"/>
      <c r="BN288" s="248"/>
      <c r="BO288" s="248"/>
      <c r="BP288" s="248"/>
      <c r="BQ288" s="248"/>
      <c r="BR288" s="248"/>
      <c r="BS288" s="248"/>
      <c r="BT288" s="248"/>
      <c r="BU288" s="248"/>
      <c r="BV288" s="248"/>
      <c r="BW288" s="248"/>
      <c r="BX288" s="248"/>
      <c r="BY288" s="248"/>
      <c r="BZ288" s="248"/>
      <c r="CA288" s="248"/>
      <c r="CB288" s="248"/>
      <c r="CC288" s="248"/>
      <c r="CD288" s="248"/>
      <c r="CE288" s="248"/>
      <c r="CF288" s="248"/>
      <c r="CG288" s="248"/>
      <c r="CH288" s="248"/>
      <c r="CI288" s="248"/>
      <c r="CJ288" s="248"/>
      <c r="CK288" s="248"/>
      <c r="CL288" s="248"/>
      <c r="CM288" s="248"/>
      <c r="CN288" s="248"/>
      <c r="CO288" s="248"/>
      <c r="CP288" s="248"/>
      <c r="CQ288" s="248"/>
      <c r="CR288" s="248"/>
      <c r="CS288" s="248"/>
      <c r="CT288" s="248"/>
      <c r="CU288" s="248"/>
      <c r="CV288" s="248"/>
      <c r="CW288" s="248"/>
      <c r="CX288" s="248"/>
      <c r="CY288" s="248"/>
      <c r="CZ288" s="248"/>
      <c r="DA288" s="248"/>
      <c r="DB288" s="248"/>
      <c r="DC288" s="248"/>
      <c r="DD288" s="248"/>
      <c r="DE288" s="248"/>
      <c r="DF288" s="248"/>
      <c r="DG288" s="248"/>
      <c r="DH288" s="248"/>
      <c r="DI288" s="248"/>
      <c r="DJ288" s="248"/>
      <c r="DK288" s="248"/>
      <c r="DL288" s="248"/>
      <c r="DM288" s="248"/>
      <c r="DN288" s="248"/>
      <c r="DO288" s="248"/>
      <c r="DP288" s="248"/>
      <c r="DQ288" s="248"/>
      <c r="DR288" s="248"/>
      <c r="DS288" s="248"/>
      <c r="DT288" s="248"/>
      <c r="DU288" s="248"/>
      <c r="DV288" s="248"/>
      <c r="DW288" s="248"/>
      <c r="DX288" s="248"/>
      <c r="DY288" s="248"/>
      <c r="DZ288" s="248"/>
      <c r="EA288" s="248"/>
      <c r="EB288" s="248"/>
      <c r="EC288" s="248"/>
      <c r="ED288" s="248"/>
      <c r="EE288" s="248"/>
      <c r="EF288" s="248"/>
      <c r="EG288" s="248"/>
      <c r="EH288" s="248"/>
      <c r="EI288" s="248"/>
      <c r="EJ288" s="248"/>
      <c r="EK288" s="248"/>
      <c r="EL288" s="248"/>
      <c r="EM288" s="248"/>
      <c r="EN288" s="248"/>
      <c r="EO288" s="248"/>
      <c r="EP288" s="248"/>
      <c r="EQ288" s="248"/>
      <c r="ER288" s="248"/>
      <c r="ES288" s="248"/>
      <c r="ET288" s="248"/>
      <c r="EU288" s="248"/>
      <c r="EV288" s="248"/>
      <c r="EW288" s="248"/>
      <c r="EX288" s="248"/>
      <c r="EY288" s="248"/>
      <c r="EZ288" s="248"/>
      <c r="FA288" s="248"/>
      <c r="FB288" s="248"/>
      <c r="FC288" s="248"/>
      <c r="FD288" s="248"/>
      <c r="FE288" s="248"/>
      <c r="FF288" s="248"/>
      <c r="FG288" s="248"/>
      <c r="FH288" s="248"/>
      <c r="FI288" s="248"/>
      <c r="FJ288" s="248"/>
      <c r="FK288" s="248"/>
      <c r="FL288" s="248"/>
      <c r="FM288" s="248"/>
      <c r="FN288" s="248"/>
      <c r="FO288" s="248"/>
      <c r="FP288" s="248"/>
      <c r="FQ288" s="248"/>
      <c r="FR288" s="248"/>
      <c r="FS288" s="248"/>
      <c r="FT288" s="248"/>
      <c r="FU288" s="248"/>
      <c r="FV288" s="248"/>
      <c r="FW288" s="248"/>
      <c r="FX288" s="248"/>
      <c r="FY288" s="248"/>
      <c r="FZ288" s="248"/>
      <c r="GA288" s="248"/>
      <c r="GB288" s="248"/>
      <c r="GC288" s="248"/>
      <c r="GD288" s="248"/>
      <c r="GE288" s="248"/>
      <c r="GF288" s="248"/>
      <c r="GG288" s="248"/>
      <c r="GH288" s="248"/>
      <c r="GI288" s="248"/>
      <c r="GJ288" s="248"/>
      <c r="GK288" s="248"/>
      <c r="GL288" s="248"/>
      <c r="GM288" s="248"/>
      <c r="GN288" s="248"/>
      <c r="GO288" s="248"/>
      <c r="GP288" s="248"/>
      <c r="GQ288" s="248"/>
      <c r="GR288" s="248"/>
      <c r="GS288" s="248"/>
      <c r="GT288" s="248"/>
      <c r="GU288" s="248"/>
      <c r="GV288" s="248"/>
      <c r="GW288" s="248"/>
      <c r="GX288" s="248"/>
      <c r="GY288" s="248"/>
      <c r="GZ288" s="248"/>
      <c r="HA288" s="248"/>
      <c r="HB288" s="248"/>
      <c r="HC288" s="248"/>
      <c r="HD288" s="248"/>
      <c r="HE288" s="248"/>
      <c r="HF288" s="248"/>
      <c r="HG288" s="248"/>
      <c r="HH288" s="248"/>
      <c r="HI288" s="248"/>
      <c r="HJ288" s="248"/>
      <c r="HK288" s="248"/>
      <c r="HL288" s="248"/>
      <c r="HM288" s="248"/>
      <c r="HN288" s="248"/>
      <c r="HO288" s="248"/>
      <c r="HP288" s="248"/>
      <c r="HQ288" s="248"/>
      <c r="HR288" s="248"/>
      <c r="HS288" s="248"/>
      <c r="HT288" s="248"/>
      <c r="HU288" s="248"/>
      <c r="HV288" s="248"/>
      <c r="HW288" s="248"/>
      <c r="HX288" s="248"/>
      <c r="HY288" s="248"/>
      <c r="HZ288" s="248"/>
      <c r="IA288" s="248"/>
      <c r="IB288" s="248"/>
      <c r="IC288" s="248"/>
      <c r="ID288" s="248"/>
      <c r="IE288" s="248"/>
      <c r="IF288" s="248"/>
      <c r="IG288" s="248"/>
      <c r="IH288" s="248"/>
      <c r="II288" s="248"/>
      <c r="IJ288" s="248"/>
      <c r="IK288" s="248"/>
      <c r="IL288" s="248"/>
      <c r="IM288" s="248"/>
      <c r="IN288" s="248"/>
      <c r="IO288" s="248"/>
      <c r="IP288" s="248"/>
      <c r="IQ288" s="248"/>
      <c r="IR288" s="248"/>
      <c r="IS288" s="248"/>
      <c r="IT288" s="248"/>
      <c r="IU288" s="248"/>
      <c r="IV288" s="248"/>
      <c r="IW288" s="248"/>
      <c r="IX288" s="248"/>
      <c r="IY288" s="248"/>
      <c r="IZ288" s="248"/>
      <c r="JA288" s="248"/>
      <c r="JB288" s="248"/>
      <c r="JC288" s="248"/>
      <c r="JD288" s="248"/>
      <c r="JE288" s="248"/>
      <c r="JF288" s="248"/>
      <c r="JG288" s="248"/>
      <c r="JH288" s="248"/>
      <c r="JI288" s="248"/>
      <c r="JJ288" s="248"/>
      <c r="JK288" s="248"/>
      <c r="JL288" s="248"/>
      <c r="JM288" s="248"/>
      <c r="JN288" s="248"/>
      <c r="JO288" s="248"/>
      <c r="JP288" s="248"/>
      <c r="JQ288" s="248"/>
      <c r="JR288" s="248"/>
      <c r="JS288" s="248"/>
      <c r="JT288" s="248"/>
      <c r="JU288" s="248"/>
      <c r="JV288" s="248"/>
      <c r="JW288" s="248"/>
      <c r="JX288" s="248"/>
      <c r="JY288" s="248"/>
      <c r="JZ288" s="248"/>
      <c r="KA288" s="248"/>
      <c r="KB288" s="248"/>
      <c r="KC288" s="248"/>
      <c r="KD288" s="248"/>
      <c r="KE288" s="248"/>
      <c r="KF288" s="248"/>
      <c r="KG288" s="248"/>
      <c r="KH288" s="248"/>
      <c r="KI288" s="248"/>
      <c r="KJ288" s="248"/>
      <c r="KK288" s="248"/>
      <c r="KL288" s="248"/>
      <c r="KM288" s="248"/>
      <c r="KN288" s="248"/>
      <c r="KO288" s="248"/>
      <c r="KP288" s="248"/>
      <c r="KQ288" s="248"/>
      <c r="KR288" s="248"/>
      <c r="KS288" s="248"/>
      <c r="KT288" s="248"/>
      <c r="KU288" s="248"/>
      <c r="KV288" s="248"/>
      <c r="KW288" s="248"/>
      <c r="KX288" s="248"/>
      <c r="KY288" s="248"/>
      <c r="KZ288" s="248"/>
      <c r="LA288" s="248"/>
      <c r="LB288" s="248"/>
      <c r="LC288" s="248"/>
      <c r="LD288" s="248"/>
      <c r="LE288" s="248"/>
      <c r="LF288" s="248"/>
      <c r="LG288" s="248"/>
      <c r="LH288" s="248"/>
      <c r="LI288" s="248"/>
      <c r="LJ288" s="248"/>
      <c r="LK288" s="248"/>
      <c r="LL288" s="248"/>
      <c r="LM288" s="248"/>
      <c r="LN288" s="248"/>
      <c r="LO288" s="248"/>
      <c r="LP288" s="248"/>
      <c r="LQ288" s="248"/>
      <c r="LR288" s="248"/>
      <c r="LS288" s="248"/>
      <c r="LT288" s="248"/>
      <c r="LU288" s="248"/>
      <c r="LV288" s="248"/>
      <c r="LW288" s="248"/>
      <c r="LX288" s="248"/>
      <c r="LY288" s="248"/>
      <c r="LZ288" s="248"/>
      <c r="MA288" s="248"/>
      <c r="MB288" s="248"/>
      <c r="MC288" s="248"/>
      <c r="MD288" s="248"/>
      <c r="ME288" s="248"/>
      <c r="MF288" s="248"/>
      <c r="MG288" s="248"/>
      <c r="MH288" s="248"/>
      <c r="MI288" s="248"/>
      <c r="MJ288" s="248"/>
      <c r="MK288" s="248"/>
      <c r="ML288" s="248"/>
      <c r="MM288" s="248"/>
      <c r="MN288" s="248"/>
      <c r="MO288" s="248"/>
      <c r="MP288" s="248"/>
      <c r="MQ288" s="248"/>
      <c r="MR288" s="248"/>
      <c r="MS288" s="248"/>
      <c r="MT288" s="248"/>
      <c r="MU288" s="248"/>
      <c r="MV288" s="248"/>
      <c r="MW288" s="248"/>
      <c r="MX288" s="248"/>
      <c r="MY288" s="248"/>
      <c r="MZ288" s="248"/>
      <c r="NA288" s="248"/>
      <c r="NB288" s="248"/>
      <c r="NC288" s="248"/>
      <c r="ND288" s="248"/>
      <c r="NE288" s="248"/>
      <c r="NF288" s="248"/>
      <c r="NG288" s="248"/>
      <c r="NH288" s="248"/>
      <c r="NI288" s="248"/>
      <c r="NJ288" s="248"/>
      <c r="NK288" s="248"/>
      <c r="NL288" s="248"/>
      <c r="NM288" s="248"/>
      <c r="NN288" s="248"/>
      <c r="NO288" s="248"/>
      <c r="NP288" s="248"/>
      <c r="NQ288" s="248"/>
      <c r="NR288" s="248"/>
      <c r="NS288" s="248"/>
      <c r="NT288" s="248"/>
      <c r="NU288" s="248"/>
      <c r="NV288" s="248"/>
      <c r="NW288" s="248"/>
      <c r="NX288" s="248"/>
      <c r="NY288" s="248"/>
      <c r="NZ288" s="248"/>
      <c r="OA288" s="248"/>
      <c r="OB288" s="248"/>
      <c r="OC288" s="248"/>
      <c r="OD288" s="248"/>
      <c r="OE288" s="248"/>
      <c r="OF288" s="248"/>
      <c r="OG288" s="248"/>
      <c r="OH288" s="248"/>
      <c r="OI288" s="248"/>
      <c r="OJ288" s="248"/>
      <c r="OK288" s="248"/>
      <c r="OL288" s="248"/>
      <c r="OM288" s="248"/>
      <c r="ON288" s="248"/>
      <c r="OO288" s="248"/>
      <c r="OP288" s="248"/>
      <c r="OQ288" s="248"/>
      <c r="OR288" s="248"/>
      <c r="OS288" s="248"/>
      <c r="OT288" s="248"/>
      <c r="OU288" s="248"/>
      <c r="OV288" s="248"/>
      <c r="OW288" s="248"/>
      <c r="OX288" s="248"/>
      <c r="OY288" s="248"/>
      <c r="OZ288" s="248"/>
      <c r="PA288" s="248"/>
      <c r="PB288" s="248"/>
      <c r="PC288" s="248"/>
      <c r="PD288" s="248"/>
      <c r="PE288" s="248"/>
      <c r="PF288" s="248"/>
      <c r="PG288" s="248"/>
      <c r="PH288" s="248"/>
      <c r="PI288" s="248"/>
      <c r="PJ288" s="248"/>
      <c r="PK288" s="248"/>
      <c r="PL288" s="248"/>
      <c r="PM288" s="248"/>
      <c r="PN288" s="248"/>
      <c r="PO288" s="248"/>
      <c r="PP288" s="248"/>
      <c r="PQ288" s="248"/>
      <c r="PR288" s="248"/>
      <c r="PS288" s="248"/>
      <c r="PT288" s="248"/>
      <c r="PU288" s="248"/>
      <c r="PV288" s="248"/>
      <c r="PW288" s="248"/>
      <c r="PX288" s="248"/>
      <c r="PY288" s="248"/>
      <c r="PZ288" s="248"/>
      <c r="QA288" s="248"/>
      <c r="QB288" s="248"/>
      <c r="QC288" s="248"/>
      <c r="QD288" s="248"/>
      <c r="QE288" s="248"/>
      <c r="QF288" s="248"/>
      <c r="QG288" s="248"/>
      <c r="QH288" s="248"/>
      <c r="QI288" s="248"/>
      <c r="QJ288" s="248"/>
      <c r="QK288" s="248"/>
      <c r="QL288" s="248"/>
      <c r="QM288" s="248"/>
      <c r="QN288" s="248"/>
      <c r="QO288" s="248"/>
      <c r="QP288" s="248"/>
      <c r="QQ288" s="248"/>
      <c r="QR288" s="248"/>
      <c r="QS288" s="248"/>
      <c r="QT288" s="248"/>
      <c r="QU288" s="248"/>
      <c r="QV288" s="248"/>
      <c r="QW288" s="248"/>
      <c r="QX288" s="248"/>
      <c r="QY288" s="248"/>
      <c r="QZ288" s="248"/>
      <c r="RA288" s="248"/>
      <c r="RB288" s="248"/>
      <c r="RC288" s="248"/>
      <c r="RD288" s="248"/>
      <c r="RE288" s="248"/>
      <c r="RF288" s="248"/>
      <c r="RG288" s="248"/>
      <c r="RH288" s="248"/>
      <c r="RI288" s="248"/>
      <c r="RJ288" s="248"/>
      <c r="RK288" s="248"/>
      <c r="RL288" s="248"/>
      <c r="RM288" s="248"/>
      <c r="RN288" s="248"/>
      <c r="RO288" s="248"/>
      <c r="RP288" s="248"/>
      <c r="RQ288" s="248"/>
      <c r="RR288" s="248"/>
      <c r="RS288" s="248"/>
      <c r="RT288" s="248"/>
      <c r="RU288" s="248"/>
      <c r="RV288" s="248"/>
      <c r="RW288" s="248"/>
      <c r="RX288" s="248"/>
      <c r="RY288" s="248"/>
      <c r="RZ288" s="248"/>
      <c r="SA288" s="248"/>
      <c r="SB288" s="248"/>
      <c r="SC288" s="248"/>
      <c r="SD288" s="248"/>
      <c r="SE288" s="248"/>
      <c r="SF288" s="248"/>
      <c r="SG288" s="248"/>
      <c r="SH288" s="248"/>
      <c r="SI288" s="248"/>
      <c r="SJ288" s="248"/>
      <c r="SK288" s="248"/>
      <c r="SL288" s="248"/>
      <c r="SM288" s="248"/>
      <c r="SN288" s="248"/>
      <c r="SO288" s="248"/>
      <c r="SP288" s="248"/>
      <c r="SQ288" s="248"/>
      <c r="SR288" s="248"/>
      <c r="SS288" s="248"/>
      <c r="ST288" s="248"/>
      <c r="SU288" s="248"/>
      <c r="SV288" s="248"/>
      <c r="SW288" s="248"/>
      <c r="SX288" s="248"/>
      <c r="SY288" s="248"/>
      <c r="SZ288" s="248"/>
      <c r="TA288" s="248"/>
      <c r="TB288" s="248"/>
      <c r="TC288" s="248"/>
      <c r="TD288" s="248"/>
      <c r="TE288" s="248"/>
      <c r="TF288" s="248"/>
      <c r="TG288" s="248"/>
      <c r="TH288" s="248"/>
      <c r="TI288" s="248"/>
      <c r="TJ288" s="248"/>
      <c r="TK288" s="248"/>
      <c r="TL288" s="248"/>
      <c r="TM288" s="248"/>
      <c r="TN288" s="248"/>
      <c r="TO288" s="248"/>
      <c r="TP288" s="248"/>
      <c r="TQ288" s="248"/>
      <c r="TR288" s="248"/>
      <c r="TS288" s="248"/>
      <c r="TT288" s="248"/>
      <c r="TU288" s="248"/>
      <c r="TV288" s="248"/>
      <c r="TW288" s="248"/>
      <c r="TX288" s="248"/>
      <c r="TY288" s="248"/>
      <c r="TZ288" s="248"/>
      <c r="UA288" s="248"/>
      <c r="UB288" s="248"/>
      <c r="UC288" s="248"/>
      <c r="UD288" s="248"/>
      <c r="UE288" s="248"/>
      <c r="UF288" s="248"/>
      <c r="UG288" s="248"/>
      <c r="UH288" s="248"/>
      <c r="UI288" s="248"/>
      <c r="UJ288" s="248"/>
      <c r="UK288" s="248"/>
      <c r="UL288" s="248"/>
      <c r="UM288" s="248"/>
      <c r="UN288" s="248"/>
      <c r="UO288" s="248"/>
      <c r="UP288" s="248"/>
      <c r="UQ288" s="248"/>
      <c r="UR288" s="248"/>
      <c r="US288" s="248"/>
      <c r="UT288" s="248"/>
      <c r="UU288" s="248"/>
      <c r="UV288" s="248"/>
      <c r="UW288" s="248"/>
      <c r="UX288" s="248"/>
      <c r="UY288" s="248"/>
      <c r="UZ288" s="248"/>
      <c r="VA288" s="248"/>
      <c r="VB288" s="248"/>
      <c r="VC288" s="248"/>
      <c r="VD288" s="248"/>
      <c r="VE288" s="248"/>
      <c r="VF288" s="248"/>
      <c r="VG288" s="248"/>
      <c r="VH288" s="248"/>
      <c r="VI288" s="248"/>
      <c r="VJ288" s="248"/>
      <c r="VK288" s="248"/>
      <c r="VL288" s="248"/>
      <c r="VM288" s="248"/>
      <c r="VN288" s="248"/>
      <c r="VO288" s="248"/>
      <c r="VP288" s="248"/>
      <c r="VQ288" s="248"/>
      <c r="VR288" s="248"/>
      <c r="VS288" s="248"/>
      <c r="VT288" s="248"/>
      <c r="VU288" s="248"/>
      <c r="VV288" s="248"/>
      <c r="VW288" s="248"/>
      <c r="VX288" s="248"/>
      <c r="VY288" s="248"/>
      <c r="VZ288" s="248"/>
      <c r="WA288" s="248"/>
      <c r="WB288" s="248"/>
    </row>
    <row r="289" spans="1:600" s="92" customFormat="1" ht="23.45" customHeight="1">
      <c r="A289" s="401">
        <v>280</v>
      </c>
      <c r="B289" s="410" t="s">
        <v>665</v>
      </c>
      <c r="C289" s="236">
        <f>+D289+E289+F289</f>
        <v>10101.1</v>
      </c>
      <c r="D289" s="236"/>
      <c r="E289" s="236"/>
      <c r="F289" s="244">
        <f>SUM(G289:Y289)</f>
        <v>10101.1</v>
      </c>
      <c r="G289" s="232"/>
      <c r="H289" s="232"/>
      <c r="I289" s="232"/>
      <c r="J289" s="232"/>
      <c r="K289" s="232"/>
      <c r="L289" s="232"/>
      <c r="M289" s="232"/>
      <c r="N289" s="232"/>
      <c r="O289" s="232"/>
      <c r="P289" s="232"/>
      <c r="Q289" s="236"/>
      <c r="R289" s="236"/>
      <c r="S289" s="232"/>
      <c r="T289" s="232"/>
      <c r="U289" s="127">
        <f>11655.1-14-1540</f>
        <v>10101.1</v>
      </c>
      <c r="V289" s="232"/>
      <c r="W289" s="232"/>
      <c r="X289" s="232"/>
      <c r="Y289" s="246"/>
      <c r="Z289" s="334"/>
      <c r="AA289" s="334"/>
      <c r="AB289" s="334"/>
      <c r="AC289" s="248"/>
      <c r="AD289" s="248"/>
      <c r="AE289" s="248"/>
      <c r="AF289" s="248"/>
      <c r="AG289" s="248"/>
      <c r="AH289" s="248"/>
      <c r="AI289" s="248"/>
      <c r="AJ289" s="248"/>
      <c r="AK289" s="248"/>
      <c r="AL289" s="248"/>
      <c r="AM289" s="248"/>
      <c r="AN289" s="248"/>
      <c r="AO289" s="248"/>
      <c r="AP289" s="248"/>
      <c r="AQ289" s="248"/>
      <c r="AR289" s="248"/>
      <c r="AS289" s="248"/>
      <c r="AT289" s="248"/>
      <c r="AU289" s="248"/>
      <c r="AV289" s="248"/>
      <c r="AW289" s="248"/>
      <c r="AX289" s="248"/>
      <c r="AY289" s="248"/>
      <c r="AZ289" s="248"/>
      <c r="BA289" s="248"/>
      <c r="BB289" s="248"/>
      <c r="BC289" s="248"/>
      <c r="BD289" s="248"/>
      <c r="BE289" s="248"/>
      <c r="BF289" s="248"/>
      <c r="BG289" s="248"/>
      <c r="BH289" s="248"/>
      <c r="BI289" s="248"/>
      <c r="BJ289" s="248"/>
      <c r="BK289" s="248"/>
      <c r="BL289" s="248"/>
      <c r="BM289" s="248"/>
      <c r="BN289" s="248"/>
      <c r="BO289" s="248"/>
      <c r="BP289" s="248"/>
      <c r="BQ289" s="248"/>
      <c r="BR289" s="248"/>
      <c r="BS289" s="248"/>
      <c r="BT289" s="248"/>
      <c r="BU289" s="248"/>
      <c r="BV289" s="248"/>
      <c r="BW289" s="248"/>
      <c r="BX289" s="248"/>
      <c r="BY289" s="248"/>
      <c r="BZ289" s="248"/>
      <c r="CA289" s="248"/>
      <c r="CB289" s="248"/>
      <c r="CC289" s="248"/>
      <c r="CD289" s="248"/>
      <c r="CE289" s="248"/>
      <c r="CF289" s="248"/>
      <c r="CG289" s="248"/>
      <c r="CH289" s="248"/>
      <c r="CI289" s="248"/>
      <c r="CJ289" s="248"/>
      <c r="CK289" s="248"/>
      <c r="CL289" s="248"/>
      <c r="CM289" s="248"/>
      <c r="CN289" s="248"/>
      <c r="CO289" s="248"/>
      <c r="CP289" s="248"/>
      <c r="CQ289" s="248"/>
      <c r="CR289" s="248"/>
      <c r="CS289" s="248"/>
      <c r="CT289" s="248"/>
      <c r="CU289" s="248"/>
      <c r="CV289" s="248"/>
      <c r="CW289" s="248"/>
      <c r="CX289" s="248"/>
      <c r="CY289" s="248"/>
      <c r="CZ289" s="248"/>
      <c r="DA289" s="248"/>
      <c r="DB289" s="248"/>
      <c r="DC289" s="248"/>
      <c r="DD289" s="248"/>
      <c r="DE289" s="248"/>
      <c r="DF289" s="248"/>
      <c r="DG289" s="248"/>
      <c r="DH289" s="248"/>
      <c r="DI289" s="248"/>
      <c r="DJ289" s="248"/>
      <c r="DK289" s="248"/>
      <c r="DL289" s="248"/>
      <c r="DM289" s="248"/>
      <c r="DN289" s="248"/>
      <c r="DO289" s="248"/>
      <c r="DP289" s="248"/>
      <c r="DQ289" s="248"/>
      <c r="DR289" s="248"/>
      <c r="DS289" s="248"/>
      <c r="DT289" s="248"/>
      <c r="DU289" s="248"/>
      <c r="DV289" s="248"/>
      <c r="DW289" s="248"/>
      <c r="DX289" s="248"/>
      <c r="DY289" s="248"/>
      <c r="DZ289" s="248"/>
      <c r="EA289" s="248"/>
      <c r="EB289" s="248"/>
      <c r="EC289" s="248"/>
      <c r="ED289" s="248"/>
      <c r="EE289" s="248"/>
      <c r="EF289" s="248"/>
      <c r="EG289" s="248"/>
      <c r="EH289" s="248"/>
      <c r="EI289" s="248"/>
      <c r="EJ289" s="248"/>
      <c r="EK289" s="248"/>
      <c r="EL289" s="248"/>
      <c r="EM289" s="248"/>
      <c r="EN289" s="248"/>
      <c r="EO289" s="248"/>
      <c r="EP289" s="248"/>
      <c r="EQ289" s="248"/>
      <c r="ER289" s="248"/>
      <c r="ES289" s="248"/>
      <c r="ET289" s="248"/>
      <c r="EU289" s="248"/>
      <c r="EV289" s="248"/>
      <c r="EW289" s="248"/>
      <c r="EX289" s="248"/>
      <c r="EY289" s="248"/>
      <c r="EZ289" s="248"/>
      <c r="FA289" s="248"/>
      <c r="FB289" s="248"/>
      <c r="FC289" s="248"/>
      <c r="FD289" s="248"/>
      <c r="FE289" s="248"/>
      <c r="FF289" s="248"/>
      <c r="FG289" s="248"/>
      <c r="FH289" s="248"/>
      <c r="FI289" s="248"/>
      <c r="FJ289" s="248"/>
      <c r="FK289" s="248"/>
      <c r="FL289" s="248"/>
      <c r="FM289" s="248"/>
      <c r="FN289" s="248"/>
      <c r="FO289" s="248"/>
      <c r="FP289" s="248"/>
      <c r="FQ289" s="248"/>
      <c r="FR289" s="248"/>
      <c r="FS289" s="248"/>
      <c r="FT289" s="248"/>
      <c r="FU289" s="248"/>
      <c r="FV289" s="248"/>
      <c r="FW289" s="248"/>
      <c r="FX289" s="248"/>
      <c r="FY289" s="248"/>
      <c r="FZ289" s="248"/>
      <c r="GA289" s="248"/>
      <c r="GB289" s="248"/>
      <c r="GC289" s="248"/>
      <c r="GD289" s="248"/>
      <c r="GE289" s="248"/>
      <c r="GF289" s="248"/>
      <c r="GG289" s="248"/>
      <c r="GH289" s="248"/>
      <c r="GI289" s="248"/>
      <c r="GJ289" s="248"/>
      <c r="GK289" s="248"/>
      <c r="GL289" s="248"/>
      <c r="GM289" s="248"/>
      <c r="GN289" s="248"/>
      <c r="GO289" s="248"/>
      <c r="GP289" s="248"/>
      <c r="GQ289" s="248"/>
      <c r="GR289" s="248"/>
      <c r="GS289" s="248"/>
      <c r="GT289" s="248"/>
      <c r="GU289" s="248"/>
      <c r="GV289" s="248"/>
      <c r="GW289" s="248"/>
      <c r="GX289" s="248"/>
      <c r="GY289" s="248"/>
      <c r="GZ289" s="248"/>
      <c r="HA289" s="248"/>
      <c r="HB289" s="248"/>
      <c r="HC289" s="248"/>
      <c r="HD289" s="248"/>
      <c r="HE289" s="248"/>
      <c r="HF289" s="248"/>
      <c r="HG289" s="248"/>
      <c r="HH289" s="248"/>
      <c r="HI289" s="248"/>
      <c r="HJ289" s="248"/>
      <c r="HK289" s="248"/>
      <c r="HL289" s="248"/>
      <c r="HM289" s="248"/>
      <c r="HN289" s="248"/>
      <c r="HO289" s="248"/>
      <c r="HP289" s="248"/>
      <c r="HQ289" s="248"/>
      <c r="HR289" s="248"/>
      <c r="HS289" s="248"/>
      <c r="HT289" s="248"/>
      <c r="HU289" s="248"/>
      <c r="HV289" s="248"/>
      <c r="HW289" s="248"/>
      <c r="HX289" s="248"/>
      <c r="HY289" s="248"/>
      <c r="HZ289" s="248"/>
      <c r="IA289" s="248"/>
      <c r="IB289" s="248"/>
      <c r="IC289" s="248"/>
      <c r="ID289" s="248"/>
      <c r="IE289" s="248"/>
      <c r="IF289" s="248"/>
      <c r="IG289" s="248"/>
      <c r="IH289" s="248"/>
      <c r="II289" s="248"/>
      <c r="IJ289" s="248"/>
      <c r="IK289" s="248"/>
      <c r="IL289" s="248"/>
      <c r="IM289" s="248"/>
      <c r="IN289" s="248"/>
      <c r="IO289" s="248"/>
      <c r="IP289" s="248"/>
      <c r="IQ289" s="248"/>
      <c r="IR289" s="248"/>
      <c r="IS289" s="248"/>
      <c r="IT289" s="248"/>
      <c r="IU289" s="248"/>
      <c r="IV289" s="248"/>
      <c r="IW289" s="248"/>
      <c r="IX289" s="248"/>
      <c r="IY289" s="248"/>
      <c r="IZ289" s="248"/>
      <c r="JA289" s="248"/>
      <c r="JB289" s="248"/>
      <c r="JC289" s="248"/>
      <c r="JD289" s="248"/>
      <c r="JE289" s="248"/>
      <c r="JF289" s="248"/>
      <c r="JG289" s="248"/>
      <c r="JH289" s="248"/>
      <c r="JI289" s="248"/>
      <c r="JJ289" s="248"/>
      <c r="JK289" s="248"/>
      <c r="JL289" s="248"/>
      <c r="JM289" s="248"/>
      <c r="JN289" s="248"/>
      <c r="JO289" s="248"/>
      <c r="JP289" s="248"/>
      <c r="JQ289" s="248"/>
      <c r="JR289" s="248"/>
      <c r="JS289" s="248"/>
      <c r="JT289" s="248"/>
      <c r="JU289" s="248"/>
      <c r="JV289" s="248"/>
      <c r="JW289" s="248"/>
      <c r="JX289" s="248"/>
      <c r="JY289" s="248"/>
      <c r="JZ289" s="248"/>
      <c r="KA289" s="248"/>
      <c r="KB289" s="248"/>
      <c r="KC289" s="248"/>
      <c r="KD289" s="248"/>
      <c r="KE289" s="248"/>
      <c r="KF289" s="248"/>
      <c r="KG289" s="248"/>
      <c r="KH289" s="248"/>
      <c r="KI289" s="248"/>
      <c r="KJ289" s="248"/>
      <c r="KK289" s="248"/>
      <c r="KL289" s="248"/>
      <c r="KM289" s="248"/>
      <c r="KN289" s="248"/>
      <c r="KO289" s="248"/>
      <c r="KP289" s="248"/>
      <c r="KQ289" s="248"/>
      <c r="KR289" s="248"/>
      <c r="KS289" s="248"/>
      <c r="KT289" s="248"/>
      <c r="KU289" s="248"/>
      <c r="KV289" s="248"/>
      <c r="KW289" s="248"/>
      <c r="KX289" s="248"/>
      <c r="KY289" s="248"/>
      <c r="KZ289" s="248"/>
      <c r="LA289" s="248"/>
      <c r="LB289" s="248"/>
      <c r="LC289" s="248"/>
      <c r="LD289" s="248"/>
      <c r="LE289" s="248"/>
      <c r="LF289" s="248"/>
      <c r="LG289" s="248"/>
      <c r="LH289" s="248"/>
      <c r="LI289" s="248"/>
      <c r="LJ289" s="248"/>
      <c r="LK289" s="248"/>
      <c r="LL289" s="248"/>
      <c r="LM289" s="248"/>
      <c r="LN289" s="248"/>
      <c r="LO289" s="248"/>
      <c r="LP289" s="248"/>
      <c r="LQ289" s="248"/>
      <c r="LR289" s="248"/>
      <c r="LS289" s="248"/>
      <c r="LT289" s="248"/>
      <c r="LU289" s="248"/>
      <c r="LV289" s="248"/>
      <c r="LW289" s="248"/>
      <c r="LX289" s="248"/>
      <c r="LY289" s="248"/>
      <c r="LZ289" s="248"/>
      <c r="MA289" s="248"/>
      <c r="MB289" s="248"/>
      <c r="MC289" s="248"/>
      <c r="MD289" s="248"/>
      <c r="ME289" s="248"/>
      <c r="MF289" s="248"/>
      <c r="MG289" s="248"/>
      <c r="MH289" s="248"/>
      <c r="MI289" s="248"/>
      <c r="MJ289" s="248"/>
      <c r="MK289" s="248"/>
      <c r="ML289" s="248"/>
      <c r="MM289" s="248"/>
      <c r="MN289" s="248"/>
      <c r="MO289" s="248"/>
      <c r="MP289" s="248"/>
      <c r="MQ289" s="248"/>
      <c r="MR289" s="248"/>
      <c r="MS289" s="248"/>
      <c r="MT289" s="248"/>
      <c r="MU289" s="248"/>
      <c r="MV289" s="248"/>
      <c r="MW289" s="248"/>
      <c r="MX289" s="248"/>
      <c r="MY289" s="248"/>
      <c r="MZ289" s="248"/>
      <c r="NA289" s="248"/>
      <c r="NB289" s="248"/>
      <c r="NC289" s="248"/>
      <c r="ND289" s="248"/>
      <c r="NE289" s="248"/>
      <c r="NF289" s="248"/>
      <c r="NG289" s="248"/>
      <c r="NH289" s="248"/>
      <c r="NI289" s="248"/>
      <c r="NJ289" s="248"/>
      <c r="NK289" s="248"/>
      <c r="NL289" s="248"/>
      <c r="NM289" s="248"/>
      <c r="NN289" s="248"/>
      <c r="NO289" s="248"/>
      <c r="NP289" s="248"/>
      <c r="NQ289" s="248"/>
      <c r="NR289" s="248"/>
      <c r="NS289" s="248"/>
      <c r="NT289" s="248"/>
      <c r="NU289" s="248"/>
      <c r="NV289" s="248"/>
      <c r="NW289" s="248"/>
      <c r="NX289" s="248"/>
      <c r="NY289" s="248"/>
      <c r="NZ289" s="248"/>
      <c r="OA289" s="248"/>
      <c r="OB289" s="248"/>
      <c r="OC289" s="248"/>
      <c r="OD289" s="248"/>
      <c r="OE289" s="248"/>
      <c r="OF289" s="248"/>
      <c r="OG289" s="248"/>
      <c r="OH289" s="248"/>
      <c r="OI289" s="248"/>
      <c r="OJ289" s="248"/>
      <c r="OK289" s="248"/>
      <c r="OL289" s="248"/>
      <c r="OM289" s="248"/>
      <c r="ON289" s="248"/>
      <c r="OO289" s="248"/>
      <c r="OP289" s="248"/>
      <c r="OQ289" s="248"/>
      <c r="OR289" s="248"/>
      <c r="OS289" s="248"/>
      <c r="OT289" s="248"/>
      <c r="OU289" s="248"/>
      <c r="OV289" s="248"/>
      <c r="OW289" s="248"/>
      <c r="OX289" s="248"/>
      <c r="OY289" s="248"/>
      <c r="OZ289" s="248"/>
      <c r="PA289" s="248"/>
      <c r="PB289" s="248"/>
      <c r="PC289" s="248"/>
      <c r="PD289" s="248"/>
      <c r="PE289" s="248"/>
      <c r="PF289" s="248"/>
      <c r="PG289" s="248"/>
      <c r="PH289" s="248"/>
      <c r="PI289" s="248"/>
      <c r="PJ289" s="248"/>
      <c r="PK289" s="248"/>
      <c r="PL289" s="248"/>
      <c r="PM289" s="248"/>
      <c r="PN289" s="248"/>
      <c r="PO289" s="248"/>
      <c r="PP289" s="248"/>
      <c r="PQ289" s="248"/>
      <c r="PR289" s="248"/>
      <c r="PS289" s="248"/>
      <c r="PT289" s="248"/>
      <c r="PU289" s="248"/>
      <c r="PV289" s="248"/>
      <c r="PW289" s="248"/>
      <c r="PX289" s="248"/>
      <c r="PY289" s="248"/>
      <c r="PZ289" s="248"/>
      <c r="QA289" s="248"/>
      <c r="QB289" s="248"/>
      <c r="QC289" s="248"/>
      <c r="QD289" s="248"/>
      <c r="QE289" s="248"/>
      <c r="QF289" s="248"/>
      <c r="QG289" s="248"/>
      <c r="QH289" s="248"/>
      <c r="QI289" s="248"/>
      <c r="QJ289" s="248"/>
      <c r="QK289" s="248"/>
      <c r="QL289" s="248"/>
      <c r="QM289" s="248"/>
      <c r="QN289" s="248"/>
      <c r="QO289" s="248"/>
      <c r="QP289" s="248"/>
      <c r="QQ289" s="248"/>
      <c r="QR289" s="248"/>
      <c r="QS289" s="248"/>
      <c r="QT289" s="248"/>
      <c r="QU289" s="248"/>
      <c r="QV289" s="248"/>
      <c r="QW289" s="248"/>
      <c r="QX289" s="248"/>
      <c r="QY289" s="248"/>
      <c r="QZ289" s="248"/>
      <c r="RA289" s="248"/>
      <c r="RB289" s="248"/>
      <c r="RC289" s="248"/>
      <c r="RD289" s="248"/>
      <c r="RE289" s="248"/>
      <c r="RF289" s="248"/>
      <c r="RG289" s="248"/>
      <c r="RH289" s="248"/>
      <c r="RI289" s="248"/>
      <c r="RJ289" s="248"/>
      <c r="RK289" s="248"/>
      <c r="RL289" s="248"/>
      <c r="RM289" s="248"/>
      <c r="RN289" s="248"/>
      <c r="RO289" s="248"/>
      <c r="RP289" s="248"/>
      <c r="RQ289" s="248"/>
      <c r="RR289" s="248"/>
      <c r="RS289" s="248"/>
      <c r="RT289" s="248"/>
      <c r="RU289" s="248"/>
      <c r="RV289" s="248"/>
      <c r="RW289" s="248"/>
      <c r="RX289" s="248"/>
      <c r="RY289" s="248"/>
      <c r="RZ289" s="248"/>
      <c r="SA289" s="248"/>
      <c r="SB289" s="248"/>
      <c r="SC289" s="248"/>
      <c r="SD289" s="248"/>
      <c r="SE289" s="248"/>
      <c r="SF289" s="248"/>
      <c r="SG289" s="248"/>
      <c r="SH289" s="248"/>
      <c r="SI289" s="248"/>
      <c r="SJ289" s="248"/>
      <c r="SK289" s="248"/>
      <c r="SL289" s="248"/>
      <c r="SM289" s="248"/>
      <c r="SN289" s="248"/>
      <c r="SO289" s="248"/>
      <c r="SP289" s="248"/>
      <c r="SQ289" s="248"/>
      <c r="SR289" s="248"/>
      <c r="SS289" s="248"/>
      <c r="ST289" s="248"/>
      <c r="SU289" s="248"/>
      <c r="SV289" s="248"/>
      <c r="SW289" s="248"/>
      <c r="SX289" s="248"/>
      <c r="SY289" s="248"/>
      <c r="SZ289" s="248"/>
      <c r="TA289" s="248"/>
      <c r="TB289" s="248"/>
      <c r="TC289" s="248"/>
      <c r="TD289" s="248"/>
      <c r="TE289" s="248"/>
      <c r="TF289" s="248"/>
      <c r="TG289" s="248"/>
      <c r="TH289" s="248"/>
      <c r="TI289" s="248"/>
      <c r="TJ289" s="248"/>
      <c r="TK289" s="248"/>
      <c r="TL289" s="248"/>
      <c r="TM289" s="248"/>
      <c r="TN289" s="248"/>
      <c r="TO289" s="248"/>
      <c r="TP289" s="248"/>
      <c r="TQ289" s="248"/>
      <c r="TR289" s="248"/>
      <c r="TS289" s="248"/>
      <c r="TT289" s="248"/>
      <c r="TU289" s="248"/>
      <c r="TV289" s="248"/>
      <c r="TW289" s="248"/>
      <c r="TX289" s="248"/>
      <c r="TY289" s="248"/>
      <c r="TZ289" s="248"/>
      <c r="UA289" s="248"/>
      <c r="UB289" s="248"/>
      <c r="UC289" s="248"/>
      <c r="UD289" s="248"/>
      <c r="UE289" s="248"/>
      <c r="UF289" s="248"/>
      <c r="UG289" s="248"/>
      <c r="UH289" s="248"/>
      <c r="UI289" s="248"/>
      <c r="UJ289" s="248"/>
      <c r="UK289" s="248"/>
      <c r="UL289" s="248"/>
      <c r="UM289" s="248"/>
      <c r="UN289" s="248"/>
      <c r="UO289" s="248"/>
      <c r="UP289" s="248"/>
      <c r="UQ289" s="248"/>
      <c r="UR289" s="248"/>
      <c r="US289" s="248"/>
      <c r="UT289" s="248"/>
      <c r="UU289" s="248"/>
      <c r="UV289" s="248"/>
      <c r="UW289" s="248"/>
      <c r="UX289" s="248"/>
      <c r="UY289" s="248"/>
      <c r="UZ289" s="248"/>
      <c r="VA289" s="248"/>
      <c r="VB289" s="248"/>
      <c r="VC289" s="248"/>
      <c r="VD289" s="248"/>
      <c r="VE289" s="248"/>
      <c r="VF289" s="248"/>
      <c r="VG289" s="248"/>
      <c r="VH289" s="248"/>
      <c r="VI289" s="248"/>
      <c r="VJ289" s="248"/>
      <c r="VK289" s="248"/>
      <c r="VL289" s="248"/>
      <c r="VM289" s="248"/>
      <c r="VN289" s="248"/>
      <c r="VO289" s="248"/>
      <c r="VP289" s="248"/>
      <c r="VQ289" s="248"/>
      <c r="VR289" s="248"/>
      <c r="VS289" s="248"/>
      <c r="VT289" s="248"/>
      <c r="VU289" s="248"/>
      <c r="VV289" s="248"/>
      <c r="VW289" s="248"/>
      <c r="VX289" s="248"/>
      <c r="VY289" s="248"/>
      <c r="VZ289" s="248"/>
      <c r="WA289" s="248"/>
      <c r="WB289" s="248"/>
    </row>
    <row r="290" spans="1:600" s="92" customFormat="1" ht="31.9" customHeight="1">
      <c r="A290" s="401">
        <v>281</v>
      </c>
      <c r="B290" s="247" t="s">
        <v>666</v>
      </c>
      <c r="C290" s="272"/>
      <c r="D290" s="236"/>
      <c r="E290" s="236"/>
      <c r="F290" s="273"/>
      <c r="G290" s="232"/>
      <c r="H290" s="232"/>
      <c r="I290" s="232"/>
      <c r="J290" s="232"/>
      <c r="K290" s="232"/>
      <c r="L290" s="232"/>
      <c r="M290" s="232"/>
      <c r="N290" s="232"/>
      <c r="O290" s="232"/>
      <c r="P290" s="232"/>
      <c r="Q290" s="236"/>
      <c r="R290" s="236"/>
      <c r="S290" s="232"/>
      <c r="T290" s="232"/>
      <c r="U290" s="141"/>
      <c r="V290" s="232"/>
      <c r="W290" s="232"/>
      <c r="X290" s="232"/>
      <c r="Y290" s="246"/>
      <c r="Z290" s="334"/>
      <c r="AA290" s="334"/>
      <c r="AB290" s="334"/>
      <c r="AC290" s="248"/>
      <c r="AD290" s="248"/>
      <c r="AE290" s="248"/>
      <c r="AF290" s="248"/>
      <c r="AG290" s="248"/>
      <c r="AH290" s="248"/>
      <c r="AI290" s="248"/>
      <c r="AJ290" s="248"/>
      <c r="AK290" s="248"/>
      <c r="AL290" s="248"/>
      <c r="AM290" s="248"/>
      <c r="AN290" s="248"/>
      <c r="AO290" s="248"/>
      <c r="AP290" s="248"/>
      <c r="AQ290" s="248"/>
      <c r="AR290" s="248"/>
      <c r="AS290" s="248"/>
      <c r="AT290" s="248"/>
      <c r="AU290" s="248"/>
      <c r="AV290" s="248"/>
      <c r="AW290" s="248"/>
      <c r="AX290" s="248"/>
      <c r="AY290" s="248"/>
      <c r="AZ290" s="248"/>
      <c r="BA290" s="248"/>
      <c r="BB290" s="248"/>
      <c r="BC290" s="248"/>
      <c r="BD290" s="248"/>
      <c r="BE290" s="248"/>
      <c r="BF290" s="248"/>
      <c r="BG290" s="248"/>
      <c r="BH290" s="248"/>
      <c r="BI290" s="248"/>
      <c r="BJ290" s="248"/>
      <c r="BK290" s="248"/>
      <c r="BL290" s="248"/>
      <c r="BM290" s="248"/>
      <c r="BN290" s="248"/>
      <c r="BO290" s="248"/>
      <c r="BP290" s="248"/>
      <c r="BQ290" s="248"/>
      <c r="BR290" s="248"/>
      <c r="BS290" s="248"/>
      <c r="BT290" s="248"/>
      <c r="BU290" s="248"/>
      <c r="BV290" s="248"/>
      <c r="BW290" s="248"/>
      <c r="BX290" s="248"/>
      <c r="BY290" s="248"/>
      <c r="BZ290" s="248"/>
      <c r="CA290" s="248"/>
      <c r="CB290" s="248"/>
      <c r="CC290" s="248"/>
      <c r="CD290" s="248"/>
      <c r="CE290" s="248"/>
      <c r="CF290" s="248"/>
      <c r="CG290" s="248"/>
      <c r="CH290" s="248"/>
      <c r="CI290" s="248"/>
      <c r="CJ290" s="248"/>
      <c r="CK290" s="248"/>
      <c r="CL290" s="248"/>
      <c r="CM290" s="248"/>
      <c r="CN290" s="248"/>
      <c r="CO290" s="248"/>
      <c r="CP290" s="248"/>
      <c r="CQ290" s="248"/>
      <c r="CR290" s="248"/>
      <c r="CS290" s="248"/>
      <c r="CT290" s="248"/>
      <c r="CU290" s="248"/>
      <c r="CV290" s="248"/>
      <c r="CW290" s="248"/>
      <c r="CX290" s="248"/>
      <c r="CY290" s="248"/>
      <c r="CZ290" s="248"/>
      <c r="DA290" s="248"/>
      <c r="DB290" s="248"/>
      <c r="DC290" s="248"/>
      <c r="DD290" s="248"/>
      <c r="DE290" s="248"/>
      <c r="DF290" s="248"/>
      <c r="DG290" s="248"/>
      <c r="DH290" s="248"/>
      <c r="DI290" s="248"/>
      <c r="DJ290" s="248"/>
      <c r="DK290" s="248"/>
      <c r="DL290" s="248"/>
      <c r="DM290" s="248"/>
      <c r="DN290" s="248"/>
      <c r="DO290" s="248"/>
      <c r="DP290" s="248"/>
      <c r="DQ290" s="248"/>
      <c r="DR290" s="248"/>
      <c r="DS290" s="248"/>
      <c r="DT290" s="248"/>
      <c r="DU290" s="248"/>
      <c r="DV290" s="248"/>
      <c r="DW290" s="248"/>
      <c r="DX290" s="248"/>
      <c r="DY290" s="248"/>
      <c r="DZ290" s="248"/>
      <c r="EA290" s="248"/>
      <c r="EB290" s="248"/>
      <c r="EC290" s="248"/>
      <c r="ED290" s="248"/>
      <c r="EE290" s="248"/>
      <c r="EF290" s="248"/>
      <c r="EG290" s="248"/>
      <c r="EH290" s="248"/>
      <c r="EI290" s="248"/>
      <c r="EJ290" s="248"/>
      <c r="EK290" s="248"/>
      <c r="EL290" s="248"/>
      <c r="EM290" s="248"/>
      <c r="EN290" s="248"/>
      <c r="EO290" s="248"/>
      <c r="EP290" s="248"/>
      <c r="EQ290" s="248"/>
      <c r="ER290" s="248"/>
      <c r="ES290" s="248"/>
      <c r="ET290" s="248"/>
      <c r="EU290" s="248"/>
      <c r="EV290" s="248"/>
      <c r="EW290" s="248"/>
      <c r="EX290" s="248"/>
      <c r="EY290" s="248"/>
      <c r="EZ290" s="248"/>
      <c r="FA290" s="248"/>
      <c r="FB290" s="248"/>
      <c r="FC290" s="248"/>
      <c r="FD290" s="248"/>
      <c r="FE290" s="248"/>
      <c r="FF290" s="248"/>
      <c r="FG290" s="248"/>
      <c r="FH290" s="248"/>
      <c r="FI290" s="248"/>
      <c r="FJ290" s="248"/>
      <c r="FK290" s="248"/>
      <c r="FL290" s="248"/>
      <c r="FM290" s="248"/>
      <c r="FN290" s="248"/>
      <c r="FO290" s="248"/>
      <c r="FP290" s="248"/>
      <c r="FQ290" s="248"/>
      <c r="FR290" s="248"/>
      <c r="FS290" s="248"/>
      <c r="FT290" s="248"/>
      <c r="FU290" s="248"/>
      <c r="FV290" s="248"/>
      <c r="FW290" s="248"/>
      <c r="FX290" s="248"/>
      <c r="FY290" s="248"/>
      <c r="FZ290" s="248"/>
      <c r="GA290" s="248"/>
      <c r="GB290" s="248"/>
      <c r="GC290" s="248"/>
      <c r="GD290" s="248"/>
      <c r="GE290" s="248"/>
      <c r="GF290" s="248"/>
      <c r="GG290" s="248"/>
      <c r="GH290" s="248"/>
      <c r="GI290" s="248"/>
      <c r="GJ290" s="248"/>
      <c r="GK290" s="248"/>
      <c r="GL290" s="248"/>
      <c r="GM290" s="248"/>
      <c r="GN290" s="248"/>
      <c r="GO290" s="248"/>
      <c r="GP290" s="248"/>
      <c r="GQ290" s="248"/>
      <c r="GR290" s="248"/>
      <c r="GS290" s="248"/>
      <c r="GT290" s="248"/>
      <c r="GU290" s="248"/>
      <c r="GV290" s="248"/>
      <c r="GW290" s="248"/>
      <c r="GX290" s="248"/>
      <c r="GY290" s="248"/>
      <c r="GZ290" s="248"/>
      <c r="HA290" s="248"/>
      <c r="HB290" s="248"/>
      <c r="HC290" s="248"/>
      <c r="HD290" s="248"/>
      <c r="HE290" s="248"/>
      <c r="HF290" s="248"/>
      <c r="HG290" s="248"/>
      <c r="HH290" s="248"/>
      <c r="HI290" s="248"/>
      <c r="HJ290" s="248"/>
      <c r="HK290" s="248"/>
      <c r="HL290" s="248"/>
      <c r="HM290" s="248"/>
      <c r="HN290" s="248"/>
      <c r="HO290" s="248"/>
      <c r="HP290" s="248"/>
      <c r="HQ290" s="248"/>
      <c r="HR290" s="248"/>
      <c r="HS290" s="248"/>
      <c r="HT290" s="248"/>
      <c r="HU290" s="248"/>
      <c r="HV290" s="248"/>
      <c r="HW290" s="248"/>
      <c r="HX290" s="248"/>
      <c r="HY290" s="248"/>
      <c r="HZ290" s="248"/>
      <c r="IA290" s="248"/>
      <c r="IB290" s="248"/>
      <c r="IC290" s="248"/>
      <c r="ID290" s="248"/>
      <c r="IE290" s="248"/>
      <c r="IF290" s="248"/>
      <c r="IG290" s="248"/>
      <c r="IH290" s="248"/>
      <c r="II290" s="248"/>
      <c r="IJ290" s="248"/>
      <c r="IK290" s="248"/>
      <c r="IL290" s="248"/>
      <c r="IM290" s="248"/>
      <c r="IN290" s="248"/>
      <c r="IO290" s="248"/>
      <c r="IP290" s="248"/>
      <c r="IQ290" s="248"/>
      <c r="IR290" s="248"/>
      <c r="IS290" s="248"/>
      <c r="IT290" s="248"/>
      <c r="IU290" s="248"/>
      <c r="IV290" s="248"/>
      <c r="IW290" s="248"/>
      <c r="IX290" s="248"/>
      <c r="IY290" s="248"/>
      <c r="IZ290" s="248"/>
      <c r="JA290" s="248"/>
      <c r="JB290" s="248"/>
      <c r="JC290" s="248"/>
      <c r="JD290" s="248"/>
      <c r="JE290" s="248"/>
      <c r="JF290" s="248"/>
      <c r="JG290" s="248"/>
      <c r="JH290" s="248"/>
      <c r="JI290" s="248"/>
      <c r="JJ290" s="248"/>
      <c r="JK290" s="248"/>
      <c r="JL290" s="248"/>
      <c r="JM290" s="248"/>
      <c r="JN290" s="248"/>
      <c r="JO290" s="248"/>
      <c r="JP290" s="248"/>
      <c r="JQ290" s="248"/>
      <c r="JR290" s="248"/>
      <c r="JS290" s="248"/>
      <c r="JT290" s="248"/>
      <c r="JU290" s="248"/>
      <c r="JV290" s="248"/>
      <c r="JW290" s="248"/>
      <c r="JX290" s="248"/>
      <c r="JY290" s="248"/>
      <c r="JZ290" s="248"/>
      <c r="KA290" s="248"/>
      <c r="KB290" s="248"/>
      <c r="KC290" s="248"/>
      <c r="KD290" s="248"/>
      <c r="KE290" s="248"/>
      <c r="KF290" s="248"/>
      <c r="KG290" s="248"/>
      <c r="KH290" s="248"/>
      <c r="KI290" s="248"/>
      <c r="KJ290" s="248"/>
      <c r="KK290" s="248"/>
      <c r="KL290" s="248"/>
      <c r="KM290" s="248"/>
      <c r="KN290" s="248"/>
      <c r="KO290" s="248"/>
      <c r="KP290" s="248"/>
      <c r="KQ290" s="248"/>
      <c r="KR290" s="248"/>
      <c r="KS290" s="248"/>
      <c r="KT290" s="248"/>
      <c r="KU290" s="248"/>
      <c r="KV290" s="248"/>
      <c r="KW290" s="248"/>
      <c r="KX290" s="248"/>
      <c r="KY290" s="248"/>
      <c r="KZ290" s="248"/>
      <c r="LA290" s="248"/>
      <c r="LB290" s="248"/>
      <c r="LC290" s="248"/>
      <c r="LD290" s="248"/>
      <c r="LE290" s="248"/>
      <c r="LF290" s="248"/>
      <c r="LG290" s="248"/>
      <c r="LH290" s="248"/>
      <c r="LI290" s="248"/>
      <c r="LJ290" s="248"/>
      <c r="LK290" s="248"/>
      <c r="LL290" s="248"/>
      <c r="LM290" s="248"/>
      <c r="LN290" s="248"/>
      <c r="LO290" s="248"/>
      <c r="LP290" s="248"/>
      <c r="LQ290" s="248"/>
      <c r="LR290" s="248"/>
      <c r="LS290" s="248"/>
      <c r="LT290" s="248"/>
      <c r="LU290" s="248"/>
      <c r="LV290" s="248"/>
      <c r="LW290" s="248"/>
      <c r="LX290" s="248"/>
      <c r="LY290" s="248"/>
      <c r="LZ290" s="248"/>
      <c r="MA290" s="248"/>
      <c r="MB290" s="248"/>
      <c r="MC290" s="248"/>
      <c r="MD290" s="248"/>
      <c r="ME290" s="248"/>
      <c r="MF290" s="248"/>
      <c r="MG290" s="248"/>
      <c r="MH290" s="248"/>
      <c r="MI290" s="248"/>
      <c r="MJ290" s="248"/>
      <c r="MK290" s="248"/>
      <c r="ML290" s="248"/>
      <c r="MM290" s="248"/>
      <c r="MN290" s="248"/>
      <c r="MO290" s="248"/>
      <c r="MP290" s="248"/>
      <c r="MQ290" s="248"/>
      <c r="MR290" s="248"/>
      <c r="MS290" s="248"/>
      <c r="MT290" s="248"/>
      <c r="MU290" s="248"/>
      <c r="MV290" s="248"/>
      <c r="MW290" s="248"/>
      <c r="MX290" s="248"/>
      <c r="MY290" s="248"/>
      <c r="MZ290" s="248"/>
      <c r="NA290" s="248"/>
      <c r="NB290" s="248"/>
      <c r="NC290" s="248"/>
      <c r="ND290" s="248"/>
      <c r="NE290" s="248"/>
      <c r="NF290" s="248"/>
      <c r="NG290" s="248"/>
      <c r="NH290" s="248"/>
      <c r="NI290" s="248"/>
      <c r="NJ290" s="248"/>
      <c r="NK290" s="248"/>
      <c r="NL290" s="248"/>
      <c r="NM290" s="248"/>
      <c r="NN290" s="248"/>
      <c r="NO290" s="248"/>
      <c r="NP290" s="248"/>
      <c r="NQ290" s="248"/>
      <c r="NR290" s="248"/>
      <c r="NS290" s="248"/>
      <c r="NT290" s="248"/>
      <c r="NU290" s="248"/>
      <c r="NV290" s="248"/>
      <c r="NW290" s="248"/>
      <c r="NX290" s="248"/>
      <c r="NY290" s="248"/>
      <c r="NZ290" s="248"/>
      <c r="OA290" s="248"/>
      <c r="OB290" s="248"/>
      <c r="OC290" s="248"/>
      <c r="OD290" s="248"/>
      <c r="OE290" s="248"/>
      <c r="OF290" s="248"/>
      <c r="OG290" s="248"/>
      <c r="OH290" s="248"/>
      <c r="OI290" s="248"/>
      <c r="OJ290" s="248"/>
      <c r="OK290" s="248"/>
      <c r="OL290" s="248"/>
      <c r="OM290" s="248"/>
      <c r="ON290" s="248"/>
      <c r="OO290" s="248"/>
      <c r="OP290" s="248"/>
      <c r="OQ290" s="248"/>
      <c r="OR290" s="248"/>
      <c r="OS290" s="248"/>
      <c r="OT290" s="248"/>
      <c r="OU290" s="248"/>
      <c r="OV290" s="248"/>
      <c r="OW290" s="248"/>
      <c r="OX290" s="248"/>
      <c r="OY290" s="248"/>
      <c r="OZ290" s="248"/>
      <c r="PA290" s="248"/>
      <c r="PB290" s="248"/>
      <c r="PC290" s="248"/>
      <c r="PD290" s="248"/>
      <c r="PE290" s="248"/>
      <c r="PF290" s="248"/>
      <c r="PG290" s="248"/>
      <c r="PH290" s="248"/>
      <c r="PI290" s="248"/>
      <c r="PJ290" s="248"/>
      <c r="PK290" s="248"/>
      <c r="PL290" s="248"/>
      <c r="PM290" s="248"/>
      <c r="PN290" s="248"/>
      <c r="PO290" s="248"/>
      <c r="PP290" s="248"/>
      <c r="PQ290" s="248"/>
      <c r="PR290" s="248"/>
      <c r="PS290" s="248"/>
      <c r="PT290" s="248"/>
      <c r="PU290" s="248"/>
      <c r="PV290" s="248"/>
      <c r="PW290" s="248"/>
      <c r="PX290" s="248"/>
      <c r="PY290" s="248"/>
      <c r="PZ290" s="248"/>
      <c r="QA290" s="248"/>
      <c r="QB290" s="248"/>
      <c r="QC290" s="248"/>
      <c r="QD290" s="248"/>
      <c r="QE290" s="248"/>
      <c r="QF290" s="248"/>
      <c r="QG290" s="248"/>
      <c r="QH290" s="248"/>
      <c r="QI290" s="248"/>
      <c r="QJ290" s="248"/>
      <c r="QK290" s="248"/>
      <c r="QL290" s="248"/>
      <c r="QM290" s="248"/>
      <c r="QN290" s="248"/>
      <c r="QO290" s="248"/>
      <c r="QP290" s="248"/>
      <c r="QQ290" s="248"/>
      <c r="QR290" s="248"/>
      <c r="QS290" s="248"/>
      <c r="QT290" s="248"/>
      <c r="QU290" s="248"/>
      <c r="QV290" s="248"/>
      <c r="QW290" s="248"/>
      <c r="QX290" s="248"/>
      <c r="QY290" s="248"/>
      <c r="QZ290" s="248"/>
      <c r="RA290" s="248"/>
      <c r="RB290" s="248"/>
      <c r="RC290" s="248"/>
      <c r="RD290" s="248"/>
      <c r="RE290" s="248"/>
      <c r="RF290" s="248"/>
      <c r="RG290" s="248"/>
      <c r="RH290" s="248"/>
      <c r="RI290" s="248"/>
      <c r="RJ290" s="248"/>
      <c r="RK290" s="248"/>
      <c r="RL290" s="248"/>
      <c r="RM290" s="248"/>
      <c r="RN290" s="248"/>
      <c r="RO290" s="248"/>
      <c r="RP290" s="248"/>
      <c r="RQ290" s="248"/>
      <c r="RR290" s="248"/>
      <c r="RS290" s="248"/>
      <c r="RT290" s="248"/>
      <c r="RU290" s="248"/>
      <c r="RV290" s="248"/>
      <c r="RW290" s="248"/>
      <c r="RX290" s="248"/>
      <c r="RY290" s="248"/>
      <c r="RZ290" s="248"/>
      <c r="SA290" s="248"/>
      <c r="SB290" s="248"/>
      <c r="SC290" s="248"/>
      <c r="SD290" s="248"/>
      <c r="SE290" s="248"/>
      <c r="SF290" s="248"/>
      <c r="SG290" s="248"/>
      <c r="SH290" s="248"/>
      <c r="SI290" s="248"/>
      <c r="SJ290" s="248"/>
      <c r="SK290" s="248"/>
      <c r="SL290" s="248"/>
      <c r="SM290" s="248"/>
      <c r="SN290" s="248"/>
      <c r="SO290" s="248"/>
      <c r="SP290" s="248"/>
      <c r="SQ290" s="248"/>
      <c r="SR290" s="248"/>
      <c r="SS290" s="248"/>
      <c r="ST290" s="248"/>
      <c r="SU290" s="248"/>
      <c r="SV290" s="248"/>
      <c r="SW290" s="248"/>
      <c r="SX290" s="248"/>
      <c r="SY290" s="248"/>
      <c r="SZ290" s="248"/>
      <c r="TA290" s="248"/>
      <c r="TB290" s="248"/>
      <c r="TC290" s="248"/>
      <c r="TD290" s="248"/>
      <c r="TE290" s="248"/>
      <c r="TF290" s="248"/>
      <c r="TG290" s="248"/>
      <c r="TH290" s="248"/>
      <c r="TI290" s="248"/>
      <c r="TJ290" s="248"/>
      <c r="TK290" s="248"/>
      <c r="TL290" s="248"/>
      <c r="TM290" s="248"/>
      <c r="TN290" s="248"/>
      <c r="TO290" s="248"/>
      <c r="TP290" s="248"/>
      <c r="TQ290" s="248"/>
      <c r="TR290" s="248"/>
      <c r="TS290" s="248"/>
      <c r="TT290" s="248"/>
      <c r="TU290" s="248"/>
      <c r="TV290" s="248"/>
      <c r="TW290" s="248"/>
      <c r="TX290" s="248"/>
      <c r="TY290" s="248"/>
      <c r="TZ290" s="248"/>
      <c r="UA290" s="248"/>
      <c r="UB290" s="248"/>
      <c r="UC290" s="248"/>
      <c r="UD290" s="248"/>
      <c r="UE290" s="248"/>
      <c r="UF290" s="248"/>
      <c r="UG290" s="248"/>
      <c r="UH290" s="248"/>
      <c r="UI290" s="248"/>
      <c r="UJ290" s="248"/>
      <c r="UK290" s="248"/>
      <c r="UL290" s="248"/>
      <c r="UM290" s="248"/>
      <c r="UN290" s="248"/>
      <c r="UO290" s="248"/>
      <c r="UP290" s="248"/>
      <c r="UQ290" s="248"/>
      <c r="UR290" s="248"/>
      <c r="US290" s="248"/>
      <c r="UT290" s="248"/>
      <c r="UU290" s="248"/>
      <c r="UV290" s="248"/>
      <c r="UW290" s="248"/>
      <c r="UX290" s="248"/>
      <c r="UY290" s="248"/>
      <c r="UZ290" s="248"/>
      <c r="VA290" s="248"/>
      <c r="VB290" s="248"/>
      <c r="VC290" s="248"/>
      <c r="VD290" s="248"/>
      <c r="VE290" s="248"/>
      <c r="VF290" s="248"/>
      <c r="VG290" s="248"/>
      <c r="VH290" s="248"/>
      <c r="VI290" s="248"/>
      <c r="VJ290" s="248"/>
      <c r="VK290" s="248"/>
      <c r="VL290" s="248"/>
      <c r="VM290" s="248"/>
      <c r="VN290" s="248"/>
      <c r="VO290" s="248"/>
      <c r="VP290" s="248"/>
      <c r="VQ290" s="248"/>
      <c r="VR290" s="248"/>
      <c r="VS290" s="248"/>
      <c r="VT290" s="248"/>
      <c r="VU290" s="248"/>
      <c r="VV290" s="248"/>
      <c r="VW290" s="248"/>
      <c r="VX290" s="248"/>
      <c r="VY290" s="248"/>
      <c r="VZ290" s="248"/>
      <c r="WA290" s="248"/>
      <c r="WB290" s="248"/>
    </row>
    <row r="291" spans="1:600" s="92" customFormat="1" ht="51">
      <c r="A291" s="401">
        <v>282</v>
      </c>
      <c r="B291" s="137" t="s">
        <v>667</v>
      </c>
      <c r="C291" s="272">
        <f t="shared" si="1"/>
        <v>138</v>
      </c>
      <c r="D291" s="236"/>
      <c r="E291" s="236"/>
      <c r="F291" s="273">
        <f t="shared" si="0"/>
        <v>138</v>
      </c>
      <c r="G291" s="232"/>
      <c r="H291" s="232"/>
      <c r="I291" s="232"/>
      <c r="J291" s="232"/>
      <c r="K291" s="232"/>
      <c r="L291" s="232"/>
      <c r="M291" s="232"/>
      <c r="N291" s="232"/>
      <c r="O291" s="232"/>
      <c r="P291" s="232"/>
      <c r="Q291" s="236"/>
      <c r="R291" s="236"/>
      <c r="S291" s="232"/>
      <c r="T291" s="232"/>
      <c r="U291" s="141">
        <v>138</v>
      </c>
      <c r="V291" s="232"/>
      <c r="W291" s="232"/>
      <c r="X291" s="232"/>
      <c r="Y291" s="246"/>
      <c r="Z291" s="334"/>
      <c r="AA291" s="334"/>
      <c r="AB291" s="334"/>
      <c r="AC291" s="248"/>
      <c r="AD291" s="248"/>
      <c r="AE291" s="248"/>
      <c r="AF291" s="248"/>
      <c r="AG291" s="248"/>
      <c r="AH291" s="248"/>
      <c r="AI291" s="248"/>
      <c r="AJ291" s="248"/>
      <c r="AK291" s="248"/>
      <c r="AL291" s="248"/>
      <c r="AM291" s="248"/>
      <c r="AN291" s="248"/>
      <c r="AO291" s="248"/>
      <c r="AP291" s="248"/>
      <c r="AQ291" s="248"/>
      <c r="AR291" s="248"/>
      <c r="AS291" s="248"/>
      <c r="AT291" s="248"/>
      <c r="AU291" s="248"/>
      <c r="AV291" s="248"/>
      <c r="AW291" s="248"/>
      <c r="AX291" s="248"/>
      <c r="AY291" s="248"/>
      <c r="AZ291" s="248"/>
      <c r="BA291" s="248"/>
      <c r="BB291" s="248"/>
      <c r="BC291" s="248"/>
      <c r="BD291" s="248"/>
      <c r="BE291" s="248"/>
      <c r="BF291" s="248"/>
      <c r="BG291" s="248"/>
      <c r="BH291" s="248"/>
      <c r="BI291" s="248"/>
      <c r="BJ291" s="248"/>
      <c r="BK291" s="248"/>
      <c r="BL291" s="248"/>
      <c r="BM291" s="248"/>
      <c r="BN291" s="248"/>
      <c r="BO291" s="248"/>
      <c r="BP291" s="248"/>
      <c r="BQ291" s="248"/>
      <c r="BR291" s="248"/>
      <c r="BS291" s="248"/>
      <c r="BT291" s="248"/>
      <c r="BU291" s="248"/>
      <c r="BV291" s="248"/>
      <c r="BW291" s="248"/>
      <c r="BX291" s="248"/>
      <c r="BY291" s="248"/>
      <c r="BZ291" s="248"/>
      <c r="CA291" s="248"/>
      <c r="CB291" s="248"/>
      <c r="CC291" s="248"/>
      <c r="CD291" s="248"/>
      <c r="CE291" s="248"/>
      <c r="CF291" s="248"/>
      <c r="CG291" s="248"/>
      <c r="CH291" s="248"/>
      <c r="CI291" s="248"/>
      <c r="CJ291" s="248"/>
      <c r="CK291" s="248"/>
      <c r="CL291" s="248"/>
      <c r="CM291" s="248"/>
      <c r="CN291" s="248"/>
      <c r="CO291" s="248"/>
      <c r="CP291" s="248"/>
      <c r="CQ291" s="248"/>
      <c r="CR291" s="248"/>
      <c r="CS291" s="248"/>
      <c r="CT291" s="248"/>
      <c r="CU291" s="248"/>
      <c r="CV291" s="248"/>
      <c r="CW291" s="248"/>
      <c r="CX291" s="248"/>
      <c r="CY291" s="248"/>
      <c r="CZ291" s="248"/>
      <c r="DA291" s="248"/>
      <c r="DB291" s="248"/>
      <c r="DC291" s="248"/>
      <c r="DD291" s="248"/>
      <c r="DE291" s="248"/>
      <c r="DF291" s="248"/>
      <c r="DG291" s="248"/>
      <c r="DH291" s="248"/>
      <c r="DI291" s="248"/>
      <c r="DJ291" s="248"/>
      <c r="DK291" s="248"/>
      <c r="DL291" s="248"/>
      <c r="DM291" s="248"/>
      <c r="DN291" s="248"/>
      <c r="DO291" s="248"/>
      <c r="DP291" s="248"/>
      <c r="DQ291" s="248"/>
      <c r="DR291" s="248"/>
      <c r="DS291" s="248"/>
      <c r="DT291" s="248"/>
      <c r="DU291" s="248"/>
      <c r="DV291" s="248"/>
      <c r="DW291" s="248"/>
      <c r="DX291" s="248"/>
      <c r="DY291" s="248"/>
      <c r="DZ291" s="248"/>
      <c r="EA291" s="248"/>
      <c r="EB291" s="248"/>
      <c r="EC291" s="248"/>
      <c r="ED291" s="248"/>
      <c r="EE291" s="248"/>
      <c r="EF291" s="248"/>
      <c r="EG291" s="248"/>
      <c r="EH291" s="248"/>
      <c r="EI291" s="248"/>
      <c r="EJ291" s="248"/>
      <c r="EK291" s="248"/>
      <c r="EL291" s="248"/>
      <c r="EM291" s="248"/>
      <c r="EN291" s="248"/>
      <c r="EO291" s="248"/>
      <c r="EP291" s="248"/>
      <c r="EQ291" s="248"/>
      <c r="ER291" s="248"/>
      <c r="ES291" s="248"/>
      <c r="ET291" s="248"/>
      <c r="EU291" s="248"/>
      <c r="EV291" s="248"/>
      <c r="EW291" s="248"/>
      <c r="EX291" s="248"/>
      <c r="EY291" s="248"/>
      <c r="EZ291" s="248"/>
      <c r="FA291" s="248"/>
      <c r="FB291" s="248"/>
      <c r="FC291" s="248"/>
      <c r="FD291" s="248"/>
      <c r="FE291" s="248"/>
      <c r="FF291" s="248"/>
      <c r="FG291" s="248"/>
      <c r="FH291" s="248"/>
      <c r="FI291" s="248"/>
      <c r="FJ291" s="248"/>
      <c r="FK291" s="248"/>
      <c r="FL291" s="248"/>
      <c r="FM291" s="248"/>
      <c r="FN291" s="248"/>
      <c r="FO291" s="248"/>
      <c r="FP291" s="248"/>
      <c r="FQ291" s="248"/>
      <c r="FR291" s="248"/>
      <c r="FS291" s="248"/>
      <c r="FT291" s="248"/>
      <c r="FU291" s="248"/>
      <c r="FV291" s="248"/>
      <c r="FW291" s="248"/>
      <c r="FX291" s="248"/>
      <c r="FY291" s="248"/>
      <c r="FZ291" s="248"/>
      <c r="GA291" s="248"/>
      <c r="GB291" s="248"/>
      <c r="GC291" s="248"/>
      <c r="GD291" s="248"/>
      <c r="GE291" s="248"/>
      <c r="GF291" s="248"/>
      <c r="GG291" s="248"/>
      <c r="GH291" s="248"/>
      <c r="GI291" s="248"/>
      <c r="GJ291" s="248"/>
      <c r="GK291" s="248"/>
      <c r="GL291" s="248"/>
      <c r="GM291" s="248"/>
      <c r="GN291" s="248"/>
      <c r="GO291" s="248"/>
      <c r="GP291" s="248"/>
      <c r="GQ291" s="248"/>
      <c r="GR291" s="248"/>
      <c r="GS291" s="248"/>
      <c r="GT291" s="248"/>
      <c r="GU291" s="248"/>
      <c r="GV291" s="248"/>
      <c r="GW291" s="248"/>
      <c r="GX291" s="248"/>
      <c r="GY291" s="248"/>
      <c r="GZ291" s="248"/>
      <c r="HA291" s="248"/>
      <c r="HB291" s="248"/>
      <c r="HC291" s="248"/>
      <c r="HD291" s="248"/>
      <c r="HE291" s="248"/>
      <c r="HF291" s="248"/>
      <c r="HG291" s="248"/>
      <c r="HH291" s="248"/>
      <c r="HI291" s="248"/>
      <c r="HJ291" s="248"/>
      <c r="HK291" s="248"/>
      <c r="HL291" s="248"/>
      <c r="HM291" s="248"/>
      <c r="HN291" s="248"/>
      <c r="HO291" s="248"/>
      <c r="HP291" s="248"/>
      <c r="HQ291" s="248"/>
      <c r="HR291" s="248"/>
      <c r="HS291" s="248"/>
      <c r="HT291" s="248"/>
      <c r="HU291" s="248"/>
      <c r="HV291" s="248"/>
      <c r="HW291" s="248"/>
      <c r="HX291" s="248"/>
      <c r="HY291" s="248"/>
      <c r="HZ291" s="248"/>
      <c r="IA291" s="248"/>
      <c r="IB291" s="248"/>
      <c r="IC291" s="248"/>
      <c r="ID291" s="248"/>
      <c r="IE291" s="248"/>
      <c r="IF291" s="248"/>
      <c r="IG291" s="248"/>
      <c r="IH291" s="248"/>
      <c r="II291" s="248"/>
      <c r="IJ291" s="248"/>
      <c r="IK291" s="248"/>
      <c r="IL291" s="248"/>
      <c r="IM291" s="248"/>
      <c r="IN291" s="248"/>
      <c r="IO291" s="248"/>
      <c r="IP291" s="248"/>
      <c r="IQ291" s="248"/>
      <c r="IR291" s="248"/>
      <c r="IS291" s="248"/>
      <c r="IT291" s="248"/>
      <c r="IU291" s="248"/>
      <c r="IV291" s="248"/>
      <c r="IW291" s="248"/>
      <c r="IX291" s="248"/>
      <c r="IY291" s="248"/>
      <c r="IZ291" s="248"/>
      <c r="JA291" s="248"/>
      <c r="JB291" s="248"/>
      <c r="JC291" s="248"/>
      <c r="JD291" s="248"/>
      <c r="JE291" s="248"/>
      <c r="JF291" s="248"/>
      <c r="JG291" s="248"/>
      <c r="JH291" s="248"/>
      <c r="JI291" s="248"/>
      <c r="JJ291" s="248"/>
      <c r="JK291" s="248"/>
      <c r="JL291" s="248"/>
      <c r="JM291" s="248"/>
      <c r="JN291" s="248"/>
      <c r="JO291" s="248"/>
      <c r="JP291" s="248"/>
      <c r="JQ291" s="248"/>
      <c r="JR291" s="248"/>
      <c r="JS291" s="248"/>
      <c r="JT291" s="248"/>
      <c r="JU291" s="248"/>
      <c r="JV291" s="248"/>
      <c r="JW291" s="248"/>
      <c r="JX291" s="248"/>
      <c r="JY291" s="248"/>
      <c r="JZ291" s="248"/>
      <c r="KA291" s="248"/>
      <c r="KB291" s="248"/>
      <c r="KC291" s="248"/>
      <c r="KD291" s="248"/>
      <c r="KE291" s="248"/>
      <c r="KF291" s="248"/>
      <c r="KG291" s="248"/>
      <c r="KH291" s="248"/>
      <c r="KI291" s="248"/>
      <c r="KJ291" s="248"/>
      <c r="KK291" s="248"/>
      <c r="KL291" s="248"/>
      <c r="KM291" s="248"/>
      <c r="KN291" s="248"/>
      <c r="KO291" s="248"/>
      <c r="KP291" s="248"/>
      <c r="KQ291" s="248"/>
      <c r="KR291" s="248"/>
      <c r="KS291" s="248"/>
      <c r="KT291" s="248"/>
      <c r="KU291" s="248"/>
      <c r="KV291" s="248"/>
      <c r="KW291" s="248"/>
      <c r="KX291" s="248"/>
      <c r="KY291" s="248"/>
      <c r="KZ291" s="248"/>
      <c r="LA291" s="248"/>
      <c r="LB291" s="248"/>
      <c r="LC291" s="248"/>
      <c r="LD291" s="248"/>
      <c r="LE291" s="248"/>
      <c r="LF291" s="248"/>
      <c r="LG291" s="248"/>
      <c r="LH291" s="248"/>
      <c r="LI291" s="248"/>
      <c r="LJ291" s="248"/>
      <c r="LK291" s="248"/>
      <c r="LL291" s="248"/>
      <c r="LM291" s="248"/>
      <c r="LN291" s="248"/>
      <c r="LO291" s="248"/>
      <c r="LP291" s="248"/>
      <c r="LQ291" s="248"/>
      <c r="LR291" s="248"/>
      <c r="LS291" s="248"/>
      <c r="LT291" s="248"/>
      <c r="LU291" s="248"/>
      <c r="LV291" s="248"/>
      <c r="LW291" s="248"/>
      <c r="LX291" s="248"/>
      <c r="LY291" s="248"/>
      <c r="LZ291" s="248"/>
      <c r="MA291" s="248"/>
      <c r="MB291" s="248"/>
      <c r="MC291" s="248"/>
      <c r="MD291" s="248"/>
      <c r="ME291" s="248"/>
      <c r="MF291" s="248"/>
      <c r="MG291" s="248"/>
      <c r="MH291" s="248"/>
      <c r="MI291" s="248"/>
      <c r="MJ291" s="248"/>
      <c r="MK291" s="248"/>
      <c r="ML291" s="248"/>
      <c r="MM291" s="248"/>
      <c r="MN291" s="248"/>
      <c r="MO291" s="248"/>
      <c r="MP291" s="248"/>
      <c r="MQ291" s="248"/>
      <c r="MR291" s="248"/>
      <c r="MS291" s="248"/>
      <c r="MT291" s="248"/>
      <c r="MU291" s="248"/>
      <c r="MV291" s="248"/>
      <c r="MW291" s="248"/>
      <c r="MX291" s="248"/>
      <c r="MY291" s="248"/>
      <c r="MZ291" s="248"/>
      <c r="NA291" s="248"/>
      <c r="NB291" s="248"/>
      <c r="NC291" s="248"/>
      <c r="ND291" s="248"/>
      <c r="NE291" s="248"/>
      <c r="NF291" s="248"/>
      <c r="NG291" s="248"/>
      <c r="NH291" s="248"/>
      <c r="NI291" s="248"/>
      <c r="NJ291" s="248"/>
      <c r="NK291" s="248"/>
      <c r="NL291" s="248"/>
      <c r="NM291" s="248"/>
      <c r="NN291" s="248"/>
      <c r="NO291" s="248"/>
      <c r="NP291" s="248"/>
      <c r="NQ291" s="248"/>
      <c r="NR291" s="248"/>
      <c r="NS291" s="248"/>
      <c r="NT291" s="248"/>
      <c r="NU291" s="248"/>
      <c r="NV291" s="248"/>
      <c r="NW291" s="248"/>
      <c r="NX291" s="248"/>
      <c r="NY291" s="248"/>
      <c r="NZ291" s="248"/>
      <c r="OA291" s="248"/>
      <c r="OB291" s="248"/>
      <c r="OC291" s="248"/>
      <c r="OD291" s="248"/>
      <c r="OE291" s="248"/>
      <c r="OF291" s="248"/>
      <c r="OG291" s="248"/>
      <c r="OH291" s="248"/>
      <c r="OI291" s="248"/>
      <c r="OJ291" s="248"/>
      <c r="OK291" s="248"/>
      <c r="OL291" s="248"/>
      <c r="OM291" s="248"/>
      <c r="ON291" s="248"/>
      <c r="OO291" s="248"/>
      <c r="OP291" s="248"/>
      <c r="OQ291" s="248"/>
      <c r="OR291" s="248"/>
      <c r="OS291" s="248"/>
      <c r="OT291" s="248"/>
      <c r="OU291" s="248"/>
      <c r="OV291" s="248"/>
      <c r="OW291" s="248"/>
      <c r="OX291" s="248"/>
      <c r="OY291" s="248"/>
      <c r="OZ291" s="248"/>
      <c r="PA291" s="248"/>
      <c r="PB291" s="248"/>
      <c r="PC291" s="248"/>
      <c r="PD291" s="248"/>
      <c r="PE291" s="248"/>
      <c r="PF291" s="248"/>
      <c r="PG291" s="248"/>
      <c r="PH291" s="248"/>
      <c r="PI291" s="248"/>
      <c r="PJ291" s="248"/>
      <c r="PK291" s="248"/>
      <c r="PL291" s="248"/>
      <c r="PM291" s="248"/>
      <c r="PN291" s="248"/>
      <c r="PO291" s="248"/>
      <c r="PP291" s="248"/>
      <c r="PQ291" s="248"/>
      <c r="PR291" s="248"/>
      <c r="PS291" s="248"/>
      <c r="PT291" s="248"/>
      <c r="PU291" s="248"/>
      <c r="PV291" s="248"/>
      <c r="PW291" s="248"/>
      <c r="PX291" s="248"/>
      <c r="PY291" s="248"/>
      <c r="PZ291" s="248"/>
      <c r="QA291" s="248"/>
      <c r="QB291" s="248"/>
      <c r="QC291" s="248"/>
      <c r="QD291" s="248"/>
      <c r="QE291" s="248"/>
      <c r="QF291" s="248"/>
      <c r="QG291" s="248"/>
      <c r="QH291" s="248"/>
      <c r="QI291" s="248"/>
      <c r="QJ291" s="248"/>
      <c r="QK291" s="248"/>
      <c r="QL291" s="248"/>
      <c r="QM291" s="248"/>
      <c r="QN291" s="248"/>
      <c r="QO291" s="248"/>
      <c r="QP291" s="248"/>
      <c r="QQ291" s="248"/>
      <c r="QR291" s="248"/>
      <c r="QS291" s="248"/>
      <c r="QT291" s="248"/>
      <c r="QU291" s="248"/>
      <c r="QV291" s="248"/>
      <c r="QW291" s="248"/>
      <c r="QX291" s="248"/>
      <c r="QY291" s="248"/>
      <c r="QZ291" s="248"/>
      <c r="RA291" s="248"/>
      <c r="RB291" s="248"/>
      <c r="RC291" s="248"/>
      <c r="RD291" s="248"/>
      <c r="RE291" s="248"/>
      <c r="RF291" s="248"/>
      <c r="RG291" s="248"/>
      <c r="RH291" s="248"/>
      <c r="RI291" s="248"/>
      <c r="RJ291" s="248"/>
      <c r="RK291" s="248"/>
      <c r="RL291" s="248"/>
      <c r="RM291" s="248"/>
      <c r="RN291" s="248"/>
      <c r="RO291" s="248"/>
      <c r="RP291" s="248"/>
      <c r="RQ291" s="248"/>
      <c r="RR291" s="248"/>
      <c r="RS291" s="248"/>
      <c r="RT291" s="248"/>
      <c r="RU291" s="248"/>
      <c r="RV291" s="248"/>
      <c r="RW291" s="248"/>
      <c r="RX291" s="248"/>
      <c r="RY291" s="248"/>
      <c r="RZ291" s="248"/>
      <c r="SA291" s="248"/>
      <c r="SB291" s="248"/>
      <c r="SC291" s="248"/>
      <c r="SD291" s="248"/>
      <c r="SE291" s="248"/>
      <c r="SF291" s="248"/>
      <c r="SG291" s="248"/>
      <c r="SH291" s="248"/>
      <c r="SI291" s="248"/>
      <c r="SJ291" s="248"/>
      <c r="SK291" s="248"/>
      <c r="SL291" s="248"/>
      <c r="SM291" s="248"/>
      <c r="SN291" s="248"/>
      <c r="SO291" s="248"/>
      <c r="SP291" s="248"/>
      <c r="SQ291" s="248"/>
      <c r="SR291" s="248"/>
      <c r="SS291" s="248"/>
      <c r="ST291" s="248"/>
      <c r="SU291" s="248"/>
      <c r="SV291" s="248"/>
      <c r="SW291" s="248"/>
      <c r="SX291" s="248"/>
      <c r="SY291" s="248"/>
      <c r="SZ291" s="248"/>
      <c r="TA291" s="248"/>
      <c r="TB291" s="248"/>
      <c r="TC291" s="248"/>
      <c r="TD291" s="248"/>
      <c r="TE291" s="248"/>
      <c r="TF291" s="248"/>
      <c r="TG291" s="248"/>
      <c r="TH291" s="248"/>
      <c r="TI291" s="248"/>
      <c r="TJ291" s="248"/>
      <c r="TK291" s="248"/>
      <c r="TL291" s="248"/>
      <c r="TM291" s="248"/>
      <c r="TN291" s="248"/>
      <c r="TO291" s="248"/>
      <c r="TP291" s="248"/>
      <c r="TQ291" s="248"/>
      <c r="TR291" s="248"/>
      <c r="TS291" s="248"/>
      <c r="TT291" s="248"/>
      <c r="TU291" s="248"/>
      <c r="TV291" s="248"/>
      <c r="TW291" s="248"/>
      <c r="TX291" s="248"/>
      <c r="TY291" s="248"/>
      <c r="TZ291" s="248"/>
      <c r="UA291" s="248"/>
      <c r="UB291" s="248"/>
      <c r="UC291" s="248"/>
      <c r="UD291" s="248"/>
      <c r="UE291" s="248"/>
      <c r="UF291" s="248"/>
      <c r="UG291" s="248"/>
      <c r="UH291" s="248"/>
      <c r="UI291" s="248"/>
      <c r="UJ291" s="248"/>
      <c r="UK291" s="248"/>
      <c r="UL291" s="248"/>
      <c r="UM291" s="248"/>
      <c r="UN291" s="248"/>
      <c r="UO291" s="248"/>
      <c r="UP291" s="248"/>
      <c r="UQ291" s="248"/>
      <c r="UR291" s="248"/>
      <c r="US291" s="248"/>
      <c r="UT291" s="248"/>
      <c r="UU291" s="248"/>
      <c r="UV291" s="248"/>
      <c r="UW291" s="248"/>
      <c r="UX291" s="248"/>
      <c r="UY291" s="248"/>
      <c r="UZ291" s="248"/>
      <c r="VA291" s="248"/>
      <c r="VB291" s="248"/>
      <c r="VC291" s="248"/>
      <c r="VD291" s="248"/>
      <c r="VE291" s="248"/>
      <c r="VF291" s="248"/>
      <c r="VG291" s="248"/>
      <c r="VH291" s="248"/>
      <c r="VI291" s="248"/>
      <c r="VJ291" s="248"/>
      <c r="VK291" s="248"/>
      <c r="VL291" s="248"/>
      <c r="VM291" s="248"/>
      <c r="VN291" s="248"/>
      <c r="VO291" s="248"/>
      <c r="VP291" s="248"/>
      <c r="VQ291" s="248"/>
      <c r="VR291" s="248"/>
      <c r="VS291" s="248"/>
      <c r="VT291" s="248"/>
      <c r="VU291" s="248"/>
      <c r="VV291" s="248"/>
      <c r="VW291" s="248"/>
      <c r="VX291" s="248"/>
      <c r="VY291" s="248"/>
      <c r="VZ291" s="248"/>
      <c r="WA291" s="248"/>
      <c r="WB291" s="248"/>
    </row>
    <row r="292" spans="1:600" s="92" customFormat="1" ht="25.5">
      <c r="A292" s="401">
        <v>283</v>
      </c>
      <c r="B292" s="137" t="s">
        <v>668</v>
      </c>
      <c r="C292" s="272">
        <f t="shared" si="1"/>
        <v>50</v>
      </c>
      <c r="D292" s="236"/>
      <c r="E292" s="236"/>
      <c r="F292" s="273">
        <f t="shared" si="0"/>
        <v>50</v>
      </c>
      <c r="G292" s="232"/>
      <c r="H292" s="232"/>
      <c r="I292" s="232"/>
      <c r="J292" s="232"/>
      <c r="K292" s="232"/>
      <c r="L292" s="232"/>
      <c r="M292" s="232"/>
      <c r="N292" s="232"/>
      <c r="O292" s="232"/>
      <c r="P292" s="232"/>
      <c r="Q292" s="236"/>
      <c r="R292" s="236"/>
      <c r="S292" s="232"/>
      <c r="T292" s="232"/>
      <c r="U292" s="141">
        <v>50</v>
      </c>
      <c r="V292" s="232"/>
      <c r="W292" s="232"/>
      <c r="X292" s="232"/>
      <c r="Y292" s="246"/>
      <c r="Z292" s="334"/>
      <c r="AA292" s="334"/>
      <c r="AB292" s="334"/>
      <c r="AC292" s="248"/>
      <c r="AD292" s="248"/>
      <c r="AE292" s="248"/>
      <c r="AF292" s="248"/>
      <c r="AG292" s="248"/>
      <c r="AH292" s="248"/>
      <c r="AI292" s="248"/>
      <c r="AJ292" s="248"/>
      <c r="AK292" s="248"/>
      <c r="AL292" s="248"/>
      <c r="AM292" s="248"/>
      <c r="AN292" s="248"/>
      <c r="AO292" s="248"/>
      <c r="AP292" s="248"/>
      <c r="AQ292" s="248"/>
      <c r="AR292" s="248"/>
      <c r="AS292" s="248"/>
      <c r="AT292" s="248"/>
      <c r="AU292" s="248"/>
      <c r="AV292" s="248"/>
      <c r="AW292" s="248"/>
      <c r="AX292" s="248"/>
      <c r="AY292" s="248"/>
      <c r="AZ292" s="248"/>
      <c r="BA292" s="248"/>
      <c r="BB292" s="248"/>
      <c r="BC292" s="248"/>
      <c r="BD292" s="248"/>
      <c r="BE292" s="248"/>
      <c r="BF292" s="248"/>
      <c r="BG292" s="248"/>
      <c r="BH292" s="248"/>
      <c r="BI292" s="248"/>
      <c r="BJ292" s="248"/>
      <c r="BK292" s="248"/>
      <c r="BL292" s="248"/>
      <c r="BM292" s="248"/>
      <c r="BN292" s="248"/>
      <c r="BO292" s="248"/>
      <c r="BP292" s="248"/>
      <c r="BQ292" s="248"/>
      <c r="BR292" s="248"/>
      <c r="BS292" s="248"/>
      <c r="BT292" s="248"/>
      <c r="BU292" s="248"/>
      <c r="BV292" s="248"/>
      <c r="BW292" s="248"/>
      <c r="BX292" s="248"/>
      <c r="BY292" s="248"/>
      <c r="BZ292" s="248"/>
      <c r="CA292" s="248"/>
      <c r="CB292" s="248"/>
      <c r="CC292" s="248"/>
      <c r="CD292" s="248"/>
      <c r="CE292" s="248"/>
      <c r="CF292" s="248"/>
      <c r="CG292" s="248"/>
      <c r="CH292" s="248"/>
      <c r="CI292" s="248"/>
      <c r="CJ292" s="248"/>
      <c r="CK292" s="248"/>
      <c r="CL292" s="248"/>
      <c r="CM292" s="248"/>
      <c r="CN292" s="248"/>
      <c r="CO292" s="248"/>
      <c r="CP292" s="248"/>
      <c r="CQ292" s="248"/>
      <c r="CR292" s="248"/>
      <c r="CS292" s="248"/>
      <c r="CT292" s="248"/>
      <c r="CU292" s="248"/>
      <c r="CV292" s="248"/>
      <c r="CW292" s="248"/>
      <c r="CX292" s="248"/>
      <c r="CY292" s="248"/>
      <c r="CZ292" s="248"/>
      <c r="DA292" s="248"/>
      <c r="DB292" s="248"/>
      <c r="DC292" s="248"/>
      <c r="DD292" s="248"/>
      <c r="DE292" s="248"/>
      <c r="DF292" s="248"/>
      <c r="DG292" s="248"/>
      <c r="DH292" s="248"/>
      <c r="DI292" s="248"/>
      <c r="DJ292" s="248"/>
      <c r="DK292" s="248"/>
      <c r="DL292" s="248"/>
      <c r="DM292" s="248"/>
      <c r="DN292" s="248"/>
      <c r="DO292" s="248"/>
      <c r="DP292" s="248"/>
      <c r="DQ292" s="248"/>
      <c r="DR292" s="248"/>
      <c r="DS292" s="248"/>
      <c r="DT292" s="248"/>
      <c r="DU292" s="248"/>
      <c r="DV292" s="248"/>
      <c r="DW292" s="248"/>
      <c r="DX292" s="248"/>
      <c r="DY292" s="248"/>
      <c r="DZ292" s="248"/>
      <c r="EA292" s="248"/>
      <c r="EB292" s="248"/>
      <c r="EC292" s="248"/>
      <c r="ED292" s="248"/>
      <c r="EE292" s="248"/>
      <c r="EF292" s="248"/>
      <c r="EG292" s="248"/>
      <c r="EH292" s="248"/>
      <c r="EI292" s="248"/>
      <c r="EJ292" s="248"/>
      <c r="EK292" s="248"/>
      <c r="EL292" s="248"/>
      <c r="EM292" s="248"/>
      <c r="EN292" s="248"/>
      <c r="EO292" s="248"/>
      <c r="EP292" s="248"/>
      <c r="EQ292" s="248"/>
      <c r="ER292" s="248"/>
      <c r="ES292" s="248"/>
      <c r="ET292" s="248"/>
      <c r="EU292" s="248"/>
      <c r="EV292" s="248"/>
      <c r="EW292" s="248"/>
      <c r="EX292" s="248"/>
      <c r="EY292" s="248"/>
      <c r="EZ292" s="248"/>
      <c r="FA292" s="248"/>
      <c r="FB292" s="248"/>
      <c r="FC292" s="248"/>
      <c r="FD292" s="248"/>
      <c r="FE292" s="248"/>
      <c r="FF292" s="248"/>
      <c r="FG292" s="248"/>
      <c r="FH292" s="248"/>
      <c r="FI292" s="248"/>
      <c r="FJ292" s="248"/>
      <c r="FK292" s="248"/>
      <c r="FL292" s="248"/>
      <c r="FM292" s="248"/>
      <c r="FN292" s="248"/>
      <c r="FO292" s="248"/>
      <c r="FP292" s="248"/>
      <c r="FQ292" s="248"/>
      <c r="FR292" s="248"/>
      <c r="FS292" s="248"/>
      <c r="FT292" s="248"/>
      <c r="FU292" s="248"/>
      <c r="FV292" s="248"/>
      <c r="FW292" s="248"/>
      <c r="FX292" s="248"/>
      <c r="FY292" s="248"/>
      <c r="FZ292" s="248"/>
      <c r="GA292" s="248"/>
      <c r="GB292" s="248"/>
      <c r="GC292" s="248"/>
      <c r="GD292" s="248"/>
      <c r="GE292" s="248"/>
      <c r="GF292" s="248"/>
      <c r="GG292" s="248"/>
      <c r="GH292" s="248"/>
      <c r="GI292" s="248"/>
      <c r="GJ292" s="248"/>
      <c r="GK292" s="248"/>
      <c r="GL292" s="248"/>
      <c r="GM292" s="248"/>
      <c r="GN292" s="248"/>
      <c r="GO292" s="248"/>
      <c r="GP292" s="248"/>
      <c r="GQ292" s="248"/>
      <c r="GR292" s="248"/>
      <c r="GS292" s="248"/>
      <c r="GT292" s="248"/>
      <c r="GU292" s="248"/>
      <c r="GV292" s="248"/>
      <c r="GW292" s="248"/>
      <c r="GX292" s="248"/>
      <c r="GY292" s="248"/>
      <c r="GZ292" s="248"/>
      <c r="HA292" s="248"/>
      <c r="HB292" s="248"/>
      <c r="HC292" s="248"/>
      <c r="HD292" s="248"/>
      <c r="HE292" s="248"/>
      <c r="HF292" s="248"/>
      <c r="HG292" s="248"/>
      <c r="HH292" s="248"/>
      <c r="HI292" s="248"/>
      <c r="HJ292" s="248"/>
      <c r="HK292" s="248"/>
      <c r="HL292" s="248"/>
      <c r="HM292" s="248"/>
      <c r="HN292" s="248"/>
      <c r="HO292" s="248"/>
      <c r="HP292" s="248"/>
      <c r="HQ292" s="248"/>
      <c r="HR292" s="248"/>
      <c r="HS292" s="248"/>
      <c r="HT292" s="248"/>
      <c r="HU292" s="248"/>
      <c r="HV292" s="248"/>
      <c r="HW292" s="248"/>
      <c r="HX292" s="248"/>
      <c r="HY292" s="248"/>
      <c r="HZ292" s="248"/>
      <c r="IA292" s="248"/>
      <c r="IB292" s="248"/>
      <c r="IC292" s="248"/>
      <c r="ID292" s="248"/>
      <c r="IE292" s="248"/>
      <c r="IF292" s="248"/>
      <c r="IG292" s="248"/>
      <c r="IH292" s="248"/>
      <c r="II292" s="248"/>
      <c r="IJ292" s="248"/>
      <c r="IK292" s="248"/>
      <c r="IL292" s="248"/>
      <c r="IM292" s="248"/>
      <c r="IN292" s="248"/>
      <c r="IO292" s="248"/>
      <c r="IP292" s="248"/>
      <c r="IQ292" s="248"/>
      <c r="IR292" s="248"/>
      <c r="IS292" s="248"/>
      <c r="IT292" s="248"/>
      <c r="IU292" s="248"/>
      <c r="IV292" s="248"/>
      <c r="IW292" s="248"/>
      <c r="IX292" s="248"/>
      <c r="IY292" s="248"/>
      <c r="IZ292" s="248"/>
      <c r="JA292" s="248"/>
      <c r="JB292" s="248"/>
      <c r="JC292" s="248"/>
      <c r="JD292" s="248"/>
      <c r="JE292" s="248"/>
      <c r="JF292" s="248"/>
      <c r="JG292" s="248"/>
      <c r="JH292" s="248"/>
      <c r="JI292" s="248"/>
      <c r="JJ292" s="248"/>
      <c r="JK292" s="248"/>
      <c r="JL292" s="248"/>
      <c r="JM292" s="248"/>
      <c r="JN292" s="248"/>
      <c r="JO292" s="248"/>
      <c r="JP292" s="248"/>
      <c r="JQ292" s="248"/>
      <c r="JR292" s="248"/>
      <c r="JS292" s="248"/>
      <c r="JT292" s="248"/>
      <c r="JU292" s="248"/>
      <c r="JV292" s="248"/>
      <c r="JW292" s="248"/>
      <c r="JX292" s="248"/>
      <c r="JY292" s="248"/>
      <c r="JZ292" s="248"/>
      <c r="KA292" s="248"/>
      <c r="KB292" s="248"/>
      <c r="KC292" s="248"/>
      <c r="KD292" s="248"/>
      <c r="KE292" s="248"/>
      <c r="KF292" s="248"/>
      <c r="KG292" s="248"/>
      <c r="KH292" s="248"/>
      <c r="KI292" s="248"/>
      <c r="KJ292" s="248"/>
      <c r="KK292" s="248"/>
      <c r="KL292" s="248"/>
      <c r="KM292" s="248"/>
      <c r="KN292" s="248"/>
      <c r="KO292" s="248"/>
      <c r="KP292" s="248"/>
      <c r="KQ292" s="248"/>
      <c r="KR292" s="248"/>
      <c r="KS292" s="248"/>
      <c r="KT292" s="248"/>
      <c r="KU292" s="248"/>
      <c r="KV292" s="248"/>
      <c r="KW292" s="248"/>
      <c r="KX292" s="248"/>
      <c r="KY292" s="248"/>
      <c r="KZ292" s="248"/>
      <c r="LA292" s="248"/>
      <c r="LB292" s="248"/>
      <c r="LC292" s="248"/>
      <c r="LD292" s="248"/>
      <c r="LE292" s="248"/>
      <c r="LF292" s="248"/>
      <c r="LG292" s="248"/>
      <c r="LH292" s="248"/>
      <c r="LI292" s="248"/>
      <c r="LJ292" s="248"/>
      <c r="LK292" s="248"/>
      <c r="LL292" s="248"/>
      <c r="LM292" s="248"/>
      <c r="LN292" s="248"/>
      <c r="LO292" s="248"/>
      <c r="LP292" s="248"/>
      <c r="LQ292" s="248"/>
      <c r="LR292" s="248"/>
      <c r="LS292" s="248"/>
      <c r="LT292" s="248"/>
      <c r="LU292" s="248"/>
      <c r="LV292" s="248"/>
      <c r="LW292" s="248"/>
      <c r="LX292" s="248"/>
      <c r="LY292" s="248"/>
      <c r="LZ292" s="248"/>
      <c r="MA292" s="248"/>
      <c r="MB292" s="248"/>
      <c r="MC292" s="248"/>
      <c r="MD292" s="248"/>
      <c r="ME292" s="248"/>
      <c r="MF292" s="248"/>
      <c r="MG292" s="248"/>
      <c r="MH292" s="248"/>
      <c r="MI292" s="248"/>
      <c r="MJ292" s="248"/>
      <c r="MK292" s="248"/>
      <c r="ML292" s="248"/>
      <c r="MM292" s="248"/>
      <c r="MN292" s="248"/>
      <c r="MO292" s="248"/>
      <c r="MP292" s="248"/>
      <c r="MQ292" s="248"/>
      <c r="MR292" s="248"/>
      <c r="MS292" s="248"/>
      <c r="MT292" s="248"/>
      <c r="MU292" s="248"/>
      <c r="MV292" s="248"/>
      <c r="MW292" s="248"/>
      <c r="MX292" s="248"/>
      <c r="MY292" s="248"/>
      <c r="MZ292" s="248"/>
      <c r="NA292" s="248"/>
      <c r="NB292" s="248"/>
      <c r="NC292" s="248"/>
      <c r="ND292" s="248"/>
      <c r="NE292" s="248"/>
      <c r="NF292" s="248"/>
      <c r="NG292" s="248"/>
      <c r="NH292" s="248"/>
      <c r="NI292" s="248"/>
      <c r="NJ292" s="248"/>
      <c r="NK292" s="248"/>
      <c r="NL292" s="248"/>
      <c r="NM292" s="248"/>
      <c r="NN292" s="248"/>
      <c r="NO292" s="248"/>
      <c r="NP292" s="248"/>
      <c r="NQ292" s="248"/>
      <c r="NR292" s="248"/>
      <c r="NS292" s="248"/>
      <c r="NT292" s="248"/>
      <c r="NU292" s="248"/>
      <c r="NV292" s="248"/>
      <c r="NW292" s="248"/>
      <c r="NX292" s="248"/>
      <c r="NY292" s="248"/>
      <c r="NZ292" s="248"/>
      <c r="OA292" s="248"/>
      <c r="OB292" s="248"/>
      <c r="OC292" s="248"/>
      <c r="OD292" s="248"/>
      <c r="OE292" s="248"/>
      <c r="OF292" s="248"/>
      <c r="OG292" s="248"/>
      <c r="OH292" s="248"/>
      <c r="OI292" s="248"/>
      <c r="OJ292" s="248"/>
      <c r="OK292" s="248"/>
      <c r="OL292" s="248"/>
      <c r="OM292" s="248"/>
      <c r="ON292" s="248"/>
      <c r="OO292" s="248"/>
      <c r="OP292" s="248"/>
      <c r="OQ292" s="248"/>
      <c r="OR292" s="248"/>
      <c r="OS292" s="248"/>
      <c r="OT292" s="248"/>
      <c r="OU292" s="248"/>
      <c r="OV292" s="248"/>
      <c r="OW292" s="248"/>
      <c r="OX292" s="248"/>
      <c r="OY292" s="248"/>
      <c r="OZ292" s="248"/>
      <c r="PA292" s="248"/>
      <c r="PB292" s="248"/>
      <c r="PC292" s="248"/>
      <c r="PD292" s="248"/>
      <c r="PE292" s="248"/>
      <c r="PF292" s="248"/>
      <c r="PG292" s="248"/>
      <c r="PH292" s="248"/>
      <c r="PI292" s="248"/>
      <c r="PJ292" s="248"/>
      <c r="PK292" s="248"/>
      <c r="PL292" s="248"/>
      <c r="PM292" s="248"/>
      <c r="PN292" s="248"/>
      <c r="PO292" s="248"/>
      <c r="PP292" s="248"/>
      <c r="PQ292" s="248"/>
      <c r="PR292" s="248"/>
      <c r="PS292" s="248"/>
      <c r="PT292" s="248"/>
      <c r="PU292" s="248"/>
      <c r="PV292" s="248"/>
      <c r="PW292" s="248"/>
      <c r="PX292" s="248"/>
      <c r="PY292" s="248"/>
      <c r="PZ292" s="248"/>
      <c r="QA292" s="248"/>
      <c r="QB292" s="248"/>
      <c r="QC292" s="248"/>
      <c r="QD292" s="248"/>
      <c r="QE292" s="248"/>
      <c r="QF292" s="248"/>
      <c r="QG292" s="248"/>
      <c r="QH292" s="248"/>
      <c r="QI292" s="248"/>
      <c r="QJ292" s="248"/>
      <c r="QK292" s="248"/>
      <c r="QL292" s="248"/>
      <c r="QM292" s="248"/>
      <c r="QN292" s="248"/>
      <c r="QO292" s="248"/>
      <c r="QP292" s="248"/>
      <c r="QQ292" s="248"/>
      <c r="QR292" s="248"/>
      <c r="QS292" s="248"/>
      <c r="QT292" s="248"/>
      <c r="QU292" s="248"/>
      <c r="QV292" s="248"/>
      <c r="QW292" s="248"/>
      <c r="QX292" s="248"/>
      <c r="QY292" s="248"/>
      <c r="QZ292" s="248"/>
      <c r="RA292" s="248"/>
      <c r="RB292" s="248"/>
      <c r="RC292" s="248"/>
      <c r="RD292" s="248"/>
      <c r="RE292" s="248"/>
      <c r="RF292" s="248"/>
      <c r="RG292" s="248"/>
      <c r="RH292" s="248"/>
      <c r="RI292" s="248"/>
      <c r="RJ292" s="248"/>
      <c r="RK292" s="248"/>
      <c r="RL292" s="248"/>
      <c r="RM292" s="248"/>
      <c r="RN292" s="248"/>
      <c r="RO292" s="248"/>
      <c r="RP292" s="248"/>
      <c r="RQ292" s="248"/>
      <c r="RR292" s="248"/>
      <c r="RS292" s="248"/>
      <c r="RT292" s="248"/>
      <c r="RU292" s="248"/>
      <c r="RV292" s="248"/>
      <c r="RW292" s="248"/>
      <c r="RX292" s="248"/>
      <c r="RY292" s="248"/>
      <c r="RZ292" s="248"/>
      <c r="SA292" s="248"/>
      <c r="SB292" s="248"/>
      <c r="SC292" s="248"/>
      <c r="SD292" s="248"/>
      <c r="SE292" s="248"/>
      <c r="SF292" s="248"/>
      <c r="SG292" s="248"/>
      <c r="SH292" s="248"/>
      <c r="SI292" s="248"/>
      <c r="SJ292" s="248"/>
      <c r="SK292" s="248"/>
      <c r="SL292" s="248"/>
      <c r="SM292" s="248"/>
      <c r="SN292" s="248"/>
      <c r="SO292" s="248"/>
      <c r="SP292" s="248"/>
      <c r="SQ292" s="248"/>
      <c r="SR292" s="248"/>
      <c r="SS292" s="248"/>
      <c r="ST292" s="248"/>
      <c r="SU292" s="248"/>
      <c r="SV292" s="248"/>
      <c r="SW292" s="248"/>
      <c r="SX292" s="248"/>
      <c r="SY292" s="248"/>
      <c r="SZ292" s="248"/>
      <c r="TA292" s="248"/>
      <c r="TB292" s="248"/>
      <c r="TC292" s="248"/>
      <c r="TD292" s="248"/>
      <c r="TE292" s="248"/>
      <c r="TF292" s="248"/>
      <c r="TG292" s="248"/>
      <c r="TH292" s="248"/>
      <c r="TI292" s="248"/>
      <c r="TJ292" s="248"/>
      <c r="TK292" s="248"/>
      <c r="TL292" s="248"/>
      <c r="TM292" s="248"/>
      <c r="TN292" s="248"/>
      <c r="TO292" s="248"/>
      <c r="TP292" s="248"/>
      <c r="TQ292" s="248"/>
      <c r="TR292" s="248"/>
      <c r="TS292" s="248"/>
      <c r="TT292" s="248"/>
      <c r="TU292" s="248"/>
      <c r="TV292" s="248"/>
      <c r="TW292" s="248"/>
      <c r="TX292" s="248"/>
      <c r="TY292" s="248"/>
      <c r="TZ292" s="248"/>
      <c r="UA292" s="248"/>
      <c r="UB292" s="248"/>
      <c r="UC292" s="248"/>
      <c r="UD292" s="248"/>
      <c r="UE292" s="248"/>
      <c r="UF292" s="248"/>
      <c r="UG292" s="248"/>
      <c r="UH292" s="248"/>
      <c r="UI292" s="248"/>
      <c r="UJ292" s="248"/>
      <c r="UK292" s="248"/>
      <c r="UL292" s="248"/>
      <c r="UM292" s="248"/>
      <c r="UN292" s="248"/>
      <c r="UO292" s="248"/>
      <c r="UP292" s="248"/>
      <c r="UQ292" s="248"/>
      <c r="UR292" s="248"/>
      <c r="US292" s="248"/>
      <c r="UT292" s="248"/>
      <c r="UU292" s="248"/>
      <c r="UV292" s="248"/>
      <c r="UW292" s="248"/>
      <c r="UX292" s="248"/>
      <c r="UY292" s="248"/>
      <c r="UZ292" s="248"/>
      <c r="VA292" s="248"/>
      <c r="VB292" s="248"/>
      <c r="VC292" s="248"/>
      <c r="VD292" s="248"/>
      <c r="VE292" s="248"/>
      <c r="VF292" s="248"/>
      <c r="VG292" s="248"/>
      <c r="VH292" s="248"/>
      <c r="VI292" s="248"/>
      <c r="VJ292" s="248"/>
      <c r="VK292" s="248"/>
      <c r="VL292" s="248"/>
      <c r="VM292" s="248"/>
      <c r="VN292" s="248"/>
      <c r="VO292" s="248"/>
      <c r="VP292" s="248"/>
      <c r="VQ292" s="248"/>
      <c r="VR292" s="248"/>
      <c r="VS292" s="248"/>
      <c r="VT292" s="248"/>
      <c r="VU292" s="248"/>
      <c r="VV292" s="248"/>
      <c r="VW292" s="248"/>
      <c r="VX292" s="248"/>
      <c r="VY292" s="248"/>
      <c r="VZ292" s="248"/>
      <c r="WA292" s="248"/>
      <c r="WB292" s="248"/>
    </row>
    <row r="293" spans="1:600" s="250" customFormat="1" ht="38.25">
      <c r="A293" s="401">
        <v>284</v>
      </c>
      <c r="B293" s="137" t="s">
        <v>669</v>
      </c>
      <c r="C293" s="272">
        <f t="shared" si="1"/>
        <v>45</v>
      </c>
      <c r="D293" s="236"/>
      <c r="E293" s="236"/>
      <c r="F293" s="273">
        <f t="shared" si="0"/>
        <v>45</v>
      </c>
      <c r="G293" s="232"/>
      <c r="H293" s="232"/>
      <c r="I293" s="232"/>
      <c r="J293" s="232"/>
      <c r="K293" s="232"/>
      <c r="L293" s="232"/>
      <c r="M293" s="232"/>
      <c r="N293" s="232"/>
      <c r="O293" s="232"/>
      <c r="P293" s="232"/>
      <c r="Q293" s="236"/>
      <c r="R293" s="236"/>
      <c r="S293" s="232"/>
      <c r="T293" s="232"/>
      <c r="U293" s="141">
        <v>45</v>
      </c>
      <c r="V293" s="232"/>
      <c r="W293" s="232"/>
      <c r="X293" s="232"/>
      <c r="Y293" s="246"/>
      <c r="Z293" s="334"/>
      <c r="AA293" s="334"/>
      <c r="AB293" s="334"/>
      <c r="AC293" s="248"/>
      <c r="AD293" s="248"/>
      <c r="AE293" s="248"/>
      <c r="AF293" s="248"/>
      <c r="AG293" s="248"/>
      <c r="AH293" s="248"/>
      <c r="AI293" s="248"/>
      <c r="AJ293" s="248"/>
      <c r="AK293" s="248"/>
      <c r="AL293" s="248"/>
      <c r="AM293" s="248"/>
      <c r="AN293" s="248"/>
      <c r="AO293" s="248"/>
      <c r="AP293" s="248"/>
      <c r="AQ293" s="248"/>
      <c r="AR293" s="248"/>
      <c r="AS293" s="248"/>
      <c r="AT293" s="248"/>
      <c r="AU293" s="248"/>
      <c r="AV293" s="248"/>
      <c r="AW293" s="248"/>
      <c r="AX293" s="248"/>
      <c r="AY293" s="248"/>
      <c r="AZ293" s="248"/>
      <c r="BA293" s="248"/>
      <c r="BB293" s="248"/>
      <c r="BC293" s="248"/>
      <c r="BD293" s="248"/>
      <c r="BE293" s="248"/>
      <c r="BF293" s="248"/>
      <c r="BG293" s="248"/>
      <c r="BH293" s="248"/>
      <c r="BI293" s="248"/>
      <c r="BJ293" s="248"/>
      <c r="BK293" s="248"/>
      <c r="BL293" s="248"/>
      <c r="BM293" s="248"/>
      <c r="BN293" s="248"/>
      <c r="BO293" s="248"/>
      <c r="BP293" s="248"/>
      <c r="BQ293" s="248"/>
      <c r="BR293" s="248"/>
      <c r="BS293" s="248"/>
      <c r="BT293" s="248"/>
      <c r="BU293" s="248"/>
      <c r="BV293" s="248"/>
      <c r="BW293" s="248"/>
      <c r="BX293" s="248"/>
      <c r="BY293" s="248"/>
      <c r="BZ293" s="248"/>
      <c r="CA293" s="248"/>
      <c r="CB293" s="248"/>
      <c r="CC293" s="248"/>
      <c r="CD293" s="248"/>
      <c r="CE293" s="248"/>
      <c r="CF293" s="248"/>
      <c r="CG293" s="248"/>
      <c r="CH293" s="248"/>
      <c r="CI293" s="248"/>
      <c r="CJ293" s="248"/>
      <c r="CK293" s="248"/>
      <c r="CL293" s="248"/>
      <c r="CM293" s="248"/>
      <c r="CN293" s="248"/>
      <c r="CO293" s="248"/>
      <c r="CP293" s="248"/>
      <c r="CQ293" s="248"/>
      <c r="CR293" s="248"/>
      <c r="CS293" s="248"/>
      <c r="CT293" s="248"/>
      <c r="CU293" s="248"/>
      <c r="CV293" s="248"/>
      <c r="CW293" s="248"/>
      <c r="CX293" s="248"/>
      <c r="CY293" s="248"/>
      <c r="CZ293" s="248"/>
      <c r="DA293" s="248"/>
      <c r="DB293" s="248"/>
      <c r="DC293" s="248"/>
      <c r="DD293" s="248"/>
      <c r="DE293" s="248"/>
      <c r="DF293" s="248"/>
      <c r="DG293" s="248"/>
      <c r="DH293" s="248"/>
      <c r="DI293" s="248"/>
      <c r="DJ293" s="248"/>
      <c r="DK293" s="248"/>
      <c r="DL293" s="248"/>
      <c r="DM293" s="248"/>
      <c r="DN293" s="248"/>
      <c r="DO293" s="248"/>
      <c r="DP293" s="248"/>
      <c r="DQ293" s="248"/>
      <c r="DR293" s="248"/>
      <c r="DS293" s="248"/>
      <c r="DT293" s="248"/>
      <c r="DU293" s="248"/>
      <c r="DV293" s="248"/>
      <c r="DW293" s="248"/>
      <c r="DX293" s="248"/>
      <c r="DY293" s="248"/>
      <c r="DZ293" s="248"/>
      <c r="EA293" s="248"/>
      <c r="EB293" s="248"/>
      <c r="EC293" s="248"/>
      <c r="ED293" s="248"/>
      <c r="EE293" s="248"/>
      <c r="EF293" s="248"/>
      <c r="EG293" s="248"/>
      <c r="EH293" s="248"/>
      <c r="EI293" s="248"/>
      <c r="EJ293" s="248"/>
      <c r="EK293" s="248"/>
      <c r="EL293" s="248"/>
      <c r="EM293" s="248"/>
      <c r="EN293" s="248"/>
      <c r="EO293" s="248"/>
      <c r="EP293" s="248"/>
      <c r="EQ293" s="248"/>
      <c r="ER293" s="248"/>
      <c r="ES293" s="248"/>
      <c r="ET293" s="248"/>
      <c r="EU293" s="248"/>
      <c r="EV293" s="248"/>
      <c r="EW293" s="248"/>
      <c r="EX293" s="248"/>
      <c r="EY293" s="248"/>
      <c r="EZ293" s="248"/>
      <c r="FA293" s="248"/>
      <c r="FB293" s="248"/>
      <c r="FC293" s="248"/>
      <c r="FD293" s="248"/>
      <c r="FE293" s="248"/>
      <c r="FF293" s="248"/>
      <c r="FG293" s="248"/>
      <c r="FH293" s="248"/>
      <c r="FI293" s="248"/>
      <c r="FJ293" s="248"/>
      <c r="FK293" s="248"/>
      <c r="FL293" s="248"/>
      <c r="FM293" s="248"/>
      <c r="FN293" s="248"/>
      <c r="FO293" s="248"/>
      <c r="FP293" s="248"/>
      <c r="FQ293" s="248"/>
      <c r="FR293" s="248"/>
      <c r="FS293" s="248"/>
      <c r="FT293" s="248"/>
      <c r="FU293" s="248"/>
      <c r="FV293" s="248"/>
      <c r="FW293" s="248"/>
      <c r="FX293" s="248"/>
      <c r="FY293" s="248"/>
      <c r="FZ293" s="248"/>
      <c r="GA293" s="248"/>
      <c r="GB293" s="248"/>
      <c r="GC293" s="248"/>
      <c r="GD293" s="248"/>
      <c r="GE293" s="248"/>
      <c r="GF293" s="248"/>
      <c r="GG293" s="248"/>
      <c r="GH293" s="248"/>
      <c r="GI293" s="248"/>
      <c r="GJ293" s="248"/>
      <c r="GK293" s="248"/>
      <c r="GL293" s="248"/>
      <c r="GM293" s="248"/>
      <c r="GN293" s="248"/>
      <c r="GO293" s="248"/>
      <c r="GP293" s="248"/>
      <c r="GQ293" s="248"/>
      <c r="GR293" s="248"/>
      <c r="GS293" s="248"/>
      <c r="GT293" s="248"/>
      <c r="GU293" s="248"/>
      <c r="GV293" s="248"/>
      <c r="GW293" s="248"/>
      <c r="GX293" s="248"/>
      <c r="GY293" s="248"/>
      <c r="GZ293" s="248"/>
      <c r="HA293" s="248"/>
      <c r="HB293" s="248"/>
      <c r="HC293" s="248"/>
      <c r="HD293" s="248"/>
      <c r="HE293" s="248"/>
      <c r="HF293" s="248"/>
      <c r="HG293" s="248"/>
      <c r="HH293" s="248"/>
      <c r="HI293" s="248"/>
      <c r="HJ293" s="248"/>
      <c r="HK293" s="248"/>
      <c r="HL293" s="248"/>
      <c r="HM293" s="248"/>
      <c r="HN293" s="248"/>
      <c r="HO293" s="248"/>
      <c r="HP293" s="248"/>
      <c r="HQ293" s="248"/>
      <c r="HR293" s="248"/>
      <c r="HS293" s="248"/>
      <c r="HT293" s="248"/>
      <c r="HU293" s="248"/>
      <c r="HV293" s="248"/>
      <c r="HW293" s="248"/>
      <c r="HX293" s="248"/>
      <c r="HY293" s="248"/>
      <c r="HZ293" s="248"/>
      <c r="IA293" s="248"/>
      <c r="IB293" s="248"/>
      <c r="IC293" s="248"/>
      <c r="ID293" s="248"/>
      <c r="IE293" s="248"/>
      <c r="IF293" s="248"/>
      <c r="IG293" s="248"/>
      <c r="IH293" s="248"/>
      <c r="II293" s="248"/>
      <c r="IJ293" s="248"/>
      <c r="IK293" s="248"/>
      <c r="IL293" s="248"/>
      <c r="IM293" s="248"/>
      <c r="IN293" s="248"/>
      <c r="IO293" s="248"/>
      <c r="IP293" s="248"/>
      <c r="IQ293" s="248"/>
      <c r="IR293" s="248"/>
      <c r="IS293" s="248"/>
      <c r="IT293" s="248"/>
      <c r="IU293" s="248"/>
      <c r="IV293" s="248"/>
      <c r="IW293" s="248"/>
      <c r="IX293" s="248"/>
      <c r="IY293" s="248"/>
      <c r="IZ293" s="248"/>
      <c r="JA293" s="248"/>
      <c r="JB293" s="248"/>
      <c r="JC293" s="248"/>
      <c r="JD293" s="248"/>
      <c r="JE293" s="248"/>
      <c r="JF293" s="248"/>
      <c r="JG293" s="248"/>
      <c r="JH293" s="248"/>
      <c r="JI293" s="248"/>
      <c r="JJ293" s="248"/>
      <c r="JK293" s="248"/>
      <c r="JL293" s="248"/>
      <c r="JM293" s="248"/>
      <c r="JN293" s="248"/>
      <c r="JO293" s="248"/>
      <c r="JP293" s="248"/>
      <c r="JQ293" s="248"/>
      <c r="JR293" s="248"/>
      <c r="JS293" s="248"/>
      <c r="JT293" s="248"/>
      <c r="JU293" s="248"/>
      <c r="JV293" s="248"/>
      <c r="JW293" s="248"/>
      <c r="JX293" s="248"/>
      <c r="JY293" s="248"/>
      <c r="JZ293" s="248"/>
      <c r="KA293" s="248"/>
      <c r="KB293" s="248"/>
      <c r="KC293" s="248"/>
      <c r="KD293" s="248"/>
      <c r="KE293" s="248"/>
      <c r="KF293" s="248"/>
      <c r="KG293" s="248"/>
      <c r="KH293" s="248"/>
      <c r="KI293" s="248"/>
      <c r="KJ293" s="248"/>
      <c r="KK293" s="248"/>
      <c r="KL293" s="248"/>
      <c r="KM293" s="248"/>
      <c r="KN293" s="248"/>
      <c r="KO293" s="248"/>
      <c r="KP293" s="248"/>
      <c r="KQ293" s="248"/>
      <c r="KR293" s="248"/>
      <c r="KS293" s="248"/>
      <c r="KT293" s="248"/>
      <c r="KU293" s="248"/>
      <c r="KV293" s="248"/>
      <c r="KW293" s="248"/>
      <c r="KX293" s="248"/>
      <c r="KY293" s="248"/>
      <c r="KZ293" s="248"/>
      <c r="LA293" s="248"/>
      <c r="LB293" s="248"/>
      <c r="LC293" s="248"/>
      <c r="LD293" s="248"/>
      <c r="LE293" s="248"/>
      <c r="LF293" s="248"/>
      <c r="LG293" s="248"/>
      <c r="LH293" s="248"/>
      <c r="LI293" s="248"/>
      <c r="LJ293" s="248"/>
      <c r="LK293" s="248"/>
      <c r="LL293" s="248"/>
      <c r="LM293" s="248"/>
      <c r="LN293" s="248"/>
      <c r="LO293" s="248"/>
      <c r="LP293" s="248"/>
      <c r="LQ293" s="248"/>
      <c r="LR293" s="248"/>
      <c r="LS293" s="248"/>
      <c r="LT293" s="248"/>
      <c r="LU293" s="248"/>
      <c r="LV293" s="248"/>
      <c r="LW293" s="248"/>
      <c r="LX293" s="248"/>
      <c r="LY293" s="248"/>
      <c r="LZ293" s="248"/>
      <c r="MA293" s="248"/>
      <c r="MB293" s="248"/>
      <c r="MC293" s="248"/>
      <c r="MD293" s="248"/>
      <c r="ME293" s="248"/>
      <c r="MF293" s="248"/>
      <c r="MG293" s="248"/>
      <c r="MH293" s="248"/>
      <c r="MI293" s="248"/>
      <c r="MJ293" s="248"/>
      <c r="MK293" s="248"/>
      <c r="ML293" s="248"/>
      <c r="MM293" s="248"/>
      <c r="MN293" s="248"/>
      <c r="MO293" s="248"/>
      <c r="MP293" s="248"/>
      <c r="MQ293" s="248"/>
      <c r="MR293" s="248"/>
      <c r="MS293" s="248"/>
      <c r="MT293" s="248"/>
      <c r="MU293" s="248"/>
      <c r="MV293" s="248"/>
      <c r="MW293" s="248"/>
      <c r="MX293" s="248"/>
      <c r="MY293" s="249"/>
      <c r="MZ293" s="249"/>
      <c r="NA293" s="249"/>
      <c r="NB293" s="249"/>
      <c r="NC293" s="249"/>
      <c r="ND293" s="249"/>
      <c r="NE293" s="249"/>
      <c r="NF293" s="249"/>
      <c r="NG293" s="249"/>
      <c r="NH293" s="249"/>
      <c r="NI293" s="249"/>
      <c r="NJ293" s="249"/>
      <c r="NK293" s="249"/>
      <c r="NL293" s="249"/>
      <c r="NM293" s="249"/>
      <c r="NN293" s="249"/>
      <c r="NO293" s="249"/>
      <c r="NP293" s="249"/>
      <c r="NQ293" s="249"/>
      <c r="NR293" s="249"/>
      <c r="NS293" s="249"/>
      <c r="NT293" s="249"/>
      <c r="NU293" s="249"/>
      <c r="NV293" s="249"/>
      <c r="NW293" s="249"/>
      <c r="NX293" s="249"/>
      <c r="NY293" s="249"/>
      <c r="NZ293" s="249"/>
      <c r="OA293" s="249"/>
      <c r="OB293" s="249"/>
      <c r="OC293" s="249"/>
      <c r="OD293" s="249"/>
      <c r="OE293" s="249"/>
      <c r="OF293" s="249"/>
      <c r="OG293" s="249"/>
      <c r="OH293" s="249"/>
      <c r="OI293" s="249"/>
      <c r="OJ293" s="249"/>
      <c r="OK293" s="249"/>
      <c r="OL293" s="249"/>
      <c r="OM293" s="249"/>
      <c r="ON293" s="249"/>
      <c r="OO293" s="249"/>
      <c r="OP293" s="249"/>
      <c r="OQ293" s="249"/>
      <c r="OR293" s="249"/>
      <c r="OS293" s="249"/>
      <c r="OT293" s="249"/>
      <c r="OU293" s="249"/>
      <c r="OV293" s="249"/>
      <c r="OW293" s="249"/>
      <c r="OX293" s="249"/>
      <c r="OY293" s="249"/>
      <c r="OZ293" s="249"/>
      <c r="PA293" s="249"/>
      <c r="PB293" s="249"/>
      <c r="PC293" s="249"/>
      <c r="PD293" s="249"/>
      <c r="PE293" s="249"/>
      <c r="PF293" s="249"/>
      <c r="PG293" s="249"/>
      <c r="PH293" s="249"/>
      <c r="PI293" s="249"/>
      <c r="PJ293" s="249"/>
      <c r="PK293" s="249"/>
      <c r="PL293" s="249"/>
      <c r="PM293" s="249"/>
      <c r="PN293" s="249"/>
      <c r="PO293" s="249"/>
      <c r="PP293" s="249"/>
      <c r="PQ293" s="249"/>
      <c r="PR293" s="249"/>
      <c r="PS293" s="249"/>
      <c r="PT293" s="249"/>
      <c r="PU293" s="249"/>
      <c r="PV293" s="249"/>
      <c r="PW293" s="249"/>
      <c r="PX293" s="249"/>
      <c r="PY293" s="249"/>
      <c r="PZ293" s="249"/>
      <c r="QA293" s="249"/>
      <c r="QB293" s="249"/>
      <c r="QC293" s="249"/>
      <c r="QD293" s="249"/>
      <c r="QE293" s="249"/>
      <c r="QF293" s="249"/>
      <c r="QG293" s="249"/>
      <c r="QH293" s="249"/>
      <c r="QI293" s="249"/>
      <c r="QJ293" s="249"/>
      <c r="QK293" s="249"/>
      <c r="QL293" s="249"/>
      <c r="QM293" s="249"/>
      <c r="QN293" s="249"/>
      <c r="QO293" s="249"/>
      <c r="QP293" s="249"/>
      <c r="QQ293" s="249"/>
      <c r="QR293" s="249"/>
      <c r="QS293" s="249"/>
      <c r="QT293" s="249"/>
      <c r="QU293" s="249"/>
      <c r="QV293" s="249"/>
      <c r="QW293" s="249"/>
      <c r="QX293" s="249"/>
      <c r="QY293" s="249"/>
      <c r="QZ293" s="249"/>
      <c r="RA293" s="249"/>
      <c r="RB293" s="249"/>
      <c r="RC293" s="249"/>
      <c r="RD293" s="249"/>
      <c r="RE293" s="249"/>
      <c r="RF293" s="249"/>
      <c r="RG293" s="249"/>
      <c r="RH293" s="249"/>
      <c r="RI293" s="249"/>
      <c r="RJ293" s="249"/>
      <c r="RK293" s="249"/>
      <c r="RL293" s="249"/>
      <c r="RM293" s="249"/>
      <c r="RN293" s="249"/>
      <c r="RO293" s="249"/>
      <c r="RP293" s="249"/>
      <c r="RQ293" s="249"/>
      <c r="RR293" s="249"/>
      <c r="RS293" s="249"/>
      <c r="RT293" s="249"/>
      <c r="RU293" s="249"/>
      <c r="RV293" s="249"/>
      <c r="RW293" s="249"/>
      <c r="RX293" s="249"/>
      <c r="RY293" s="249"/>
      <c r="RZ293" s="249"/>
      <c r="SA293" s="249"/>
      <c r="SB293" s="249"/>
      <c r="SC293" s="249"/>
      <c r="SD293" s="249"/>
      <c r="SE293" s="249"/>
      <c r="SF293" s="249"/>
      <c r="SG293" s="249"/>
      <c r="SH293" s="249"/>
      <c r="SI293" s="249"/>
      <c r="SJ293" s="249"/>
      <c r="SK293" s="249"/>
      <c r="SL293" s="249"/>
      <c r="SM293" s="249"/>
      <c r="SN293" s="249"/>
      <c r="SO293" s="249"/>
      <c r="SP293" s="249"/>
      <c r="SQ293" s="249"/>
      <c r="SR293" s="249"/>
      <c r="SS293" s="249"/>
      <c r="ST293" s="249"/>
      <c r="SU293" s="249"/>
      <c r="SV293" s="249"/>
      <c r="SW293" s="249"/>
      <c r="SX293" s="249"/>
      <c r="SY293" s="249"/>
      <c r="SZ293" s="249"/>
      <c r="TA293" s="249"/>
      <c r="TB293" s="249"/>
      <c r="TC293" s="249"/>
      <c r="TD293" s="249"/>
      <c r="TE293" s="249"/>
      <c r="TF293" s="249"/>
      <c r="TG293" s="249"/>
      <c r="TH293" s="249"/>
      <c r="TI293" s="249"/>
      <c r="TJ293" s="249"/>
      <c r="TK293" s="249"/>
      <c r="TL293" s="249"/>
      <c r="TM293" s="249"/>
      <c r="TN293" s="249"/>
      <c r="TO293" s="249"/>
      <c r="TP293" s="249"/>
      <c r="TQ293" s="249"/>
      <c r="TR293" s="249"/>
      <c r="TS293" s="249"/>
      <c r="TT293" s="249"/>
      <c r="TU293" s="249"/>
      <c r="TV293" s="249"/>
      <c r="TW293" s="249"/>
      <c r="TX293" s="249"/>
      <c r="TY293" s="249"/>
      <c r="TZ293" s="249"/>
      <c r="UA293" s="249"/>
      <c r="UB293" s="249"/>
      <c r="UC293" s="249"/>
      <c r="UD293" s="249"/>
      <c r="UE293" s="249"/>
      <c r="UF293" s="249"/>
      <c r="UG293" s="249"/>
      <c r="UH293" s="249"/>
      <c r="UI293" s="249"/>
      <c r="UJ293" s="249"/>
      <c r="UK293" s="249"/>
      <c r="UL293" s="249"/>
      <c r="UM293" s="249"/>
      <c r="UN293" s="249"/>
      <c r="UO293" s="249"/>
      <c r="UP293" s="249"/>
      <c r="UQ293" s="249"/>
      <c r="UR293" s="249"/>
      <c r="US293" s="249"/>
      <c r="UT293" s="249"/>
      <c r="UU293" s="249"/>
      <c r="UV293" s="249"/>
      <c r="UW293" s="249"/>
      <c r="UX293" s="249"/>
      <c r="UY293" s="249"/>
      <c r="UZ293" s="249"/>
      <c r="VA293" s="249"/>
      <c r="VB293" s="249"/>
      <c r="VC293" s="249"/>
      <c r="VD293" s="249"/>
      <c r="VE293" s="249"/>
      <c r="VF293" s="249"/>
      <c r="VG293" s="249"/>
      <c r="VH293" s="249"/>
      <c r="VI293" s="249"/>
      <c r="VJ293" s="249"/>
      <c r="VK293" s="249"/>
      <c r="VL293" s="249"/>
      <c r="VM293" s="249"/>
      <c r="VN293" s="249"/>
      <c r="VO293" s="249"/>
      <c r="VP293" s="249"/>
      <c r="VQ293" s="249"/>
      <c r="VR293" s="249"/>
      <c r="VS293" s="249"/>
      <c r="VT293" s="249"/>
      <c r="VU293" s="249"/>
      <c r="VV293" s="249"/>
      <c r="VW293" s="249"/>
      <c r="VX293" s="249"/>
      <c r="VY293" s="249"/>
      <c r="VZ293" s="249"/>
      <c r="WA293" s="249"/>
      <c r="WB293" s="249"/>
    </row>
    <row r="294" spans="1:600" s="252" customFormat="1" ht="38.450000000000003" customHeight="1">
      <c r="A294" s="401">
        <v>285</v>
      </c>
      <c r="B294" s="137" t="s">
        <v>670</v>
      </c>
      <c r="C294" s="272">
        <f t="shared" si="1"/>
        <v>50</v>
      </c>
      <c r="D294" s="272"/>
      <c r="E294" s="272"/>
      <c r="F294" s="273">
        <f t="shared" si="0"/>
        <v>50</v>
      </c>
      <c r="G294" s="276"/>
      <c r="H294" s="276"/>
      <c r="I294" s="276"/>
      <c r="J294" s="276"/>
      <c r="K294" s="276"/>
      <c r="L294" s="276"/>
      <c r="M294" s="276"/>
      <c r="N294" s="276"/>
      <c r="O294" s="276"/>
      <c r="P294" s="276"/>
      <c r="Q294" s="277"/>
      <c r="R294" s="277"/>
      <c r="S294" s="276"/>
      <c r="T294" s="276"/>
      <c r="U294" s="131">
        <v>50</v>
      </c>
      <c r="V294" s="276"/>
      <c r="W294" s="276"/>
      <c r="X294" s="276"/>
      <c r="Y294" s="278"/>
      <c r="Z294" s="334"/>
      <c r="AA294" s="334"/>
      <c r="AB294" s="334"/>
      <c r="AC294" s="248"/>
      <c r="AD294" s="248"/>
      <c r="AE294" s="248"/>
      <c r="AF294" s="248"/>
      <c r="AG294" s="248"/>
      <c r="AH294" s="248"/>
      <c r="AI294" s="248"/>
      <c r="AJ294" s="248"/>
      <c r="AK294" s="248"/>
      <c r="AL294" s="248"/>
      <c r="AM294" s="248"/>
      <c r="AN294" s="248"/>
      <c r="AO294" s="248"/>
      <c r="AP294" s="248"/>
      <c r="AQ294" s="248"/>
      <c r="AR294" s="248"/>
      <c r="AS294" s="248"/>
      <c r="AT294" s="248"/>
      <c r="AU294" s="248"/>
      <c r="AV294" s="248"/>
      <c r="AW294" s="248"/>
      <c r="AX294" s="248"/>
      <c r="AY294" s="248"/>
      <c r="AZ294" s="248"/>
      <c r="BA294" s="248"/>
      <c r="BB294" s="248"/>
      <c r="BC294" s="248"/>
      <c r="BD294" s="248"/>
      <c r="BE294" s="248"/>
      <c r="BF294" s="248"/>
      <c r="BG294" s="248"/>
      <c r="BH294" s="248"/>
      <c r="BI294" s="248"/>
      <c r="BJ294" s="248"/>
      <c r="BK294" s="248"/>
      <c r="BL294" s="248"/>
      <c r="BM294" s="248"/>
      <c r="BN294" s="248"/>
      <c r="BO294" s="248"/>
      <c r="BP294" s="248"/>
      <c r="BQ294" s="248"/>
      <c r="BR294" s="248"/>
      <c r="BS294" s="248"/>
      <c r="BT294" s="248"/>
      <c r="BU294" s="248"/>
      <c r="BV294" s="248"/>
      <c r="BW294" s="248"/>
      <c r="BX294" s="248"/>
      <c r="BY294" s="248"/>
      <c r="BZ294" s="248"/>
      <c r="CA294" s="248"/>
      <c r="CB294" s="248"/>
      <c r="CC294" s="248"/>
      <c r="CD294" s="248"/>
      <c r="CE294" s="248"/>
      <c r="CF294" s="248"/>
      <c r="CG294" s="248"/>
      <c r="CH294" s="248"/>
      <c r="CI294" s="248"/>
      <c r="CJ294" s="248"/>
      <c r="CK294" s="248"/>
      <c r="CL294" s="248"/>
      <c r="CM294" s="248"/>
      <c r="CN294" s="248"/>
      <c r="CO294" s="248"/>
      <c r="CP294" s="248"/>
      <c r="CQ294" s="248"/>
      <c r="CR294" s="248"/>
      <c r="CS294" s="248"/>
      <c r="CT294" s="248"/>
      <c r="CU294" s="248"/>
      <c r="CV294" s="248"/>
      <c r="CW294" s="248"/>
      <c r="CX294" s="248"/>
      <c r="CY294" s="248"/>
      <c r="CZ294" s="248"/>
      <c r="DA294" s="248"/>
      <c r="DB294" s="248"/>
      <c r="DC294" s="248"/>
      <c r="DD294" s="248"/>
      <c r="DE294" s="248"/>
      <c r="DF294" s="248"/>
      <c r="DG294" s="248"/>
      <c r="DH294" s="248"/>
      <c r="DI294" s="248"/>
      <c r="DJ294" s="248"/>
      <c r="DK294" s="248"/>
      <c r="DL294" s="248"/>
      <c r="DM294" s="248"/>
      <c r="DN294" s="248"/>
      <c r="DO294" s="248"/>
      <c r="DP294" s="248"/>
      <c r="DQ294" s="248"/>
      <c r="DR294" s="248"/>
      <c r="DS294" s="248"/>
      <c r="DT294" s="248"/>
      <c r="DU294" s="248"/>
      <c r="DV294" s="248"/>
      <c r="DW294" s="248"/>
      <c r="DX294" s="248"/>
      <c r="DY294" s="248"/>
      <c r="DZ294" s="248"/>
      <c r="EA294" s="248"/>
      <c r="EB294" s="248"/>
      <c r="EC294" s="248"/>
      <c r="ED294" s="248"/>
      <c r="EE294" s="248"/>
      <c r="EF294" s="248"/>
      <c r="EG294" s="248"/>
      <c r="EH294" s="248"/>
      <c r="EI294" s="248"/>
      <c r="EJ294" s="248"/>
      <c r="EK294" s="248"/>
      <c r="EL294" s="248"/>
      <c r="EM294" s="248"/>
      <c r="EN294" s="248"/>
      <c r="EO294" s="248"/>
      <c r="EP294" s="248"/>
      <c r="EQ294" s="248"/>
      <c r="ER294" s="248"/>
      <c r="ES294" s="248"/>
      <c r="ET294" s="248"/>
      <c r="EU294" s="248"/>
      <c r="EV294" s="248"/>
      <c r="EW294" s="248"/>
      <c r="EX294" s="248"/>
      <c r="EY294" s="248"/>
      <c r="EZ294" s="248"/>
      <c r="FA294" s="248"/>
      <c r="FB294" s="248"/>
      <c r="FC294" s="248"/>
      <c r="FD294" s="248"/>
      <c r="FE294" s="248"/>
      <c r="FF294" s="248"/>
      <c r="FG294" s="248"/>
      <c r="FH294" s="248"/>
      <c r="FI294" s="248"/>
      <c r="FJ294" s="248"/>
      <c r="FK294" s="248"/>
      <c r="FL294" s="248"/>
      <c r="FM294" s="248"/>
      <c r="FN294" s="248"/>
      <c r="FO294" s="248"/>
      <c r="FP294" s="248"/>
      <c r="FQ294" s="248"/>
      <c r="FR294" s="248"/>
      <c r="FS294" s="248"/>
      <c r="FT294" s="248"/>
      <c r="FU294" s="248"/>
      <c r="FV294" s="248"/>
      <c r="FW294" s="248"/>
      <c r="FX294" s="248"/>
      <c r="FY294" s="248"/>
      <c r="FZ294" s="248"/>
      <c r="GA294" s="248"/>
      <c r="GB294" s="248"/>
      <c r="GC294" s="248"/>
      <c r="GD294" s="248"/>
      <c r="GE294" s="248"/>
      <c r="GF294" s="248"/>
      <c r="GG294" s="248"/>
      <c r="GH294" s="248"/>
      <c r="GI294" s="248"/>
      <c r="GJ294" s="248"/>
      <c r="GK294" s="248"/>
      <c r="GL294" s="248"/>
      <c r="GM294" s="248"/>
      <c r="GN294" s="248"/>
      <c r="GO294" s="248"/>
      <c r="GP294" s="248"/>
      <c r="GQ294" s="248"/>
      <c r="GR294" s="248"/>
      <c r="GS294" s="248"/>
      <c r="GT294" s="248"/>
      <c r="GU294" s="248"/>
      <c r="GV294" s="248"/>
      <c r="GW294" s="248"/>
      <c r="GX294" s="248"/>
      <c r="GY294" s="248"/>
      <c r="GZ294" s="248"/>
      <c r="HA294" s="248"/>
      <c r="HB294" s="248"/>
      <c r="HC294" s="248"/>
      <c r="HD294" s="248"/>
      <c r="HE294" s="248"/>
      <c r="HF294" s="248"/>
      <c r="HG294" s="248"/>
      <c r="HH294" s="248"/>
      <c r="HI294" s="248"/>
      <c r="HJ294" s="248"/>
      <c r="HK294" s="248"/>
      <c r="HL294" s="248"/>
      <c r="HM294" s="248"/>
      <c r="HN294" s="248"/>
      <c r="HO294" s="248"/>
      <c r="HP294" s="248"/>
      <c r="HQ294" s="248"/>
      <c r="HR294" s="248"/>
      <c r="HS294" s="248"/>
      <c r="HT294" s="248"/>
      <c r="HU294" s="248"/>
      <c r="HV294" s="248"/>
      <c r="HW294" s="248"/>
      <c r="HX294" s="248"/>
      <c r="HY294" s="248"/>
      <c r="HZ294" s="248"/>
      <c r="IA294" s="248"/>
      <c r="IB294" s="248"/>
      <c r="IC294" s="248"/>
      <c r="ID294" s="248"/>
      <c r="IE294" s="248"/>
      <c r="IF294" s="248"/>
      <c r="IG294" s="248"/>
      <c r="IH294" s="248"/>
      <c r="II294" s="248"/>
      <c r="IJ294" s="248"/>
      <c r="IK294" s="248"/>
      <c r="IL294" s="248"/>
      <c r="IM294" s="248"/>
      <c r="IN294" s="248"/>
      <c r="IO294" s="248"/>
      <c r="IP294" s="248"/>
      <c r="IQ294" s="248"/>
      <c r="IR294" s="248"/>
      <c r="IS294" s="248"/>
      <c r="IT294" s="248"/>
      <c r="IU294" s="248"/>
      <c r="IV294" s="248"/>
      <c r="IW294" s="248"/>
      <c r="IX294" s="248"/>
      <c r="IY294" s="248"/>
      <c r="IZ294" s="248"/>
      <c r="JA294" s="248"/>
      <c r="JB294" s="248"/>
      <c r="JC294" s="248"/>
      <c r="JD294" s="248"/>
      <c r="JE294" s="248"/>
      <c r="JF294" s="248"/>
      <c r="JG294" s="248"/>
      <c r="JH294" s="248"/>
      <c r="JI294" s="248"/>
      <c r="JJ294" s="248"/>
      <c r="JK294" s="248"/>
      <c r="JL294" s="248"/>
      <c r="JM294" s="248"/>
      <c r="JN294" s="248"/>
      <c r="JO294" s="248"/>
      <c r="JP294" s="248"/>
      <c r="JQ294" s="248"/>
      <c r="JR294" s="248"/>
      <c r="JS294" s="248"/>
      <c r="JT294" s="248"/>
      <c r="JU294" s="248"/>
      <c r="JV294" s="248"/>
      <c r="JW294" s="248"/>
      <c r="JX294" s="248"/>
      <c r="JY294" s="248"/>
      <c r="JZ294" s="248"/>
      <c r="KA294" s="248"/>
      <c r="KB294" s="248"/>
      <c r="KC294" s="248"/>
      <c r="KD294" s="248"/>
      <c r="KE294" s="248"/>
      <c r="KF294" s="248"/>
      <c r="KG294" s="248"/>
      <c r="KH294" s="248"/>
      <c r="KI294" s="248"/>
      <c r="KJ294" s="248"/>
      <c r="KK294" s="248"/>
      <c r="KL294" s="248"/>
      <c r="KM294" s="248"/>
      <c r="KN294" s="248"/>
      <c r="KO294" s="248"/>
      <c r="KP294" s="248"/>
      <c r="KQ294" s="248"/>
      <c r="KR294" s="248"/>
      <c r="KS294" s="248"/>
      <c r="KT294" s="248"/>
      <c r="KU294" s="248"/>
      <c r="KV294" s="248"/>
      <c r="KW294" s="248"/>
      <c r="KX294" s="248"/>
      <c r="KY294" s="248"/>
      <c r="KZ294" s="248"/>
      <c r="LA294" s="248"/>
      <c r="LB294" s="248"/>
      <c r="LC294" s="248"/>
      <c r="LD294" s="248"/>
      <c r="LE294" s="248"/>
      <c r="LF294" s="248"/>
      <c r="LG294" s="248"/>
      <c r="LH294" s="248"/>
      <c r="LI294" s="248"/>
      <c r="LJ294" s="248"/>
      <c r="LK294" s="248"/>
      <c r="LL294" s="248"/>
      <c r="LM294" s="248"/>
      <c r="LN294" s="248"/>
      <c r="LO294" s="248"/>
      <c r="LP294" s="248"/>
      <c r="LQ294" s="248"/>
      <c r="LR294" s="248"/>
      <c r="LS294" s="248"/>
      <c r="LT294" s="248"/>
      <c r="LU294" s="248"/>
      <c r="LV294" s="248"/>
      <c r="LW294" s="248"/>
      <c r="LX294" s="248"/>
      <c r="LY294" s="248"/>
      <c r="LZ294" s="248"/>
      <c r="MA294" s="248"/>
      <c r="MB294" s="248"/>
      <c r="MC294" s="248"/>
      <c r="MD294" s="248"/>
      <c r="ME294" s="248"/>
      <c r="MF294" s="248"/>
      <c r="MG294" s="248"/>
      <c r="MH294" s="248"/>
      <c r="MI294" s="248"/>
      <c r="MJ294" s="248"/>
      <c r="MK294" s="248"/>
      <c r="ML294" s="248"/>
      <c r="MM294" s="248"/>
      <c r="MN294" s="248"/>
      <c r="MO294" s="248"/>
      <c r="MP294" s="248"/>
      <c r="MQ294" s="248"/>
      <c r="MR294" s="248"/>
      <c r="MS294" s="248"/>
      <c r="MT294" s="248"/>
      <c r="MU294" s="248"/>
      <c r="MV294" s="248"/>
      <c r="MW294" s="248"/>
      <c r="MX294" s="248"/>
      <c r="MY294" s="251"/>
      <c r="MZ294" s="251"/>
      <c r="NA294" s="251"/>
      <c r="NB294" s="251"/>
      <c r="NC294" s="251"/>
      <c r="ND294" s="251"/>
      <c r="NE294" s="251"/>
      <c r="NF294" s="251"/>
      <c r="NG294" s="251"/>
      <c r="NH294" s="251"/>
      <c r="NI294" s="251"/>
      <c r="NJ294" s="251"/>
      <c r="NK294" s="251"/>
      <c r="NL294" s="251"/>
      <c r="NM294" s="251"/>
      <c r="NN294" s="251"/>
      <c r="NO294" s="251"/>
      <c r="NP294" s="251"/>
      <c r="NQ294" s="251"/>
      <c r="NR294" s="251"/>
      <c r="NS294" s="251"/>
      <c r="NT294" s="251"/>
      <c r="NU294" s="251"/>
      <c r="NV294" s="251"/>
      <c r="NW294" s="251"/>
      <c r="NX294" s="251"/>
      <c r="NY294" s="251"/>
      <c r="NZ294" s="251"/>
      <c r="OA294" s="251"/>
      <c r="OB294" s="251"/>
      <c r="OC294" s="251"/>
      <c r="OD294" s="251"/>
      <c r="OE294" s="251"/>
      <c r="OF294" s="251"/>
      <c r="OG294" s="251"/>
      <c r="OH294" s="251"/>
      <c r="OI294" s="251"/>
      <c r="OJ294" s="251"/>
      <c r="OK294" s="251"/>
      <c r="OL294" s="251"/>
      <c r="OM294" s="251"/>
      <c r="ON294" s="251"/>
      <c r="OO294" s="251"/>
      <c r="OP294" s="251"/>
      <c r="OQ294" s="251"/>
      <c r="OR294" s="251"/>
      <c r="OS294" s="251"/>
      <c r="OT294" s="251"/>
      <c r="OU294" s="251"/>
      <c r="OV294" s="251"/>
      <c r="OW294" s="251"/>
      <c r="OX294" s="251"/>
      <c r="OY294" s="251"/>
      <c r="OZ294" s="251"/>
      <c r="PA294" s="251"/>
      <c r="PB294" s="251"/>
      <c r="PC294" s="251"/>
      <c r="PD294" s="251"/>
      <c r="PE294" s="251"/>
      <c r="PF294" s="251"/>
      <c r="PG294" s="251"/>
      <c r="PH294" s="251"/>
      <c r="PI294" s="251"/>
      <c r="PJ294" s="251"/>
      <c r="PK294" s="251"/>
      <c r="PL294" s="251"/>
      <c r="PM294" s="251"/>
      <c r="PN294" s="251"/>
      <c r="PO294" s="251"/>
      <c r="PP294" s="251"/>
      <c r="PQ294" s="251"/>
      <c r="PR294" s="251"/>
      <c r="PS294" s="251"/>
      <c r="PT294" s="251"/>
      <c r="PU294" s="251"/>
      <c r="PV294" s="251"/>
      <c r="PW294" s="251"/>
      <c r="PX294" s="251"/>
      <c r="PY294" s="251"/>
      <c r="PZ294" s="251"/>
      <c r="QA294" s="251"/>
      <c r="QB294" s="251"/>
      <c r="QC294" s="251"/>
      <c r="QD294" s="251"/>
      <c r="QE294" s="251"/>
      <c r="QF294" s="251"/>
      <c r="QG294" s="251"/>
      <c r="QH294" s="251"/>
      <c r="QI294" s="251"/>
      <c r="QJ294" s="251"/>
      <c r="QK294" s="251"/>
      <c r="QL294" s="251"/>
      <c r="QM294" s="251"/>
      <c r="QN294" s="251"/>
      <c r="QO294" s="251"/>
      <c r="QP294" s="251"/>
      <c r="QQ294" s="251"/>
      <c r="QR294" s="251"/>
      <c r="QS294" s="251"/>
      <c r="QT294" s="251"/>
      <c r="QU294" s="251"/>
      <c r="QV294" s="251"/>
      <c r="QW294" s="251"/>
      <c r="QX294" s="251"/>
      <c r="QY294" s="251"/>
      <c r="QZ294" s="251"/>
      <c r="RA294" s="251"/>
      <c r="RB294" s="251"/>
      <c r="RC294" s="251"/>
      <c r="RD294" s="251"/>
      <c r="RE294" s="251"/>
      <c r="RF294" s="251"/>
      <c r="RG294" s="251"/>
      <c r="RH294" s="251"/>
      <c r="RI294" s="251"/>
      <c r="RJ294" s="251"/>
      <c r="RK294" s="251"/>
      <c r="RL294" s="251"/>
      <c r="RM294" s="251"/>
      <c r="RN294" s="251"/>
      <c r="RO294" s="251"/>
      <c r="RP294" s="251"/>
      <c r="RQ294" s="251"/>
      <c r="RR294" s="251"/>
      <c r="RS294" s="251"/>
      <c r="RT294" s="251"/>
      <c r="RU294" s="251"/>
      <c r="RV294" s="251"/>
      <c r="RW294" s="251"/>
      <c r="RX294" s="251"/>
      <c r="RY294" s="251"/>
      <c r="RZ294" s="251"/>
      <c r="SA294" s="251"/>
      <c r="SB294" s="251"/>
      <c r="SC294" s="251"/>
      <c r="SD294" s="251"/>
      <c r="SE294" s="251"/>
      <c r="SF294" s="251"/>
      <c r="SG294" s="251"/>
      <c r="SH294" s="251"/>
      <c r="SI294" s="251"/>
      <c r="SJ294" s="251"/>
      <c r="SK294" s="251"/>
      <c r="SL294" s="251"/>
      <c r="SM294" s="251"/>
      <c r="SN294" s="251"/>
      <c r="SO294" s="251"/>
      <c r="SP294" s="251"/>
      <c r="SQ294" s="251"/>
      <c r="SR294" s="251"/>
      <c r="SS294" s="251"/>
      <c r="ST294" s="251"/>
      <c r="SU294" s="251"/>
      <c r="SV294" s="251"/>
      <c r="SW294" s="251"/>
      <c r="SX294" s="251"/>
      <c r="SY294" s="251"/>
      <c r="SZ294" s="251"/>
      <c r="TA294" s="251"/>
      <c r="TB294" s="251"/>
      <c r="TC294" s="251"/>
      <c r="TD294" s="251"/>
      <c r="TE294" s="251"/>
      <c r="TF294" s="251"/>
      <c r="TG294" s="251"/>
      <c r="TH294" s="251"/>
      <c r="TI294" s="251"/>
      <c r="TJ294" s="251"/>
      <c r="TK294" s="251"/>
      <c r="TL294" s="251"/>
      <c r="TM294" s="251"/>
      <c r="TN294" s="251"/>
      <c r="TO294" s="251"/>
      <c r="TP294" s="251"/>
      <c r="TQ294" s="251"/>
      <c r="TR294" s="251"/>
      <c r="TS294" s="251"/>
      <c r="TT294" s="251"/>
      <c r="TU294" s="251"/>
      <c r="TV294" s="251"/>
      <c r="TW294" s="251"/>
      <c r="TX294" s="251"/>
      <c r="TY294" s="251"/>
      <c r="TZ294" s="251"/>
      <c r="UA294" s="251"/>
      <c r="UB294" s="251"/>
      <c r="UC294" s="251"/>
      <c r="UD294" s="251"/>
      <c r="UE294" s="251"/>
      <c r="UF294" s="251"/>
      <c r="UG294" s="251"/>
      <c r="UH294" s="251"/>
      <c r="UI294" s="251"/>
      <c r="UJ294" s="251"/>
      <c r="UK294" s="251"/>
      <c r="UL294" s="251"/>
      <c r="UM294" s="251"/>
      <c r="UN294" s="251"/>
      <c r="UO294" s="251"/>
      <c r="UP294" s="251"/>
      <c r="UQ294" s="251"/>
      <c r="UR294" s="251"/>
      <c r="US294" s="251"/>
      <c r="UT294" s="251"/>
      <c r="UU294" s="251"/>
      <c r="UV294" s="251"/>
      <c r="UW294" s="251"/>
      <c r="UX294" s="251"/>
      <c r="UY294" s="251"/>
      <c r="UZ294" s="251"/>
      <c r="VA294" s="251"/>
      <c r="VB294" s="251"/>
      <c r="VC294" s="251"/>
      <c r="VD294" s="251"/>
      <c r="VE294" s="251"/>
      <c r="VF294" s="251"/>
      <c r="VG294" s="251"/>
      <c r="VH294" s="251"/>
      <c r="VI294" s="251"/>
      <c r="VJ294" s="251"/>
      <c r="VK294" s="251"/>
      <c r="VL294" s="251"/>
      <c r="VM294" s="251"/>
      <c r="VN294" s="251"/>
      <c r="VO294" s="251"/>
      <c r="VP294" s="251"/>
      <c r="VQ294" s="251"/>
      <c r="VR294" s="251"/>
      <c r="VS294" s="251"/>
      <c r="VT294" s="251"/>
      <c r="VU294" s="251"/>
      <c r="VV294" s="251"/>
      <c r="VW294" s="251"/>
      <c r="VX294" s="251"/>
      <c r="VY294" s="251"/>
      <c r="VZ294" s="251"/>
      <c r="WA294" s="251"/>
      <c r="WB294" s="251"/>
    </row>
    <row r="295" spans="1:600" s="90" customFormat="1" ht="55.15" customHeight="1">
      <c r="A295" s="401">
        <v>286</v>
      </c>
      <c r="B295" s="410" t="s">
        <v>671</v>
      </c>
      <c r="C295" s="272">
        <f t="shared" si="1"/>
        <v>4</v>
      </c>
      <c r="D295" s="272"/>
      <c r="E295" s="272"/>
      <c r="F295" s="273">
        <f t="shared" si="0"/>
        <v>4</v>
      </c>
      <c r="G295" s="276"/>
      <c r="H295" s="276"/>
      <c r="I295" s="276"/>
      <c r="J295" s="276"/>
      <c r="K295" s="276"/>
      <c r="L295" s="276"/>
      <c r="M295" s="276"/>
      <c r="N295" s="276"/>
      <c r="O295" s="276"/>
      <c r="P295" s="276"/>
      <c r="Q295" s="277"/>
      <c r="R295" s="277"/>
      <c r="S295" s="276"/>
      <c r="T295" s="276"/>
      <c r="U295" s="131">
        <v>4</v>
      </c>
      <c r="V295" s="276"/>
      <c r="W295" s="276"/>
      <c r="X295" s="276"/>
      <c r="Y295" s="278"/>
      <c r="Z295" s="334"/>
      <c r="AA295" s="334"/>
      <c r="AB295" s="334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70"/>
      <c r="CJ295" s="70"/>
      <c r="CK295" s="70"/>
      <c r="CL295" s="70"/>
      <c r="CM295" s="70"/>
      <c r="CN295" s="70"/>
      <c r="CO295" s="70"/>
      <c r="CP295" s="70"/>
      <c r="CQ295" s="70"/>
      <c r="CR295" s="70"/>
      <c r="CS295" s="70"/>
      <c r="CT295" s="70"/>
      <c r="CU295" s="70"/>
      <c r="CV295" s="70"/>
      <c r="CW295" s="70"/>
      <c r="CX295" s="70"/>
      <c r="CY295" s="70"/>
      <c r="CZ295" s="70"/>
      <c r="DA295" s="70"/>
      <c r="DB295" s="70"/>
      <c r="DC295" s="70"/>
      <c r="DD295" s="70"/>
      <c r="DE295" s="70"/>
      <c r="DF295" s="70"/>
      <c r="DG295" s="70"/>
      <c r="DH295" s="70"/>
      <c r="DI295" s="70"/>
      <c r="DJ295" s="70"/>
      <c r="DK295" s="70"/>
      <c r="DL295" s="70"/>
      <c r="DM295" s="70"/>
      <c r="DN295" s="70"/>
      <c r="DO295" s="70"/>
      <c r="DP295" s="70"/>
      <c r="DQ295" s="70"/>
      <c r="DR295" s="70"/>
      <c r="DS295" s="70"/>
      <c r="DT295" s="70"/>
      <c r="DU295" s="70"/>
      <c r="DV295" s="70"/>
      <c r="DW295" s="70"/>
      <c r="DX295" s="70"/>
      <c r="DY295" s="70"/>
      <c r="DZ295" s="70"/>
      <c r="EA295" s="70"/>
      <c r="EB295" s="70"/>
      <c r="EC295" s="70"/>
      <c r="ED295" s="70"/>
      <c r="EE295" s="70"/>
      <c r="EF295" s="70"/>
      <c r="EG295" s="70"/>
      <c r="EH295" s="70"/>
      <c r="EI295" s="70"/>
      <c r="EJ295" s="70"/>
      <c r="EK295" s="70"/>
      <c r="EL295" s="70"/>
      <c r="EM295" s="70"/>
      <c r="EN295" s="70"/>
      <c r="EO295" s="70"/>
      <c r="EP295" s="70"/>
      <c r="EQ295" s="70"/>
      <c r="ER295" s="70"/>
      <c r="ES295" s="70"/>
      <c r="ET295" s="70"/>
      <c r="EU295" s="70"/>
      <c r="EV295" s="70"/>
      <c r="EW295" s="70"/>
      <c r="EX295" s="70"/>
      <c r="EY295" s="70"/>
      <c r="EZ295" s="70"/>
      <c r="FA295" s="70"/>
      <c r="FB295" s="70"/>
      <c r="FC295" s="70"/>
      <c r="FD295" s="70"/>
      <c r="FE295" s="70"/>
      <c r="FF295" s="70"/>
      <c r="FG295" s="70"/>
      <c r="FH295" s="70"/>
      <c r="FI295" s="70"/>
      <c r="FJ295" s="70"/>
      <c r="FK295" s="70"/>
      <c r="FL295" s="70"/>
      <c r="FM295" s="70"/>
      <c r="FN295" s="70"/>
      <c r="FO295" s="70"/>
      <c r="FP295" s="70"/>
      <c r="FQ295" s="70"/>
      <c r="FR295" s="70"/>
      <c r="FS295" s="70"/>
      <c r="FT295" s="70"/>
      <c r="FU295" s="70"/>
      <c r="FV295" s="70"/>
      <c r="FW295" s="70"/>
      <c r="FX295" s="70"/>
      <c r="FY295" s="70"/>
      <c r="FZ295" s="70"/>
      <c r="GA295" s="70"/>
      <c r="GB295" s="70"/>
      <c r="GC295" s="70"/>
      <c r="GD295" s="70"/>
      <c r="GE295" s="70"/>
      <c r="GF295" s="70"/>
      <c r="GG295" s="70"/>
      <c r="GH295" s="70"/>
      <c r="GI295" s="70"/>
      <c r="GJ295" s="70"/>
      <c r="GK295" s="70"/>
      <c r="GL295" s="70"/>
      <c r="GM295" s="70"/>
      <c r="GN295" s="70"/>
      <c r="GO295" s="70"/>
      <c r="GP295" s="70"/>
      <c r="GQ295" s="70"/>
      <c r="GR295" s="70"/>
      <c r="GS295" s="70"/>
      <c r="GT295" s="70"/>
      <c r="GU295" s="70"/>
      <c r="GV295" s="70"/>
      <c r="GW295" s="70"/>
      <c r="GX295" s="70"/>
      <c r="GY295" s="70"/>
      <c r="GZ295" s="70"/>
      <c r="HA295" s="70"/>
      <c r="HB295" s="70"/>
      <c r="HC295" s="70"/>
      <c r="HD295" s="70"/>
      <c r="HE295" s="70"/>
      <c r="HF295" s="70"/>
      <c r="HG295" s="70"/>
      <c r="HH295" s="70"/>
      <c r="HI295" s="70"/>
      <c r="HJ295" s="70"/>
      <c r="HK295" s="70"/>
      <c r="HL295" s="70"/>
      <c r="HM295" s="70"/>
      <c r="HN295" s="70"/>
      <c r="HO295" s="70"/>
      <c r="HP295" s="70"/>
      <c r="HQ295" s="70"/>
      <c r="HR295" s="70"/>
      <c r="HS295" s="70"/>
      <c r="HT295" s="70"/>
      <c r="HU295" s="70"/>
      <c r="HV295" s="70"/>
      <c r="HW295" s="70"/>
      <c r="HX295" s="70"/>
      <c r="HY295" s="70"/>
      <c r="HZ295" s="70"/>
      <c r="IA295" s="70"/>
      <c r="IB295" s="70"/>
      <c r="IC295" s="70"/>
      <c r="ID295" s="70"/>
      <c r="IE295" s="70"/>
      <c r="IF295" s="70"/>
      <c r="IG295" s="70"/>
      <c r="IH295" s="70"/>
      <c r="II295" s="70"/>
      <c r="IJ295" s="70"/>
      <c r="IK295" s="70"/>
      <c r="IL295" s="70"/>
      <c r="IM295" s="70"/>
      <c r="IN295" s="70"/>
      <c r="IO295" s="70"/>
      <c r="IP295" s="70"/>
      <c r="IQ295" s="70"/>
      <c r="IR295" s="70"/>
      <c r="IS295" s="70"/>
      <c r="IT295" s="70"/>
      <c r="IU295" s="70"/>
      <c r="IV295" s="70"/>
      <c r="IW295" s="70"/>
      <c r="IX295" s="70"/>
      <c r="IY295" s="70"/>
      <c r="IZ295" s="70"/>
      <c r="JA295" s="70"/>
      <c r="JB295" s="70"/>
      <c r="JC295" s="70"/>
      <c r="JD295" s="70"/>
      <c r="JE295" s="70"/>
      <c r="JF295" s="70"/>
      <c r="JG295" s="70"/>
      <c r="JH295" s="70"/>
      <c r="JI295" s="70"/>
      <c r="JJ295" s="70"/>
      <c r="JK295" s="70"/>
      <c r="JL295" s="70"/>
      <c r="JM295" s="70"/>
      <c r="JN295" s="70"/>
      <c r="JO295" s="70"/>
      <c r="JP295" s="70"/>
      <c r="JQ295" s="70"/>
      <c r="JR295" s="70"/>
      <c r="JS295" s="70"/>
      <c r="JT295" s="70"/>
      <c r="JU295" s="70"/>
      <c r="JV295" s="70"/>
      <c r="JW295" s="70"/>
      <c r="JX295" s="70"/>
      <c r="JY295" s="70"/>
      <c r="JZ295" s="70"/>
      <c r="KA295" s="70"/>
      <c r="KB295" s="70"/>
      <c r="KC295" s="70"/>
      <c r="KD295" s="70"/>
      <c r="KE295" s="70"/>
      <c r="KF295" s="70"/>
      <c r="KG295" s="70"/>
      <c r="KH295" s="70"/>
      <c r="KI295" s="70"/>
      <c r="KJ295" s="70"/>
      <c r="KK295" s="70"/>
      <c r="KL295" s="70"/>
      <c r="KM295" s="70"/>
      <c r="KN295" s="70"/>
      <c r="KO295" s="70"/>
      <c r="KP295" s="70"/>
      <c r="KQ295" s="70"/>
      <c r="KR295" s="70"/>
      <c r="KS295" s="70"/>
      <c r="KT295" s="70"/>
      <c r="KU295" s="70"/>
      <c r="KV295" s="70"/>
      <c r="KW295" s="70"/>
      <c r="KX295" s="70"/>
      <c r="KY295" s="70"/>
      <c r="KZ295" s="70"/>
      <c r="LA295" s="70"/>
      <c r="LB295" s="70"/>
      <c r="LC295" s="70"/>
      <c r="LD295" s="70"/>
      <c r="LE295" s="70"/>
      <c r="LF295" s="70"/>
      <c r="LG295" s="70"/>
      <c r="LH295" s="70"/>
      <c r="LI295" s="70"/>
      <c r="LJ295" s="70"/>
      <c r="LK295" s="70"/>
      <c r="LL295" s="70"/>
      <c r="LM295" s="70"/>
      <c r="LN295" s="70"/>
      <c r="LO295" s="70"/>
      <c r="LP295" s="70"/>
      <c r="LQ295" s="70"/>
      <c r="LR295" s="70"/>
      <c r="LS295" s="70"/>
      <c r="LT295" s="70"/>
      <c r="LU295" s="70"/>
      <c r="LV295" s="70"/>
      <c r="LW295" s="70"/>
      <c r="LX295" s="70"/>
      <c r="LY295" s="70"/>
      <c r="LZ295" s="70"/>
      <c r="MA295" s="70"/>
      <c r="MB295" s="70"/>
      <c r="MC295" s="70"/>
      <c r="MD295" s="70"/>
      <c r="ME295" s="70"/>
      <c r="MF295" s="70"/>
      <c r="MG295" s="70"/>
      <c r="MH295" s="70"/>
      <c r="MI295" s="70"/>
      <c r="MJ295" s="70"/>
      <c r="MK295" s="70"/>
      <c r="ML295" s="70"/>
      <c r="MM295" s="70"/>
      <c r="MN295" s="70"/>
      <c r="MO295" s="70"/>
      <c r="MP295" s="70"/>
      <c r="MQ295" s="70"/>
      <c r="MR295" s="70"/>
      <c r="MS295" s="70"/>
      <c r="MT295" s="70"/>
      <c r="MU295" s="70"/>
      <c r="MV295" s="70"/>
      <c r="MW295" s="70"/>
      <c r="MX295" s="70"/>
      <c r="MY295" s="70"/>
      <c r="MZ295" s="70"/>
      <c r="NA295" s="70"/>
      <c r="NB295" s="70"/>
      <c r="NC295" s="70"/>
      <c r="ND295" s="70"/>
      <c r="NE295" s="70"/>
      <c r="NF295" s="70"/>
      <c r="NG295" s="70"/>
      <c r="NH295" s="70"/>
      <c r="NI295" s="70"/>
      <c r="NJ295" s="70"/>
      <c r="NK295" s="70"/>
      <c r="NL295" s="70"/>
      <c r="NM295" s="70"/>
      <c r="NN295" s="70"/>
      <c r="NO295" s="70"/>
      <c r="NP295" s="70"/>
      <c r="NQ295" s="70"/>
      <c r="NR295" s="70"/>
      <c r="NS295" s="70"/>
      <c r="NT295" s="70"/>
      <c r="NU295" s="70"/>
      <c r="NV295" s="70"/>
      <c r="NW295" s="70"/>
      <c r="NX295" s="70"/>
      <c r="NY295" s="70"/>
      <c r="NZ295" s="70"/>
      <c r="OA295" s="70"/>
      <c r="OB295" s="70"/>
      <c r="OC295" s="70"/>
      <c r="OD295" s="70"/>
      <c r="OE295" s="70"/>
      <c r="OF295" s="70"/>
      <c r="OG295" s="70"/>
      <c r="OH295" s="70"/>
      <c r="OI295" s="70"/>
      <c r="OJ295" s="70"/>
      <c r="OK295" s="70"/>
      <c r="OL295" s="70"/>
      <c r="OM295" s="70"/>
      <c r="ON295" s="70"/>
      <c r="OO295" s="70"/>
      <c r="OP295" s="70"/>
      <c r="OQ295" s="70"/>
      <c r="OR295" s="70"/>
      <c r="OS295" s="70"/>
      <c r="OT295" s="70"/>
      <c r="OU295" s="70"/>
      <c r="OV295" s="70"/>
      <c r="OW295" s="70"/>
      <c r="OX295" s="70"/>
      <c r="OY295" s="70"/>
      <c r="OZ295" s="70"/>
      <c r="PA295" s="70"/>
      <c r="PB295" s="70"/>
      <c r="PC295" s="70"/>
      <c r="PD295" s="70"/>
      <c r="PE295" s="70"/>
      <c r="PF295" s="70"/>
      <c r="PG295" s="70"/>
      <c r="PH295" s="70"/>
      <c r="PI295" s="70"/>
      <c r="PJ295" s="70"/>
      <c r="PK295" s="70"/>
      <c r="PL295" s="70"/>
      <c r="PM295" s="70"/>
      <c r="PN295" s="70"/>
      <c r="PO295" s="70"/>
      <c r="PP295" s="70"/>
      <c r="PQ295" s="70"/>
      <c r="PR295" s="70"/>
      <c r="PS295" s="70"/>
      <c r="PT295" s="70"/>
      <c r="PU295" s="70"/>
      <c r="PV295" s="70"/>
      <c r="PW295" s="70"/>
      <c r="PX295" s="70"/>
      <c r="PY295" s="70"/>
      <c r="PZ295" s="70"/>
      <c r="QA295" s="70"/>
      <c r="QB295" s="70"/>
      <c r="QC295" s="70"/>
      <c r="QD295" s="70"/>
      <c r="QE295" s="70"/>
      <c r="QF295" s="70"/>
      <c r="QG295" s="70"/>
      <c r="QH295" s="70"/>
      <c r="QI295" s="70"/>
      <c r="QJ295" s="70"/>
      <c r="QK295" s="70"/>
      <c r="QL295" s="70"/>
      <c r="QM295" s="70"/>
      <c r="QN295" s="70"/>
      <c r="QO295" s="70"/>
      <c r="QP295" s="70"/>
      <c r="QQ295" s="70"/>
      <c r="QR295" s="70"/>
      <c r="QS295" s="70"/>
      <c r="QT295" s="70"/>
      <c r="QU295" s="70"/>
      <c r="QV295" s="70"/>
      <c r="QW295" s="70"/>
      <c r="QX295" s="70"/>
      <c r="QY295" s="70"/>
      <c r="QZ295" s="70"/>
      <c r="RA295" s="70"/>
      <c r="RB295" s="70"/>
      <c r="RC295" s="70"/>
      <c r="RD295" s="70"/>
      <c r="RE295" s="70"/>
      <c r="RF295" s="70"/>
      <c r="RG295" s="70"/>
      <c r="RH295" s="70"/>
      <c r="RI295" s="70"/>
      <c r="RJ295" s="70"/>
      <c r="RK295" s="70"/>
      <c r="RL295" s="70"/>
      <c r="RM295" s="70"/>
      <c r="RN295" s="70"/>
      <c r="RO295" s="70"/>
      <c r="RP295" s="70"/>
      <c r="RQ295" s="70"/>
      <c r="RR295" s="70"/>
      <c r="RS295" s="70"/>
      <c r="RT295" s="70"/>
      <c r="RU295" s="70"/>
      <c r="RV295" s="70"/>
      <c r="RW295" s="70"/>
      <c r="RX295" s="70"/>
      <c r="RY295" s="70"/>
      <c r="RZ295" s="70"/>
      <c r="SA295" s="70"/>
      <c r="SB295" s="70"/>
      <c r="SC295" s="70"/>
      <c r="SD295" s="70"/>
      <c r="SE295" s="70"/>
      <c r="SF295" s="70"/>
      <c r="SG295" s="70"/>
      <c r="SH295" s="70"/>
      <c r="SI295" s="70"/>
      <c r="SJ295" s="70"/>
      <c r="SK295" s="70"/>
      <c r="SL295" s="70"/>
      <c r="SM295" s="70"/>
      <c r="SN295" s="70"/>
      <c r="SO295" s="70"/>
      <c r="SP295" s="70"/>
      <c r="SQ295" s="70"/>
      <c r="SR295" s="70"/>
      <c r="SS295" s="70"/>
      <c r="ST295" s="70"/>
      <c r="SU295" s="70"/>
      <c r="SV295" s="70"/>
      <c r="SW295" s="70"/>
      <c r="SX295" s="70"/>
      <c r="SY295" s="70"/>
      <c r="SZ295" s="70"/>
      <c r="TA295" s="70"/>
      <c r="TB295" s="70"/>
      <c r="TC295" s="70"/>
      <c r="TD295" s="70"/>
      <c r="TE295" s="70"/>
      <c r="TF295" s="70"/>
      <c r="TG295" s="70"/>
      <c r="TH295" s="70"/>
      <c r="TI295" s="70"/>
      <c r="TJ295" s="70"/>
      <c r="TK295" s="70"/>
      <c r="TL295" s="70"/>
      <c r="TM295" s="70"/>
      <c r="TN295" s="70"/>
      <c r="TO295" s="70"/>
      <c r="TP295" s="70"/>
      <c r="TQ295" s="70"/>
      <c r="TR295" s="70"/>
      <c r="TS295" s="70"/>
      <c r="TT295" s="70"/>
      <c r="TU295" s="70"/>
      <c r="TV295" s="70"/>
      <c r="TW295" s="70"/>
      <c r="TX295" s="70"/>
      <c r="TY295" s="70"/>
      <c r="TZ295" s="70"/>
      <c r="UA295" s="70"/>
      <c r="UB295" s="70"/>
      <c r="UC295" s="70"/>
      <c r="UD295" s="70"/>
      <c r="UE295" s="70"/>
      <c r="UF295" s="70"/>
      <c r="UG295" s="70"/>
      <c r="UH295" s="70"/>
      <c r="UI295" s="70"/>
      <c r="UJ295" s="70"/>
      <c r="UK295" s="70"/>
      <c r="UL295" s="70"/>
      <c r="UM295" s="70"/>
      <c r="UN295" s="70"/>
      <c r="UO295" s="70"/>
      <c r="UP295" s="70"/>
      <c r="UQ295" s="70"/>
      <c r="UR295" s="70"/>
      <c r="US295" s="70"/>
      <c r="UT295" s="70"/>
      <c r="UU295" s="70"/>
      <c r="UV295" s="70"/>
      <c r="UW295" s="70"/>
      <c r="UX295" s="70"/>
      <c r="UY295" s="70"/>
      <c r="UZ295" s="70"/>
      <c r="VA295" s="70"/>
      <c r="VB295" s="70"/>
      <c r="VC295" s="70"/>
      <c r="VD295" s="70"/>
      <c r="VE295" s="70"/>
      <c r="VF295" s="70"/>
      <c r="VG295" s="70"/>
      <c r="VH295" s="70"/>
      <c r="VI295" s="70"/>
      <c r="VJ295" s="70"/>
      <c r="VK295" s="70"/>
      <c r="VL295" s="70"/>
      <c r="VM295" s="70"/>
      <c r="VN295" s="70"/>
      <c r="VO295" s="70"/>
      <c r="VP295" s="70"/>
      <c r="VQ295" s="70"/>
      <c r="VR295" s="70"/>
      <c r="VS295" s="70"/>
      <c r="VT295" s="70"/>
      <c r="VU295" s="70"/>
      <c r="VV295" s="70"/>
      <c r="VW295" s="70"/>
      <c r="VX295" s="70"/>
      <c r="VY295" s="70"/>
      <c r="VZ295" s="70"/>
      <c r="WA295" s="70"/>
      <c r="WB295" s="70"/>
    </row>
    <row r="296" spans="1:600" s="92" customFormat="1" ht="25.5">
      <c r="A296" s="401">
        <v>287</v>
      </c>
      <c r="B296" s="240" t="s">
        <v>672</v>
      </c>
      <c r="C296" s="272"/>
      <c r="D296" s="272"/>
      <c r="E296" s="272"/>
      <c r="F296" s="273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7"/>
      <c r="R296" s="277"/>
      <c r="S296" s="276"/>
      <c r="T296" s="276"/>
      <c r="U296" s="131"/>
      <c r="V296" s="276"/>
      <c r="W296" s="276"/>
      <c r="X296" s="276"/>
      <c r="Y296" s="278"/>
      <c r="Z296" s="334"/>
      <c r="AA296" s="334"/>
      <c r="AB296" s="334"/>
      <c r="AC296" s="248"/>
      <c r="AD296" s="248"/>
      <c r="AE296" s="248"/>
      <c r="AF296" s="248"/>
      <c r="AG296" s="248"/>
      <c r="AH296" s="248"/>
      <c r="AI296" s="248"/>
      <c r="AJ296" s="248"/>
      <c r="AK296" s="248"/>
      <c r="AL296" s="248"/>
      <c r="AM296" s="248"/>
      <c r="AN296" s="248"/>
      <c r="AO296" s="248"/>
      <c r="AP296" s="248"/>
      <c r="AQ296" s="248"/>
      <c r="AR296" s="248"/>
      <c r="AS296" s="248"/>
      <c r="AT296" s="248"/>
      <c r="AU296" s="248"/>
      <c r="AV296" s="248"/>
      <c r="AW296" s="248"/>
      <c r="AX296" s="248"/>
      <c r="AY296" s="248"/>
      <c r="AZ296" s="248"/>
      <c r="BA296" s="248"/>
      <c r="BB296" s="248"/>
      <c r="BC296" s="248"/>
      <c r="BD296" s="248"/>
      <c r="BE296" s="248"/>
      <c r="BF296" s="248"/>
      <c r="BG296" s="248"/>
      <c r="BH296" s="248"/>
      <c r="BI296" s="248"/>
      <c r="BJ296" s="248"/>
      <c r="BK296" s="248"/>
      <c r="BL296" s="248"/>
      <c r="BM296" s="248"/>
      <c r="BN296" s="248"/>
      <c r="BO296" s="248"/>
      <c r="BP296" s="248"/>
      <c r="BQ296" s="248"/>
      <c r="BR296" s="248"/>
      <c r="BS296" s="248"/>
      <c r="BT296" s="248"/>
      <c r="BU296" s="248"/>
      <c r="BV296" s="248"/>
      <c r="BW296" s="248"/>
      <c r="BX296" s="248"/>
      <c r="BY296" s="248"/>
      <c r="BZ296" s="248"/>
      <c r="CA296" s="248"/>
      <c r="CB296" s="248"/>
      <c r="CC296" s="248"/>
      <c r="CD296" s="248"/>
      <c r="CE296" s="248"/>
      <c r="CF296" s="248"/>
      <c r="CG296" s="248"/>
      <c r="CH296" s="248"/>
      <c r="CI296" s="248"/>
      <c r="CJ296" s="248"/>
      <c r="CK296" s="248"/>
      <c r="CL296" s="248"/>
      <c r="CM296" s="248"/>
      <c r="CN296" s="248"/>
      <c r="CO296" s="248"/>
      <c r="CP296" s="248"/>
      <c r="CQ296" s="248"/>
      <c r="CR296" s="248"/>
      <c r="CS296" s="248"/>
      <c r="CT296" s="248"/>
      <c r="CU296" s="248"/>
      <c r="CV296" s="248"/>
      <c r="CW296" s="248"/>
      <c r="CX296" s="248"/>
      <c r="CY296" s="248"/>
      <c r="CZ296" s="248"/>
      <c r="DA296" s="248"/>
      <c r="DB296" s="248"/>
      <c r="DC296" s="248"/>
      <c r="DD296" s="248"/>
      <c r="DE296" s="248"/>
      <c r="DF296" s="248"/>
      <c r="DG296" s="248"/>
      <c r="DH296" s="248"/>
      <c r="DI296" s="248"/>
      <c r="DJ296" s="248"/>
      <c r="DK296" s="248"/>
      <c r="DL296" s="248"/>
      <c r="DM296" s="248"/>
      <c r="DN296" s="248"/>
      <c r="DO296" s="248"/>
      <c r="DP296" s="248"/>
      <c r="DQ296" s="248"/>
      <c r="DR296" s="248"/>
      <c r="DS296" s="248"/>
      <c r="DT296" s="248"/>
      <c r="DU296" s="248"/>
      <c r="DV296" s="248"/>
      <c r="DW296" s="248"/>
      <c r="DX296" s="248"/>
      <c r="DY296" s="248"/>
      <c r="DZ296" s="248"/>
      <c r="EA296" s="248"/>
      <c r="EB296" s="248"/>
      <c r="EC296" s="248"/>
      <c r="ED296" s="248"/>
      <c r="EE296" s="248"/>
      <c r="EF296" s="248"/>
      <c r="EG296" s="248"/>
      <c r="EH296" s="248"/>
      <c r="EI296" s="248"/>
      <c r="EJ296" s="248"/>
      <c r="EK296" s="248"/>
      <c r="EL296" s="248"/>
      <c r="EM296" s="248"/>
      <c r="EN296" s="248"/>
      <c r="EO296" s="248"/>
      <c r="EP296" s="248"/>
      <c r="EQ296" s="248"/>
      <c r="ER296" s="248"/>
      <c r="ES296" s="248"/>
      <c r="ET296" s="248"/>
      <c r="EU296" s="248"/>
      <c r="EV296" s="248"/>
      <c r="EW296" s="248"/>
      <c r="EX296" s="248"/>
      <c r="EY296" s="248"/>
      <c r="EZ296" s="248"/>
      <c r="FA296" s="248"/>
      <c r="FB296" s="248"/>
      <c r="FC296" s="248"/>
      <c r="FD296" s="248"/>
      <c r="FE296" s="248"/>
      <c r="FF296" s="248"/>
      <c r="FG296" s="248"/>
      <c r="FH296" s="248"/>
      <c r="FI296" s="248"/>
      <c r="FJ296" s="248"/>
      <c r="FK296" s="248"/>
      <c r="FL296" s="248"/>
      <c r="FM296" s="248"/>
      <c r="FN296" s="248"/>
      <c r="FO296" s="248"/>
      <c r="FP296" s="248"/>
      <c r="FQ296" s="248"/>
      <c r="FR296" s="248"/>
      <c r="FS296" s="248"/>
      <c r="FT296" s="248"/>
      <c r="FU296" s="248"/>
      <c r="FV296" s="248"/>
      <c r="FW296" s="248"/>
      <c r="FX296" s="248"/>
      <c r="FY296" s="248"/>
      <c r="FZ296" s="248"/>
      <c r="GA296" s="248"/>
      <c r="GB296" s="248"/>
      <c r="GC296" s="248"/>
      <c r="GD296" s="248"/>
      <c r="GE296" s="248"/>
      <c r="GF296" s="248"/>
      <c r="GG296" s="248"/>
      <c r="GH296" s="248"/>
      <c r="GI296" s="248"/>
      <c r="GJ296" s="248"/>
      <c r="GK296" s="248"/>
      <c r="GL296" s="248"/>
      <c r="GM296" s="248"/>
      <c r="GN296" s="248"/>
      <c r="GO296" s="248"/>
      <c r="GP296" s="248"/>
      <c r="GQ296" s="248"/>
      <c r="GR296" s="248"/>
      <c r="GS296" s="248"/>
      <c r="GT296" s="248"/>
      <c r="GU296" s="248"/>
      <c r="GV296" s="248"/>
      <c r="GW296" s="248"/>
      <c r="GX296" s="248"/>
      <c r="GY296" s="248"/>
      <c r="GZ296" s="248"/>
      <c r="HA296" s="248"/>
      <c r="HB296" s="248"/>
      <c r="HC296" s="248"/>
      <c r="HD296" s="248"/>
      <c r="HE296" s="248"/>
      <c r="HF296" s="248"/>
      <c r="HG296" s="248"/>
      <c r="HH296" s="248"/>
      <c r="HI296" s="248"/>
      <c r="HJ296" s="248"/>
      <c r="HK296" s="248"/>
      <c r="HL296" s="248"/>
      <c r="HM296" s="248"/>
      <c r="HN296" s="248"/>
      <c r="HO296" s="248"/>
      <c r="HP296" s="248"/>
      <c r="HQ296" s="248"/>
      <c r="HR296" s="248"/>
      <c r="HS296" s="248"/>
      <c r="HT296" s="248"/>
      <c r="HU296" s="248"/>
      <c r="HV296" s="248"/>
      <c r="HW296" s="248"/>
      <c r="HX296" s="248"/>
      <c r="HY296" s="248"/>
      <c r="HZ296" s="248"/>
      <c r="IA296" s="248"/>
      <c r="IB296" s="248"/>
      <c r="IC296" s="248"/>
      <c r="ID296" s="248"/>
      <c r="IE296" s="248"/>
      <c r="IF296" s="248"/>
      <c r="IG296" s="248"/>
      <c r="IH296" s="248"/>
      <c r="II296" s="248"/>
      <c r="IJ296" s="248"/>
      <c r="IK296" s="248"/>
      <c r="IL296" s="248"/>
      <c r="IM296" s="248"/>
      <c r="IN296" s="248"/>
      <c r="IO296" s="248"/>
      <c r="IP296" s="248"/>
      <c r="IQ296" s="248"/>
      <c r="IR296" s="248"/>
      <c r="IS296" s="248"/>
      <c r="IT296" s="248"/>
      <c r="IU296" s="248"/>
      <c r="IV296" s="248"/>
      <c r="IW296" s="248"/>
      <c r="IX296" s="248"/>
      <c r="IY296" s="248"/>
      <c r="IZ296" s="248"/>
      <c r="JA296" s="248"/>
      <c r="JB296" s="248"/>
      <c r="JC296" s="248"/>
      <c r="JD296" s="248"/>
      <c r="JE296" s="248"/>
      <c r="JF296" s="248"/>
      <c r="JG296" s="248"/>
      <c r="JH296" s="248"/>
      <c r="JI296" s="248"/>
      <c r="JJ296" s="248"/>
      <c r="JK296" s="248"/>
      <c r="JL296" s="248"/>
      <c r="JM296" s="248"/>
      <c r="JN296" s="248"/>
      <c r="JO296" s="248"/>
      <c r="JP296" s="248"/>
      <c r="JQ296" s="248"/>
      <c r="JR296" s="248"/>
      <c r="JS296" s="248"/>
      <c r="JT296" s="248"/>
      <c r="JU296" s="248"/>
      <c r="JV296" s="248"/>
      <c r="JW296" s="248"/>
      <c r="JX296" s="248"/>
      <c r="JY296" s="248"/>
      <c r="JZ296" s="248"/>
      <c r="KA296" s="248"/>
      <c r="KB296" s="248"/>
      <c r="KC296" s="248"/>
      <c r="KD296" s="248"/>
      <c r="KE296" s="248"/>
      <c r="KF296" s="248"/>
      <c r="KG296" s="248"/>
      <c r="KH296" s="248"/>
      <c r="KI296" s="248"/>
      <c r="KJ296" s="248"/>
      <c r="KK296" s="248"/>
      <c r="KL296" s="248"/>
      <c r="KM296" s="248"/>
      <c r="KN296" s="248"/>
      <c r="KO296" s="248"/>
      <c r="KP296" s="248"/>
      <c r="KQ296" s="248"/>
      <c r="KR296" s="248"/>
      <c r="KS296" s="248"/>
      <c r="KT296" s="248"/>
      <c r="KU296" s="248"/>
      <c r="KV296" s="248"/>
      <c r="KW296" s="248"/>
      <c r="KX296" s="248"/>
      <c r="KY296" s="248"/>
      <c r="KZ296" s="248"/>
      <c r="LA296" s="248"/>
      <c r="LB296" s="248"/>
      <c r="LC296" s="248"/>
      <c r="LD296" s="248"/>
      <c r="LE296" s="248"/>
      <c r="LF296" s="248"/>
      <c r="LG296" s="248"/>
      <c r="LH296" s="248"/>
      <c r="LI296" s="248"/>
      <c r="LJ296" s="248"/>
      <c r="LK296" s="248"/>
      <c r="LL296" s="248"/>
      <c r="LM296" s="248"/>
      <c r="LN296" s="248"/>
      <c r="LO296" s="248"/>
      <c r="LP296" s="248"/>
      <c r="LQ296" s="248"/>
      <c r="LR296" s="248"/>
      <c r="LS296" s="248"/>
      <c r="LT296" s="248"/>
      <c r="LU296" s="248"/>
      <c r="LV296" s="248"/>
      <c r="LW296" s="248"/>
      <c r="LX296" s="248"/>
      <c r="LY296" s="248"/>
      <c r="LZ296" s="248"/>
      <c r="MA296" s="248"/>
      <c r="MB296" s="248"/>
      <c r="MC296" s="248"/>
      <c r="MD296" s="248"/>
      <c r="ME296" s="248"/>
      <c r="MF296" s="248"/>
      <c r="MG296" s="248"/>
      <c r="MH296" s="248"/>
      <c r="MI296" s="248"/>
      <c r="MJ296" s="248"/>
      <c r="MK296" s="248"/>
      <c r="ML296" s="248"/>
      <c r="MM296" s="248"/>
      <c r="MN296" s="248"/>
      <c r="MO296" s="248"/>
      <c r="MP296" s="248"/>
      <c r="MQ296" s="248"/>
      <c r="MR296" s="248"/>
      <c r="MS296" s="248"/>
      <c r="MT296" s="248"/>
      <c r="MU296" s="248"/>
      <c r="MV296" s="248"/>
      <c r="MW296" s="248"/>
      <c r="MX296" s="248"/>
      <c r="MY296" s="248"/>
      <c r="MZ296" s="248"/>
      <c r="NA296" s="248"/>
      <c r="NB296" s="248"/>
      <c r="NC296" s="248"/>
      <c r="ND296" s="248"/>
      <c r="NE296" s="248"/>
      <c r="NF296" s="248"/>
      <c r="NG296" s="248"/>
      <c r="NH296" s="248"/>
      <c r="NI296" s="248"/>
      <c r="NJ296" s="248"/>
      <c r="NK296" s="248"/>
      <c r="NL296" s="248"/>
      <c r="NM296" s="248"/>
      <c r="NN296" s="248"/>
      <c r="NO296" s="248"/>
      <c r="NP296" s="248"/>
      <c r="NQ296" s="248"/>
      <c r="NR296" s="248"/>
      <c r="NS296" s="248"/>
      <c r="NT296" s="248"/>
      <c r="NU296" s="248"/>
      <c r="NV296" s="248"/>
      <c r="NW296" s="248"/>
      <c r="NX296" s="248"/>
      <c r="NY296" s="248"/>
      <c r="NZ296" s="248"/>
      <c r="OA296" s="248"/>
      <c r="OB296" s="248"/>
      <c r="OC296" s="248"/>
      <c r="OD296" s="248"/>
      <c r="OE296" s="248"/>
      <c r="OF296" s="248"/>
      <c r="OG296" s="248"/>
      <c r="OH296" s="248"/>
      <c r="OI296" s="248"/>
      <c r="OJ296" s="248"/>
      <c r="OK296" s="248"/>
      <c r="OL296" s="248"/>
      <c r="OM296" s="248"/>
      <c r="ON296" s="248"/>
      <c r="OO296" s="248"/>
      <c r="OP296" s="248"/>
      <c r="OQ296" s="248"/>
      <c r="OR296" s="248"/>
      <c r="OS296" s="248"/>
      <c r="OT296" s="248"/>
      <c r="OU296" s="248"/>
      <c r="OV296" s="248"/>
      <c r="OW296" s="248"/>
      <c r="OX296" s="248"/>
      <c r="OY296" s="248"/>
      <c r="OZ296" s="248"/>
      <c r="PA296" s="248"/>
      <c r="PB296" s="248"/>
      <c r="PC296" s="248"/>
      <c r="PD296" s="248"/>
      <c r="PE296" s="248"/>
      <c r="PF296" s="248"/>
      <c r="PG296" s="248"/>
      <c r="PH296" s="248"/>
      <c r="PI296" s="248"/>
      <c r="PJ296" s="248"/>
      <c r="PK296" s="248"/>
      <c r="PL296" s="248"/>
      <c r="PM296" s="248"/>
      <c r="PN296" s="248"/>
      <c r="PO296" s="248"/>
      <c r="PP296" s="248"/>
      <c r="PQ296" s="248"/>
      <c r="PR296" s="248"/>
      <c r="PS296" s="248"/>
      <c r="PT296" s="248"/>
      <c r="PU296" s="248"/>
      <c r="PV296" s="248"/>
      <c r="PW296" s="248"/>
      <c r="PX296" s="248"/>
      <c r="PY296" s="248"/>
      <c r="PZ296" s="248"/>
      <c r="QA296" s="248"/>
      <c r="QB296" s="248"/>
      <c r="QC296" s="248"/>
      <c r="QD296" s="248"/>
      <c r="QE296" s="248"/>
      <c r="QF296" s="248"/>
      <c r="QG296" s="248"/>
      <c r="QH296" s="248"/>
      <c r="QI296" s="248"/>
      <c r="QJ296" s="248"/>
      <c r="QK296" s="248"/>
      <c r="QL296" s="248"/>
      <c r="QM296" s="248"/>
      <c r="QN296" s="248"/>
      <c r="QO296" s="248"/>
      <c r="QP296" s="248"/>
      <c r="QQ296" s="248"/>
      <c r="QR296" s="248"/>
      <c r="QS296" s="248"/>
      <c r="QT296" s="248"/>
      <c r="QU296" s="248"/>
      <c r="QV296" s="248"/>
      <c r="QW296" s="248"/>
      <c r="QX296" s="248"/>
      <c r="QY296" s="248"/>
      <c r="QZ296" s="248"/>
      <c r="RA296" s="248"/>
      <c r="RB296" s="248"/>
      <c r="RC296" s="248"/>
      <c r="RD296" s="248"/>
      <c r="RE296" s="248"/>
      <c r="RF296" s="248"/>
      <c r="RG296" s="248"/>
      <c r="RH296" s="248"/>
      <c r="RI296" s="248"/>
      <c r="RJ296" s="248"/>
      <c r="RK296" s="248"/>
      <c r="RL296" s="248"/>
      <c r="RM296" s="248"/>
      <c r="RN296" s="248"/>
      <c r="RO296" s="248"/>
      <c r="RP296" s="248"/>
      <c r="RQ296" s="248"/>
      <c r="RR296" s="248"/>
      <c r="RS296" s="248"/>
      <c r="RT296" s="248"/>
      <c r="RU296" s="248"/>
      <c r="RV296" s="248"/>
      <c r="RW296" s="248"/>
      <c r="RX296" s="248"/>
      <c r="RY296" s="248"/>
      <c r="RZ296" s="248"/>
      <c r="SA296" s="248"/>
      <c r="SB296" s="248"/>
      <c r="SC296" s="248"/>
      <c r="SD296" s="248"/>
      <c r="SE296" s="248"/>
      <c r="SF296" s="248"/>
      <c r="SG296" s="248"/>
      <c r="SH296" s="248"/>
      <c r="SI296" s="248"/>
      <c r="SJ296" s="248"/>
      <c r="SK296" s="248"/>
      <c r="SL296" s="248"/>
      <c r="SM296" s="248"/>
      <c r="SN296" s="248"/>
      <c r="SO296" s="248"/>
      <c r="SP296" s="248"/>
      <c r="SQ296" s="248"/>
      <c r="SR296" s="248"/>
      <c r="SS296" s="248"/>
      <c r="ST296" s="248"/>
      <c r="SU296" s="248"/>
      <c r="SV296" s="248"/>
      <c r="SW296" s="248"/>
      <c r="SX296" s="248"/>
      <c r="SY296" s="248"/>
      <c r="SZ296" s="248"/>
      <c r="TA296" s="248"/>
      <c r="TB296" s="248"/>
      <c r="TC296" s="248"/>
      <c r="TD296" s="248"/>
      <c r="TE296" s="248"/>
      <c r="TF296" s="248"/>
      <c r="TG296" s="248"/>
      <c r="TH296" s="248"/>
      <c r="TI296" s="248"/>
      <c r="TJ296" s="248"/>
      <c r="TK296" s="248"/>
      <c r="TL296" s="248"/>
      <c r="TM296" s="248"/>
      <c r="TN296" s="248"/>
      <c r="TO296" s="248"/>
      <c r="TP296" s="248"/>
      <c r="TQ296" s="248"/>
      <c r="TR296" s="248"/>
      <c r="TS296" s="248"/>
      <c r="TT296" s="248"/>
      <c r="TU296" s="248"/>
      <c r="TV296" s="248"/>
      <c r="TW296" s="248"/>
      <c r="TX296" s="248"/>
      <c r="TY296" s="248"/>
      <c r="TZ296" s="248"/>
      <c r="UA296" s="248"/>
      <c r="UB296" s="248"/>
      <c r="UC296" s="248"/>
      <c r="UD296" s="248"/>
      <c r="UE296" s="248"/>
      <c r="UF296" s="248"/>
      <c r="UG296" s="248"/>
      <c r="UH296" s="248"/>
      <c r="UI296" s="248"/>
      <c r="UJ296" s="248"/>
      <c r="UK296" s="248"/>
      <c r="UL296" s="248"/>
      <c r="UM296" s="248"/>
      <c r="UN296" s="248"/>
      <c r="UO296" s="248"/>
      <c r="UP296" s="248"/>
      <c r="UQ296" s="248"/>
      <c r="UR296" s="248"/>
      <c r="US296" s="248"/>
      <c r="UT296" s="248"/>
      <c r="UU296" s="248"/>
      <c r="UV296" s="248"/>
      <c r="UW296" s="248"/>
      <c r="UX296" s="248"/>
      <c r="UY296" s="248"/>
      <c r="UZ296" s="248"/>
      <c r="VA296" s="248"/>
      <c r="VB296" s="248"/>
      <c r="VC296" s="248"/>
      <c r="VD296" s="248"/>
      <c r="VE296" s="248"/>
      <c r="VF296" s="248"/>
      <c r="VG296" s="248"/>
      <c r="VH296" s="248"/>
      <c r="VI296" s="248"/>
      <c r="VJ296" s="248"/>
      <c r="VK296" s="248"/>
      <c r="VL296" s="248"/>
      <c r="VM296" s="248"/>
      <c r="VN296" s="248"/>
      <c r="VO296" s="248"/>
      <c r="VP296" s="248"/>
      <c r="VQ296" s="248"/>
      <c r="VR296" s="248"/>
      <c r="VS296" s="248"/>
      <c r="VT296" s="248"/>
      <c r="VU296" s="248"/>
      <c r="VV296" s="248"/>
      <c r="VW296" s="248"/>
      <c r="VX296" s="248"/>
      <c r="VY296" s="248"/>
      <c r="VZ296" s="248"/>
      <c r="WA296" s="248"/>
      <c r="WB296" s="248"/>
    </row>
    <row r="297" spans="1:600" s="90" customFormat="1" ht="16.149999999999999" customHeight="1">
      <c r="A297" s="401">
        <v>288</v>
      </c>
      <c r="B297" s="410" t="s">
        <v>673</v>
      </c>
      <c r="C297" s="236">
        <f t="shared" si="1"/>
        <v>154</v>
      </c>
      <c r="D297" s="236"/>
      <c r="E297" s="236"/>
      <c r="F297" s="273">
        <f t="shared" si="0"/>
        <v>154</v>
      </c>
      <c r="G297" s="232"/>
      <c r="H297" s="232"/>
      <c r="I297" s="232"/>
      <c r="J297" s="232"/>
      <c r="K297" s="232"/>
      <c r="L297" s="232"/>
      <c r="M297" s="232"/>
      <c r="N297" s="232"/>
      <c r="O297" s="232"/>
      <c r="P297" s="232"/>
      <c r="Q297" s="236"/>
      <c r="R297" s="236"/>
      <c r="S297" s="232"/>
      <c r="T297" s="232"/>
      <c r="U297" s="141">
        <v>154</v>
      </c>
      <c r="V297" s="232"/>
      <c r="W297" s="232"/>
      <c r="X297" s="232"/>
      <c r="Y297" s="246"/>
      <c r="Z297" s="334"/>
      <c r="AA297" s="334"/>
      <c r="AB297" s="334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  <c r="CP297" s="70"/>
      <c r="CQ297" s="70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  <c r="DH297" s="70"/>
      <c r="DI297" s="70"/>
      <c r="DJ297" s="70"/>
      <c r="DK297" s="70"/>
      <c r="DL297" s="70"/>
      <c r="DM297" s="70"/>
      <c r="DN297" s="70"/>
      <c r="DO297" s="70"/>
      <c r="DP297" s="70"/>
      <c r="DQ297" s="70"/>
      <c r="DR297" s="70"/>
      <c r="DS297" s="70"/>
      <c r="DT297" s="70"/>
      <c r="DU297" s="70"/>
      <c r="DV297" s="70"/>
      <c r="DW297" s="70"/>
      <c r="DX297" s="70"/>
      <c r="DY297" s="70"/>
      <c r="DZ297" s="70"/>
      <c r="EA297" s="70"/>
      <c r="EB297" s="70"/>
      <c r="EC297" s="70"/>
      <c r="ED297" s="70"/>
      <c r="EE297" s="70"/>
      <c r="EF297" s="70"/>
      <c r="EG297" s="70"/>
      <c r="EH297" s="70"/>
      <c r="EI297" s="70"/>
      <c r="EJ297" s="70"/>
      <c r="EK297" s="70"/>
      <c r="EL297" s="70"/>
      <c r="EM297" s="70"/>
      <c r="EN297" s="70"/>
      <c r="EO297" s="70"/>
      <c r="EP297" s="70"/>
      <c r="EQ297" s="70"/>
      <c r="ER297" s="70"/>
      <c r="ES297" s="70"/>
      <c r="ET297" s="70"/>
      <c r="EU297" s="70"/>
      <c r="EV297" s="70"/>
      <c r="EW297" s="70"/>
      <c r="EX297" s="70"/>
      <c r="EY297" s="70"/>
      <c r="EZ297" s="70"/>
      <c r="FA297" s="70"/>
      <c r="FB297" s="70"/>
      <c r="FC297" s="70"/>
      <c r="FD297" s="70"/>
      <c r="FE297" s="70"/>
      <c r="FF297" s="70"/>
      <c r="FG297" s="70"/>
      <c r="FH297" s="70"/>
      <c r="FI297" s="70"/>
      <c r="FJ297" s="70"/>
      <c r="FK297" s="70"/>
      <c r="FL297" s="70"/>
      <c r="FM297" s="70"/>
      <c r="FN297" s="70"/>
      <c r="FO297" s="70"/>
      <c r="FP297" s="70"/>
      <c r="FQ297" s="70"/>
      <c r="FR297" s="70"/>
      <c r="FS297" s="70"/>
      <c r="FT297" s="70"/>
      <c r="FU297" s="70"/>
      <c r="FV297" s="70"/>
      <c r="FW297" s="70"/>
      <c r="FX297" s="70"/>
      <c r="FY297" s="70"/>
      <c r="FZ297" s="70"/>
      <c r="GA297" s="70"/>
      <c r="GB297" s="70"/>
      <c r="GC297" s="70"/>
      <c r="GD297" s="70"/>
      <c r="GE297" s="70"/>
      <c r="GF297" s="70"/>
      <c r="GG297" s="70"/>
      <c r="GH297" s="70"/>
      <c r="GI297" s="70"/>
      <c r="GJ297" s="70"/>
      <c r="GK297" s="70"/>
      <c r="GL297" s="70"/>
      <c r="GM297" s="70"/>
      <c r="GN297" s="70"/>
      <c r="GO297" s="70"/>
      <c r="GP297" s="70"/>
      <c r="GQ297" s="70"/>
      <c r="GR297" s="70"/>
      <c r="GS297" s="70"/>
      <c r="GT297" s="70"/>
      <c r="GU297" s="70"/>
      <c r="GV297" s="70"/>
      <c r="GW297" s="70"/>
      <c r="GX297" s="70"/>
      <c r="GY297" s="70"/>
      <c r="GZ297" s="70"/>
      <c r="HA297" s="70"/>
      <c r="HB297" s="70"/>
      <c r="HC297" s="70"/>
      <c r="HD297" s="70"/>
      <c r="HE297" s="70"/>
      <c r="HF297" s="70"/>
      <c r="HG297" s="70"/>
      <c r="HH297" s="70"/>
      <c r="HI297" s="70"/>
      <c r="HJ297" s="70"/>
      <c r="HK297" s="70"/>
      <c r="HL297" s="70"/>
      <c r="HM297" s="70"/>
      <c r="HN297" s="70"/>
      <c r="HO297" s="70"/>
      <c r="HP297" s="70"/>
      <c r="HQ297" s="70"/>
      <c r="HR297" s="70"/>
      <c r="HS297" s="70"/>
      <c r="HT297" s="70"/>
      <c r="HU297" s="70"/>
      <c r="HV297" s="70"/>
      <c r="HW297" s="70"/>
      <c r="HX297" s="70"/>
      <c r="HY297" s="70"/>
      <c r="HZ297" s="70"/>
      <c r="IA297" s="70"/>
      <c r="IB297" s="70"/>
      <c r="IC297" s="70"/>
      <c r="ID297" s="70"/>
      <c r="IE297" s="70"/>
      <c r="IF297" s="70"/>
      <c r="IG297" s="70"/>
      <c r="IH297" s="70"/>
      <c r="II297" s="70"/>
      <c r="IJ297" s="70"/>
      <c r="IK297" s="70"/>
      <c r="IL297" s="70"/>
      <c r="IM297" s="70"/>
      <c r="IN297" s="70"/>
      <c r="IO297" s="70"/>
      <c r="IP297" s="70"/>
      <c r="IQ297" s="70"/>
      <c r="IR297" s="70"/>
      <c r="IS297" s="70"/>
      <c r="IT297" s="70"/>
      <c r="IU297" s="70"/>
      <c r="IV297" s="70"/>
      <c r="IW297" s="70"/>
      <c r="IX297" s="70"/>
      <c r="IY297" s="70"/>
      <c r="IZ297" s="70"/>
      <c r="JA297" s="70"/>
      <c r="JB297" s="70"/>
      <c r="JC297" s="70"/>
      <c r="JD297" s="70"/>
      <c r="JE297" s="70"/>
      <c r="JF297" s="70"/>
      <c r="JG297" s="70"/>
      <c r="JH297" s="70"/>
      <c r="JI297" s="70"/>
      <c r="JJ297" s="70"/>
      <c r="JK297" s="70"/>
      <c r="JL297" s="70"/>
      <c r="JM297" s="70"/>
      <c r="JN297" s="70"/>
      <c r="JO297" s="70"/>
      <c r="JP297" s="70"/>
      <c r="JQ297" s="70"/>
      <c r="JR297" s="70"/>
      <c r="JS297" s="70"/>
      <c r="JT297" s="70"/>
      <c r="JU297" s="70"/>
      <c r="JV297" s="70"/>
      <c r="JW297" s="70"/>
      <c r="JX297" s="70"/>
      <c r="JY297" s="70"/>
      <c r="JZ297" s="70"/>
      <c r="KA297" s="70"/>
      <c r="KB297" s="70"/>
      <c r="KC297" s="70"/>
      <c r="KD297" s="70"/>
      <c r="KE297" s="70"/>
      <c r="KF297" s="70"/>
      <c r="KG297" s="70"/>
      <c r="KH297" s="70"/>
      <c r="KI297" s="70"/>
      <c r="KJ297" s="70"/>
      <c r="KK297" s="70"/>
      <c r="KL297" s="70"/>
      <c r="KM297" s="70"/>
      <c r="KN297" s="70"/>
      <c r="KO297" s="70"/>
      <c r="KP297" s="70"/>
      <c r="KQ297" s="70"/>
      <c r="KR297" s="70"/>
      <c r="KS297" s="70"/>
      <c r="KT297" s="70"/>
      <c r="KU297" s="70"/>
      <c r="KV297" s="70"/>
      <c r="KW297" s="70"/>
      <c r="KX297" s="70"/>
      <c r="KY297" s="70"/>
      <c r="KZ297" s="70"/>
      <c r="LA297" s="70"/>
      <c r="LB297" s="70"/>
      <c r="LC297" s="70"/>
      <c r="LD297" s="70"/>
      <c r="LE297" s="70"/>
      <c r="LF297" s="70"/>
      <c r="LG297" s="70"/>
      <c r="LH297" s="70"/>
      <c r="LI297" s="70"/>
      <c r="LJ297" s="70"/>
      <c r="LK297" s="70"/>
      <c r="LL297" s="70"/>
      <c r="LM297" s="70"/>
      <c r="LN297" s="70"/>
      <c r="LO297" s="70"/>
      <c r="LP297" s="70"/>
      <c r="LQ297" s="70"/>
      <c r="LR297" s="70"/>
      <c r="LS297" s="70"/>
      <c r="LT297" s="70"/>
      <c r="LU297" s="70"/>
      <c r="LV297" s="70"/>
      <c r="LW297" s="70"/>
      <c r="LX297" s="70"/>
      <c r="LY297" s="70"/>
      <c r="LZ297" s="70"/>
      <c r="MA297" s="70"/>
      <c r="MB297" s="70"/>
      <c r="MC297" s="70"/>
      <c r="MD297" s="70"/>
      <c r="ME297" s="70"/>
      <c r="MF297" s="70"/>
      <c r="MG297" s="70"/>
      <c r="MH297" s="70"/>
      <c r="MI297" s="70"/>
      <c r="MJ297" s="70"/>
      <c r="MK297" s="70"/>
      <c r="ML297" s="70"/>
      <c r="MM297" s="70"/>
      <c r="MN297" s="70"/>
      <c r="MO297" s="70"/>
      <c r="MP297" s="70"/>
      <c r="MQ297" s="70"/>
      <c r="MR297" s="70"/>
      <c r="MS297" s="70"/>
      <c r="MT297" s="70"/>
      <c r="MU297" s="70"/>
      <c r="MV297" s="70"/>
      <c r="MW297" s="70"/>
      <c r="MX297" s="70"/>
      <c r="MY297" s="70"/>
      <c r="MZ297" s="70"/>
      <c r="NA297" s="70"/>
      <c r="NB297" s="70"/>
      <c r="NC297" s="70"/>
      <c r="ND297" s="70"/>
      <c r="NE297" s="70"/>
      <c r="NF297" s="70"/>
      <c r="NG297" s="70"/>
      <c r="NH297" s="70"/>
      <c r="NI297" s="70"/>
      <c r="NJ297" s="70"/>
      <c r="NK297" s="70"/>
      <c r="NL297" s="70"/>
      <c r="NM297" s="70"/>
      <c r="NN297" s="70"/>
      <c r="NO297" s="70"/>
      <c r="NP297" s="70"/>
      <c r="NQ297" s="70"/>
      <c r="NR297" s="70"/>
      <c r="NS297" s="70"/>
      <c r="NT297" s="70"/>
      <c r="NU297" s="70"/>
      <c r="NV297" s="70"/>
      <c r="NW297" s="70"/>
      <c r="NX297" s="70"/>
      <c r="NY297" s="70"/>
      <c r="NZ297" s="70"/>
      <c r="OA297" s="70"/>
      <c r="OB297" s="70"/>
      <c r="OC297" s="70"/>
      <c r="OD297" s="70"/>
      <c r="OE297" s="70"/>
      <c r="OF297" s="70"/>
      <c r="OG297" s="70"/>
      <c r="OH297" s="70"/>
      <c r="OI297" s="70"/>
      <c r="OJ297" s="70"/>
      <c r="OK297" s="70"/>
      <c r="OL297" s="70"/>
      <c r="OM297" s="70"/>
      <c r="ON297" s="70"/>
      <c r="OO297" s="70"/>
      <c r="OP297" s="70"/>
      <c r="OQ297" s="70"/>
      <c r="OR297" s="70"/>
      <c r="OS297" s="70"/>
      <c r="OT297" s="70"/>
      <c r="OU297" s="70"/>
      <c r="OV297" s="70"/>
      <c r="OW297" s="70"/>
      <c r="OX297" s="70"/>
      <c r="OY297" s="70"/>
      <c r="OZ297" s="70"/>
      <c r="PA297" s="70"/>
      <c r="PB297" s="70"/>
      <c r="PC297" s="70"/>
      <c r="PD297" s="70"/>
      <c r="PE297" s="70"/>
      <c r="PF297" s="70"/>
      <c r="PG297" s="70"/>
      <c r="PH297" s="70"/>
      <c r="PI297" s="70"/>
      <c r="PJ297" s="70"/>
      <c r="PK297" s="70"/>
      <c r="PL297" s="70"/>
      <c r="PM297" s="70"/>
      <c r="PN297" s="70"/>
      <c r="PO297" s="70"/>
      <c r="PP297" s="70"/>
      <c r="PQ297" s="70"/>
      <c r="PR297" s="70"/>
      <c r="PS297" s="70"/>
      <c r="PT297" s="70"/>
      <c r="PU297" s="70"/>
      <c r="PV297" s="70"/>
      <c r="PW297" s="70"/>
      <c r="PX297" s="70"/>
      <c r="PY297" s="70"/>
      <c r="PZ297" s="70"/>
      <c r="QA297" s="70"/>
      <c r="QB297" s="70"/>
      <c r="QC297" s="70"/>
      <c r="QD297" s="70"/>
      <c r="QE297" s="70"/>
      <c r="QF297" s="70"/>
      <c r="QG297" s="70"/>
      <c r="QH297" s="70"/>
      <c r="QI297" s="70"/>
      <c r="QJ297" s="70"/>
      <c r="QK297" s="70"/>
      <c r="QL297" s="70"/>
      <c r="QM297" s="70"/>
      <c r="QN297" s="70"/>
      <c r="QO297" s="70"/>
      <c r="QP297" s="70"/>
      <c r="QQ297" s="70"/>
      <c r="QR297" s="70"/>
      <c r="QS297" s="70"/>
      <c r="QT297" s="70"/>
      <c r="QU297" s="70"/>
      <c r="QV297" s="70"/>
      <c r="QW297" s="70"/>
      <c r="QX297" s="70"/>
      <c r="QY297" s="70"/>
      <c r="QZ297" s="70"/>
      <c r="RA297" s="70"/>
      <c r="RB297" s="70"/>
      <c r="RC297" s="70"/>
      <c r="RD297" s="70"/>
      <c r="RE297" s="70"/>
      <c r="RF297" s="70"/>
      <c r="RG297" s="70"/>
      <c r="RH297" s="70"/>
      <c r="RI297" s="70"/>
      <c r="RJ297" s="70"/>
      <c r="RK297" s="70"/>
      <c r="RL297" s="70"/>
      <c r="RM297" s="70"/>
      <c r="RN297" s="70"/>
      <c r="RO297" s="70"/>
      <c r="RP297" s="70"/>
      <c r="RQ297" s="70"/>
      <c r="RR297" s="70"/>
      <c r="RS297" s="70"/>
      <c r="RT297" s="70"/>
      <c r="RU297" s="70"/>
      <c r="RV297" s="70"/>
      <c r="RW297" s="70"/>
      <c r="RX297" s="70"/>
      <c r="RY297" s="70"/>
      <c r="RZ297" s="70"/>
      <c r="SA297" s="70"/>
      <c r="SB297" s="70"/>
      <c r="SC297" s="70"/>
      <c r="SD297" s="70"/>
      <c r="SE297" s="70"/>
      <c r="SF297" s="70"/>
      <c r="SG297" s="70"/>
      <c r="SH297" s="70"/>
      <c r="SI297" s="70"/>
      <c r="SJ297" s="70"/>
      <c r="SK297" s="70"/>
      <c r="SL297" s="70"/>
      <c r="SM297" s="70"/>
      <c r="SN297" s="70"/>
      <c r="SO297" s="70"/>
      <c r="SP297" s="70"/>
      <c r="SQ297" s="70"/>
      <c r="SR297" s="70"/>
      <c r="SS297" s="70"/>
      <c r="ST297" s="70"/>
      <c r="SU297" s="70"/>
      <c r="SV297" s="70"/>
      <c r="SW297" s="70"/>
      <c r="SX297" s="70"/>
      <c r="SY297" s="70"/>
      <c r="SZ297" s="70"/>
      <c r="TA297" s="70"/>
      <c r="TB297" s="70"/>
      <c r="TC297" s="70"/>
      <c r="TD297" s="70"/>
      <c r="TE297" s="70"/>
      <c r="TF297" s="70"/>
      <c r="TG297" s="70"/>
      <c r="TH297" s="70"/>
      <c r="TI297" s="70"/>
      <c r="TJ297" s="70"/>
      <c r="TK297" s="70"/>
      <c r="TL297" s="70"/>
      <c r="TM297" s="70"/>
      <c r="TN297" s="70"/>
      <c r="TO297" s="70"/>
      <c r="TP297" s="70"/>
      <c r="TQ297" s="70"/>
      <c r="TR297" s="70"/>
      <c r="TS297" s="70"/>
      <c r="TT297" s="70"/>
      <c r="TU297" s="70"/>
      <c r="TV297" s="70"/>
      <c r="TW297" s="70"/>
      <c r="TX297" s="70"/>
      <c r="TY297" s="70"/>
      <c r="TZ297" s="70"/>
      <c r="UA297" s="70"/>
      <c r="UB297" s="70"/>
      <c r="UC297" s="70"/>
      <c r="UD297" s="70"/>
      <c r="UE297" s="70"/>
      <c r="UF297" s="70"/>
      <c r="UG297" s="70"/>
      <c r="UH297" s="70"/>
      <c r="UI297" s="70"/>
      <c r="UJ297" s="70"/>
      <c r="UK297" s="70"/>
      <c r="UL297" s="70"/>
      <c r="UM297" s="70"/>
      <c r="UN297" s="70"/>
      <c r="UO297" s="70"/>
      <c r="UP297" s="70"/>
      <c r="UQ297" s="70"/>
      <c r="UR297" s="70"/>
      <c r="US297" s="70"/>
      <c r="UT297" s="70"/>
      <c r="UU297" s="70"/>
      <c r="UV297" s="70"/>
      <c r="UW297" s="70"/>
      <c r="UX297" s="70"/>
      <c r="UY297" s="70"/>
      <c r="UZ297" s="70"/>
      <c r="VA297" s="70"/>
      <c r="VB297" s="70"/>
      <c r="VC297" s="70"/>
      <c r="VD297" s="70"/>
      <c r="VE297" s="70"/>
      <c r="VF297" s="70"/>
      <c r="VG297" s="70"/>
      <c r="VH297" s="70"/>
      <c r="VI297" s="70"/>
      <c r="VJ297" s="70"/>
      <c r="VK297" s="70"/>
      <c r="VL297" s="70"/>
      <c r="VM297" s="70"/>
      <c r="VN297" s="70"/>
      <c r="VO297" s="70"/>
      <c r="VP297" s="70"/>
      <c r="VQ297" s="70"/>
      <c r="VR297" s="70"/>
      <c r="VS297" s="70"/>
      <c r="VT297" s="70"/>
      <c r="VU297" s="70"/>
      <c r="VV297" s="70"/>
      <c r="VW297" s="70"/>
      <c r="VX297" s="70"/>
      <c r="VY297" s="70"/>
      <c r="VZ297" s="70"/>
      <c r="WA297" s="70"/>
      <c r="WB297" s="70"/>
    </row>
    <row r="298" spans="1:600" s="90" customFormat="1">
      <c r="A298" s="401">
        <v>289</v>
      </c>
      <c r="B298" s="405" t="s">
        <v>674</v>
      </c>
      <c r="C298" s="272">
        <f t="shared" si="1"/>
        <v>26.7</v>
      </c>
      <c r="D298" s="236"/>
      <c r="E298" s="236"/>
      <c r="F298" s="273">
        <f t="shared" si="0"/>
        <v>26.7</v>
      </c>
      <c r="G298" s="232"/>
      <c r="H298" s="232"/>
      <c r="I298" s="232"/>
      <c r="J298" s="232"/>
      <c r="K298" s="232"/>
      <c r="L298" s="232"/>
      <c r="M298" s="232"/>
      <c r="N298" s="232"/>
      <c r="O298" s="232"/>
      <c r="P298" s="232"/>
      <c r="Q298" s="236"/>
      <c r="R298" s="236"/>
      <c r="S298" s="232"/>
      <c r="T298" s="232"/>
      <c r="U298" s="141">
        <v>26.7</v>
      </c>
      <c r="V298" s="232"/>
      <c r="W298" s="232"/>
      <c r="X298" s="232"/>
      <c r="Y298" s="246"/>
      <c r="Z298" s="334"/>
      <c r="AA298" s="334"/>
      <c r="AB298" s="334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70"/>
      <c r="CJ298" s="70"/>
      <c r="CK298" s="70"/>
      <c r="CL298" s="70"/>
      <c r="CM298" s="70"/>
      <c r="CN298" s="70"/>
      <c r="CO298" s="70"/>
      <c r="CP298" s="70"/>
      <c r="CQ298" s="70"/>
      <c r="CR298" s="70"/>
      <c r="CS298" s="70"/>
      <c r="CT298" s="70"/>
      <c r="CU298" s="70"/>
      <c r="CV298" s="70"/>
      <c r="CW298" s="70"/>
      <c r="CX298" s="70"/>
      <c r="CY298" s="70"/>
      <c r="CZ298" s="70"/>
      <c r="DA298" s="70"/>
      <c r="DB298" s="70"/>
      <c r="DC298" s="70"/>
      <c r="DD298" s="70"/>
      <c r="DE298" s="70"/>
      <c r="DF298" s="70"/>
      <c r="DG298" s="70"/>
      <c r="DH298" s="70"/>
      <c r="DI298" s="70"/>
      <c r="DJ298" s="70"/>
      <c r="DK298" s="70"/>
      <c r="DL298" s="70"/>
      <c r="DM298" s="70"/>
      <c r="DN298" s="70"/>
      <c r="DO298" s="70"/>
      <c r="DP298" s="70"/>
      <c r="DQ298" s="70"/>
      <c r="DR298" s="70"/>
      <c r="DS298" s="70"/>
      <c r="DT298" s="70"/>
      <c r="DU298" s="70"/>
      <c r="DV298" s="70"/>
      <c r="DW298" s="70"/>
      <c r="DX298" s="70"/>
      <c r="DY298" s="70"/>
      <c r="DZ298" s="70"/>
      <c r="EA298" s="70"/>
      <c r="EB298" s="70"/>
      <c r="EC298" s="70"/>
      <c r="ED298" s="70"/>
      <c r="EE298" s="70"/>
      <c r="EF298" s="70"/>
      <c r="EG298" s="70"/>
      <c r="EH298" s="70"/>
      <c r="EI298" s="70"/>
      <c r="EJ298" s="70"/>
      <c r="EK298" s="70"/>
      <c r="EL298" s="70"/>
      <c r="EM298" s="70"/>
      <c r="EN298" s="70"/>
      <c r="EO298" s="70"/>
      <c r="EP298" s="70"/>
      <c r="EQ298" s="70"/>
      <c r="ER298" s="70"/>
      <c r="ES298" s="70"/>
      <c r="ET298" s="70"/>
      <c r="EU298" s="70"/>
      <c r="EV298" s="70"/>
      <c r="EW298" s="70"/>
      <c r="EX298" s="70"/>
      <c r="EY298" s="70"/>
      <c r="EZ298" s="70"/>
      <c r="FA298" s="70"/>
      <c r="FB298" s="70"/>
      <c r="FC298" s="70"/>
      <c r="FD298" s="70"/>
      <c r="FE298" s="70"/>
      <c r="FF298" s="70"/>
      <c r="FG298" s="70"/>
      <c r="FH298" s="70"/>
      <c r="FI298" s="70"/>
      <c r="FJ298" s="70"/>
      <c r="FK298" s="70"/>
      <c r="FL298" s="70"/>
      <c r="FM298" s="70"/>
      <c r="FN298" s="70"/>
      <c r="FO298" s="70"/>
      <c r="FP298" s="70"/>
      <c r="FQ298" s="70"/>
      <c r="FR298" s="70"/>
      <c r="FS298" s="70"/>
      <c r="FT298" s="70"/>
      <c r="FU298" s="70"/>
      <c r="FV298" s="70"/>
      <c r="FW298" s="70"/>
      <c r="FX298" s="70"/>
      <c r="FY298" s="70"/>
      <c r="FZ298" s="70"/>
      <c r="GA298" s="70"/>
      <c r="GB298" s="70"/>
      <c r="GC298" s="70"/>
      <c r="GD298" s="70"/>
      <c r="GE298" s="70"/>
      <c r="GF298" s="70"/>
      <c r="GG298" s="70"/>
      <c r="GH298" s="70"/>
      <c r="GI298" s="70"/>
      <c r="GJ298" s="70"/>
      <c r="GK298" s="70"/>
      <c r="GL298" s="70"/>
      <c r="GM298" s="70"/>
      <c r="GN298" s="70"/>
      <c r="GO298" s="70"/>
      <c r="GP298" s="70"/>
      <c r="GQ298" s="70"/>
      <c r="GR298" s="70"/>
      <c r="GS298" s="70"/>
      <c r="GT298" s="70"/>
      <c r="GU298" s="70"/>
      <c r="GV298" s="70"/>
      <c r="GW298" s="70"/>
      <c r="GX298" s="70"/>
      <c r="GY298" s="70"/>
      <c r="GZ298" s="70"/>
      <c r="HA298" s="70"/>
      <c r="HB298" s="70"/>
      <c r="HC298" s="70"/>
      <c r="HD298" s="70"/>
      <c r="HE298" s="70"/>
      <c r="HF298" s="70"/>
      <c r="HG298" s="70"/>
      <c r="HH298" s="70"/>
      <c r="HI298" s="70"/>
      <c r="HJ298" s="70"/>
      <c r="HK298" s="70"/>
      <c r="HL298" s="70"/>
      <c r="HM298" s="70"/>
      <c r="HN298" s="70"/>
      <c r="HO298" s="70"/>
      <c r="HP298" s="70"/>
      <c r="HQ298" s="70"/>
      <c r="HR298" s="70"/>
      <c r="HS298" s="70"/>
      <c r="HT298" s="70"/>
      <c r="HU298" s="70"/>
      <c r="HV298" s="70"/>
      <c r="HW298" s="70"/>
      <c r="HX298" s="70"/>
      <c r="HY298" s="70"/>
      <c r="HZ298" s="70"/>
      <c r="IA298" s="70"/>
      <c r="IB298" s="70"/>
      <c r="IC298" s="70"/>
      <c r="ID298" s="70"/>
      <c r="IE298" s="70"/>
      <c r="IF298" s="70"/>
      <c r="IG298" s="70"/>
      <c r="IH298" s="70"/>
      <c r="II298" s="70"/>
      <c r="IJ298" s="70"/>
      <c r="IK298" s="70"/>
      <c r="IL298" s="70"/>
      <c r="IM298" s="70"/>
      <c r="IN298" s="70"/>
      <c r="IO298" s="70"/>
      <c r="IP298" s="70"/>
      <c r="IQ298" s="70"/>
      <c r="IR298" s="70"/>
      <c r="IS298" s="70"/>
      <c r="IT298" s="70"/>
      <c r="IU298" s="70"/>
      <c r="IV298" s="70"/>
      <c r="IW298" s="70"/>
      <c r="IX298" s="70"/>
      <c r="IY298" s="70"/>
      <c r="IZ298" s="70"/>
      <c r="JA298" s="70"/>
      <c r="JB298" s="70"/>
      <c r="JC298" s="70"/>
      <c r="JD298" s="70"/>
      <c r="JE298" s="70"/>
      <c r="JF298" s="70"/>
      <c r="JG298" s="70"/>
      <c r="JH298" s="70"/>
      <c r="JI298" s="70"/>
      <c r="JJ298" s="70"/>
      <c r="JK298" s="70"/>
      <c r="JL298" s="70"/>
      <c r="JM298" s="70"/>
      <c r="JN298" s="70"/>
      <c r="JO298" s="70"/>
      <c r="JP298" s="70"/>
      <c r="JQ298" s="70"/>
      <c r="JR298" s="70"/>
      <c r="JS298" s="70"/>
      <c r="JT298" s="70"/>
      <c r="JU298" s="70"/>
      <c r="JV298" s="70"/>
      <c r="JW298" s="70"/>
      <c r="JX298" s="70"/>
      <c r="JY298" s="70"/>
      <c r="JZ298" s="70"/>
      <c r="KA298" s="70"/>
      <c r="KB298" s="70"/>
      <c r="KC298" s="70"/>
      <c r="KD298" s="70"/>
      <c r="KE298" s="70"/>
      <c r="KF298" s="70"/>
      <c r="KG298" s="70"/>
      <c r="KH298" s="70"/>
      <c r="KI298" s="70"/>
      <c r="KJ298" s="70"/>
      <c r="KK298" s="70"/>
      <c r="KL298" s="70"/>
      <c r="KM298" s="70"/>
      <c r="KN298" s="70"/>
      <c r="KO298" s="70"/>
      <c r="KP298" s="70"/>
      <c r="KQ298" s="70"/>
      <c r="KR298" s="70"/>
      <c r="KS298" s="70"/>
      <c r="KT298" s="70"/>
      <c r="KU298" s="70"/>
      <c r="KV298" s="70"/>
      <c r="KW298" s="70"/>
      <c r="KX298" s="70"/>
      <c r="KY298" s="70"/>
      <c r="KZ298" s="70"/>
      <c r="LA298" s="70"/>
      <c r="LB298" s="70"/>
      <c r="LC298" s="70"/>
      <c r="LD298" s="70"/>
      <c r="LE298" s="70"/>
      <c r="LF298" s="70"/>
      <c r="LG298" s="70"/>
      <c r="LH298" s="70"/>
      <c r="LI298" s="70"/>
      <c r="LJ298" s="70"/>
      <c r="LK298" s="70"/>
      <c r="LL298" s="70"/>
      <c r="LM298" s="70"/>
      <c r="LN298" s="70"/>
      <c r="LO298" s="70"/>
      <c r="LP298" s="70"/>
      <c r="LQ298" s="70"/>
      <c r="LR298" s="70"/>
      <c r="LS298" s="70"/>
      <c r="LT298" s="70"/>
      <c r="LU298" s="70"/>
      <c r="LV298" s="70"/>
      <c r="LW298" s="70"/>
      <c r="LX298" s="70"/>
      <c r="LY298" s="70"/>
      <c r="LZ298" s="70"/>
      <c r="MA298" s="70"/>
      <c r="MB298" s="70"/>
      <c r="MC298" s="70"/>
      <c r="MD298" s="70"/>
      <c r="ME298" s="70"/>
      <c r="MF298" s="70"/>
      <c r="MG298" s="70"/>
      <c r="MH298" s="70"/>
      <c r="MI298" s="70"/>
      <c r="MJ298" s="70"/>
      <c r="MK298" s="70"/>
      <c r="ML298" s="70"/>
      <c r="MM298" s="70"/>
      <c r="MN298" s="70"/>
      <c r="MO298" s="70"/>
      <c r="MP298" s="70"/>
      <c r="MQ298" s="70"/>
      <c r="MR298" s="70"/>
      <c r="MS298" s="70"/>
      <c r="MT298" s="70"/>
      <c r="MU298" s="70"/>
      <c r="MV298" s="70"/>
      <c r="MW298" s="70"/>
      <c r="MX298" s="70"/>
      <c r="MY298" s="70"/>
      <c r="MZ298" s="70"/>
      <c r="NA298" s="70"/>
      <c r="NB298" s="70"/>
      <c r="NC298" s="70"/>
      <c r="ND298" s="70"/>
      <c r="NE298" s="70"/>
      <c r="NF298" s="70"/>
      <c r="NG298" s="70"/>
      <c r="NH298" s="70"/>
      <c r="NI298" s="70"/>
      <c r="NJ298" s="70"/>
      <c r="NK298" s="70"/>
      <c r="NL298" s="70"/>
      <c r="NM298" s="70"/>
      <c r="NN298" s="70"/>
      <c r="NO298" s="70"/>
      <c r="NP298" s="70"/>
      <c r="NQ298" s="70"/>
      <c r="NR298" s="70"/>
      <c r="NS298" s="70"/>
      <c r="NT298" s="70"/>
      <c r="NU298" s="70"/>
      <c r="NV298" s="70"/>
      <c r="NW298" s="70"/>
      <c r="NX298" s="70"/>
      <c r="NY298" s="70"/>
      <c r="NZ298" s="70"/>
      <c r="OA298" s="70"/>
      <c r="OB298" s="70"/>
      <c r="OC298" s="70"/>
      <c r="OD298" s="70"/>
      <c r="OE298" s="70"/>
      <c r="OF298" s="70"/>
      <c r="OG298" s="70"/>
      <c r="OH298" s="70"/>
      <c r="OI298" s="70"/>
      <c r="OJ298" s="70"/>
      <c r="OK298" s="70"/>
      <c r="OL298" s="70"/>
      <c r="OM298" s="70"/>
      <c r="ON298" s="70"/>
      <c r="OO298" s="70"/>
      <c r="OP298" s="70"/>
      <c r="OQ298" s="70"/>
      <c r="OR298" s="70"/>
      <c r="OS298" s="70"/>
      <c r="OT298" s="70"/>
      <c r="OU298" s="70"/>
      <c r="OV298" s="70"/>
      <c r="OW298" s="70"/>
      <c r="OX298" s="70"/>
      <c r="OY298" s="70"/>
      <c r="OZ298" s="70"/>
      <c r="PA298" s="70"/>
      <c r="PB298" s="70"/>
      <c r="PC298" s="70"/>
      <c r="PD298" s="70"/>
      <c r="PE298" s="70"/>
      <c r="PF298" s="70"/>
      <c r="PG298" s="70"/>
      <c r="PH298" s="70"/>
      <c r="PI298" s="70"/>
      <c r="PJ298" s="70"/>
      <c r="PK298" s="70"/>
      <c r="PL298" s="70"/>
      <c r="PM298" s="70"/>
      <c r="PN298" s="70"/>
      <c r="PO298" s="70"/>
      <c r="PP298" s="70"/>
      <c r="PQ298" s="70"/>
      <c r="PR298" s="70"/>
      <c r="PS298" s="70"/>
      <c r="PT298" s="70"/>
      <c r="PU298" s="70"/>
      <c r="PV298" s="70"/>
      <c r="PW298" s="70"/>
      <c r="PX298" s="70"/>
      <c r="PY298" s="70"/>
      <c r="PZ298" s="70"/>
      <c r="QA298" s="70"/>
      <c r="QB298" s="70"/>
      <c r="QC298" s="70"/>
      <c r="QD298" s="70"/>
      <c r="QE298" s="70"/>
      <c r="QF298" s="70"/>
      <c r="QG298" s="70"/>
      <c r="QH298" s="70"/>
      <c r="QI298" s="70"/>
      <c r="QJ298" s="70"/>
      <c r="QK298" s="70"/>
      <c r="QL298" s="70"/>
      <c r="QM298" s="70"/>
      <c r="QN298" s="70"/>
      <c r="QO298" s="70"/>
      <c r="QP298" s="70"/>
      <c r="QQ298" s="70"/>
      <c r="QR298" s="70"/>
      <c r="QS298" s="70"/>
      <c r="QT298" s="70"/>
      <c r="QU298" s="70"/>
      <c r="QV298" s="70"/>
      <c r="QW298" s="70"/>
      <c r="QX298" s="70"/>
      <c r="QY298" s="70"/>
      <c r="QZ298" s="70"/>
      <c r="RA298" s="70"/>
      <c r="RB298" s="70"/>
      <c r="RC298" s="70"/>
      <c r="RD298" s="70"/>
      <c r="RE298" s="70"/>
      <c r="RF298" s="70"/>
      <c r="RG298" s="70"/>
      <c r="RH298" s="70"/>
      <c r="RI298" s="70"/>
      <c r="RJ298" s="70"/>
      <c r="RK298" s="70"/>
      <c r="RL298" s="70"/>
      <c r="RM298" s="70"/>
      <c r="RN298" s="70"/>
      <c r="RO298" s="70"/>
      <c r="RP298" s="70"/>
      <c r="RQ298" s="70"/>
      <c r="RR298" s="70"/>
      <c r="RS298" s="70"/>
      <c r="RT298" s="70"/>
      <c r="RU298" s="70"/>
      <c r="RV298" s="70"/>
      <c r="RW298" s="70"/>
      <c r="RX298" s="70"/>
      <c r="RY298" s="70"/>
      <c r="RZ298" s="70"/>
      <c r="SA298" s="70"/>
      <c r="SB298" s="70"/>
      <c r="SC298" s="70"/>
      <c r="SD298" s="70"/>
      <c r="SE298" s="70"/>
      <c r="SF298" s="70"/>
      <c r="SG298" s="70"/>
      <c r="SH298" s="70"/>
      <c r="SI298" s="70"/>
      <c r="SJ298" s="70"/>
      <c r="SK298" s="70"/>
      <c r="SL298" s="70"/>
      <c r="SM298" s="70"/>
      <c r="SN298" s="70"/>
      <c r="SO298" s="70"/>
      <c r="SP298" s="70"/>
      <c r="SQ298" s="70"/>
      <c r="SR298" s="70"/>
      <c r="SS298" s="70"/>
      <c r="ST298" s="70"/>
      <c r="SU298" s="70"/>
      <c r="SV298" s="70"/>
      <c r="SW298" s="70"/>
      <c r="SX298" s="70"/>
      <c r="SY298" s="70"/>
      <c r="SZ298" s="70"/>
      <c r="TA298" s="70"/>
      <c r="TB298" s="70"/>
      <c r="TC298" s="70"/>
      <c r="TD298" s="70"/>
      <c r="TE298" s="70"/>
      <c r="TF298" s="70"/>
      <c r="TG298" s="70"/>
      <c r="TH298" s="70"/>
      <c r="TI298" s="70"/>
      <c r="TJ298" s="70"/>
      <c r="TK298" s="70"/>
      <c r="TL298" s="70"/>
      <c r="TM298" s="70"/>
      <c r="TN298" s="70"/>
      <c r="TO298" s="70"/>
      <c r="TP298" s="70"/>
      <c r="TQ298" s="70"/>
      <c r="TR298" s="70"/>
      <c r="TS298" s="70"/>
      <c r="TT298" s="70"/>
      <c r="TU298" s="70"/>
      <c r="TV298" s="70"/>
      <c r="TW298" s="70"/>
      <c r="TX298" s="70"/>
      <c r="TY298" s="70"/>
      <c r="TZ298" s="70"/>
      <c r="UA298" s="70"/>
      <c r="UB298" s="70"/>
      <c r="UC298" s="70"/>
      <c r="UD298" s="70"/>
      <c r="UE298" s="70"/>
      <c r="UF298" s="70"/>
      <c r="UG298" s="70"/>
      <c r="UH298" s="70"/>
      <c r="UI298" s="70"/>
      <c r="UJ298" s="70"/>
      <c r="UK298" s="70"/>
      <c r="UL298" s="70"/>
      <c r="UM298" s="70"/>
      <c r="UN298" s="70"/>
      <c r="UO298" s="70"/>
      <c r="UP298" s="70"/>
      <c r="UQ298" s="70"/>
      <c r="UR298" s="70"/>
      <c r="US298" s="70"/>
      <c r="UT298" s="70"/>
      <c r="UU298" s="70"/>
      <c r="UV298" s="70"/>
      <c r="UW298" s="70"/>
      <c r="UX298" s="70"/>
      <c r="UY298" s="70"/>
      <c r="UZ298" s="70"/>
      <c r="VA298" s="70"/>
      <c r="VB298" s="70"/>
      <c r="VC298" s="70"/>
      <c r="VD298" s="70"/>
      <c r="VE298" s="70"/>
      <c r="VF298" s="70"/>
      <c r="VG298" s="70"/>
      <c r="VH298" s="70"/>
      <c r="VI298" s="70"/>
      <c r="VJ298" s="70"/>
      <c r="VK298" s="70"/>
      <c r="VL298" s="70"/>
      <c r="VM298" s="70"/>
      <c r="VN298" s="70"/>
      <c r="VO298" s="70"/>
      <c r="VP298" s="70"/>
      <c r="VQ298" s="70"/>
      <c r="VR298" s="70"/>
      <c r="VS298" s="70"/>
      <c r="VT298" s="70"/>
      <c r="VU298" s="70"/>
      <c r="VV298" s="70"/>
      <c r="VW298" s="70"/>
      <c r="VX298" s="70"/>
      <c r="VY298" s="70"/>
      <c r="VZ298" s="70"/>
      <c r="WA298" s="70"/>
      <c r="WB298" s="70"/>
    </row>
    <row r="299" spans="1:600" s="90" customFormat="1">
      <c r="A299" s="401">
        <v>290</v>
      </c>
      <c r="B299" s="137" t="s">
        <v>675</v>
      </c>
      <c r="C299" s="272">
        <f t="shared" si="1"/>
        <v>400</v>
      </c>
      <c r="D299" s="236"/>
      <c r="E299" s="236"/>
      <c r="F299" s="273">
        <f t="shared" si="0"/>
        <v>400</v>
      </c>
      <c r="G299" s="232"/>
      <c r="H299" s="232"/>
      <c r="I299" s="232"/>
      <c r="J299" s="232"/>
      <c r="K299" s="232"/>
      <c r="L299" s="232"/>
      <c r="M299" s="232"/>
      <c r="N299" s="232"/>
      <c r="O299" s="232"/>
      <c r="P299" s="232"/>
      <c r="Q299" s="236"/>
      <c r="R299" s="236"/>
      <c r="S299" s="232"/>
      <c r="T299" s="232"/>
      <c r="U299" s="141">
        <v>400</v>
      </c>
      <c r="V299" s="232"/>
      <c r="W299" s="232"/>
      <c r="X299" s="232"/>
      <c r="Y299" s="246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  <c r="CP299" s="70"/>
      <c r="CQ299" s="70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  <c r="DH299" s="70"/>
      <c r="DI299" s="70"/>
      <c r="DJ299" s="70"/>
      <c r="DK299" s="70"/>
      <c r="DL299" s="70"/>
      <c r="DM299" s="70"/>
      <c r="DN299" s="70"/>
      <c r="DO299" s="70"/>
      <c r="DP299" s="70"/>
      <c r="DQ299" s="70"/>
      <c r="DR299" s="70"/>
      <c r="DS299" s="70"/>
      <c r="DT299" s="70"/>
      <c r="DU299" s="70"/>
      <c r="DV299" s="70"/>
      <c r="DW299" s="70"/>
      <c r="DX299" s="70"/>
      <c r="DY299" s="70"/>
      <c r="DZ299" s="70"/>
      <c r="EA299" s="70"/>
      <c r="EB299" s="70"/>
      <c r="EC299" s="70"/>
      <c r="ED299" s="70"/>
      <c r="EE299" s="70"/>
      <c r="EF299" s="70"/>
      <c r="EG299" s="70"/>
      <c r="EH299" s="70"/>
      <c r="EI299" s="70"/>
      <c r="EJ299" s="70"/>
      <c r="EK299" s="70"/>
      <c r="EL299" s="70"/>
      <c r="EM299" s="70"/>
      <c r="EN299" s="70"/>
      <c r="EO299" s="70"/>
      <c r="EP299" s="70"/>
      <c r="EQ299" s="70"/>
      <c r="ER299" s="70"/>
      <c r="ES299" s="70"/>
      <c r="ET299" s="70"/>
      <c r="EU299" s="70"/>
      <c r="EV299" s="70"/>
      <c r="EW299" s="70"/>
      <c r="EX299" s="70"/>
      <c r="EY299" s="70"/>
      <c r="EZ299" s="70"/>
      <c r="FA299" s="70"/>
      <c r="FB299" s="70"/>
      <c r="FC299" s="70"/>
      <c r="FD299" s="70"/>
      <c r="FE299" s="70"/>
      <c r="FF299" s="70"/>
      <c r="FG299" s="70"/>
      <c r="FH299" s="70"/>
      <c r="FI299" s="70"/>
      <c r="FJ299" s="70"/>
      <c r="FK299" s="70"/>
      <c r="FL299" s="70"/>
      <c r="FM299" s="70"/>
      <c r="FN299" s="70"/>
      <c r="FO299" s="70"/>
      <c r="FP299" s="70"/>
      <c r="FQ299" s="70"/>
      <c r="FR299" s="70"/>
      <c r="FS299" s="70"/>
      <c r="FT299" s="70"/>
      <c r="FU299" s="70"/>
      <c r="FV299" s="70"/>
      <c r="FW299" s="70"/>
      <c r="FX299" s="70"/>
      <c r="FY299" s="70"/>
      <c r="FZ299" s="70"/>
      <c r="GA299" s="70"/>
      <c r="GB299" s="70"/>
      <c r="GC299" s="70"/>
      <c r="GD299" s="70"/>
      <c r="GE299" s="70"/>
      <c r="GF299" s="70"/>
      <c r="GG299" s="70"/>
      <c r="GH299" s="70"/>
      <c r="GI299" s="70"/>
      <c r="GJ299" s="70"/>
      <c r="GK299" s="70"/>
      <c r="GL299" s="70"/>
      <c r="GM299" s="70"/>
      <c r="GN299" s="70"/>
      <c r="GO299" s="70"/>
      <c r="GP299" s="70"/>
      <c r="GQ299" s="70"/>
      <c r="GR299" s="70"/>
      <c r="GS299" s="70"/>
      <c r="GT299" s="70"/>
      <c r="GU299" s="70"/>
      <c r="GV299" s="70"/>
      <c r="GW299" s="70"/>
      <c r="GX299" s="70"/>
      <c r="GY299" s="70"/>
      <c r="GZ299" s="70"/>
      <c r="HA299" s="70"/>
      <c r="HB299" s="70"/>
      <c r="HC299" s="70"/>
      <c r="HD299" s="70"/>
      <c r="HE299" s="70"/>
      <c r="HF299" s="70"/>
      <c r="HG299" s="70"/>
      <c r="HH299" s="70"/>
      <c r="HI299" s="70"/>
      <c r="HJ299" s="70"/>
      <c r="HK299" s="70"/>
      <c r="HL299" s="70"/>
      <c r="HM299" s="70"/>
      <c r="HN299" s="70"/>
      <c r="HO299" s="70"/>
      <c r="HP299" s="70"/>
      <c r="HQ299" s="70"/>
      <c r="HR299" s="70"/>
      <c r="HS299" s="70"/>
      <c r="HT299" s="70"/>
      <c r="HU299" s="70"/>
      <c r="HV299" s="70"/>
      <c r="HW299" s="70"/>
      <c r="HX299" s="70"/>
      <c r="HY299" s="70"/>
      <c r="HZ299" s="70"/>
      <c r="IA299" s="70"/>
      <c r="IB299" s="70"/>
      <c r="IC299" s="70"/>
      <c r="ID299" s="70"/>
      <c r="IE299" s="70"/>
      <c r="IF299" s="70"/>
      <c r="IG299" s="70"/>
      <c r="IH299" s="70"/>
      <c r="II299" s="70"/>
      <c r="IJ299" s="70"/>
      <c r="IK299" s="70"/>
      <c r="IL299" s="70"/>
      <c r="IM299" s="70"/>
      <c r="IN299" s="70"/>
      <c r="IO299" s="70"/>
      <c r="IP299" s="70"/>
      <c r="IQ299" s="70"/>
      <c r="IR299" s="70"/>
      <c r="IS299" s="70"/>
      <c r="IT299" s="70"/>
      <c r="IU299" s="70"/>
      <c r="IV299" s="70"/>
      <c r="IW299" s="70"/>
      <c r="IX299" s="70"/>
      <c r="IY299" s="70"/>
      <c r="IZ299" s="70"/>
      <c r="JA299" s="70"/>
      <c r="JB299" s="70"/>
      <c r="JC299" s="70"/>
      <c r="JD299" s="70"/>
      <c r="JE299" s="70"/>
      <c r="JF299" s="70"/>
      <c r="JG299" s="70"/>
      <c r="JH299" s="70"/>
      <c r="JI299" s="70"/>
      <c r="JJ299" s="70"/>
      <c r="JK299" s="70"/>
      <c r="JL299" s="70"/>
      <c r="JM299" s="70"/>
      <c r="JN299" s="70"/>
      <c r="JO299" s="70"/>
      <c r="JP299" s="70"/>
      <c r="JQ299" s="70"/>
      <c r="JR299" s="70"/>
      <c r="JS299" s="70"/>
      <c r="JT299" s="70"/>
      <c r="JU299" s="70"/>
      <c r="JV299" s="70"/>
      <c r="JW299" s="70"/>
      <c r="JX299" s="70"/>
      <c r="JY299" s="70"/>
      <c r="JZ299" s="70"/>
      <c r="KA299" s="70"/>
      <c r="KB299" s="70"/>
      <c r="KC299" s="70"/>
      <c r="KD299" s="70"/>
      <c r="KE299" s="70"/>
      <c r="KF299" s="70"/>
      <c r="KG299" s="70"/>
      <c r="KH299" s="70"/>
      <c r="KI299" s="70"/>
      <c r="KJ299" s="70"/>
      <c r="KK299" s="70"/>
      <c r="KL299" s="70"/>
      <c r="KM299" s="70"/>
      <c r="KN299" s="70"/>
      <c r="KO299" s="70"/>
      <c r="KP299" s="70"/>
      <c r="KQ299" s="70"/>
      <c r="KR299" s="70"/>
      <c r="KS299" s="70"/>
      <c r="KT299" s="70"/>
      <c r="KU299" s="70"/>
      <c r="KV299" s="70"/>
      <c r="KW299" s="70"/>
      <c r="KX299" s="70"/>
      <c r="KY299" s="70"/>
      <c r="KZ299" s="70"/>
      <c r="LA299" s="70"/>
      <c r="LB299" s="70"/>
      <c r="LC299" s="70"/>
      <c r="LD299" s="70"/>
      <c r="LE299" s="70"/>
      <c r="LF299" s="70"/>
      <c r="LG299" s="70"/>
      <c r="LH299" s="70"/>
      <c r="LI299" s="70"/>
      <c r="LJ299" s="70"/>
      <c r="LK299" s="70"/>
      <c r="LL299" s="70"/>
      <c r="LM299" s="70"/>
      <c r="LN299" s="70"/>
      <c r="LO299" s="70"/>
      <c r="LP299" s="70"/>
      <c r="LQ299" s="70"/>
      <c r="LR299" s="70"/>
      <c r="LS299" s="70"/>
      <c r="LT299" s="70"/>
      <c r="LU299" s="70"/>
      <c r="LV299" s="70"/>
      <c r="LW299" s="70"/>
      <c r="LX299" s="70"/>
      <c r="LY299" s="70"/>
      <c r="LZ299" s="70"/>
      <c r="MA299" s="70"/>
      <c r="MB299" s="70"/>
      <c r="MC299" s="70"/>
      <c r="MD299" s="70"/>
      <c r="ME299" s="70"/>
      <c r="MF299" s="70"/>
      <c r="MG299" s="70"/>
      <c r="MH299" s="70"/>
      <c r="MI299" s="70"/>
      <c r="MJ299" s="70"/>
      <c r="MK299" s="70"/>
      <c r="ML299" s="70"/>
      <c r="MM299" s="70"/>
      <c r="MN299" s="70"/>
      <c r="MO299" s="70"/>
      <c r="MP299" s="70"/>
      <c r="MQ299" s="70"/>
      <c r="MR299" s="70"/>
      <c r="MS299" s="70"/>
      <c r="MT299" s="70"/>
      <c r="MU299" s="70"/>
      <c r="MV299" s="70"/>
      <c r="MW299" s="70"/>
      <c r="MX299" s="70"/>
      <c r="MY299" s="70"/>
      <c r="MZ299" s="70"/>
      <c r="NA299" s="70"/>
      <c r="NB299" s="70"/>
      <c r="NC299" s="70"/>
      <c r="ND299" s="70"/>
      <c r="NE299" s="70"/>
      <c r="NF299" s="70"/>
      <c r="NG299" s="70"/>
      <c r="NH299" s="70"/>
      <c r="NI299" s="70"/>
      <c r="NJ299" s="70"/>
      <c r="NK299" s="70"/>
      <c r="NL299" s="70"/>
      <c r="NM299" s="70"/>
      <c r="NN299" s="70"/>
      <c r="NO299" s="70"/>
      <c r="NP299" s="70"/>
      <c r="NQ299" s="70"/>
      <c r="NR299" s="70"/>
      <c r="NS299" s="70"/>
      <c r="NT299" s="70"/>
      <c r="NU299" s="70"/>
      <c r="NV299" s="70"/>
      <c r="NW299" s="70"/>
      <c r="NX299" s="70"/>
      <c r="NY299" s="70"/>
      <c r="NZ299" s="70"/>
      <c r="OA299" s="70"/>
      <c r="OB299" s="70"/>
      <c r="OC299" s="70"/>
      <c r="OD299" s="70"/>
      <c r="OE299" s="70"/>
      <c r="OF299" s="70"/>
      <c r="OG299" s="70"/>
      <c r="OH299" s="70"/>
      <c r="OI299" s="70"/>
      <c r="OJ299" s="70"/>
      <c r="OK299" s="70"/>
      <c r="OL299" s="70"/>
      <c r="OM299" s="70"/>
      <c r="ON299" s="70"/>
      <c r="OO299" s="70"/>
      <c r="OP299" s="70"/>
      <c r="OQ299" s="70"/>
      <c r="OR299" s="70"/>
      <c r="OS299" s="70"/>
      <c r="OT299" s="70"/>
      <c r="OU299" s="70"/>
      <c r="OV299" s="70"/>
      <c r="OW299" s="70"/>
      <c r="OX299" s="70"/>
      <c r="OY299" s="70"/>
      <c r="OZ299" s="70"/>
      <c r="PA299" s="70"/>
      <c r="PB299" s="70"/>
      <c r="PC299" s="70"/>
      <c r="PD299" s="70"/>
      <c r="PE299" s="70"/>
      <c r="PF299" s="70"/>
      <c r="PG299" s="70"/>
      <c r="PH299" s="70"/>
      <c r="PI299" s="70"/>
      <c r="PJ299" s="70"/>
      <c r="PK299" s="70"/>
      <c r="PL299" s="70"/>
      <c r="PM299" s="70"/>
      <c r="PN299" s="70"/>
      <c r="PO299" s="70"/>
      <c r="PP299" s="70"/>
      <c r="PQ299" s="70"/>
      <c r="PR299" s="70"/>
      <c r="PS299" s="70"/>
      <c r="PT299" s="70"/>
      <c r="PU299" s="70"/>
      <c r="PV299" s="70"/>
      <c r="PW299" s="70"/>
      <c r="PX299" s="70"/>
      <c r="PY299" s="70"/>
      <c r="PZ299" s="70"/>
      <c r="QA299" s="70"/>
      <c r="QB299" s="70"/>
      <c r="QC299" s="70"/>
      <c r="QD299" s="70"/>
      <c r="QE299" s="70"/>
      <c r="QF299" s="70"/>
      <c r="QG299" s="70"/>
      <c r="QH299" s="70"/>
      <c r="QI299" s="70"/>
      <c r="QJ299" s="70"/>
      <c r="QK299" s="70"/>
      <c r="QL299" s="70"/>
      <c r="QM299" s="70"/>
      <c r="QN299" s="70"/>
      <c r="QO299" s="70"/>
      <c r="QP299" s="70"/>
      <c r="QQ299" s="70"/>
      <c r="QR299" s="70"/>
      <c r="QS299" s="70"/>
      <c r="QT299" s="70"/>
      <c r="QU299" s="70"/>
      <c r="QV299" s="70"/>
      <c r="QW299" s="70"/>
      <c r="QX299" s="70"/>
      <c r="QY299" s="70"/>
      <c r="QZ299" s="70"/>
      <c r="RA299" s="70"/>
      <c r="RB299" s="70"/>
      <c r="RC299" s="70"/>
      <c r="RD299" s="70"/>
      <c r="RE299" s="70"/>
      <c r="RF299" s="70"/>
      <c r="RG299" s="70"/>
      <c r="RH299" s="70"/>
      <c r="RI299" s="70"/>
      <c r="RJ299" s="70"/>
      <c r="RK299" s="70"/>
      <c r="RL299" s="70"/>
      <c r="RM299" s="70"/>
      <c r="RN299" s="70"/>
      <c r="RO299" s="70"/>
      <c r="RP299" s="70"/>
      <c r="RQ299" s="70"/>
      <c r="RR299" s="70"/>
      <c r="RS299" s="70"/>
      <c r="RT299" s="70"/>
      <c r="RU299" s="70"/>
      <c r="RV299" s="70"/>
      <c r="RW299" s="70"/>
      <c r="RX299" s="70"/>
      <c r="RY299" s="70"/>
      <c r="RZ299" s="70"/>
      <c r="SA299" s="70"/>
      <c r="SB299" s="70"/>
      <c r="SC299" s="70"/>
      <c r="SD299" s="70"/>
      <c r="SE299" s="70"/>
      <c r="SF299" s="70"/>
      <c r="SG299" s="70"/>
      <c r="SH299" s="70"/>
      <c r="SI299" s="70"/>
      <c r="SJ299" s="70"/>
      <c r="SK299" s="70"/>
      <c r="SL299" s="70"/>
      <c r="SM299" s="70"/>
      <c r="SN299" s="70"/>
      <c r="SO299" s="70"/>
      <c r="SP299" s="70"/>
      <c r="SQ299" s="70"/>
      <c r="SR299" s="70"/>
      <c r="SS299" s="70"/>
      <c r="ST299" s="70"/>
      <c r="SU299" s="70"/>
      <c r="SV299" s="70"/>
      <c r="SW299" s="70"/>
      <c r="SX299" s="70"/>
      <c r="SY299" s="70"/>
      <c r="SZ299" s="70"/>
      <c r="TA299" s="70"/>
      <c r="TB299" s="70"/>
      <c r="TC299" s="70"/>
      <c r="TD299" s="70"/>
      <c r="TE299" s="70"/>
      <c r="TF299" s="70"/>
      <c r="TG299" s="70"/>
      <c r="TH299" s="70"/>
      <c r="TI299" s="70"/>
      <c r="TJ299" s="70"/>
      <c r="TK299" s="70"/>
      <c r="TL299" s="70"/>
      <c r="TM299" s="70"/>
      <c r="TN299" s="70"/>
      <c r="TO299" s="70"/>
      <c r="TP299" s="70"/>
      <c r="TQ299" s="70"/>
      <c r="TR299" s="70"/>
      <c r="TS299" s="70"/>
      <c r="TT299" s="70"/>
      <c r="TU299" s="70"/>
      <c r="TV299" s="70"/>
      <c r="TW299" s="70"/>
      <c r="TX299" s="70"/>
      <c r="TY299" s="70"/>
      <c r="TZ299" s="70"/>
      <c r="UA299" s="70"/>
      <c r="UB299" s="70"/>
      <c r="UC299" s="70"/>
      <c r="UD299" s="70"/>
      <c r="UE299" s="70"/>
      <c r="UF299" s="70"/>
      <c r="UG299" s="70"/>
      <c r="UH299" s="70"/>
      <c r="UI299" s="70"/>
      <c r="UJ299" s="70"/>
      <c r="UK299" s="70"/>
      <c r="UL299" s="70"/>
      <c r="UM299" s="70"/>
      <c r="UN299" s="70"/>
      <c r="UO299" s="70"/>
      <c r="UP299" s="70"/>
      <c r="UQ299" s="70"/>
      <c r="UR299" s="70"/>
      <c r="US299" s="70"/>
      <c r="UT299" s="70"/>
      <c r="UU299" s="70"/>
      <c r="UV299" s="70"/>
      <c r="UW299" s="70"/>
      <c r="UX299" s="70"/>
      <c r="UY299" s="70"/>
      <c r="UZ299" s="70"/>
      <c r="VA299" s="70"/>
      <c r="VB299" s="70"/>
      <c r="VC299" s="70"/>
      <c r="VD299" s="70"/>
      <c r="VE299" s="70"/>
      <c r="VF299" s="70"/>
      <c r="VG299" s="70"/>
      <c r="VH299" s="70"/>
      <c r="VI299" s="70"/>
      <c r="VJ299" s="70"/>
      <c r="VK299" s="70"/>
      <c r="VL299" s="70"/>
      <c r="VM299" s="70"/>
      <c r="VN299" s="70"/>
      <c r="VO299" s="70"/>
      <c r="VP299" s="70"/>
      <c r="VQ299" s="70"/>
      <c r="VR299" s="70"/>
      <c r="VS299" s="70"/>
      <c r="VT299" s="70"/>
      <c r="VU299" s="70"/>
      <c r="VV299" s="70"/>
      <c r="VW299" s="70"/>
      <c r="VX299" s="70"/>
      <c r="VY299" s="70"/>
      <c r="VZ299" s="70"/>
      <c r="WA299" s="70"/>
      <c r="WB299" s="70"/>
    </row>
    <row r="300" spans="1:600" s="90" customFormat="1" ht="25.5">
      <c r="A300" s="401">
        <v>291</v>
      </c>
      <c r="B300" s="137" t="s">
        <v>676</v>
      </c>
      <c r="C300" s="272">
        <f t="shared" si="1"/>
        <v>124.1</v>
      </c>
      <c r="D300" s="236"/>
      <c r="E300" s="236"/>
      <c r="F300" s="273">
        <f t="shared" si="0"/>
        <v>124.1</v>
      </c>
      <c r="G300" s="232"/>
      <c r="H300" s="232"/>
      <c r="I300" s="232"/>
      <c r="J300" s="232"/>
      <c r="K300" s="232"/>
      <c r="L300" s="232"/>
      <c r="M300" s="232"/>
      <c r="N300" s="232"/>
      <c r="O300" s="232"/>
      <c r="P300" s="232"/>
      <c r="Q300" s="236"/>
      <c r="R300" s="236"/>
      <c r="S300" s="232"/>
      <c r="T300" s="232"/>
      <c r="U300" s="141">
        <v>124.1</v>
      </c>
      <c r="V300" s="232"/>
      <c r="W300" s="232"/>
      <c r="X300" s="232"/>
      <c r="Y300" s="246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  <c r="CP300" s="70"/>
      <c r="CQ300" s="70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  <c r="DH300" s="70"/>
      <c r="DI300" s="70"/>
      <c r="DJ300" s="70"/>
      <c r="DK300" s="70"/>
      <c r="DL300" s="70"/>
      <c r="DM300" s="70"/>
      <c r="DN300" s="70"/>
      <c r="DO300" s="70"/>
      <c r="DP300" s="70"/>
      <c r="DQ300" s="70"/>
      <c r="DR300" s="70"/>
      <c r="DS300" s="70"/>
      <c r="DT300" s="70"/>
      <c r="DU300" s="70"/>
      <c r="DV300" s="70"/>
      <c r="DW300" s="70"/>
      <c r="DX300" s="70"/>
      <c r="DY300" s="70"/>
      <c r="DZ300" s="70"/>
      <c r="EA300" s="70"/>
      <c r="EB300" s="70"/>
      <c r="EC300" s="70"/>
      <c r="ED300" s="70"/>
      <c r="EE300" s="70"/>
      <c r="EF300" s="70"/>
      <c r="EG300" s="70"/>
      <c r="EH300" s="70"/>
      <c r="EI300" s="70"/>
      <c r="EJ300" s="70"/>
      <c r="EK300" s="70"/>
      <c r="EL300" s="70"/>
      <c r="EM300" s="70"/>
      <c r="EN300" s="70"/>
      <c r="EO300" s="70"/>
      <c r="EP300" s="70"/>
      <c r="EQ300" s="70"/>
      <c r="ER300" s="70"/>
      <c r="ES300" s="70"/>
      <c r="ET300" s="70"/>
      <c r="EU300" s="70"/>
      <c r="EV300" s="70"/>
      <c r="EW300" s="70"/>
      <c r="EX300" s="70"/>
      <c r="EY300" s="70"/>
      <c r="EZ300" s="70"/>
      <c r="FA300" s="70"/>
      <c r="FB300" s="70"/>
      <c r="FC300" s="70"/>
      <c r="FD300" s="70"/>
      <c r="FE300" s="70"/>
      <c r="FF300" s="70"/>
      <c r="FG300" s="70"/>
      <c r="FH300" s="70"/>
      <c r="FI300" s="70"/>
      <c r="FJ300" s="70"/>
      <c r="FK300" s="70"/>
      <c r="FL300" s="70"/>
      <c r="FM300" s="70"/>
      <c r="FN300" s="70"/>
      <c r="FO300" s="70"/>
      <c r="FP300" s="70"/>
      <c r="FQ300" s="70"/>
      <c r="FR300" s="70"/>
      <c r="FS300" s="70"/>
      <c r="FT300" s="70"/>
      <c r="FU300" s="70"/>
      <c r="FV300" s="70"/>
      <c r="FW300" s="70"/>
      <c r="FX300" s="70"/>
      <c r="FY300" s="70"/>
      <c r="FZ300" s="70"/>
      <c r="GA300" s="70"/>
      <c r="GB300" s="70"/>
      <c r="GC300" s="70"/>
      <c r="GD300" s="70"/>
      <c r="GE300" s="70"/>
      <c r="GF300" s="70"/>
      <c r="GG300" s="70"/>
      <c r="GH300" s="70"/>
      <c r="GI300" s="70"/>
      <c r="GJ300" s="70"/>
      <c r="GK300" s="70"/>
      <c r="GL300" s="70"/>
      <c r="GM300" s="70"/>
      <c r="GN300" s="70"/>
      <c r="GO300" s="70"/>
      <c r="GP300" s="70"/>
      <c r="GQ300" s="70"/>
      <c r="GR300" s="70"/>
      <c r="GS300" s="70"/>
      <c r="GT300" s="70"/>
      <c r="GU300" s="70"/>
      <c r="GV300" s="70"/>
      <c r="GW300" s="70"/>
      <c r="GX300" s="70"/>
      <c r="GY300" s="70"/>
      <c r="GZ300" s="70"/>
      <c r="HA300" s="70"/>
      <c r="HB300" s="70"/>
      <c r="HC300" s="70"/>
      <c r="HD300" s="70"/>
      <c r="HE300" s="70"/>
      <c r="HF300" s="70"/>
      <c r="HG300" s="70"/>
      <c r="HH300" s="70"/>
      <c r="HI300" s="70"/>
      <c r="HJ300" s="70"/>
      <c r="HK300" s="70"/>
      <c r="HL300" s="70"/>
      <c r="HM300" s="70"/>
      <c r="HN300" s="70"/>
      <c r="HO300" s="70"/>
      <c r="HP300" s="70"/>
      <c r="HQ300" s="70"/>
      <c r="HR300" s="70"/>
      <c r="HS300" s="70"/>
      <c r="HT300" s="70"/>
      <c r="HU300" s="70"/>
      <c r="HV300" s="70"/>
      <c r="HW300" s="70"/>
      <c r="HX300" s="70"/>
      <c r="HY300" s="70"/>
      <c r="HZ300" s="70"/>
      <c r="IA300" s="70"/>
      <c r="IB300" s="70"/>
      <c r="IC300" s="70"/>
      <c r="ID300" s="70"/>
      <c r="IE300" s="70"/>
      <c r="IF300" s="70"/>
      <c r="IG300" s="70"/>
      <c r="IH300" s="70"/>
      <c r="II300" s="70"/>
      <c r="IJ300" s="70"/>
      <c r="IK300" s="70"/>
      <c r="IL300" s="70"/>
      <c r="IM300" s="70"/>
      <c r="IN300" s="70"/>
      <c r="IO300" s="70"/>
      <c r="IP300" s="70"/>
      <c r="IQ300" s="70"/>
      <c r="IR300" s="70"/>
      <c r="IS300" s="70"/>
      <c r="IT300" s="70"/>
      <c r="IU300" s="70"/>
      <c r="IV300" s="70"/>
      <c r="IW300" s="70"/>
      <c r="IX300" s="70"/>
      <c r="IY300" s="70"/>
      <c r="IZ300" s="70"/>
      <c r="JA300" s="70"/>
      <c r="JB300" s="70"/>
      <c r="JC300" s="70"/>
      <c r="JD300" s="70"/>
      <c r="JE300" s="70"/>
      <c r="JF300" s="70"/>
      <c r="JG300" s="70"/>
      <c r="JH300" s="70"/>
      <c r="JI300" s="70"/>
      <c r="JJ300" s="70"/>
      <c r="JK300" s="70"/>
      <c r="JL300" s="70"/>
      <c r="JM300" s="70"/>
      <c r="JN300" s="70"/>
      <c r="JO300" s="70"/>
      <c r="JP300" s="70"/>
      <c r="JQ300" s="70"/>
      <c r="JR300" s="70"/>
      <c r="JS300" s="70"/>
      <c r="JT300" s="70"/>
      <c r="JU300" s="70"/>
      <c r="JV300" s="70"/>
      <c r="JW300" s="70"/>
      <c r="JX300" s="70"/>
      <c r="JY300" s="70"/>
      <c r="JZ300" s="70"/>
      <c r="KA300" s="70"/>
      <c r="KB300" s="70"/>
      <c r="KC300" s="70"/>
      <c r="KD300" s="70"/>
      <c r="KE300" s="70"/>
      <c r="KF300" s="70"/>
      <c r="KG300" s="70"/>
      <c r="KH300" s="70"/>
      <c r="KI300" s="70"/>
      <c r="KJ300" s="70"/>
      <c r="KK300" s="70"/>
      <c r="KL300" s="70"/>
      <c r="KM300" s="70"/>
      <c r="KN300" s="70"/>
      <c r="KO300" s="70"/>
      <c r="KP300" s="70"/>
      <c r="KQ300" s="70"/>
      <c r="KR300" s="70"/>
      <c r="KS300" s="70"/>
      <c r="KT300" s="70"/>
      <c r="KU300" s="70"/>
      <c r="KV300" s="70"/>
      <c r="KW300" s="70"/>
      <c r="KX300" s="70"/>
      <c r="KY300" s="70"/>
      <c r="KZ300" s="70"/>
      <c r="LA300" s="70"/>
      <c r="LB300" s="70"/>
      <c r="LC300" s="70"/>
      <c r="LD300" s="70"/>
      <c r="LE300" s="70"/>
      <c r="LF300" s="70"/>
      <c r="LG300" s="70"/>
      <c r="LH300" s="70"/>
      <c r="LI300" s="70"/>
      <c r="LJ300" s="70"/>
      <c r="LK300" s="70"/>
      <c r="LL300" s="70"/>
      <c r="LM300" s="70"/>
      <c r="LN300" s="70"/>
      <c r="LO300" s="70"/>
      <c r="LP300" s="70"/>
      <c r="LQ300" s="70"/>
      <c r="LR300" s="70"/>
      <c r="LS300" s="70"/>
      <c r="LT300" s="70"/>
      <c r="LU300" s="70"/>
      <c r="LV300" s="70"/>
      <c r="LW300" s="70"/>
      <c r="LX300" s="70"/>
      <c r="LY300" s="70"/>
      <c r="LZ300" s="70"/>
      <c r="MA300" s="70"/>
      <c r="MB300" s="70"/>
      <c r="MC300" s="70"/>
      <c r="MD300" s="70"/>
      <c r="ME300" s="70"/>
      <c r="MF300" s="70"/>
      <c r="MG300" s="70"/>
      <c r="MH300" s="70"/>
      <c r="MI300" s="70"/>
      <c r="MJ300" s="70"/>
      <c r="MK300" s="70"/>
      <c r="ML300" s="70"/>
      <c r="MM300" s="70"/>
      <c r="MN300" s="70"/>
      <c r="MO300" s="70"/>
      <c r="MP300" s="70"/>
      <c r="MQ300" s="70"/>
      <c r="MR300" s="70"/>
      <c r="MS300" s="70"/>
      <c r="MT300" s="70"/>
      <c r="MU300" s="70"/>
      <c r="MV300" s="70"/>
      <c r="MW300" s="70"/>
      <c r="MX300" s="70"/>
      <c r="MY300" s="70"/>
      <c r="MZ300" s="70"/>
      <c r="NA300" s="70"/>
      <c r="NB300" s="70"/>
      <c r="NC300" s="70"/>
      <c r="ND300" s="70"/>
      <c r="NE300" s="70"/>
      <c r="NF300" s="70"/>
      <c r="NG300" s="70"/>
      <c r="NH300" s="70"/>
      <c r="NI300" s="70"/>
      <c r="NJ300" s="70"/>
      <c r="NK300" s="70"/>
      <c r="NL300" s="70"/>
      <c r="NM300" s="70"/>
      <c r="NN300" s="70"/>
      <c r="NO300" s="70"/>
      <c r="NP300" s="70"/>
      <c r="NQ300" s="70"/>
      <c r="NR300" s="70"/>
      <c r="NS300" s="70"/>
      <c r="NT300" s="70"/>
      <c r="NU300" s="70"/>
      <c r="NV300" s="70"/>
      <c r="NW300" s="70"/>
      <c r="NX300" s="70"/>
      <c r="NY300" s="70"/>
      <c r="NZ300" s="70"/>
      <c r="OA300" s="70"/>
      <c r="OB300" s="70"/>
      <c r="OC300" s="70"/>
      <c r="OD300" s="70"/>
      <c r="OE300" s="70"/>
      <c r="OF300" s="70"/>
      <c r="OG300" s="70"/>
      <c r="OH300" s="70"/>
      <c r="OI300" s="70"/>
      <c r="OJ300" s="70"/>
      <c r="OK300" s="70"/>
      <c r="OL300" s="70"/>
      <c r="OM300" s="70"/>
      <c r="ON300" s="70"/>
      <c r="OO300" s="70"/>
      <c r="OP300" s="70"/>
      <c r="OQ300" s="70"/>
      <c r="OR300" s="70"/>
      <c r="OS300" s="70"/>
      <c r="OT300" s="70"/>
      <c r="OU300" s="70"/>
      <c r="OV300" s="70"/>
      <c r="OW300" s="70"/>
      <c r="OX300" s="70"/>
      <c r="OY300" s="70"/>
      <c r="OZ300" s="70"/>
      <c r="PA300" s="70"/>
      <c r="PB300" s="70"/>
      <c r="PC300" s="70"/>
      <c r="PD300" s="70"/>
      <c r="PE300" s="70"/>
      <c r="PF300" s="70"/>
      <c r="PG300" s="70"/>
      <c r="PH300" s="70"/>
      <c r="PI300" s="70"/>
      <c r="PJ300" s="70"/>
      <c r="PK300" s="70"/>
      <c r="PL300" s="70"/>
      <c r="PM300" s="70"/>
      <c r="PN300" s="70"/>
      <c r="PO300" s="70"/>
      <c r="PP300" s="70"/>
      <c r="PQ300" s="70"/>
      <c r="PR300" s="70"/>
      <c r="PS300" s="70"/>
      <c r="PT300" s="70"/>
      <c r="PU300" s="70"/>
      <c r="PV300" s="70"/>
      <c r="PW300" s="70"/>
      <c r="PX300" s="70"/>
      <c r="PY300" s="70"/>
      <c r="PZ300" s="70"/>
      <c r="QA300" s="70"/>
      <c r="QB300" s="70"/>
      <c r="QC300" s="70"/>
      <c r="QD300" s="70"/>
      <c r="QE300" s="70"/>
      <c r="QF300" s="70"/>
      <c r="QG300" s="70"/>
      <c r="QH300" s="70"/>
      <c r="QI300" s="70"/>
      <c r="QJ300" s="70"/>
      <c r="QK300" s="70"/>
      <c r="QL300" s="70"/>
      <c r="QM300" s="70"/>
      <c r="QN300" s="70"/>
      <c r="QO300" s="70"/>
      <c r="QP300" s="70"/>
      <c r="QQ300" s="70"/>
      <c r="QR300" s="70"/>
      <c r="QS300" s="70"/>
      <c r="QT300" s="70"/>
      <c r="QU300" s="70"/>
      <c r="QV300" s="70"/>
      <c r="QW300" s="70"/>
      <c r="QX300" s="70"/>
      <c r="QY300" s="70"/>
      <c r="QZ300" s="70"/>
      <c r="RA300" s="70"/>
      <c r="RB300" s="70"/>
      <c r="RC300" s="70"/>
      <c r="RD300" s="70"/>
      <c r="RE300" s="70"/>
      <c r="RF300" s="70"/>
      <c r="RG300" s="70"/>
      <c r="RH300" s="70"/>
      <c r="RI300" s="70"/>
      <c r="RJ300" s="70"/>
      <c r="RK300" s="70"/>
      <c r="RL300" s="70"/>
      <c r="RM300" s="70"/>
      <c r="RN300" s="70"/>
      <c r="RO300" s="70"/>
      <c r="RP300" s="70"/>
      <c r="RQ300" s="70"/>
      <c r="RR300" s="70"/>
      <c r="RS300" s="70"/>
      <c r="RT300" s="70"/>
      <c r="RU300" s="70"/>
      <c r="RV300" s="70"/>
      <c r="RW300" s="70"/>
      <c r="RX300" s="70"/>
      <c r="RY300" s="70"/>
      <c r="RZ300" s="70"/>
      <c r="SA300" s="70"/>
      <c r="SB300" s="70"/>
      <c r="SC300" s="70"/>
      <c r="SD300" s="70"/>
      <c r="SE300" s="70"/>
      <c r="SF300" s="70"/>
      <c r="SG300" s="70"/>
      <c r="SH300" s="70"/>
      <c r="SI300" s="70"/>
      <c r="SJ300" s="70"/>
      <c r="SK300" s="70"/>
      <c r="SL300" s="70"/>
      <c r="SM300" s="70"/>
      <c r="SN300" s="70"/>
      <c r="SO300" s="70"/>
      <c r="SP300" s="70"/>
      <c r="SQ300" s="70"/>
      <c r="SR300" s="70"/>
      <c r="SS300" s="70"/>
      <c r="ST300" s="70"/>
      <c r="SU300" s="70"/>
      <c r="SV300" s="70"/>
      <c r="SW300" s="70"/>
      <c r="SX300" s="70"/>
      <c r="SY300" s="70"/>
      <c r="SZ300" s="70"/>
      <c r="TA300" s="70"/>
      <c r="TB300" s="70"/>
      <c r="TC300" s="70"/>
      <c r="TD300" s="70"/>
      <c r="TE300" s="70"/>
      <c r="TF300" s="70"/>
      <c r="TG300" s="70"/>
      <c r="TH300" s="70"/>
      <c r="TI300" s="70"/>
      <c r="TJ300" s="70"/>
      <c r="TK300" s="70"/>
      <c r="TL300" s="70"/>
      <c r="TM300" s="70"/>
      <c r="TN300" s="70"/>
      <c r="TO300" s="70"/>
      <c r="TP300" s="70"/>
      <c r="TQ300" s="70"/>
      <c r="TR300" s="70"/>
      <c r="TS300" s="70"/>
      <c r="TT300" s="70"/>
      <c r="TU300" s="70"/>
      <c r="TV300" s="70"/>
      <c r="TW300" s="70"/>
      <c r="TX300" s="70"/>
      <c r="TY300" s="70"/>
      <c r="TZ300" s="70"/>
      <c r="UA300" s="70"/>
      <c r="UB300" s="70"/>
      <c r="UC300" s="70"/>
      <c r="UD300" s="70"/>
      <c r="UE300" s="70"/>
      <c r="UF300" s="70"/>
      <c r="UG300" s="70"/>
      <c r="UH300" s="70"/>
      <c r="UI300" s="70"/>
      <c r="UJ300" s="70"/>
      <c r="UK300" s="70"/>
      <c r="UL300" s="70"/>
      <c r="UM300" s="70"/>
      <c r="UN300" s="70"/>
      <c r="UO300" s="70"/>
      <c r="UP300" s="70"/>
      <c r="UQ300" s="70"/>
      <c r="UR300" s="70"/>
      <c r="US300" s="70"/>
      <c r="UT300" s="70"/>
      <c r="UU300" s="70"/>
      <c r="UV300" s="70"/>
      <c r="UW300" s="70"/>
      <c r="UX300" s="70"/>
      <c r="UY300" s="70"/>
      <c r="UZ300" s="70"/>
      <c r="VA300" s="70"/>
      <c r="VB300" s="70"/>
      <c r="VC300" s="70"/>
      <c r="VD300" s="70"/>
      <c r="VE300" s="70"/>
      <c r="VF300" s="70"/>
      <c r="VG300" s="70"/>
      <c r="VH300" s="70"/>
      <c r="VI300" s="70"/>
      <c r="VJ300" s="70"/>
      <c r="VK300" s="70"/>
      <c r="VL300" s="70"/>
      <c r="VM300" s="70"/>
      <c r="VN300" s="70"/>
      <c r="VO300" s="70"/>
      <c r="VP300" s="70"/>
      <c r="VQ300" s="70"/>
      <c r="VR300" s="70"/>
      <c r="VS300" s="70"/>
      <c r="VT300" s="70"/>
      <c r="VU300" s="70"/>
      <c r="VV300" s="70"/>
      <c r="VW300" s="70"/>
      <c r="VX300" s="70"/>
      <c r="VY300" s="70"/>
      <c r="VZ300" s="70"/>
      <c r="WA300" s="70"/>
      <c r="WB300" s="70"/>
    </row>
    <row r="301" spans="1:600" s="90" customFormat="1" ht="24" customHeight="1">
      <c r="A301" s="401">
        <v>292</v>
      </c>
      <c r="B301" s="415" t="s">
        <v>677</v>
      </c>
      <c r="C301" s="236">
        <f t="shared" si="1"/>
        <v>15</v>
      </c>
      <c r="D301" s="236"/>
      <c r="E301" s="236"/>
      <c r="F301" s="273">
        <f t="shared" si="0"/>
        <v>15</v>
      </c>
      <c r="G301" s="232"/>
      <c r="H301" s="232"/>
      <c r="I301" s="232"/>
      <c r="J301" s="232"/>
      <c r="K301" s="232"/>
      <c r="L301" s="232"/>
      <c r="M301" s="232"/>
      <c r="N301" s="232"/>
      <c r="O301" s="232"/>
      <c r="P301" s="232"/>
      <c r="Q301" s="236"/>
      <c r="R301" s="236"/>
      <c r="S301" s="232"/>
      <c r="T301" s="232"/>
      <c r="U301" s="238">
        <f>17.5-2.5</f>
        <v>15</v>
      </c>
      <c r="V301" s="232"/>
      <c r="W301" s="232"/>
      <c r="X301" s="232"/>
      <c r="Y301" s="246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  <c r="CP301" s="70"/>
      <c r="CQ301" s="70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  <c r="DH301" s="70"/>
      <c r="DI301" s="70"/>
      <c r="DJ301" s="70"/>
      <c r="DK301" s="70"/>
      <c r="DL301" s="70"/>
      <c r="DM301" s="70"/>
      <c r="DN301" s="70"/>
      <c r="DO301" s="70"/>
      <c r="DP301" s="70"/>
      <c r="DQ301" s="70"/>
      <c r="DR301" s="70"/>
      <c r="DS301" s="70"/>
      <c r="DT301" s="70"/>
      <c r="DU301" s="70"/>
      <c r="DV301" s="70"/>
      <c r="DW301" s="70"/>
      <c r="DX301" s="70"/>
      <c r="DY301" s="70"/>
      <c r="DZ301" s="70"/>
      <c r="EA301" s="70"/>
      <c r="EB301" s="70"/>
      <c r="EC301" s="70"/>
      <c r="ED301" s="70"/>
      <c r="EE301" s="70"/>
      <c r="EF301" s="70"/>
      <c r="EG301" s="70"/>
      <c r="EH301" s="70"/>
      <c r="EI301" s="70"/>
      <c r="EJ301" s="70"/>
      <c r="EK301" s="70"/>
      <c r="EL301" s="70"/>
      <c r="EM301" s="70"/>
      <c r="EN301" s="70"/>
      <c r="EO301" s="70"/>
      <c r="EP301" s="70"/>
      <c r="EQ301" s="70"/>
      <c r="ER301" s="70"/>
      <c r="ES301" s="70"/>
      <c r="ET301" s="70"/>
      <c r="EU301" s="70"/>
      <c r="EV301" s="70"/>
      <c r="EW301" s="70"/>
      <c r="EX301" s="70"/>
      <c r="EY301" s="70"/>
      <c r="EZ301" s="70"/>
      <c r="FA301" s="70"/>
      <c r="FB301" s="70"/>
      <c r="FC301" s="70"/>
      <c r="FD301" s="70"/>
      <c r="FE301" s="70"/>
      <c r="FF301" s="70"/>
      <c r="FG301" s="70"/>
      <c r="FH301" s="70"/>
      <c r="FI301" s="70"/>
      <c r="FJ301" s="70"/>
      <c r="FK301" s="70"/>
      <c r="FL301" s="70"/>
      <c r="FM301" s="70"/>
      <c r="FN301" s="70"/>
      <c r="FO301" s="70"/>
      <c r="FP301" s="70"/>
      <c r="FQ301" s="70"/>
      <c r="FR301" s="70"/>
      <c r="FS301" s="70"/>
      <c r="FT301" s="70"/>
      <c r="FU301" s="70"/>
      <c r="FV301" s="70"/>
      <c r="FW301" s="70"/>
      <c r="FX301" s="70"/>
      <c r="FY301" s="70"/>
      <c r="FZ301" s="70"/>
      <c r="GA301" s="70"/>
      <c r="GB301" s="70"/>
      <c r="GC301" s="70"/>
      <c r="GD301" s="70"/>
      <c r="GE301" s="70"/>
      <c r="GF301" s="70"/>
      <c r="GG301" s="70"/>
      <c r="GH301" s="70"/>
      <c r="GI301" s="70"/>
      <c r="GJ301" s="70"/>
      <c r="GK301" s="70"/>
      <c r="GL301" s="70"/>
      <c r="GM301" s="70"/>
      <c r="GN301" s="70"/>
      <c r="GO301" s="70"/>
      <c r="GP301" s="70"/>
      <c r="GQ301" s="70"/>
      <c r="GR301" s="70"/>
      <c r="GS301" s="70"/>
      <c r="GT301" s="70"/>
      <c r="GU301" s="70"/>
      <c r="GV301" s="70"/>
      <c r="GW301" s="70"/>
      <c r="GX301" s="70"/>
      <c r="GY301" s="70"/>
      <c r="GZ301" s="70"/>
      <c r="HA301" s="70"/>
      <c r="HB301" s="70"/>
      <c r="HC301" s="70"/>
      <c r="HD301" s="70"/>
      <c r="HE301" s="70"/>
      <c r="HF301" s="70"/>
      <c r="HG301" s="70"/>
      <c r="HH301" s="70"/>
      <c r="HI301" s="70"/>
      <c r="HJ301" s="70"/>
      <c r="HK301" s="70"/>
      <c r="HL301" s="70"/>
      <c r="HM301" s="70"/>
      <c r="HN301" s="70"/>
      <c r="HO301" s="70"/>
      <c r="HP301" s="70"/>
      <c r="HQ301" s="70"/>
      <c r="HR301" s="70"/>
      <c r="HS301" s="70"/>
      <c r="HT301" s="70"/>
      <c r="HU301" s="70"/>
      <c r="HV301" s="70"/>
      <c r="HW301" s="70"/>
      <c r="HX301" s="70"/>
      <c r="HY301" s="70"/>
      <c r="HZ301" s="70"/>
      <c r="IA301" s="70"/>
      <c r="IB301" s="70"/>
      <c r="IC301" s="70"/>
      <c r="ID301" s="70"/>
      <c r="IE301" s="70"/>
      <c r="IF301" s="70"/>
      <c r="IG301" s="70"/>
      <c r="IH301" s="70"/>
      <c r="II301" s="70"/>
      <c r="IJ301" s="70"/>
      <c r="IK301" s="70"/>
      <c r="IL301" s="70"/>
      <c r="IM301" s="70"/>
      <c r="IN301" s="70"/>
      <c r="IO301" s="70"/>
      <c r="IP301" s="70"/>
      <c r="IQ301" s="70"/>
      <c r="IR301" s="70"/>
      <c r="IS301" s="70"/>
      <c r="IT301" s="70"/>
      <c r="IU301" s="70"/>
      <c r="IV301" s="70"/>
      <c r="IW301" s="70"/>
      <c r="IX301" s="70"/>
      <c r="IY301" s="70"/>
      <c r="IZ301" s="70"/>
      <c r="JA301" s="70"/>
      <c r="JB301" s="70"/>
      <c r="JC301" s="70"/>
      <c r="JD301" s="70"/>
      <c r="JE301" s="70"/>
      <c r="JF301" s="70"/>
      <c r="JG301" s="70"/>
      <c r="JH301" s="70"/>
      <c r="JI301" s="70"/>
      <c r="JJ301" s="70"/>
      <c r="JK301" s="70"/>
      <c r="JL301" s="70"/>
      <c r="JM301" s="70"/>
      <c r="JN301" s="70"/>
      <c r="JO301" s="70"/>
      <c r="JP301" s="70"/>
      <c r="JQ301" s="70"/>
      <c r="JR301" s="70"/>
      <c r="JS301" s="70"/>
      <c r="JT301" s="70"/>
      <c r="JU301" s="70"/>
      <c r="JV301" s="70"/>
      <c r="JW301" s="70"/>
      <c r="JX301" s="70"/>
      <c r="JY301" s="70"/>
      <c r="JZ301" s="70"/>
      <c r="KA301" s="70"/>
      <c r="KB301" s="70"/>
      <c r="KC301" s="70"/>
      <c r="KD301" s="70"/>
      <c r="KE301" s="70"/>
      <c r="KF301" s="70"/>
      <c r="KG301" s="70"/>
      <c r="KH301" s="70"/>
      <c r="KI301" s="70"/>
      <c r="KJ301" s="70"/>
      <c r="KK301" s="70"/>
      <c r="KL301" s="70"/>
      <c r="KM301" s="70"/>
      <c r="KN301" s="70"/>
      <c r="KO301" s="70"/>
      <c r="KP301" s="70"/>
      <c r="KQ301" s="70"/>
      <c r="KR301" s="70"/>
      <c r="KS301" s="70"/>
      <c r="KT301" s="70"/>
      <c r="KU301" s="70"/>
      <c r="KV301" s="70"/>
      <c r="KW301" s="70"/>
      <c r="KX301" s="70"/>
      <c r="KY301" s="70"/>
      <c r="KZ301" s="70"/>
      <c r="LA301" s="70"/>
      <c r="LB301" s="70"/>
      <c r="LC301" s="70"/>
      <c r="LD301" s="70"/>
      <c r="LE301" s="70"/>
      <c r="LF301" s="70"/>
      <c r="LG301" s="70"/>
      <c r="LH301" s="70"/>
      <c r="LI301" s="70"/>
      <c r="LJ301" s="70"/>
      <c r="LK301" s="70"/>
      <c r="LL301" s="70"/>
      <c r="LM301" s="70"/>
      <c r="LN301" s="70"/>
      <c r="LO301" s="70"/>
      <c r="LP301" s="70"/>
      <c r="LQ301" s="70"/>
      <c r="LR301" s="70"/>
      <c r="LS301" s="70"/>
      <c r="LT301" s="70"/>
      <c r="LU301" s="70"/>
      <c r="LV301" s="70"/>
      <c r="LW301" s="70"/>
      <c r="LX301" s="70"/>
      <c r="LY301" s="70"/>
      <c r="LZ301" s="70"/>
      <c r="MA301" s="70"/>
      <c r="MB301" s="70"/>
      <c r="MC301" s="70"/>
      <c r="MD301" s="70"/>
      <c r="ME301" s="70"/>
      <c r="MF301" s="70"/>
      <c r="MG301" s="70"/>
      <c r="MH301" s="70"/>
      <c r="MI301" s="70"/>
      <c r="MJ301" s="70"/>
      <c r="MK301" s="70"/>
      <c r="ML301" s="70"/>
      <c r="MM301" s="70"/>
      <c r="MN301" s="70"/>
      <c r="MO301" s="70"/>
      <c r="MP301" s="70"/>
      <c r="MQ301" s="70"/>
      <c r="MR301" s="70"/>
      <c r="MS301" s="70"/>
      <c r="MT301" s="70"/>
      <c r="MU301" s="70"/>
      <c r="MV301" s="70"/>
      <c r="MW301" s="70"/>
      <c r="MX301" s="70"/>
      <c r="MY301" s="70"/>
      <c r="MZ301" s="70"/>
      <c r="NA301" s="70"/>
      <c r="NB301" s="70"/>
      <c r="NC301" s="70"/>
      <c r="ND301" s="70"/>
      <c r="NE301" s="70"/>
      <c r="NF301" s="70"/>
      <c r="NG301" s="70"/>
      <c r="NH301" s="70"/>
      <c r="NI301" s="70"/>
      <c r="NJ301" s="70"/>
      <c r="NK301" s="70"/>
      <c r="NL301" s="70"/>
      <c r="NM301" s="70"/>
      <c r="NN301" s="70"/>
      <c r="NO301" s="70"/>
      <c r="NP301" s="70"/>
      <c r="NQ301" s="70"/>
      <c r="NR301" s="70"/>
      <c r="NS301" s="70"/>
      <c r="NT301" s="70"/>
      <c r="NU301" s="70"/>
      <c r="NV301" s="70"/>
      <c r="NW301" s="70"/>
      <c r="NX301" s="70"/>
      <c r="NY301" s="70"/>
      <c r="NZ301" s="70"/>
      <c r="OA301" s="70"/>
      <c r="OB301" s="70"/>
      <c r="OC301" s="70"/>
      <c r="OD301" s="70"/>
      <c r="OE301" s="70"/>
      <c r="OF301" s="70"/>
      <c r="OG301" s="70"/>
      <c r="OH301" s="70"/>
      <c r="OI301" s="70"/>
      <c r="OJ301" s="70"/>
      <c r="OK301" s="70"/>
      <c r="OL301" s="70"/>
      <c r="OM301" s="70"/>
      <c r="ON301" s="70"/>
      <c r="OO301" s="70"/>
      <c r="OP301" s="70"/>
      <c r="OQ301" s="70"/>
      <c r="OR301" s="70"/>
      <c r="OS301" s="70"/>
      <c r="OT301" s="70"/>
      <c r="OU301" s="70"/>
      <c r="OV301" s="70"/>
      <c r="OW301" s="70"/>
      <c r="OX301" s="70"/>
      <c r="OY301" s="70"/>
      <c r="OZ301" s="70"/>
      <c r="PA301" s="70"/>
      <c r="PB301" s="70"/>
      <c r="PC301" s="70"/>
      <c r="PD301" s="70"/>
      <c r="PE301" s="70"/>
      <c r="PF301" s="70"/>
      <c r="PG301" s="70"/>
      <c r="PH301" s="70"/>
      <c r="PI301" s="70"/>
      <c r="PJ301" s="70"/>
      <c r="PK301" s="70"/>
      <c r="PL301" s="70"/>
      <c r="PM301" s="70"/>
      <c r="PN301" s="70"/>
      <c r="PO301" s="70"/>
      <c r="PP301" s="70"/>
      <c r="PQ301" s="70"/>
      <c r="PR301" s="70"/>
      <c r="PS301" s="70"/>
      <c r="PT301" s="70"/>
      <c r="PU301" s="70"/>
      <c r="PV301" s="70"/>
      <c r="PW301" s="70"/>
      <c r="PX301" s="70"/>
      <c r="PY301" s="70"/>
      <c r="PZ301" s="70"/>
      <c r="QA301" s="70"/>
      <c r="QB301" s="70"/>
      <c r="QC301" s="70"/>
      <c r="QD301" s="70"/>
      <c r="QE301" s="70"/>
      <c r="QF301" s="70"/>
      <c r="QG301" s="70"/>
      <c r="QH301" s="70"/>
      <c r="QI301" s="70"/>
      <c r="QJ301" s="70"/>
      <c r="QK301" s="70"/>
      <c r="QL301" s="70"/>
      <c r="QM301" s="70"/>
      <c r="QN301" s="70"/>
      <c r="QO301" s="70"/>
      <c r="QP301" s="70"/>
      <c r="QQ301" s="70"/>
      <c r="QR301" s="70"/>
      <c r="QS301" s="70"/>
      <c r="QT301" s="70"/>
      <c r="QU301" s="70"/>
      <c r="QV301" s="70"/>
      <c r="QW301" s="70"/>
      <c r="QX301" s="70"/>
      <c r="QY301" s="70"/>
      <c r="QZ301" s="70"/>
      <c r="RA301" s="70"/>
      <c r="RB301" s="70"/>
      <c r="RC301" s="70"/>
      <c r="RD301" s="70"/>
      <c r="RE301" s="70"/>
      <c r="RF301" s="70"/>
      <c r="RG301" s="70"/>
      <c r="RH301" s="70"/>
      <c r="RI301" s="70"/>
      <c r="RJ301" s="70"/>
      <c r="RK301" s="70"/>
      <c r="RL301" s="70"/>
      <c r="RM301" s="70"/>
      <c r="RN301" s="70"/>
      <c r="RO301" s="70"/>
      <c r="RP301" s="70"/>
      <c r="RQ301" s="70"/>
      <c r="RR301" s="70"/>
      <c r="RS301" s="70"/>
      <c r="RT301" s="70"/>
      <c r="RU301" s="70"/>
      <c r="RV301" s="70"/>
      <c r="RW301" s="70"/>
      <c r="RX301" s="70"/>
      <c r="RY301" s="70"/>
      <c r="RZ301" s="70"/>
      <c r="SA301" s="70"/>
      <c r="SB301" s="70"/>
      <c r="SC301" s="70"/>
      <c r="SD301" s="70"/>
      <c r="SE301" s="70"/>
      <c r="SF301" s="70"/>
      <c r="SG301" s="70"/>
      <c r="SH301" s="70"/>
      <c r="SI301" s="70"/>
      <c r="SJ301" s="70"/>
      <c r="SK301" s="70"/>
      <c r="SL301" s="70"/>
      <c r="SM301" s="70"/>
      <c r="SN301" s="70"/>
      <c r="SO301" s="70"/>
      <c r="SP301" s="70"/>
      <c r="SQ301" s="70"/>
      <c r="SR301" s="70"/>
      <c r="SS301" s="70"/>
      <c r="ST301" s="70"/>
      <c r="SU301" s="70"/>
      <c r="SV301" s="70"/>
      <c r="SW301" s="70"/>
      <c r="SX301" s="70"/>
      <c r="SY301" s="70"/>
      <c r="SZ301" s="70"/>
      <c r="TA301" s="70"/>
      <c r="TB301" s="70"/>
      <c r="TC301" s="70"/>
      <c r="TD301" s="70"/>
      <c r="TE301" s="70"/>
      <c r="TF301" s="70"/>
      <c r="TG301" s="70"/>
      <c r="TH301" s="70"/>
      <c r="TI301" s="70"/>
      <c r="TJ301" s="70"/>
      <c r="TK301" s="70"/>
      <c r="TL301" s="70"/>
      <c r="TM301" s="70"/>
      <c r="TN301" s="70"/>
      <c r="TO301" s="70"/>
      <c r="TP301" s="70"/>
      <c r="TQ301" s="70"/>
      <c r="TR301" s="70"/>
      <c r="TS301" s="70"/>
      <c r="TT301" s="70"/>
      <c r="TU301" s="70"/>
      <c r="TV301" s="70"/>
      <c r="TW301" s="70"/>
      <c r="TX301" s="70"/>
      <c r="TY301" s="70"/>
      <c r="TZ301" s="70"/>
      <c r="UA301" s="70"/>
      <c r="UB301" s="70"/>
      <c r="UC301" s="70"/>
      <c r="UD301" s="70"/>
      <c r="UE301" s="70"/>
      <c r="UF301" s="70"/>
      <c r="UG301" s="70"/>
      <c r="UH301" s="70"/>
      <c r="UI301" s="70"/>
      <c r="UJ301" s="70"/>
      <c r="UK301" s="70"/>
      <c r="UL301" s="70"/>
      <c r="UM301" s="70"/>
      <c r="UN301" s="70"/>
      <c r="UO301" s="70"/>
      <c r="UP301" s="70"/>
      <c r="UQ301" s="70"/>
      <c r="UR301" s="70"/>
      <c r="US301" s="70"/>
      <c r="UT301" s="70"/>
      <c r="UU301" s="70"/>
      <c r="UV301" s="70"/>
      <c r="UW301" s="70"/>
      <c r="UX301" s="70"/>
      <c r="UY301" s="70"/>
      <c r="UZ301" s="70"/>
      <c r="VA301" s="70"/>
      <c r="VB301" s="70"/>
      <c r="VC301" s="70"/>
      <c r="VD301" s="70"/>
      <c r="VE301" s="70"/>
      <c r="VF301" s="70"/>
      <c r="VG301" s="70"/>
      <c r="VH301" s="70"/>
      <c r="VI301" s="70"/>
      <c r="VJ301" s="70"/>
      <c r="VK301" s="70"/>
      <c r="VL301" s="70"/>
      <c r="VM301" s="70"/>
      <c r="VN301" s="70"/>
      <c r="VO301" s="70"/>
      <c r="VP301" s="70"/>
      <c r="VQ301" s="70"/>
      <c r="VR301" s="70"/>
      <c r="VS301" s="70"/>
      <c r="VT301" s="70"/>
      <c r="VU301" s="70"/>
      <c r="VV301" s="70"/>
      <c r="VW301" s="70"/>
      <c r="VX301" s="70"/>
      <c r="VY301" s="70"/>
      <c r="VZ301" s="70"/>
      <c r="WA301" s="70"/>
      <c r="WB301" s="70"/>
    </row>
    <row r="302" spans="1:600" s="90" customFormat="1" ht="76.5">
      <c r="A302" s="401">
        <v>293</v>
      </c>
      <c r="B302" s="180" t="s">
        <v>678</v>
      </c>
      <c r="C302" s="272">
        <f t="shared" si="1"/>
        <v>190</v>
      </c>
      <c r="D302" s="236"/>
      <c r="E302" s="236"/>
      <c r="F302" s="273">
        <f t="shared" si="0"/>
        <v>190</v>
      </c>
      <c r="G302" s="232"/>
      <c r="H302" s="232"/>
      <c r="I302" s="232"/>
      <c r="J302" s="232"/>
      <c r="K302" s="232"/>
      <c r="L302" s="232"/>
      <c r="M302" s="232"/>
      <c r="N302" s="232"/>
      <c r="O302" s="232"/>
      <c r="P302" s="232"/>
      <c r="Q302" s="236"/>
      <c r="R302" s="236"/>
      <c r="S302" s="232"/>
      <c r="T302" s="232"/>
      <c r="U302" s="238">
        <v>190</v>
      </c>
      <c r="V302" s="232"/>
      <c r="W302" s="232"/>
      <c r="X302" s="232"/>
      <c r="Y302" s="246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  <c r="BZ302" s="70"/>
      <c r="CA302" s="70"/>
      <c r="CB302" s="70"/>
      <c r="CC302" s="70"/>
      <c r="CD302" s="70"/>
      <c r="CE302" s="70"/>
      <c r="CF302" s="70"/>
      <c r="CG302" s="70"/>
      <c r="CH302" s="70"/>
      <c r="CI302" s="70"/>
      <c r="CJ302" s="70"/>
      <c r="CK302" s="70"/>
      <c r="CL302" s="70"/>
      <c r="CM302" s="70"/>
      <c r="CN302" s="70"/>
      <c r="CO302" s="70"/>
      <c r="CP302" s="70"/>
      <c r="CQ302" s="70"/>
      <c r="CR302" s="70"/>
      <c r="CS302" s="70"/>
      <c r="CT302" s="70"/>
      <c r="CU302" s="70"/>
      <c r="CV302" s="70"/>
      <c r="CW302" s="70"/>
      <c r="CX302" s="70"/>
      <c r="CY302" s="70"/>
      <c r="CZ302" s="70"/>
      <c r="DA302" s="70"/>
      <c r="DB302" s="70"/>
      <c r="DC302" s="70"/>
      <c r="DD302" s="70"/>
      <c r="DE302" s="70"/>
      <c r="DF302" s="70"/>
      <c r="DG302" s="70"/>
      <c r="DH302" s="70"/>
      <c r="DI302" s="70"/>
      <c r="DJ302" s="70"/>
      <c r="DK302" s="70"/>
      <c r="DL302" s="70"/>
      <c r="DM302" s="70"/>
      <c r="DN302" s="70"/>
      <c r="DO302" s="70"/>
      <c r="DP302" s="70"/>
      <c r="DQ302" s="70"/>
      <c r="DR302" s="70"/>
      <c r="DS302" s="70"/>
      <c r="DT302" s="70"/>
      <c r="DU302" s="70"/>
      <c r="DV302" s="70"/>
      <c r="DW302" s="70"/>
      <c r="DX302" s="70"/>
      <c r="DY302" s="70"/>
      <c r="DZ302" s="70"/>
      <c r="EA302" s="70"/>
      <c r="EB302" s="70"/>
      <c r="EC302" s="70"/>
      <c r="ED302" s="70"/>
      <c r="EE302" s="70"/>
      <c r="EF302" s="70"/>
      <c r="EG302" s="70"/>
      <c r="EH302" s="70"/>
      <c r="EI302" s="70"/>
      <c r="EJ302" s="70"/>
      <c r="EK302" s="70"/>
      <c r="EL302" s="70"/>
      <c r="EM302" s="70"/>
      <c r="EN302" s="70"/>
      <c r="EO302" s="70"/>
      <c r="EP302" s="70"/>
      <c r="EQ302" s="70"/>
      <c r="ER302" s="70"/>
      <c r="ES302" s="70"/>
      <c r="ET302" s="70"/>
      <c r="EU302" s="70"/>
      <c r="EV302" s="70"/>
      <c r="EW302" s="70"/>
      <c r="EX302" s="70"/>
      <c r="EY302" s="70"/>
      <c r="EZ302" s="70"/>
      <c r="FA302" s="70"/>
      <c r="FB302" s="70"/>
      <c r="FC302" s="70"/>
      <c r="FD302" s="70"/>
      <c r="FE302" s="70"/>
      <c r="FF302" s="70"/>
      <c r="FG302" s="70"/>
      <c r="FH302" s="70"/>
      <c r="FI302" s="70"/>
      <c r="FJ302" s="70"/>
      <c r="FK302" s="70"/>
      <c r="FL302" s="70"/>
      <c r="FM302" s="70"/>
      <c r="FN302" s="70"/>
      <c r="FO302" s="70"/>
      <c r="FP302" s="70"/>
      <c r="FQ302" s="70"/>
      <c r="FR302" s="70"/>
      <c r="FS302" s="70"/>
      <c r="FT302" s="70"/>
      <c r="FU302" s="70"/>
      <c r="FV302" s="70"/>
      <c r="FW302" s="70"/>
      <c r="FX302" s="70"/>
      <c r="FY302" s="70"/>
      <c r="FZ302" s="70"/>
      <c r="GA302" s="70"/>
      <c r="GB302" s="70"/>
      <c r="GC302" s="70"/>
      <c r="GD302" s="70"/>
      <c r="GE302" s="70"/>
      <c r="GF302" s="70"/>
      <c r="GG302" s="70"/>
      <c r="GH302" s="70"/>
      <c r="GI302" s="70"/>
      <c r="GJ302" s="70"/>
      <c r="GK302" s="70"/>
      <c r="GL302" s="70"/>
      <c r="GM302" s="70"/>
      <c r="GN302" s="70"/>
      <c r="GO302" s="70"/>
      <c r="GP302" s="70"/>
      <c r="GQ302" s="70"/>
      <c r="GR302" s="70"/>
      <c r="GS302" s="70"/>
      <c r="GT302" s="70"/>
      <c r="GU302" s="70"/>
      <c r="GV302" s="70"/>
      <c r="GW302" s="70"/>
      <c r="GX302" s="70"/>
      <c r="GY302" s="70"/>
      <c r="GZ302" s="70"/>
      <c r="HA302" s="70"/>
      <c r="HB302" s="70"/>
      <c r="HC302" s="70"/>
      <c r="HD302" s="70"/>
      <c r="HE302" s="70"/>
      <c r="HF302" s="70"/>
      <c r="HG302" s="70"/>
      <c r="HH302" s="70"/>
      <c r="HI302" s="70"/>
      <c r="HJ302" s="70"/>
      <c r="HK302" s="70"/>
      <c r="HL302" s="70"/>
      <c r="HM302" s="70"/>
      <c r="HN302" s="70"/>
      <c r="HO302" s="70"/>
      <c r="HP302" s="70"/>
      <c r="HQ302" s="70"/>
      <c r="HR302" s="70"/>
      <c r="HS302" s="70"/>
      <c r="HT302" s="70"/>
      <c r="HU302" s="70"/>
      <c r="HV302" s="70"/>
      <c r="HW302" s="70"/>
      <c r="HX302" s="70"/>
      <c r="HY302" s="70"/>
      <c r="HZ302" s="70"/>
      <c r="IA302" s="70"/>
      <c r="IB302" s="70"/>
      <c r="IC302" s="70"/>
      <c r="ID302" s="70"/>
      <c r="IE302" s="70"/>
      <c r="IF302" s="70"/>
      <c r="IG302" s="70"/>
      <c r="IH302" s="70"/>
      <c r="II302" s="70"/>
      <c r="IJ302" s="70"/>
      <c r="IK302" s="70"/>
      <c r="IL302" s="70"/>
      <c r="IM302" s="70"/>
      <c r="IN302" s="70"/>
      <c r="IO302" s="70"/>
      <c r="IP302" s="70"/>
      <c r="IQ302" s="70"/>
      <c r="IR302" s="70"/>
      <c r="IS302" s="70"/>
      <c r="IT302" s="70"/>
      <c r="IU302" s="70"/>
      <c r="IV302" s="70"/>
      <c r="IW302" s="70"/>
      <c r="IX302" s="70"/>
      <c r="IY302" s="70"/>
      <c r="IZ302" s="70"/>
      <c r="JA302" s="70"/>
      <c r="JB302" s="70"/>
      <c r="JC302" s="70"/>
      <c r="JD302" s="70"/>
      <c r="JE302" s="70"/>
      <c r="JF302" s="70"/>
      <c r="JG302" s="70"/>
      <c r="JH302" s="70"/>
      <c r="JI302" s="70"/>
      <c r="JJ302" s="70"/>
      <c r="JK302" s="70"/>
      <c r="JL302" s="70"/>
      <c r="JM302" s="70"/>
      <c r="JN302" s="70"/>
      <c r="JO302" s="70"/>
      <c r="JP302" s="70"/>
      <c r="JQ302" s="70"/>
      <c r="JR302" s="70"/>
      <c r="JS302" s="70"/>
      <c r="JT302" s="70"/>
      <c r="JU302" s="70"/>
      <c r="JV302" s="70"/>
      <c r="JW302" s="70"/>
      <c r="JX302" s="70"/>
      <c r="JY302" s="70"/>
      <c r="JZ302" s="70"/>
      <c r="KA302" s="70"/>
      <c r="KB302" s="70"/>
      <c r="KC302" s="70"/>
      <c r="KD302" s="70"/>
      <c r="KE302" s="70"/>
      <c r="KF302" s="70"/>
      <c r="KG302" s="70"/>
      <c r="KH302" s="70"/>
      <c r="KI302" s="70"/>
      <c r="KJ302" s="70"/>
      <c r="KK302" s="70"/>
      <c r="KL302" s="70"/>
      <c r="KM302" s="70"/>
      <c r="KN302" s="70"/>
      <c r="KO302" s="70"/>
      <c r="KP302" s="70"/>
      <c r="KQ302" s="70"/>
      <c r="KR302" s="70"/>
      <c r="KS302" s="70"/>
      <c r="KT302" s="70"/>
      <c r="KU302" s="70"/>
      <c r="KV302" s="70"/>
      <c r="KW302" s="70"/>
      <c r="KX302" s="70"/>
      <c r="KY302" s="70"/>
      <c r="KZ302" s="70"/>
      <c r="LA302" s="70"/>
      <c r="LB302" s="70"/>
      <c r="LC302" s="70"/>
      <c r="LD302" s="70"/>
      <c r="LE302" s="70"/>
      <c r="LF302" s="70"/>
      <c r="LG302" s="70"/>
      <c r="LH302" s="70"/>
      <c r="LI302" s="70"/>
      <c r="LJ302" s="70"/>
      <c r="LK302" s="70"/>
      <c r="LL302" s="70"/>
      <c r="LM302" s="70"/>
      <c r="LN302" s="70"/>
      <c r="LO302" s="70"/>
      <c r="LP302" s="70"/>
      <c r="LQ302" s="70"/>
      <c r="LR302" s="70"/>
      <c r="LS302" s="70"/>
      <c r="LT302" s="70"/>
      <c r="LU302" s="70"/>
      <c r="LV302" s="70"/>
      <c r="LW302" s="70"/>
      <c r="LX302" s="70"/>
      <c r="LY302" s="70"/>
      <c r="LZ302" s="70"/>
      <c r="MA302" s="70"/>
      <c r="MB302" s="70"/>
      <c r="MC302" s="70"/>
      <c r="MD302" s="70"/>
      <c r="ME302" s="70"/>
      <c r="MF302" s="70"/>
      <c r="MG302" s="70"/>
      <c r="MH302" s="70"/>
      <c r="MI302" s="70"/>
      <c r="MJ302" s="70"/>
      <c r="MK302" s="70"/>
      <c r="ML302" s="70"/>
      <c r="MM302" s="70"/>
      <c r="MN302" s="70"/>
      <c r="MO302" s="70"/>
      <c r="MP302" s="70"/>
      <c r="MQ302" s="70"/>
      <c r="MR302" s="70"/>
      <c r="MS302" s="70"/>
      <c r="MT302" s="70"/>
      <c r="MU302" s="70"/>
      <c r="MV302" s="70"/>
      <c r="MW302" s="70"/>
      <c r="MX302" s="70"/>
      <c r="MY302" s="70"/>
      <c r="MZ302" s="70"/>
      <c r="NA302" s="70"/>
      <c r="NB302" s="70"/>
      <c r="NC302" s="70"/>
      <c r="ND302" s="70"/>
      <c r="NE302" s="70"/>
      <c r="NF302" s="70"/>
      <c r="NG302" s="70"/>
      <c r="NH302" s="70"/>
      <c r="NI302" s="70"/>
      <c r="NJ302" s="70"/>
      <c r="NK302" s="70"/>
      <c r="NL302" s="70"/>
      <c r="NM302" s="70"/>
      <c r="NN302" s="70"/>
      <c r="NO302" s="70"/>
      <c r="NP302" s="70"/>
      <c r="NQ302" s="70"/>
      <c r="NR302" s="70"/>
      <c r="NS302" s="70"/>
      <c r="NT302" s="70"/>
      <c r="NU302" s="70"/>
      <c r="NV302" s="70"/>
      <c r="NW302" s="70"/>
      <c r="NX302" s="70"/>
      <c r="NY302" s="70"/>
      <c r="NZ302" s="70"/>
      <c r="OA302" s="70"/>
      <c r="OB302" s="70"/>
      <c r="OC302" s="70"/>
      <c r="OD302" s="70"/>
      <c r="OE302" s="70"/>
      <c r="OF302" s="70"/>
      <c r="OG302" s="70"/>
      <c r="OH302" s="70"/>
      <c r="OI302" s="70"/>
      <c r="OJ302" s="70"/>
      <c r="OK302" s="70"/>
      <c r="OL302" s="70"/>
      <c r="OM302" s="70"/>
      <c r="ON302" s="70"/>
      <c r="OO302" s="70"/>
      <c r="OP302" s="70"/>
      <c r="OQ302" s="70"/>
      <c r="OR302" s="70"/>
      <c r="OS302" s="70"/>
      <c r="OT302" s="70"/>
      <c r="OU302" s="70"/>
      <c r="OV302" s="70"/>
      <c r="OW302" s="70"/>
      <c r="OX302" s="70"/>
      <c r="OY302" s="70"/>
      <c r="OZ302" s="70"/>
      <c r="PA302" s="70"/>
      <c r="PB302" s="70"/>
      <c r="PC302" s="70"/>
      <c r="PD302" s="70"/>
      <c r="PE302" s="70"/>
      <c r="PF302" s="70"/>
      <c r="PG302" s="70"/>
      <c r="PH302" s="70"/>
      <c r="PI302" s="70"/>
      <c r="PJ302" s="70"/>
      <c r="PK302" s="70"/>
      <c r="PL302" s="70"/>
      <c r="PM302" s="70"/>
      <c r="PN302" s="70"/>
      <c r="PO302" s="70"/>
      <c r="PP302" s="70"/>
      <c r="PQ302" s="70"/>
      <c r="PR302" s="70"/>
      <c r="PS302" s="70"/>
      <c r="PT302" s="70"/>
      <c r="PU302" s="70"/>
      <c r="PV302" s="70"/>
      <c r="PW302" s="70"/>
      <c r="PX302" s="70"/>
      <c r="PY302" s="70"/>
      <c r="PZ302" s="70"/>
      <c r="QA302" s="70"/>
      <c r="QB302" s="70"/>
      <c r="QC302" s="70"/>
      <c r="QD302" s="70"/>
      <c r="QE302" s="70"/>
      <c r="QF302" s="70"/>
      <c r="QG302" s="70"/>
      <c r="QH302" s="70"/>
      <c r="QI302" s="70"/>
      <c r="QJ302" s="70"/>
      <c r="QK302" s="70"/>
      <c r="QL302" s="70"/>
      <c r="QM302" s="70"/>
      <c r="QN302" s="70"/>
      <c r="QO302" s="70"/>
      <c r="QP302" s="70"/>
      <c r="QQ302" s="70"/>
      <c r="QR302" s="70"/>
      <c r="QS302" s="70"/>
      <c r="QT302" s="70"/>
      <c r="QU302" s="70"/>
      <c r="QV302" s="70"/>
      <c r="QW302" s="70"/>
      <c r="QX302" s="70"/>
      <c r="QY302" s="70"/>
      <c r="QZ302" s="70"/>
      <c r="RA302" s="70"/>
      <c r="RB302" s="70"/>
      <c r="RC302" s="70"/>
      <c r="RD302" s="70"/>
      <c r="RE302" s="70"/>
      <c r="RF302" s="70"/>
      <c r="RG302" s="70"/>
      <c r="RH302" s="70"/>
      <c r="RI302" s="70"/>
      <c r="RJ302" s="70"/>
      <c r="RK302" s="70"/>
      <c r="RL302" s="70"/>
      <c r="RM302" s="70"/>
      <c r="RN302" s="70"/>
      <c r="RO302" s="70"/>
      <c r="RP302" s="70"/>
      <c r="RQ302" s="70"/>
      <c r="RR302" s="70"/>
      <c r="RS302" s="70"/>
      <c r="RT302" s="70"/>
      <c r="RU302" s="70"/>
      <c r="RV302" s="70"/>
      <c r="RW302" s="70"/>
      <c r="RX302" s="70"/>
      <c r="RY302" s="70"/>
      <c r="RZ302" s="70"/>
      <c r="SA302" s="70"/>
      <c r="SB302" s="70"/>
      <c r="SC302" s="70"/>
      <c r="SD302" s="70"/>
      <c r="SE302" s="70"/>
      <c r="SF302" s="70"/>
      <c r="SG302" s="70"/>
      <c r="SH302" s="70"/>
      <c r="SI302" s="70"/>
      <c r="SJ302" s="70"/>
      <c r="SK302" s="70"/>
      <c r="SL302" s="70"/>
      <c r="SM302" s="70"/>
      <c r="SN302" s="70"/>
      <c r="SO302" s="70"/>
      <c r="SP302" s="70"/>
      <c r="SQ302" s="70"/>
      <c r="SR302" s="70"/>
      <c r="SS302" s="70"/>
      <c r="ST302" s="70"/>
      <c r="SU302" s="70"/>
      <c r="SV302" s="70"/>
      <c r="SW302" s="70"/>
      <c r="SX302" s="70"/>
      <c r="SY302" s="70"/>
      <c r="SZ302" s="70"/>
      <c r="TA302" s="70"/>
      <c r="TB302" s="70"/>
      <c r="TC302" s="70"/>
      <c r="TD302" s="70"/>
      <c r="TE302" s="70"/>
      <c r="TF302" s="70"/>
      <c r="TG302" s="70"/>
      <c r="TH302" s="70"/>
      <c r="TI302" s="70"/>
      <c r="TJ302" s="70"/>
      <c r="TK302" s="70"/>
      <c r="TL302" s="70"/>
      <c r="TM302" s="70"/>
      <c r="TN302" s="70"/>
      <c r="TO302" s="70"/>
      <c r="TP302" s="70"/>
      <c r="TQ302" s="70"/>
      <c r="TR302" s="70"/>
      <c r="TS302" s="70"/>
      <c r="TT302" s="70"/>
      <c r="TU302" s="70"/>
      <c r="TV302" s="70"/>
      <c r="TW302" s="70"/>
      <c r="TX302" s="70"/>
      <c r="TY302" s="70"/>
      <c r="TZ302" s="70"/>
      <c r="UA302" s="70"/>
      <c r="UB302" s="70"/>
      <c r="UC302" s="70"/>
      <c r="UD302" s="70"/>
      <c r="UE302" s="70"/>
      <c r="UF302" s="70"/>
      <c r="UG302" s="70"/>
      <c r="UH302" s="70"/>
      <c r="UI302" s="70"/>
      <c r="UJ302" s="70"/>
      <c r="UK302" s="70"/>
      <c r="UL302" s="70"/>
      <c r="UM302" s="70"/>
      <c r="UN302" s="70"/>
      <c r="UO302" s="70"/>
      <c r="UP302" s="70"/>
      <c r="UQ302" s="70"/>
      <c r="UR302" s="70"/>
      <c r="US302" s="70"/>
      <c r="UT302" s="70"/>
      <c r="UU302" s="70"/>
      <c r="UV302" s="70"/>
      <c r="UW302" s="70"/>
      <c r="UX302" s="70"/>
      <c r="UY302" s="70"/>
      <c r="UZ302" s="70"/>
      <c r="VA302" s="70"/>
      <c r="VB302" s="70"/>
      <c r="VC302" s="70"/>
      <c r="VD302" s="70"/>
      <c r="VE302" s="70"/>
      <c r="VF302" s="70"/>
      <c r="VG302" s="70"/>
      <c r="VH302" s="70"/>
      <c r="VI302" s="70"/>
      <c r="VJ302" s="70"/>
      <c r="VK302" s="70"/>
      <c r="VL302" s="70"/>
      <c r="VM302" s="70"/>
      <c r="VN302" s="70"/>
      <c r="VO302" s="70"/>
      <c r="VP302" s="70"/>
      <c r="VQ302" s="70"/>
      <c r="VR302" s="70"/>
      <c r="VS302" s="70"/>
      <c r="VT302" s="70"/>
      <c r="VU302" s="70"/>
      <c r="VV302" s="70"/>
      <c r="VW302" s="70"/>
      <c r="VX302" s="70"/>
      <c r="VY302" s="70"/>
      <c r="VZ302" s="70"/>
      <c r="WA302" s="70"/>
      <c r="WB302" s="70"/>
    </row>
    <row r="303" spans="1:600" s="90" customFormat="1" ht="51">
      <c r="A303" s="401">
        <v>294</v>
      </c>
      <c r="B303" s="410" t="s">
        <v>679</v>
      </c>
      <c r="C303" s="272">
        <f t="shared" si="1"/>
        <v>12</v>
      </c>
      <c r="D303" s="236"/>
      <c r="E303" s="236"/>
      <c r="F303" s="273">
        <f t="shared" si="0"/>
        <v>12</v>
      </c>
      <c r="G303" s="232"/>
      <c r="H303" s="232"/>
      <c r="I303" s="232"/>
      <c r="J303" s="232"/>
      <c r="K303" s="232"/>
      <c r="L303" s="232"/>
      <c r="M303" s="232"/>
      <c r="N303" s="232"/>
      <c r="O303" s="232"/>
      <c r="P303" s="232"/>
      <c r="Q303" s="236"/>
      <c r="R303" s="236"/>
      <c r="S303" s="232"/>
      <c r="T303" s="232"/>
      <c r="U303" s="141">
        <v>12</v>
      </c>
      <c r="V303" s="232"/>
      <c r="W303" s="232"/>
      <c r="X303" s="232"/>
      <c r="Y303" s="246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  <c r="BZ303" s="70"/>
      <c r="CA303" s="70"/>
      <c r="CB303" s="70"/>
      <c r="CC303" s="70"/>
      <c r="CD303" s="70"/>
      <c r="CE303" s="70"/>
      <c r="CF303" s="70"/>
      <c r="CG303" s="70"/>
      <c r="CH303" s="70"/>
      <c r="CI303" s="70"/>
      <c r="CJ303" s="70"/>
      <c r="CK303" s="70"/>
      <c r="CL303" s="70"/>
      <c r="CM303" s="70"/>
      <c r="CN303" s="70"/>
      <c r="CO303" s="70"/>
      <c r="CP303" s="70"/>
      <c r="CQ303" s="70"/>
      <c r="CR303" s="70"/>
      <c r="CS303" s="70"/>
      <c r="CT303" s="70"/>
      <c r="CU303" s="70"/>
      <c r="CV303" s="70"/>
      <c r="CW303" s="70"/>
      <c r="CX303" s="70"/>
      <c r="CY303" s="70"/>
      <c r="CZ303" s="70"/>
      <c r="DA303" s="70"/>
      <c r="DB303" s="70"/>
      <c r="DC303" s="70"/>
      <c r="DD303" s="70"/>
      <c r="DE303" s="70"/>
      <c r="DF303" s="70"/>
      <c r="DG303" s="70"/>
      <c r="DH303" s="70"/>
      <c r="DI303" s="70"/>
      <c r="DJ303" s="70"/>
      <c r="DK303" s="70"/>
      <c r="DL303" s="70"/>
      <c r="DM303" s="70"/>
      <c r="DN303" s="70"/>
      <c r="DO303" s="70"/>
      <c r="DP303" s="70"/>
      <c r="DQ303" s="70"/>
      <c r="DR303" s="70"/>
      <c r="DS303" s="70"/>
      <c r="DT303" s="70"/>
      <c r="DU303" s="70"/>
      <c r="DV303" s="70"/>
      <c r="DW303" s="70"/>
      <c r="DX303" s="70"/>
      <c r="DY303" s="70"/>
      <c r="DZ303" s="70"/>
      <c r="EA303" s="70"/>
      <c r="EB303" s="70"/>
      <c r="EC303" s="70"/>
      <c r="ED303" s="70"/>
      <c r="EE303" s="70"/>
      <c r="EF303" s="70"/>
      <c r="EG303" s="70"/>
      <c r="EH303" s="70"/>
      <c r="EI303" s="70"/>
      <c r="EJ303" s="70"/>
      <c r="EK303" s="70"/>
      <c r="EL303" s="70"/>
      <c r="EM303" s="70"/>
      <c r="EN303" s="70"/>
      <c r="EO303" s="70"/>
      <c r="EP303" s="70"/>
      <c r="EQ303" s="70"/>
      <c r="ER303" s="70"/>
      <c r="ES303" s="70"/>
      <c r="ET303" s="70"/>
      <c r="EU303" s="70"/>
      <c r="EV303" s="70"/>
      <c r="EW303" s="70"/>
      <c r="EX303" s="70"/>
      <c r="EY303" s="70"/>
      <c r="EZ303" s="70"/>
      <c r="FA303" s="70"/>
      <c r="FB303" s="70"/>
      <c r="FC303" s="70"/>
      <c r="FD303" s="70"/>
      <c r="FE303" s="70"/>
      <c r="FF303" s="70"/>
      <c r="FG303" s="70"/>
      <c r="FH303" s="70"/>
      <c r="FI303" s="70"/>
      <c r="FJ303" s="70"/>
      <c r="FK303" s="70"/>
      <c r="FL303" s="70"/>
      <c r="FM303" s="70"/>
      <c r="FN303" s="70"/>
      <c r="FO303" s="70"/>
      <c r="FP303" s="70"/>
      <c r="FQ303" s="70"/>
      <c r="FR303" s="70"/>
      <c r="FS303" s="70"/>
      <c r="FT303" s="70"/>
      <c r="FU303" s="70"/>
      <c r="FV303" s="70"/>
      <c r="FW303" s="70"/>
      <c r="FX303" s="70"/>
      <c r="FY303" s="70"/>
      <c r="FZ303" s="70"/>
      <c r="GA303" s="70"/>
      <c r="GB303" s="70"/>
      <c r="GC303" s="70"/>
      <c r="GD303" s="70"/>
      <c r="GE303" s="70"/>
      <c r="GF303" s="70"/>
      <c r="GG303" s="70"/>
      <c r="GH303" s="70"/>
      <c r="GI303" s="70"/>
      <c r="GJ303" s="70"/>
      <c r="GK303" s="70"/>
      <c r="GL303" s="70"/>
      <c r="GM303" s="70"/>
      <c r="GN303" s="70"/>
      <c r="GO303" s="70"/>
      <c r="GP303" s="70"/>
      <c r="GQ303" s="70"/>
      <c r="GR303" s="70"/>
      <c r="GS303" s="70"/>
      <c r="GT303" s="70"/>
      <c r="GU303" s="70"/>
      <c r="GV303" s="70"/>
      <c r="GW303" s="70"/>
      <c r="GX303" s="70"/>
      <c r="GY303" s="70"/>
      <c r="GZ303" s="70"/>
      <c r="HA303" s="70"/>
      <c r="HB303" s="70"/>
      <c r="HC303" s="70"/>
      <c r="HD303" s="70"/>
      <c r="HE303" s="70"/>
      <c r="HF303" s="70"/>
      <c r="HG303" s="70"/>
      <c r="HH303" s="70"/>
      <c r="HI303" s="70"/>
      <c r="HJ303" s="70"/>
      <c r="HK303" s="70"/>
      <c r="HL303" s="70"/>
      <c r="HM303" s="70"/>
      <c r="HN303" s="70"/>
      <c r="HO303" s="70"/>
      <c r="HP303" s="70"/>
      <c r="HQ303" s="70"/>
      <c r="HR303" s="70"/>
      <c r="HS303" s="70"/>
      <c r="HT303" s="70"/>
      <c r="HU303" s="70"/>
      <c r="HV303" s="70"/>
      <c r="HW303" s="70"/>
      <c r="HX303" s="70"/>
      <c r="HY303" s="70"/>
      <c r="HZ303" s="70"/>
      <c r="IA303" s="70"/>
      <c r="IB303" s="70"/>
      <c r="IC303" s="70"/>
      <c r="ID303" s="70"/>
      <c r="IE303" s="70"/>
      <c r="IF303" s="70"/>
      <c r="IG303" s="70"/>
      <c r="IH303" s="70"/>
      <c r="II303" s="70"/>
      <c r="IJ303" s="70"/>
      <c r="IK303" s="70"/>
      <c r="IL303" s="70"/>
      <c r="IM303" s="70"/>
      <c r="IN303" s="70"/>
      <c r="IO303" s="70"/>
      <c r="IP303" s="70"/>
      <c r="IQ303" s="70"/>
      <c r="IR303" s="70"/>
      <c r="IS303" s="70"/>
      <c r="IT303" s="70"/>
      <c r="IU303" s="70"/>
      <c r="IV303" s="70"/>
      <c r="IW303" s="70"/>
      <c r="IX303" s="70"/>
      <c r="IY303" s="70"/>
      <c r="IZ303" s="70"/>
      <c r="JA303" s="70"/>
      <c r="JB303" s="70"/>
      <c r="JC303" s="70"/>
      <c r="JD303" s="70"/>
      <c r="JE303" s="70"/>
      <c r="JF303" s="70"/>
      <c r="JG303" s="70"/>
      <c r="JH303" s="70"/>
      <c r="JI303" s="70"/>
      <c r="JJ303" s="70"/>
      <c r="JK303" s="70"/>
      <c r="JL303" s="70"/>
      <c r="JM303" s="70"/>
      <c r="JN303" s="70"/>
      <c r="JO303" s="70"/>
      <c r="JP303" s="70"/>
      <c r="JQ303" s="70"/>
      <c r="JR303" s="70"/>
      <c r="JS303" s="70"/>
      <c r="JT303" s="70"/>
      <c r="JU303" s="70"/>
      <c r="JV303" s="70"/>
      <c r="JW303" s="70"/>
      <c r="JX303" s="70"/>
      <c r="JY303" s="70"/>
      <c r="JZ303" s="70"/>
      <c r="KA303" s="70"/>
      <c r="KB303" s="70"/>
      <c r="KC303" s="70"/>
      <c r="KD303" s="70"/>
      <c r="KE303" s="70"/>
      <c r="KF303" s="70"/>
      <c r="KG303" s="70"/>
      <c r="KH303" s="70"/>
      <c r="KI303" s="70"/>
      <c r="KJ303" s="70"/>
      <c r="KK303" s="70"/>
      <c r="KL303" s="70"/>
      <c r="KM303" s="70"/>
      <c r="KN303" s="70"/>
      <c r="KO303" s="70"/>
      <c r="KP303" s="70"/>
      <c r="KQ303" s="70"/>
      <c r="KR303" s="70"/>
      <c r="KS303" s="70"/>
      <c r="KT303" s="70"/>
      <c r="KU303" s="70"/>
      <c r="KV303" s="70"/>
      <c r="KW303" s="70"/>
      <c r="KX303" s="70"/>
      <c r="KY303" s="70"/>
      <c r="KZ303" s="70"/>
      <c r="LA303" s="70"/>
      <c r="LB303" s="70"/>
      <c r="LC303" s="70"/>
      <c r="LD303" s="70"/>
      <c r="LE303" s="70"/>
      <c r="LF303" s="70"/>
      <c r="LG303" s="70"/>
      <c r="LH303" s="70"/>
      <c r="LI303" s="70"/>
      <c r="LJ303" s="70"/>
      <c r="LK303" s="70"/>
      <c r="LL303" s="70"/>
      <c r="LM303" s="70"/>
      <c r="LN303" s="70"/>
      <c r="LO303" s="70"/>
      <c r="LP303" s="70"/>
      <c r="LQ303" s="70"/>
      <c r="LR303" s="70"/>
      <c r="LS303" s="70"/>
      <c r="LT303" s="70"/>
      <c r="LU303" s="70"/>
      <c r="LV303" s="70"/>
      <c r="LW303" s="70"/>
      <c r="LX303" s="70"/>
      <c r="LY303" s="70"/>
      <c r="LZ303" s="70"/>
      <c r="MA303" s="70"/>
      <c r="MB303" s="70"/>
      <c r="MC303" s="70"/>
      <c r="MD303" s="70"/>
      <c r="ME303" s="70"/>
      <c r="MF303" s="70"/>
      <c r="MG303" s="70"/>
      <c r="MH303" s="70"/>
      <c r="MI303" s="70"/>
      <c r="MJ303" s="70"/>
      <c r="MK303" s="70"/>
      <c r="ML303" s="70"/>
      <c r="MM303" s="70"/>
      <c r="MN303" s="70"/>
      <c r="MO303" s="70"/>
      <c r="MP303" s="70"/>
      <c r="MQ303" s="70"/>
      <c r="MR303" s="70"/>
      <c r="MS303" s="70"/>
      <c r="MT303" s="70"/>
      <c r="MU303" s="70"/>
      <c r="MV303" s="70"/>
      <c r="MW303" s="70"/>
      <c r="MX303" s="70"/>
      <c r="MY303" s="70"/>
      <c r="MZ303" s="70"/>
      <c r="NA303" s="70"/>
      <c r="NB303" s="70"/>
      <c r="NC303" s="70"/>
      <c r="ND303" s="70"/>
      <c r="NE303" s="70"/>
      <c r="NF303" s="70"/>
      <c r="NG303" s="70"/>
      <c r="NH303" s="70"/>
      <c r="NI303" s="70"/>
      <c r="NJ303" s="70"/>
      <c r="NK303" s="70"/>
      <c r="NL303" s="70"/>
      <c r="NM303" s="70"/>
      <c r="NN303" s="70"/>
      <c r="NO303" s="70"/>
      <c r="NP303" s="70"/>
      <c r="NQ303" s="70"/>
      <c r="NR303" s="70"/>
      <c r="NS303" s="70"/>
      <c r="NT303" s="70"/>
      <c r="NU303" s="70"/>
      <c r="NV303" s="70"/>
      <c r="NW303" s="70"/>
      <c r="NX303" s="70"/>
      <c r="NY303" s="70"/>
      <c r="NZ303" s="70"/>
      <c r="OA303" s="70"/>
      <c r="OB303" s="70"/>
      <c r="OC303" s="70"/>
      <c r="OD303" s="70"/>
      <c r="OE303" s="70"/>
      <c r="OF303" s="70"/>
      <c r="OG303" s="70"/>
      <c r="OH303" s="70"/>
      <c r="OI303" s="70"/>
      <c r="OJ303" s="70"/>
      <c r="OK303" s="70"/>
      <c r="OL303" s="70"/>
      <c r="OM303" s="70"/>
      <c r="ON303" s="70"/>
      <c r="OO303" s="70"/>
      <c r="OP303" s="70"/>
      <c r="OQ303" s="70"/>
      <c r="OR303" s="70"/>
      <c r="OS303" s="70"/>
      <c r="OT303" s="70"/>
      <c r="OU303" s="70"/>
      <c r="OV303" s="70"/>
      <c r="OW303" s="70"/>
      <c r="OX303" s="70"/>
      <c r="OY303" s="70"/>
      <c r="OZ303" s="70"/>
      <c r="PA303" s="70"/>
      <c r="PB303" s="70"/>
      <c r="PC303" s="70"/>
      <c r="PD303" s="70"/>
      <c r="PE303" s="70"/>
      <c r="PF303" s="70"/>
      <c r="PG303" s="70"/>
      <c r="PH303" s="70"/>
      <c r="PI303" s="70"/>
      <c r="PJ303" s="70"/>
      <c r="PK303" s="70"/>
      <c r="PL303" s="70"/>
      <c r="PM303" s="70"/>
      <c r="PN303" s="70"/>
      <c r="PO303" s="70"/>
      <c r="PP303" s="70"/>
      <c r="PQ303" s="70"/>
      <c r="PR303" s="70"/>
      <c r="PS303" s="70"/>
      <c r="PT303" s="70"/>
      <c r="PU303" s="70"/>
      <c r="PV303" s="70"/>
      <c r="PW303" s="70"/>
      <c r="PX303" s="70"/>
      <c r="PY303" s="70"/>
      <c r="PZ303" s="70"/>
      <c r="QA303" s="70"/>
      <c r="QB303" s="70"/>
      <c r="QC303" s="70"/>
      <c r="QD303" s="70"/>
      <c r="QE303" s="70"/>
      <c r="QF303" s="70"/>
      <c r="QG303" s="70"/>
      <c r="QH303" s="70"/>
      <c r="QI303" s="70"/>
      <c r="QJ303" s="70"/>
      <c r="QK303" s="70"/>
      <c r="QL303" s="70"/>
      <c r="QM303" s="70"/>
      <c r="QN303" s="70"/>
      <c r="QO303" s="70"/>
      <c r="QP303" s="70"/>
      <c r="QQ303" s="70"/>
      <c r="QR303" s="70"/>
      <c r="QS303" s="70"/>
      <c r="QT303" s="70"/>
      <c r="QU303" s="70"/>
      <c r="QV303" s="70"/>
      <c r="QW303" s="70"/>
      <c r="QX303" s="70"/>
      <c r="QY303" s="70"/>
      <c r="QZ303" s="70"/>
      <c r="RA303" s="70"/>
      <c r="RB303" s="70"/>
      <c r="RC303" s="70"/>
      <c r="RD303" s="70"/>
      <c r="RE303" s="70"/>
      <c r="RF303" s="70"/>
      <c r="RG303" s="70"/>
      <c r="RH303" s="70"/>
      <c r="RI303" s="70"/>
      <c r="RJ303" s="70"/>
      <c r="RK303" s="70"/>
      <c r="RL303" s="70"/>
      <c r="RM303" s="70"/>
      <c r="RN303" s="70"/>
      <c r="RO303" s="70"/>
      <c r="RP303" s="70"/>
      <c r="RQ303" s="70"/>
      <c r="RR303" s="70"/>
      <c r="RS303" s="70"/>
      <c r="RT303" s="70"/>
      <c r="RU303" s="70"/>
      <c r="RV303" s="70"/>
      <c r="RW303" s="70"/>
      <c r="RX303" s="70"/>
      <c r="RY303" s="70"/>
      <c r="RZ303" s="70"/>
      <c r="SA303" s="70"/>
      <c r="SB303" s="70"/>
      <c r="SC303" s="70"/>
      <c r="SD303" s="70"/>
      <c r="SE303" s="70"/>
      <c r="SF303" s="70"/>
      <c r="SG303" s="70"/>
      <c r="SH303" s="70"/>
      <c r="SI303" s="70"/>
      <c r="SJ303" s="70"/>
      <c r="SK303" s="70"/>
      <c r="SL303" s="70"/>
      <c r="SM303" s="70"/>
      <c r="SN303" s="70"/>
      <c r="SO303" s="70"/>
      <c r="SP303" s="70"/>
      <c r="SQ303" s="70"/>
      <c r="SR303" s="70"/>
      <c r="SS303" s="70"/>
      <c r="ST303" s="70"/>
      <c r="SU303" s="70"/>
      <c r="SV303" s="70"/>
      <c r="SW303" s="70"/>
      <c r="SX303" s="70"/>
      <c r="SY303" s="70"/>
      <c r="SZ303" s="70"/>
      <c r="TA303" s="70"/>
      <c r="TB303" s="70"/>
      <c r="TC303" s="70"/>
      <c r="TD303" s="70"/>
      <c r="TE303" s="70"/>
      <c r="TF303" s="70"/>
      <c r="TG303" s="70"/>
      <c r="TH303" s="70"/>
      <c r="TI303" s="70"/>
      <c r="TJ303" s="70"/>
      <c r="TK303" s="70"/>
      <c r="TL303" s="70"/>
      <c r="TM303" s="70"/>
      <c r="TN303" s="70"/>
      <c r="TO303" s="70"/>
      <c r="TP303" s="70"/>
      <c r="TQ303" s="70"/>
      <c r="TR303" s="70"/>
      <c r="TS303" s="70"/>
      <c r="TT303" s="70"/>
      <c r="TU303" s="70"/>
      <c r="TV303" s="70"/>
      <c r="TW303" s="70"/>
      <c r="TX303" s="70"/>
      <c r="TY303" s="70"/>
      <c r="TZ303" s="70"/>
      <c r="UA303" s="70"/>
      <c r="UB303" s="70"/>
      <c r="UC303" s="70"/>
      <c r="UD303" s="70"/>
      <c r="UE303" s="70"/>
      <c r="UF303" s="70"/>
      <c r="UG303" s="70"/>
      <c r="UH303" s="70"/>
      <c r="UI303" s="70"/>
      <c r="UJ303" s="70"/>
      <c r="UK303" s="70"/>
      <c r="UL303" s="70"/>
      <c r="UM303" s="70"/>
      <c r="UN303" s="70"/>
      <c r="UO303" s="70"/>
      <c r="UP303" s="70"/>
      <c r="UQ303" s="70"/>
      <c r="UR303" s="70"/>
      <c r="US303" s="70"/>
      <c r="UT303" s="70"/>
      <c r="UU303" s="70"/>
      <c r="UV303" s="70"/>
      <c r="UW303" s="70"/>
      <c r="UX303" s="70"/>
      <c r="UY303" s="70"/>
      <c r="UZ303" s="70"/>
      <c r="VA303" s="70"/>
      <c r="VB303" s="70"/>
      <c r="VC303" s="70"/>
      <c r="VD303" s="70"/>
      <c r="VE303" s="70"/>
      <c r="VF303" s="70"/>
      <c r="VG303" s="70"/>
      <c r="VH303" s="70"/>
      <c r="VI303" s="70"/>
      <c r="VJ303" s="70"/>
      <c r="VK303" s="70"/>
      <c r="VL303" s="70"/>
      <c r="VM303" s="70"/>
      <c r="VN303" s="70"/>
      <c r="VO303" s="70"/>
      <c r="VP303" s="70"/>
      <c r="VQ303" s="70"/>
      <c r="VR303" s="70"/>
      <c r="VS303" s="70"/>
      <c r="VT303" s="70"/>
      <c r="VU303" s="70"/>
      <c r="VV303" s="70"/>
      <c r="VW303" s="70"/>
      <c r="VX303" s="70"/>
      <c r="VY303" s="70"/>
      <c r="VZ303" s="70"/>
      <c r="WA303" s="70"/>
      <c r="WB303" s="70"/>
    </row>
    <row r="304" spans="1:600" s="90" customFormat="1" ht="38.25">
      <c r="A304" s="401">
        <v>295</v>
      </c>
      <c r="B304" s="410" t="s">
        <v>680</v>
      </c>
      <c r="C304" s="272">
        <f t="shared" si="1"/>
        <v>10</v>
      </c>
      <c r="D304" s="236"/>
      <c r="E304" s="236"/>
      <c r="F304" s="273">
        <f t="shared" si="0"/>
        <v>10</v>
      </c>
      <c r="G304" s="232"/>
      <c r="H304" s="232"/>
      <c r="I304" s="232"/>
      <c r="J304" s="232"/>
      <c r="K304" s="232"/>
      <c r="L304" s="232"/>
      <c r="M304" s="232"/>
      <c r="N304" s="232"/>
      <c r="O304" s="232"/>
      <c r="P304" s="232"/>
      <c r="Q304" s="236"/>
      <c r="R304" s="236"/>
      <c r="S304" s="232"/>
      <c r="T304" s="232"/>
      <c r="U304" s="141">
        <v>10</v>
      </c>
      <c r="V304" s="232"/>
      <c r="W304" s="232"/>
      <c r="X304" s="232"/>
      <c r="Y304" s="246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  <c r="BZ304" s="70"/>
      <c r="CA304" s="70"/>
      <c r="CB304" s="70"/>
      <c r="CC304" s="70"/>
      <c r="CD304" s="70"/>
      <c r="CE304" s="70"/>
      <c r="CF304" s="70"/>
      <c r="CG304" s="70"/>
      <c r="CH304" s="70"/>
      <c r="CI304" s="70"/>
      <c r="CJ304" s="70"/>
      <c r="CK304" s="70"/>
      <c r="CL304" s="70"/>
      <c r="CM304" s="70"/>
      <c r="CN304" s="70"/>
      <c r="CO304" s="70"/>
      <c r="CP304" s="70"/>
      <c r="CQ304" s="70"/>
      <c r="CR304" s="70"/>
      <c r="CS304" s="70"/>
      <c r="CT304" s="70"/>
      <c r="CU304" s="70"/>
      <c r="CV304" s="70"/>
      <c r="CW304" s="70"/>
      <c r="CX304" s="70"/>
      <c r="CY304" s="70"/>
      <c r="CZ304" s="70"/>
      <c r="DA304" s="70"/>
      <c r="DB304" s="70"/>
      <c r="DC304" s="70"/>
      <c r="DD304" s="70"/>
      <c r="DE304" s="70"/>
      <c r="DF304" s="70"/>
      <c r="DG304" s="70"/>
      <c r="DH304" s="70"/>
      <c r="DI304" s="70"/>
      <c r="DJ304" s="70"/>
      <c r="DK304" s="70"/>
      <c r="DL304" s="70"/>
      <c r="DM304" s="70"/>
      <c r="DN304" s="70"/>
      <c r="DO304" s="70"/>
      <c r="DP304" s="70"/>
      <c r="DQ304" s="70"/>
      <c r="DR304" s="70"/>
      <c r="DS304" s="70"/>
      <c r="DT304" s="70"/>
      <c r="DU304" s="70"/>
      <c r="DV304" s="70"/>
      <c r="DW304" s="70"/>
      <c r="DX304" s="70"/>
      <c r="DY304" s="70"/>
      <c r="DZ304" s="70"/>
      <c r="EA304" s="70"/>
      <c r="EB304" s="70"/>
      <c r="EC304" s="70"/>
      <c r="ED304" s="70"/>
      <c r="EE304" s="70"/>
      <c r="EF304" s="70"/>
      <c r="EG304" s="70"/>
      <c r="EH304" s="70"/>
      <c r="EI304" s="70"/>
      <c r="EJ304" s="70"/>
      <c r="EK304" s="70"/>
      <c r="EL304" s="70"/>
      <c r="EM304" s="70"/>
      <c r="EN304" s="70"/>
      <c r="EO304" s="70"/>
      <c r="EP304" s="70"/>
      <c r="EQ304" s="70"/>
      <c r="ER304" s="70"/>
      <c r="ES304" s="70"/>
      <c r="ET304" s="70"/>
      <c r="EU304" s="70"/>
      <c r="EV304" s="70"/>
      <c r="EW304" s="70"/>
      <c r="EX304" s="70"/>
      <c r="EY304" s="70"/>
      <c r="EZ304" s="70"/>
      <c r="FA304" s="70"/>
      <c r="FB304" s="70"/>
      <c r="FC304" s="70"/>
      <c r="FD304" s="70"/>
      <c r="FE304" s="70"/>
      <c r="FF304" s="70"/>
      <c r="FG304" s="70"/>
      <c r="FH304" s="70"/>
      <c r="FI304" s="70"/>
      <c r="FJ304" s="70"/>
      <c r="FK304" s="70"/>
      <c r="FL304" s="70"/>
      <c r="FM304" s="70"/>
      <c r="FN304" s="70"/>
      <c r="FO304" s="70"/>
      <c r="FP304" s="70"/>
      <c r="FQ304" s="70"/>
      <c r="FR304" s="70"/>
      <c r="FS304" s="70"/>
      <c r="FT304" s="70"/>
      <c r="FU304" s="70"/>
      <c r="FV304" s="70"/>
      <c r="FW304" s="70"/>
      <c r="FX304" s="70"/>
      <c r="FY304" s="70"/>
      <c r="FZ304" s="70"/>
      <c r="GA304" s="70"/>
      <c r="GB304" s="70"/>
      <c r="GC304" s="70"/>
      <c r="GD304" s="70"/>
      <c r="GE304" s="70"/>
      <c r="GF304" s="70"/>
      <c r="GG304" s="70"/>
      <c r="GH304" s="70"/>
      <c r="GI304" s="70"/>
      <c r="GJ304" s="70"/>
      <c r="GK304" s="70"/>
      <c r="GL304" s="70"/>
      <c r="GM304" s="70"/>
      <c r="GN304" s="70"/>
      <c r="GO304" s="70"/>
      <c r="GP304" s="70"/>
      <c r="GQ304" s="70"/>
      <c r="GR304" s="70"/>
      <c r="GS304" s="70"/>
      <c r="GT304" s="70"/>
      <c r="GU304" s="70"/>
      <c r="GV304" s="70"/>
      <c r="GW304" s="70"/>
      <c r="GX304" s="70"/>
      <c r="GY304" s="70"/>
      <c r="GZ304" s="70"/>
      <c r="HA304" s="70"/>
      <c r="HB304" s="70"/>
      <c r="HC304" s="70"/>
      <c r="HD304" s="70"/>
      <c r="HE304" s="70"/>
      <c r="HF304" s="70"/>
      <c r="HG304" s="70"/>
      <c r="HH304" s="70"/>
      <c r="HI304" s="70"/>
      <c r="HJ304" s="70"/>
      <c r="HK304" s="70"/>
      <c r="HL304" s="70"/>
      <c r="HM304" s="70"/>
      <c r="HN304" s="70"/>
      <c r="HO304" s="70"/>
      <c r="HP304" s="70"/>
      <c r="HQ304" s="70"/>
      <c r="HR304" s="70"/>
      <c r="HS304" s="70"/>
      <c r="HT304" s="70"/>
      <c r="HU304" s="70"/>
      <c r="HV304" s="70"/>
      <c r="HW304" s="70"/>
      <c r="HX304" s="70"/>
      <c r="HY304" s="70"/>
      <c r="HZ304" s="70"/>
      <c r="IA304" s="70"/>
      <c r="IB304" s="70"/>
      <c r="IC304" s="70"/>
      <c r="ID304" s="70"/>
      <c r="IE304" s="70"/>
      <c r="IF304" s="70"/>
      <c r="IG304" s="70"/>
      <c r="IH304" s="70"/>
      <c r="II304" s="70"/>
      <c r="IJ304" s="70"/>
      <c r="IK304" s="70"/>
      <c r="IL304" s="70"/>
      <c r="IM304" s="70"/>
      <c r="IN304" s="70"/>
      <c r="IO304" s="70"/>
      <c r="IP304" s="70"/>
      <c r="IQ304" s="70"/>
      <c r="IR304" s="70"/>
      <c r="IS304" s="70"/>
      <c r="IT304" s="70"/>
      <c r="IU304" s="70"/>
      <c r="IV304" s="70"/>
      <c r="IW304" s="70"/>
      <c r="IX304" s="70"/>
      <c r="IY304" s="70"/>
      <c r="IZ304" s="70"/>
      <c r="JA304" s="70"/>
      <c r="JB304" s="70"/>
      <c r="JC304" s="70"/>
      <c r="JD304" s="70"/>
      <c r="JE304" s="70"/>
      <c r="JF304" s="70"/>
      <c r="JG304" s="70"/>
      <c r="JH304" s="70"/>
      <c r="JI304" s="70"/>
      <c r="JJ304" s="70"/>
      <c r="JK304" s="70"/>
      <c r="JL304" s="70"/>
      <c r="JM304" s="70"/>
      <c r="JN304" s="70"/>
      <c r="JO304" s="70"/>
      <c r="JP304" s="70"/>
      <c r="JQ304" s="70"/>
      <c r="JR304" s="70"/>
      <c r="JS304" s="70"/>
      <c r="JT304" s="70"/>
      <c r="JU304" s="70"/>
      <c r="JV304" s="70"/>
      <c r="JW304" s="70"/>
      <c r="JX304" s="70"/>
      <c r="JY304" s="70"/>
      <c r="JZ304" s="70"/>
      <c r="KA304" s="70"/>
      <c r="KB304" s="70"/>
      <c r="KC304" s="70"/>
      <c r="KD304" s="70"/>
      <c r="KE304" s="70"/>
      <c r="KF304" s="70"/>
      <c r="KG304" s="70"/>
      <c r="KH304" s="70"/>
      <c r="KI304" s="70"/>
      <c r="KJ304" s="70"/>
      <c r="KK304" s="70"/>
      <c r="KL304" s="70"/>
      <c r="KM304" s="70"/>
      <c r="KN304" s="70"/>
      <c r="KO304" s="70"/>
      <c r="KP304" s="70"/>
      <c r="KQ304" s="70"/>
      <c r="KR304" s="70"/>
      <c r="KS304" s="70"/>
      <c r="KT304" s="70"/>
      <c r="KU304" s="70"/>
      <c r="KV304" s="70"/>
      <c r="KW304" s="70"/>
      <c r="KX304" s="70"/>
      <c r="KY304" s="70"/>
      <c r="KZ304" s="70"/>
      <c r="LA304" s="70"/>
      <c r="LB304" s="70"/>
      <c r="LC304" s="70"/>
      <c r="LD304" s="70"/>
      <c r="LE304" s="70"/>
      <c r="LF304" s="70"/>
      <c r="LG304" s="70"/>
      <c r="LH304" s="70"/>
      <c r="LI304" s="70"/>
      <c r="LJ304" s="70"/>
      <c r="LK304" s="70"/>
      <c r="LL304" s="70"/>
      <c r="LM304" s="70"/>
      <c r="LN304" s="70"/>
      <c r="LO304" s="70"/>
      <c r="LP304" s="70"/>
      <c r="LQ304" s="70"/>
      <c r="LR304" s="70"/>
      <c r="LS304" s="70"/>
      <c r="LT304" s="70"/>
      <c r="LU304" s="70"/>
      <c r="LV304" s="70"/>
      <c r="LW304" s="70"/>
      <c r="LX304" s="70"/>
      <c r="LY304" s="70"/>
      <c r="LZ304" s="70"/>
      <c r="MA304" s="70"/>
      <c r="MB304" s="70"/>
      <c r="MC304" s="70"/>
      <c r="MD304" s="70"/>
      <c r="ME304" s="70"/>
      <c r="MF304" s="70"/>
      <c r="MG304" s="70"/>
      <c r="MH304" s="70"/>
      <c r="MI304" s="70"/>
      <c r="MJ304" s="70"/>
      <c r="MK304" s="70"/>
      <c r="ML304" s="70"/>
      <c r="MM304" s="70"/>
      <c r="MN304" s="70"/>
      <c r="MO304" s="70"/>
      <c r="MP304" s="70"/>
      <c r="MQ304" s="70"/>
      <c r="MR304" s="70"/>
      <c r="MS304" s="70"/>
      <c r="MT304" s="70"/>
      <c r="MU304" s="70"/>
      <c r="MV304" s="70"/>
      <c r="MW304" s="70"/>
      <c r="MX304" s="70"/>
      <c r="MY304" s="70"/>
      <c r="MZ304" s="70"/>
      <c r="NA304" s="70"/>
      <c r="NB304" s="70"/>
      <c r="NC304" s="70"/>
      <c r="ND304" s="70"/>
      <c r="NE304" s="70"/>
      <c r="NF304" s="70"/>
      <c r="NG304" s="70"/>
      <c r="NH304" s="70"/>
      <c r="NI304" s="70"/>
      <c r="NJ304" s="70"/>
      <c r="NK304" s="70"/>
      <c r="NL304" s="70"/>
      <c r="NM304" s="70"/>
      <c r="NN304" s="70"/>
      <c r="NO304" s="70"/>
      <c r="NP304" s="70"/>
      <c r="NQ304" s="70"/>
      <c r="NR304" s="70"/>
      <c r="NS304" s="70"/>
      <c r="NT304" s="70"/>
      <c r="NU304" s="70"/>
      <c r="NV304" s="70"/>
      <c r="NW304" s="70"/>
      <c r="NX304" s="70"/>
      <c r="NY304" s="70"/>
      <c r="NZ304" s="70"/>
      <c r="OA304" s="70"/>
      <c r="OB304" s="70"/>
      <c r="OC304" s="70"/>
      <c r="OD304" s="70"/>
      <c r="OE304" s="70"/>
      <c r="OF304" s="70"/>
      <c r="OG304" s="70"/>
      <c r="OH304" s="70"/>
      <c r="OI304" s="70"/>
      <c r="OJ304" s="70"/>
      <c r="OK304" s="70"/>
      <c r="OL304" s="70"/>
      <c r="OM304" s="70"/>
      <c r="ON304" s="70"/>
      <c r="OO304" s="70"/>
      <c r="OP304" s="70"/>
      <c r="OQ304" s="70"/>
      <c r="OR304" s="70"/>
      <c r="OS304" s="70"/>
      <c r="OT304" s="70"/>
      <c r="OU304" s="70"/>
      <c r="OV304" s="70"/>
      <c r="OW304" s="70"/>
      <c r="OX304" s="70"/>
      <c r="OY304" s="70"/>
      <c r="OZ304" s="70"/>
      <c r="PA304" s="70"/>
      <c r="PB304" s="70"/>
      <c r="PC304" s="70"/>
      <c r="PD304" s="70"/>
      <c r="PE304" s="70"/>
      <c r="PF304" s="70"/>
      <c r="PG304" s="70"/>
      <c r="PH304" s="70"/>
      <c r="PI304" s="70"/>
      <c r="PJ304" s="70"/>
      <c r="PK304" s="70"/>
      <c r="PL304" s="70"/>
      <c r="PM304" s="70"/>
      <c r="PN304" s="70"/>
      <c r="PO304" s="70"/>
      <c r="PP304" s="70"/>
      <c r="PQ304" s="70"/>
      <c r="PR304" s="70"/>
      <c r="PS304" s="70"/>
      <c r="PT304" s="70"/>
      <c r="PU304" s="70"/>
      <c r="PV304" s="70"/>
      <c r="PW304" s="70"/>
      <c r="PX304" s="70"/>
      <c r="PY304" s="70"/>
      <c r="PZ304" s="70"/>
      <c r="QA304" s="70"/>
      <c r="QB304" s="70"/>
      <c r="QC304" s="70"/>
      <c r="QD304" s="70"/>
      <c r="QE304" s="70"/>
      <c r="QF304" s="70"/>
      <c r="QG304" s="70"/>
      <c r="QH304" s="70"/>
      <c r="QI304" s="70"/>
      <c r="QJ304" s="70"/>
      <c r="QK304" s="70"/>
      <c r="QL304" s="70"/>
      <c r="QM304" s="70"/>
      <c r="QN304" s="70"/>
      <c r="QO304" s="70"/>
      <c r="QP304" s="70"/>
      <c r="QQ304" s="70"/>
      <c r="QR304" s="70"/>
      <c r="QS304" s="70"/>
      <c r="QT304" s="70"/>
      <c r="QU304" s="70"/>
      <c r="QV304" s="70"/>
      <c r="QW304" s="70"/>
      <c r="QX304" s="70"/>
      <c r="QY304" s="70"/>
      <c r="QZ304" s="70"/>
      <c r="RA304" s="70"/>
      <c r="RB304" s="70"/>
      <c r="RC304" s="70"/>
      <c r="RD304" s="70"/>
      <c r="RE304" s="70"/>
      <c r="RF304" s="70"/>
      <c r="RG304" s="70"/>
      <c r="RH304" s="70"/>
      <c r="RI304" s="70"/>
      <c r="RJ304" s="70"/>
      <c r="RK304" s="70"/>
      <c r="RL304" s="70"/>
      <c r="RM304" s="70"/>
      <c r="RN304" s="70"/>
      <c r="RO304" s="70"/>
      <c r="RP304" s="70"/>
      <c r="RQ304" s="70"/>
      <c r="RR304" s="70"/>
      <c r="RS304" s="70"/>
      <c r="RT304" s="70"/>
      <c r="RU304" s="70"/>
      <c r="RV304" s="70"/>
      <c r="RW304" s="70"/>
      <c r="RX304" s="70"/>
      <c r="RY304" s="70"/>
      <c r="RZ304" s="70"/>
      <c r="SA304" s="70"/>
      <c r="SB304" s="70"/>
      <c r="SC304" s="70"/>
      <c r="SD304" s="70"/>
      <c r="SE304" s="70"/>
      <c r="SF304" s="70"/>
      <c r="SG304" s="70"/>
      <c r="SH304" s="70"/>
      <c r="SI304" s="70"/>
      <c r="SJ304" s="70"/>
      <c r="SK304" s="70"/>
      <c r="SL304" s="70"/>
      <c r="SM304" s="70"/>
      <c r="SN304" s="70"/>
      <c r="SO304" s="70"/>
      <c r="SP304" s="70"/>
      <c r="SQ304" s="70"/>
      <c r="SR304" s="70"/>
      <c r="SS304" s="70"/>
      <c r="ST304" s="70"/>
      <c r="SU304" s="70"/>
      <c r="SV304" s="70"/>
      <c r="SW304" s="70"/>
      <c r="SX304" s="70"/>
      <c r="SY304" s="70"/>
      <c r="SZ304" s="70"/>
      <c r="TA304" s="70"/>
      <c r="TB304" s="70"/>
      <c r="TC304" s="70"/>
      <c r="TD304" s="70"/>
      <c r="TE304" s="70"/>
      <c r="TF304" s="70"/>
      <c r="TG304" s="70"/>
      <c r="TH304" s="70"/>
      <c r="TI304" s="70"/>
      <c r="TJ304" s="70"/>
      <c r="TK304" s="70"/>
      <c r="TL304" s="70"/>
      <c r="TM304" s="70"/>
      <c r="TN304" s="70"/>
      <c r="TO304" s="70"/>
      <c r="TP304" s="70"/>
      <c r="TQ304" s="70"/>
      <c r="TR304" s="70"/>
      <c r="TS304" s="70"/>
      <c r="TT304" s="70"/>
      <c r="TU304" s="70"/>
      <c r="TV304" s="70"/>
      <c r="TW304" s="70"/>
      <c r="TX304" s="70"/>
      <c r="TY304" s="70"/>
      <c r="TZ304" s="70"/>
      <c r="UA304" s="70"/>
      <c r="UB304" s="70"/>
      <c r="UC304" s="70"/>
      <c r="UD304" s="70"/>
      <c r="UE304" s="70"/>
      <c r="UF304" s="70"/>
      <c r="UG304" s="70"/>
      <c r="UH304" s="70"/>
      <c r="UI304" s="70"/>
      <c r="UJ304" s="70"/>
      <c r="UK304" s="70"/>
      <c r="UL304" s="70"/>
      <c r="UM304" s="70"/>
      <c r="UN304" s="70"/>
      <c r="UO304" s="70"/>
      <c r="UP304" s="70"/>
      <c r="UQ304" s="70"/>
      <c r="UR304" s="70"/>
      <c r="US304" s="70"/>
      <c r="UT304" s="70"/>
      <c r="UU304" s="70"/>
      <c r="UV304" s="70"/>
      <c r="UW304" s="70"/>
      <c r="UX304" s="70"/>
      <c r="UY304" s="70"/>
      <c r="UZ304" s="70"/>
      <c r="VA304" s="70"/>
      <c r="VB304" s="70"/>
      <c r="VC304" s="70"/>
      <c r="VD304" s="70"/>
      <c r="VE304" s="70"/>
      <c r="VF304" s="70"/>
      <c r="VG304" s="70"/>
      <c r="VH304" s="70"/>
      <c r="VI304" s="70"/>
      <c r="VJ304" s="70"/>
      <c r="VK304" s="70"/>
      <c r="VL304" s="70"/>
      <c r="VM304" s="70"/>
      <c r="VN304" s="70"/>
      <c r="VO304" s="70"/>
      <c r="VP304" s="70"/>
      <c r="VQ304" s="70"/>
      <c r="VR304" s="70"/>
      <c r="VS304" s="70"/>
      <c r="VT304" s="70"/>
      <c r="VU304" s="70"/>
      <c r="VV304" s="70"/>
      <c r="VW304" s="70"/>
      <c r="VX304" s="70"/>
      <c r="VY304" s="70"/>
      <c r="VZ304" s="70"/>
      <c r="WA304" s="70"/>
      <c r="WB304" s="70"/>
    </row>
    <row r="305" spans="1:600" s="90" customFormat="1" ht="19.899999999999999" customHeight="1">
      <c r="A305" s="401">
        <v>296</v>
      </c>
      <c r="B305" s="417" t="s">
        <v>681</v>
      </c>
      <c r="C305" s="231">
        <f t="shared" ref="C305:X305" si="3">SUM(C241:C304)</f>
        <v>17288.3</v>
      </c>
      <c r="D305" s="231">
        <f t="shared" si="3"/>
        <v>0</v>
      </c>
      <c r="E305" s="231">
        <f t="shared" si="3"/>
        <v>0</v>
      </c>
      <c r="F305" s="231">
        <f t="shared" si="3"/>
        <v>17288.3</v>
      </c>
      <c r="G305" s="231">
        <f t="shared" si="3"/>
        <v>0</v>
      </c>
      <c r="H305" s="231">
        <f t="shared" si="3"/>
        <v>0</v>
      </c>
      <c r="I305" s="231">
        <f t="shared" si="3"/>
        <v>0</v>
      </c>
      <c r="J305" s="231">
        <f t="shared" si="3"/>
        <v>0</v>
      </c>
      <c r="K305" s="231">
        <f t="shared" si="3"/>
        <v>0</v>
      </c>
      <c r="L305" s="231">
        <f t="shared" si="3"/>
        <v>0</v>
      </c>
      <c r="M305" s="231">
        <f t="shared" si="3"/>
        <v>0</v>
      </c>
      <c r="N305" s="231">
        <f t="shared" si="3"/>
        <v>0</v>
      </c>
      <c r="O305" s="231">
        <f t="shared" si="3"/>
        <v>0</v>
      </c>
      <c r="P305" s="231">
        <f t="shared" si="3"/>
        <v>0</v>
      </c>
      <c r="Q305" s="231">
        <f t="shared" si="3"/>
        <v>0</v>
      </c>
      <c r="R305" s="231">
        <f t="shared" si="3"/>
        <v>0</v>
      </c>
      <c r="S305" s="231">
        <f t="shared" si="3"/>
        <v>0</v>
      </c>
      <c r="T305" s="231">
        <f t="shared" si="3"/>
        <v>0</v>
      </c>
      <c r="U305" s="231">
        <f t="shared" si="3"/>
        <v>17288.3</v>
      </c>
      <c r="V305" s="231">
        <f t="shared" si="3"/>
        <v>0</v>
      </c>
      <c r="W305" s="231">
        <f t="shared" si="3"/>
        <v>0</v>
      </c>
      <c r="X305" s="231">
        <f t="shared" si="3"/>
        <v>0</v>
      </c>
      <c r="Y305" s="233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  <c r="BZ305" s="70"/>
      <c r="CA305" s="70"/>
      <c r="CB305" s="70"/>
      <c r="CC305" s="70"/>
      <c r="CD305" s="70"/>
      <c r="CE305" s="70"/>
      <c r="CF305" s="70"/>
      <c r="CG305" s="70"/>
      <c r="CH305" s="70"/>
      <c r="CI305" s="70"/>
      <c r="CJ305" s="70"/>
      <c r="CK305" s="70"/>
      <c r="CL305" s="70"/>
      <c r="CM305" s="70"/>
      <c r="CN305" s="70"/>
      <c r="CO305" s="70"/>
      <c r="CP305" s="70"/>
      <c r="CQ305" s="70"/>
      <c r="CR305" s="70"/>
      <c r="CS305" s="70"/>
      <c r="CT305" s="70"/>
      <c r="CU305" s="70"/>
      <c r="CV305" s="70"/>
      <c r="CW305" s="70"/>
      <c r="CX305" s="70"/>
      <c r="CY305" s="70"/>
      <c r="CZ305" s="70"/>
      <c r="DA305" s="70"/>
      <c r="DB305" s="70"/>
      <c r="DC305" s="70"/>
      <c r="DD305" s="70"/>
      <c r="DE305" s="70"/>
      <c r="DF305" s="70"/>
      <c r="DG305" s="70"/>
      <c r="DH305" s="70"/>
      <c r="DI305" s="70"/>
      <c r="DJ305" s="70"/>
      <c r="DK305" s="70"/>
      <c r="DL305" s="70"/>
      <c r="DM305" s="70"/>
      <c r="DN305" s="70"/>
      <c r="DO305" s="70"/>
      <c r="DP305" s="70"/>
      <c r="DQ305" s="70"/>
      <c r="DR305" s="70"/>
      <c r="DS305" s="70"/>
      <c r="DT305" s="70"/>
      <c r="DU305" s="70"/>
      <c r="DV305" s="70"/>
      <c r="DW305" s="70"/>
      <c r="DX305" s="70"/>
      <c r="DY305" s="70"/>
      <c r="DZ305" s="70"/>
      <c r="EA305" s="70"/>
      <c r="EB305" s="70"/>
      <c r="EC305" s="70"/>
      <c r="ED305" s="70"/>
      <c r="EE305" s="70"/>
      <c r="EF305" s="70"/>
      <c r="EG305" s="70"/>
      <c r="EH305" s="70"/>
      <c r="EI305" s="70"/>
      <c r="EJ305" s="70"/>
      <c r="EK305" s="70"/>
      <c r="EL305" s="70"/>
      <c r="EM305" s="70"/>
      <c r="EN305" s="70"/>
      <c r="EO305" s="70"/>
      <c r="EP305" s="70"/>
      <c r="EQ305" s="70"/>
      <c r="ER305" s="70"/>
      <c r="ES305" s="70"/>
      <c r="ET305" s="70"/>
      <c r="EU305" s="70"/>
      <c r="EV305" s="70"/>
      <c r="EW305" s="70"/>
      <c r="EX305" s="70"/>
      <c r="EY305" s="70"/>
      <c r="EZ305" s="70"/>
      <c r="FA305" s="70"/>
      <c r="FB305" s="70"/>
      <c r="FC305" s="70"/>
      <c r="FD305" s="70"/>
      <c r="FE305" s="70"/>
      <c r="FF305" s="70"/>
      <c r="FG305" s="70"/>
      <c r="FH305" s="70"/>
      <c r="FI305" s="70"/>
      <c r="FJ305" s="70"/>
      <c r="FK305" s="70"/>
      <c r="FL305" s="70"/>
      <c r="FM305" s="70"/>
      <c r="FN305" s="70"/>
      <c r="FO305" s="70"/>
      <c r="FP305" s="70"/>
      <c r="FQ305" s="70"/>
      <c r="FR305" s="70"/>
      <c r="FS305" s="70"/>
      <c r="FT305" s="70"/>
      <c r="FU305" s="70"/>
      <c r="FV305" s="70"/>
      <c r="FW305" s="70"/>
      <c r="FX305" s="70"/>
      <c r="FY305" s="70"/>
      <c r="FZ305" s="70"/>
      <c r="GA305" s="70"/>
      <c r="GB305" s="70"/>
      <c r="GC305" s="70"/>
      <c r="GD305" s="70"/>
      <c r="GE305" s="70"/>
      <c r="GF305" s="70"/>
      <c r="GG305" s="70"/>
      <c r="GH305" s="70"/>
      <c r="GI305" s="70"/>
      <c r="GJ305" s="70"/>
      <c r="GK305" s="70"/>
      <c r="GL305" s="70"/>
      <c r="GM305" s="70"/>
      <c r="GN305" s="70"/>
      <c r="GO305" s="70"/>
      <c r="GP305" s="70"/>
      <c r="GQ305" s="70"/>
      <c r="GR305" s="70"/>
      <c r="GS305" s="70"/>
      <c r="GT305" s="70"/>
      <c r="GU305" s="70"/>
      <c r="GV305" s="70"/>
      <c r="GW305" s="70"/>
      <c r="GX305" s="70"/>
      <c r="GY305" s="70"/>
      <c r="GZ305" s="70"/>
      <c r="HA305" s="70"/>
      <c r="HB305" s="70"/>
      <c r="HC305" s="70"/>
      <c r="HD305" s="70"/>
      <c r="HE305" s="70"/>
      <c r="HF305" s="70"/>
      <c r="HG305" s="70"/>
      <c r="HH305" s="70"/>
      <c r="HI305" s="70"/>
      <c r="HJ305" s="70"/>
      <c r="HK305" s="70"/>
      <c r="HL305" s="70"/>
      <c r="HM305" s="70"/>
      <c r="HN305" s="70"/>
      <c r="HO305" s="70"/>
      <c r="HP305" s="70"/>
      <c r="HQ305" s="70"/>
      <c r="HR305" s="70"/>
      <c r="HS305" s="70"/>
      <c r="HT305" s="70"/>
      <c r="HU305" s="70"/>
      <c r="HV305" s="70"/>
      <c r="HW305" s="70"/>
      <c r="HX305" s="70"/>
      <c r="HY305" s="70"/>
      <c r="HZ305" s="70"/>
      <c r="IA305" s="70"/>
      <c r="IB305" s="70"/>
      <c r="IC305" s="70"/>
      <c r="ID305" s="70"/>
      <c r="IE305" s="70"/>
      <c r="IF305" s="70"/>
      <c r="IG305" s="70"/>
      <c r="IH305" s="70"/>
      <c r="II305" s="70"/>
      <c r="IJ305" s="70"/>
      <c r="IK305" s="70"/>
      <c r="IL305" s="70"/>
      <c r="IM305" s="70"/>
      <c r="IN305" s="70"/>
      <c r="IO305" s="70"/>
      <c r="IP305" s="70"/>
      <c r="IQ305" s="70"/>
      <c r="IR305" s="70"/>
      <c r="IS305" s="70"/>
      <c r="IT305" s="70"/>
      <c r="IU305" s="70"/>
      <c r="IV305" s="70"/>
      <c r="IW305" s="70"/>
      <c r="IX305" s="70"/>
      <c r="IY305" s="70"/>
      <c r="IZ305" s="70"/>
      <c r="JA305" s="70"/>
      <c r="JB305" s="70"/>
      <c r="JC305" s="70"/>
      <c r="JD305" s="70"/>
      <c r="JE305" s="70"/>
      <c r="JF305" s="70"/>
      <c r="JG305" s="70"/>
      <c r="JH305" s="70"/>
      <c r="JI305" s="70"/>
      <c r="JJ305" s="70"/>
      <c r="JK305" s="70"/>
      <c r="JL305" s="70"/>
      <c r="JM305" s="70"/>
      <c r="JN305" s="70"/>
      <c r="JO305" s="70"/>
      <c r="JP305" s="70"/>
      <c r="JQ305" s="70"/>
      <c r="JR305" s="70"/>
      <c r="JS305" s="70"/>
      <c r="JT305" s="70"/>
      <c r="JU305" s="70"/>
      <c r="JV305" s="70"/>
      <c r="JW305" s="70"/>
      <c r="JX305" s="70"/>
      <c r="JY305" s="70"/>
      <c r="JZ305" s="70"/>
      <c r="KA305" s="70"/>
      <c r="KB305" s="70"/>
      <c r="KC305" s="70"/>
      <c r="KD305" s="70"/>
      <c r="KE305" s="70"/>
      <c r="KF305" s="70"/>
      <c r="KG305" s="70"/>
      <c r="KH305" s="70"/>
      <c r="KI305" s="70"/>
      <c r="KJ305" s="70"/>
      <c r="KK305" s="70"/>
      <c r="KL305" s="70"/>
      <c r="KM305" s="70"/>
      <c r="KN305" s="70"/>
      <c r="KO305" s="70"/>
      <c r="KP305" s="70"/>
      <c r="KQ305" s="70"/>
      <c r="KR305" s="70"/>
      <c r="KS305" s="70"/>
      <c r="KT305" s="70"/>
      <c r="KU305" s="70"/>
      <c r="KV305" s="70"/>
      <c r="KW305" s="70"/>
      <c r="KX305" s="70"/>
      <c r="KY305" s="70"/>
      <c r="KZ305" s="70"/>
      <c r="LA305" s="70"/>
      <c r="LB305" s="70"/>
      <c r="LC305" s="70"/>
      <c r="LD305" s="70"/>
      <c r="LE305" s="70"/>
      <c r="LF305" s="70"/>
      <c r="LG305" s="70"/>
      <c r="LH305" s="70"/>
      <c r="LI305" s="70"/>
      <c r="LJ305" s="70"/>
      <c r="LK305" s="70"/>
      <c r="LL305" s="70"/>
      <c r="LM305" s="70"/>
      <c r="LN305" s="70"/>
      <c r="LO305" s="70"/>
      <c r="LP305" s="70"/>
      <c r="LQ305" s="70"/>
      <c r="LR305" s="70"/>
      <c r="LS305" s="70"/>
      <c r="LT305" s="70"/>
      <c r="LU305" s="70"/>
      <c r="LV305" s="70"/>
      <c r="LW305" s="70"/>
      <c r="LX305" s="70"/>
      <c r="LY305" s="70"/>
      <c r="LZ305" s="70"/>
      <c r="MA305" s="70"/>
      <c r="MB305" s="70"/>
      <c r="MC305" s="70"/>
      <c r="MD305" s="70"/>
      <c r="ME305" s="70"/>
      <c r="MF305" s="70"/>
      <c r="MG305" s="70"/>
      <c r="MH305" s="70"/>
      <c r="MI305" s="70"/>
      <c r="MJ305" s="70"/>
      <c r="MK305" s="70"/>
      <c r="ML305" s="70"/>
      <c r="MM305" s="70"/>
      <c r="MN305" s="70"/>
      <c r="MO305" s="70"/>
      <c r="MP305" s="70"/>
      <c r="MQ305" s="70"/>
      <c r="MR305" s="70"/>
      <c r="MS305" s="70"/>
      <c r="MT305" s="70"/>
      <c r="MU305" s="70"/>
      <c r="MV305" s="70"/>
      <c r="MW305" s="70"/>
      <c r="MX305" s="70"/>
      <c r="MY305" s="70"/>
      <c r="MZ305" s="70"/>
      <c r="NA305" s="70"/>
      <c r="NB305" s="70"/>
      <c r="NC305" s="70"/>
      <c r="ND305" s="70"/>
      <c r="NE305" s="70"/>
      <c r="NF305" s="70"/>
      <c r="NG305" s="70"/>
      <c r="NH305" s="70"/>
      <c r="NI305" s="70"/>
      <c r="NJ305" s="70"/>
      <c r="NK305" s="70"/>
      <c r="NL305" s="70"/>
      <c r="NM305" s="70"/>
      <c r="NN305" s="70"/>
      <c r="NO305" s="70"/>
      <c r="NP305" s="70"/>
      <c r="NQ305" s="70"/>
      <c r="NR305" s="70"/>
      <c r="NS305" s="70"/>
      <c r="NT305" s="70"/>
      <c r="NU305" s="70"/>
      <c r="NV305" s="70"/>
      <c r="NW305" s="70"/>
      <c r="NX305" s="70"/>
      <c r="NY305" s="70"/>
      <c r="NZ305" s="70"/>
      <c r="OA305" s="70"/>
      <c r="OB305" s="70"/>
      <c r="OC305" s="70"/>
      <c r="OD305" s="70"/>
      <c r="OE305" s="70"/>
      <c r="OF305" s="70"/>
      <c r="OG305" s="70"/>
      <c r="OH305" s="70"/>
      <c r="OI305" s="70"/>
      <c r="OJ305" s="70"/>
      <c r="OK305" s="70"/>
      <c r="OL305" s="70"/>
      <c r="OM305" s="70"/>
      <c r="ON305" s="70"/>
      <c r="OO305" s="70"/>
      <c r="OP305" s="70"/>
      <c r="OQ305" s="70"/>
      <c r="OR305" s="70"/>
      <c r="OS305" s="70"/>
      <c r="OT305" s="70"/>
      <c r="OU305" s="70"/>
      <c r="OV305" s="70"/>
      <c r="OW305" s="70"/>
      <c r="OX305" s="70"/>
      <c r="OY305" s="70"/>
      <c r="OZ305" s="70"/>
      <c r="PA305" s="70"/>
      <c r="PB305" s="70"/>
      <c r="PC305" s="70"/>
      <c r="PD305" s="70"/>
      <c r="PE305" s="70"/>
      <c r="PF305" s="70"/>
      <c r="PG305" s="70"/>
      <c r="PH305" s="70"/>
      <c r="PI305" s="70"/>
      <c r="PJ305" s="70"/>
      <c r="PK305" s="70"/>
      <c r="PL305" s="70"/>
      <c r="PM305" s="70"/>
      <c r="PN305" s="70"/>
      <c r="PO305" s="70"/>
      <c r="PP305" s="70"/>
      <c r="PQ305" s="70"/>
      <c r="PR305" s="70"/>
      <c r="PS305" s="70"/>
      <c r="PT305" s="70"/>
      <c r="PU305" s="70"/>
      <c r="PV305" s="70"/>
      <c r="PW305" s="70"/>
      <c r="PX305" s="70"/>
      <c r="PY305" s="70"/>
      <c r="PZ305" s="70"/>
      <c r="QA305" s="70"/>
      <c r="QB305" s="70"/>
      <c r="QC305" s="70"/>
      <c r="QD305" s="70"/>
      <c r="QE305" s="70"/>
      <c r="QF305" s="70"/>
      <c r="QG305" s="70"/>
      <c r="QH305" s="70"/>
      <c r="QI305" s="70"/>
      <c r="QJ305" s="70"/>
      <c r="QK305" s="70"/>
      <c r="QL305" s="70"/>
      <c r="QM305" s="70"/>
      <c r="QN305" s="70"/>
      <c r="QO305" s="70"/>
      <c r="QP305" s="70"/>
      <c r="QQ305" s="70"/>
      <c r="QR305" s="70"/>
      <c r="QS305" s="70"/>
      <c r="QT305" s="70"/>
      <c r="QU305" s="70"/>
      <c r="QV305" s="70"/>
      <c r="QW305" s="70"/>
      <c r="QX305" s="70"/>
      <c r="QY305" s="70"/>
      <c r="QZ305" s="70"/>
      <c r="RA305" s="70"/>
      <c r="RB305" s="70"/>
      <c r="RC305" s="70"/>
      <c r="RD305" s="70"/>
      <c r="RE305" s="70"/>
      <c r="RF305" s="70"/>
      <c r="RG305" s="70"/>
      <c r="RH305" s="70"/>
      <c r="RI305" s="70"/>
      <c r="RJ305" s="70"/>
      <c r="RK305" s="70"/>
      <c r="RL305" s="70"/>
      <c r="RM305" s="70"/>
      <c r="RN305" s="70"/>
      <c r="RO305" s="70"/>
      <c r="RP305" s="70"/>
      <c r="RQ305" s="70"/>
      <c r="RR305" s="70"/>
      <c r="RS305" s="70"/>
      <c r="RT305" s="70"/>
      <c r="RU305" s="70"/>
      <c r="RV305" s="70"/>
      <c r="RW305" s="70"/>
      <c r="RX305" s="70"/>
      <c r="RY305" s="70"/>
      <c r="RZ305" s="70"/>
      <c r="SA305" s="70"/>
      <c r="SB305" s="70"/>
      <c r="SC305" s="70"/>
      <c r="SD305" s="70"/>
      <c r="SE305" s="70"/>
      <c r="SF305" s="70"/>
      <c r="SG305" s="70"/>
      <c r="SH305" s="70"/>
      <c r="SI305" s="70"/>
      <c r="SJ305" s="70"/>
      <c r="SK305" s="70"/>
      <c r="SL305" s="70"/>
      <c r="SM305" s="70"/>
      <c r="SN305" s="70"/>
      <c r="SO305" s="70"/>
      <c r="SP305" s="70"/>
      <c r="SQ305" s="70"/>
      <c r="SR305" s="70"/>
      <c r="SS305" s="70"/>
      <c r="ST305" s="70"/>
      <c r="SU305" s="70"/>
      <c r="SV305" s="70"/>
      <c r="SW305" s="70"/>
      <c r="SX305" s="70"/>
      <c r="SY305" s="70"/>
      <c r="SZ305" s="70"/>
      <c r="TA305" s="70"/>
      <c r="TB305" s="70"/>
      <c r="TC305" s="70"/>
      <c r="TD305" s="70"/>
      <c r="TE305" s="70"/>
      <c r="TF305" s="70"/>
      <c r="TG305" s="70"/>
      <c r="TH305" s="70"/>
      <c r="TI305" s="70"/>
      <c r="TJ305" s="70"/>
      <c r="TK305" s="70"/>
      <c r="TL305" s="70"/>
      <c r="TM305" s="70"/>
      <c r="TN305" s="70"/>
      <c r="TO305" s="70"/>
      <c r="TP305" s="70"/>
      <c r="TQ305" s="70"/>
      <c r="TR305" s="70"/>
      <c r="TS305" s="70"/>
      <c r="TT305" s="70"/>
      <c r="TU305" s="70"/>
      <c r="TV305" s="70"/>
      <c r="TW305" s="70"/>
      <c r="TX305" s="70"/>
      <c r="TY305" s="70"/>
      <c r="TZ305" s="70"/>
      <c r="UA305" s="70"/>
      <c r="UB305" s="70"/>
      <c r="UC305" s="70"/>
      <c r="UD305" s="70"/>
      <c r="UE305" s="70"/>
      <c r="UF305" s="70"/>
      <c r="UG305" s="70"/>
      <c r="UH305" s="70"/>
      <c r="UI305" s="70"/>
      <c r="UJ305" s="70"/>
      <c r="UK305" s="70"/>
      <c r="UL305" s="70"/>
      <c r="UM305" s="70"/>
      <c r="UN305" s="70"/>
      <c r="UO305" s="70"/>
      <c r="UP305" s="70"/>
      <c r="UQ305" s="70"/>
      <c r="UR305" s="70"/>
      <c r="US305" s="70"/>
      <c r="UT305" s="70"/>
      <c r="UU305" s="70"/>
      <c r="UV305" s="70"/>
      <c r="UW305" s="70"/>
      <c r="UX305" s="70"/>
      <c r="UY305" s="70"/>
      <c r="UZ305" s="70"/>
      <c r="VA305" s="70"/>
      <c r="VB305" s="70"/>
      <c r="VC305" s="70"/>
      <c r="VD305" s="70"/>
      <c r="VE305" s="70"/>
      <c r="VF305" s="70"/>
      <c r="VG305" s="70"/>
      <c r="VH305" s="70"/>
      <c r="VI305" s="70"/>
      <c r="VJ305" s="70"/>
      <c r="VK305" s="70"/>
      <c r="VL305" s="70"/>
      <c r="VM305" s="70"/>
      <c r="VN305" s="70"/>
      <c r="VO305" s="70"/>
      <c r="VP305" s="70"/>
      <c r="VQ305" s="70"/>
      <c r="VR305" s="70"/>
      <c r="VS305" s="70"/>
      <c r="VT305" s="70"/>
      <c r="VU305" s="70"/>
      <c r="VV305" s="70"/>
      <c r="VW305" s="70"/>
      <c r="VX305" s="70"/>
      <c r="VY305" s="70"/>
      <c r="VZ305" s="70"/>
      <c r="WA305" s="70"/>
      <c r="WB305" s="70"/>
    </row>
    <row r="306" spans="1:600" s="90" customFormat="1">
      <c r="A306" s="401">
        <v>297</v>
      </c>
      <c r="B306" s="253" t="s">
        <v>682</v>
      </c>
      <c r="C306" s="253">
        <f>+C307+C308+C309+C310+C311+C312+C313+C314+C315+C316</f>
        <v>119070.90000000002</v>
      </c>
      <c r="D306" s="253">
        <f t="shared" ref="D306:X306" si="4">+D307+D308+D309+D310+D311+D312+D313+D314+D315+D316</f>
        <v>60183.399999999994</v>
      </c>
      <c r="E306" s="253">
        <f t="shared" si="4"/>
        <v>877.1</v>
      </c>
      <c r="F306" s="253">
        <f t="shared" si="4"/>
        <v>58010.399999999994</v>
      </c>
      <c r="G306" s="253">
        <f t="shared" si="4"/>
        <v>750.80000000000007</v>
      </c>
      <c r="H306" s="253">
        <f t="shared" si="4"/>
        <v>102.89999999999999</v>
      </c>
      <c r="I306" s="253">
        <f t="shared" si="4"/>
        <v>126.70000000000002</v>
      </c>
      <c r="J306" s="253">
        <f t="shared" si="4"/>
        <v>980.80000000000007</v>
      </c>
      <c r="K306" s="253">
        <f t="shared" si="4"/>
        <v>71.2</v>
      </c>
      <c r="L306" s="253">
        <f t="shared" si="4"/>
        <v>35.000000000000007</v>
      </c>
      <c r="M306" s="253">
        <f t="shared" si="4"/>
        <v>2805.2999999999997</v>
      </c>
      <c r="N306" s="253">
        <f t="shared" si="4"/>
        <v>5531.6</v>
      </c>
      <c r="O306" s="253">
        <f t="shared" si="4"/>
        <v>167.2</v>
      </c>
      <c r="P306" s="253">
        <f t="shared" si="4"/>
        <v>1281.7</v>
      </c>
      <c r="Q306" s="253">
        <f t="shared" si="4"/>
        <v>741.70000000000016</v>
      </c>
      <c r="R306" s="253">
        <f t="shared" si="4"/>
        <v>220.70000000000002</v>
      </c>
      <c r="S306" s="253">
        <f t="shared" si="4"/>
        <v>173</v>
      </c>
      <c r="T306" s="253">
        <f t="shared" si="4"/>
        <v>438.20000000000005</v>
      </c>
      <c r="U306" s="253">
        <f t="shared" si="4"/>
        <v>37480.69999999999</v>
      </c>
      <c r="V306" s="253">
        <f t="shared" si="4"/>
        <v>5837.9</v>
      </c>
      <c r="W306" s="253">
        <f t="shared" si="4"/>
        <v>388.6</v>
      </c>
      <c r="X306" s="253">
        <f t="shared" si="4"/>
        <v>876.4</v>
      </c>
      <c r="Y306" s="254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70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0"/>
      <c r="ES306" s="70"/>
      <c r="ET306" s="70"/>
      <c r="EU306" s="70"/>
      <c r="EV306" s="70"/>
      <c r="EW306" s="70"/>
      <c r="EX306" s="70"/>
      <c r="EY306" s="70"/>
      <c r="EZ306" s="70"/>
      <c r="FA306" s="70"/>
      <c r="FB306" s="70"/>
      <c r="FC306" s="70"/>
      <c r="FD306" s="70"/>
      <c r="FE306" s="70"/>
      <c r="FF306" s="70"/>
      <c r="FG306" s="70"/>
      <c r="FH306" s="70"/>
      <c r="FI306" s="70"/>
      <c r="FJ306" s="70"/>
      <c r="FK306" s="70"/>
      <c r="FL306" s="70"/>
      <c r="FM306" s="70"/>
      <c r="FN306" s="70"/>
      <c r="FO306" s="70"/>
      <c r="FP306" s="70"/>
      <c r="FQ306" s="70"/>
      <c r="FR306" s="70"/>
      <c r="FS306" s="70"/>
      <c r="FT306" s="70"/>
      <c r="FU306" s="70"/>
      <c r="FV306" s="70"/>
      <c r="FW306" s="70"/>
      <c r="FX306" s="70"/>
      <c r="FY306" s="70"/>
      <c r="FZ306" s="70"/>
      <c r="GA306" s="70"/>
      <c r="GB306" s="70"/>
      <c r="GC306" s="70"/>
      <c r="GD306" s="70"/>
      <c r="GE306" s="70"/>
      <c r="GF306" s="70"/>
      <c r="GG306" s="70"/>
      <c r="GH306" s="70"/>
      <c r="GI306" s="70"/>
      <c r="GJ306" s="70"/>
      <c r="GK306" s="70"/>
      <c r="GL306" s="70"/>
      <c r="GM306" s="70"/>
      <c r="GN306" s="70"/>
      <c r="GO306" s="70"/>
      <c r="GP306" s="70"/>
      <c r="GQ306" s="70"/>
      <c r="GR306" s="70"/>
      <c r="GS306" s="70"/>
      <c r="GT306" s="70"/>
      <c r="GU306" s="70"/>
      <c r="GV306" s="70"/>
      <c r="GW306" s="70"/>
      <c r="GX306" s="70"/>
      <c r="GY306" s="70"/>
      <c r="GZ306" s="70"/>
      <c r="HA306" s="70"/>
      <c r="HB306" s="70"/>
      <c r="HC306" s="70"/>
      <c r="HD306" s="70"/>
      <c r="HE306" s="70"/>
      <c r="HF306" s="70"/>
      <c r="HG306" s="70"/>
      <c r="HH306" s="70"/>
      <c r="HI306" s="70"/>
      <c r="HJ306" s="70"/>
      <c r="HK306" s="70"/>
      <c r="HL306" s="70"/>
      <c r="HM306" s="70"/>
      <c r="HN306" s="70"/>
      <c r="HO306" s="70"/>
      <c r="HP306" s="70"/>
      <c r="HQ306" s="70"/>
      <c r="HR306" s="70"/>
      <c r="HS306" s="70"/>
      <c r="HT306" s="70"/>
      <c r="HU306" s="70"/>
      <c r="HV306" s="70"/>
      <c r="HW306" s="70"/>
      <c r="HX306" s="70"/>
      <c r="HY306" s="70"/>
      <c r="HZ306" s="70"/>
      <c r="IA306" s="70"/>
      <c r="IB306" s="70"/>
      <c r="IC306" s="70"/>
      <c r="ID306" s="70"/>
      <c r="IE306" s="70"/>
      <c r="IF306" s="70"/>
      <c r="IG306" s="70"/>
      <c r="IH306" s="70"/>
      <c r="II306" s="70"/>
      <c r="IJ306" s="70"/>
      <c r="IK306" s="70"/>
      <c r="IL306" s="70"/>
      <c r="IM306" s="70"/>
      <c r="IN306" s="70"/>
      <c r="IO306" s="70"/>
      <c r="IP306" s="70"/>
      <c r="IQ306" s="70"/>
      <c r="IR306" s="70"/>
      <c r="IS306" s="70"/>
      <c r="IT306" s="70"/>
      <c r="IU306" s="70"/>
      <c r="IV306" s="70"/>
      <c r="IW306" s="70"/>
      <c r="IX306" s="70"/>
      <c r="IY306" s="70"/>
      <c r="IZ306" s="70"/>
      <c r="JA306" s="70"/>
      <c r="JB306" s="70"/>
      <c r="JC306" s="70"/>
      <c r="JD306" s="70"/>
      <c r="JE306" s="70"/>
      <c r="JF306" s="70"/>
      <c r="JG306" s="70"/>
      <c r="JH306" s="70"/>
      <c r="JI306" s="70"/>
      <c r="JJ306" s="70"/>
      <c r="JK306" s="70"/>
      <c r="JL306" s="70"/>
      <c r="JM306" s="70"/>
      <c r="JN306" s="70"/>
      <c r="JO306" s="70"/>
      <c r="JP306" s="70"/>
      <c r="JQ306" s="70"/>
      <c r="JR306" s="70"/>
      <c r="JS306" s="70"/>
      <c r="JT306" s="70"/>
      <c r="JU306" s="70"/>
      <c r="JV306" s="70"/>
      <c r="JW306" s="70"/>
      <c r="JX306" s="70"/>
      <c r="JY306" s="70"/>
      <c r="JZ306" s="70"/>
      <c r="KA306" s="70"/>
      <c r="KB306" s="70"/>
      <c r="KC306" s="70"/>
      <c r="KD306" s="70"/>
      <c r="KE306" s="70"/>
      <c r="KF306" s="70"/>
      <c r="KG306" s="70"/>
      <c r="KH306" s="70"/>
      <c r="KI306" s="70"/>
      <c r="KJ306" s="70"/>
      <c r="KK306" s="70"/>
      <c r="KL306" s="70"/>
      <c r="KM306" s="70"/>
      <c r="KN306" s="70"/>
      <c r="KO306" s="70"/>
      <c r="KP306" s="70"/>
      <c r="KQ306" s="70"/>
      <c r="KR306" s="70"/>
      <c r="KS306" s="70"/>
      <c r="KT306" s="70"/>
      <c r="KU306" s="70"/>
      <c r="KV306" s="70"/>
      <c r="KW306" s="70"/>
      <c r="KX306" s="70"/>
      <c r="KY306" s="70"/>
      <c r="KZ306" s="70"/>
      <c r="LA306" s="70"/>
      <c r="LB306" s="70"/>
      <c r="LC306" s="70"/>
      <c r="LD306" s="70"/>
      <c r="LE306" s="70"/>
      <c r="LF306" s="70"/>
      <c r="LG306" s="70"/>
      <c r="LH306" s="70"/>
      <c r="LI306" s="70"/>
      <c r="LJ306" s="70"/>
      <c r="LK306" s="70"/>
      <c r="LL306" s="70"/>
      <c r="LM306" s="70"/>
      <c r="LN306" s="70"/>
      <c r="LO306" s="70"/>
      <c r="LP306" s="70"/>
      <c r="LQ306" s="70"/>
      <c r="LR306" s="70"/>
      <c r="LS306" s="70"/>
      <c r="LT306" s="70"/>
      <c r="LU306" s="70"/>
      <c r="LV306" s="70"/>
      <c r="LW306" s="70"/>
      <c r="LX306" s="70"/>
      <c r="LY306" s="70"/>
      <c r="LZ306" s="70"/>
      <c r="MA306" s="70"/>
      <c r="MB306" s="70"/>
      <c r="MC306" s="70"/>
      <c r="MD306" s="70"/>
      <c r="ME306" s="70"/>
      <c r="MF306" s="70"/>
      <c r="MG306" s="70"/>
      <c r="MH306" s="70"/>
      <c r="MI306" s="70"/>
      <c r="MJ306" s="70"/>
      <c r="MK306" s="70"/>
      <c r="ML306" s="70"/>
      <c r="MM306" s="70"/>
      <c r="MN306" s="70"/>
      <c r="MO306" s="70"/>
      <c r="MP306" s="70"/>
      <c r="MQ306" s="70"/>
      <c r="MR306" s="70"/>
      <c r="MS306" s="70"/>
      <c r="MT306" s="70"/>
      <c r="MU306" s="70"/>
      <c r="MV306" s="70"/>
      <c r="MW306" s="70"/>
      <c r="MX306" s="70"/>
      <c r="MY306" s="70"/>
      <c r="MZ306" s="70"/>
      <c r="NA306" s="70"/>
      <c r="NB306" s="70"/>
      <c r="NC306" s="70"/>
      <c r="ND306" s="70"/>
      <c r="NE306" s="70"/>
      <c r="NF306" s="70"/>
      <c r="NG306" s="70"/>
      <c r="NH306" s="70"/>
      <c r="NI306" s="70"/>
      <c r="NJ306" s="70"/>
      <c r="NK306" s="70"/>
      <c r="NL306" s="70"/>
      <c r="NM306" s="70"/>
      <c r="NN306" s="70"/>
      <c r="NO306" s="70"/>
      <c r="NP306" s="70"/>
      <c r="NQ306" s="70"/>
      <c r="NR306" s="70"/>
      <c r="NS306" s="70"/>
      <c r="NT306" s="70"/>
      <c r="NU306" s="70"/>
      <c r="NV306" s="70"/>
      <c r="NW306" s="70"/>
      <c r="NX306" s="70"/>
      <c r="NY306" s="70"/>
      <c r="NZ306" s="70"/>
      <c r="OA306" s="70"/>
      <c r="OB306" s="70"/>
      <c r="OC306" s="70"/>
      <c r="OD306" s="70"/>
      <c r="OE306" s="70"/>
      <c r="OF306" s="70"/>
      <c r="OG306" s="70"/>
      <c r="OH306" s="70"/>
      <c r="OI306" s="70"/>
      <c r="OJ306" s="70"/>
      <c r="OK306" s="70"/>
      <c r="OL306" s="70"/>
      <c r="OM306" s="70"/>
      <c r="ON306" s="70"/>
      <c r="OO306" s="70"/>
      <c r="OP306" s="70"/>
      <c r="OQ306" s="70"/>
      <c r="OR306" s="70"/>
      <c r="OS306" s="70"/>
      <c r="OT306" s="70"/>
      <c r="OU306" s="70"/>
      <c r="OV306" s="70"/>
      <c r="OW306" s="70"/>
      <c r="OX306" s="70"/>
      <c r="OY306" s="70"/>
      <c r="OZ306" s="70"/>
      <c r="PA306" s="70"/>
      <c r="PB306" s="70"/>
      <c r="PC306" s="70"/>
      <c r="PD306" s="70"/>
      <c r="PE306" s="70"/>
      <c r="PF306" s="70"/>
      <c r="PG306" s="70"/>
      <c r="PH306" s="70"/>
      <c r="PI306" s="70"/>
      <c r="PJ306" s="70"/>
      <c r="PK306" s="70"/>
      <c r="PL306" s="70"/>
      <c r="PM306" s="70"/>
      <c r="PN306" s="70"/>
      <c r="PO306" s="70"/>
      <c r="PP306" s="70"/>
      <c r="PQ306" s="70"/>
      <c r="PR306" s="70"/>
      <c r="PS306" s="70"/>
      <c r="PT306" s="70"/>
      <c r="PU306" s="70"/>
      <c r="PV306" s="70"/>
      <c r="PW306" s="70"/>
      <c r="PX306" s="70"/>
      <c r="PY306" s="70"/>
      <c r="PZ306" s="70"/>
      <c r="QA306" s="70"/>
      <c r="QB306" s="70"/>
      <c r="QC306" s="70"/>
      <c r="QD306" s="70"/>
      <c r="QE306" s="70"/>
      <c r="QF306" s="70"/>
      <c r="QG306" s="70"/>
      <c r="QH306" s="70"/>
      <c r="QI306" s="70"/>
      <c r="QJ306" s="70"/>
      <c r="QK306" s="70"/>
      <c r="QL306" s="70"/>
      <c r="QM306" s="70"/>
      <c r="QN306" s="70"/>
      <c r="QO306" s="70"/>
      <c r="QP306" s="70"/>
      <c r="QQ306" s="70"/>
      <c r="QR306" s="70"/>
      <c r="QS306" s="70"/>
      <c r="QT306" s="70"/>
      <c r="QU306" s="70"/>
      <c r="QV306" s="70"/>
      <c r="QW306" s="70"/>
      <c r="QX306" s="70"/>
      <c r="QY306" s="70"/>
      <c r="QZ306" s="70"/>
      <c r="RA306" s="70"/>
      <c r="RB306" s="70"/>
      <c r="RC306" s="70"/>
      <c r="RD306" s="70"/>
      <c r="RE306" s="70"/>
      <c r="RF306" s="70"/>
      <c r="RG306" s="70"/>
      <c r="RH306" s="70"/>
      <c r="RI306" s="70"/>
      <c r="RJ306" s="70"/>
      <c r="RK306" s="70"/>
      <c r="RL306" s="70"/>
      <c r="RM306" s="70"/>
      <c r="RN306" s="70"/>
      <c r="RO306" s="70"/>
      <c r="RP306" s="70"/>
      <c r="RQ306" s="70"/>
      <c r="RR306" s="70"/>
      <c r="RS306" s="70"/>
      <c r="RT306" s="70"/>
      <c r="RU306" s="70"/>
      <c r="RV306" s="70"/>
      <c r="RW306" s="70"/>
      <c r="RX306" s="70"/>
      <c r="RY306" s="70"/>
      <c r="RZ306" s="70"/>
      <c r="SA306" s="70"/>
      <c r="SB306" s="70"/>
      <c r="SC306" s="70"/>
      <c r="SD306" s="70"/>
      <c r="SE306" s="70"/>
      <c r="SF306" s="70"/>
      <c r="SG306" s="70"/>
      <c r="SH306" s="70"/>
      <c r="SI306" s="70"/>
      <c r="SJ306" s="70"/>
      <c r="SK306" s="70"/>
      <c r="SL306" s="70"/>
      <c r="SM306" s="70"/>
      <c r="SN306" s="70"/>
      <c r="SO306" s="70"/>
      <c r="SP306" s="70"/>
      <c r="SQ306" s="70"/>
      <c r="SR306" s="70"/>
      <c r="SS306" s="70"/>
      <c r="ST306" s="70"/>
      <c r="SU306" s="70"/>
      <c r="SV306" s="70"/>
      <c r="SW306" s="70"/>
      <c r="SX306" s="70"/>
      <c r="SY306" s="70"/>
      <c r="SZ306" s="70"/>
      <c r="TA306" s="70"/>
      <c r="TB306" s="70"/>
      <c r="TC306" s="70"/>
      <c r="TD306" s="70"/>
      <c r="TE306" s="70"/>
      <c r="TF306" s="70"/>
      <c r="TG306" s="70"/>
      <c r="TH306" s="70"/>
      <c r="TI306" s="70"/>
      <c r="TJ306" s="70"/>
      <c r="TK306" s="70"/>
      <c r="TL306" s="70"/>
      <c r="TM306" s="70"/>
      <c r="TN306" s="70"/>
      <c r="TO306" s="70"/>
      <c r="TP306" s="70"/>
      <c r="TQ306" s="70"/>
      <c r="TR306" s="70"/>
      <c r="TS306" s="70"/>
      <c r="TT306" s="70"/>
      <c r="TU306" s="70"/>
      <c r="TV306" s="70"/>
      <c r="TW306" s="70"/>
      <c r="TX306" s="70"/>
      <c r="TY306" s="70"/>
      <c r="TZ306" s="70"/>
      <c r="UA306" s="70"/>
      <c r="UB306" s="70"/>
      <c r="UC306" s="70"/>
      <c r="UD306" s="70"/>
      <c r="UE306" s="70"/>
      <c r="UF306" s="70"/>
      <c r="UG306" s="70"/>
      <c r="UH306" s="70"/>
      <c r="UI306" s="70"/>
      <c r="UJ306" s="70"/>
      <c r="UK306" s="70"/>
      <c r="UL306" s="70"/>
      <c r="UM306" s="70"/>
      <c r="UN306" s="70"/>
      <c r="UO306" s="70"/>
      <c r="UP306" s="70"/>
      <c r="UQ306" s="70"/>
      <c r="UR306" s="70"/>
      <c r="US306" s="70"/>
      <c r="UT306" s="70"/>
      <c r="UU306" s="70"/>
      <c r="UV306" s="70"/>
      <c r="UW306" s="70"/>
      <c r="UX306" s="70"/>
      <c r="UY306" s="70"/>
      <c r="UZ306" s="70"/>
      <c r="VA306" s="70"/>
      <c r="VB306" s="70"/>
      <c r="VC306" s="70"/>
      <c r="VD306" s="70"/>
      <c r="VE306" s="70"/>
      <c r="VF306" s="70"/>
      <c r="VG306" s="70"/>
      <c r="VH306" s="70"/>
      <c r="VI306" s="70"/>
      <c r="VJ306" s="70"/>
      <c r="VK306" s="70"/>
      <c r="VL306" s="70"/>
      <c r="VM306" s="70"/>
      <c r="VN306" s="70"/>
      <c r="VO306" s="70"/>
      <c r="VP306" s="70"/>
      <c r="VQ306" s="70"/>
      <c r="VR306" s="70"/>
      <c r="VS306" s="70"/>
      <c r="VT306" s="70"/>
      <c r="VU306" s="70"/>
      <c r="VV306" s="70"/>
      <c r="VW306" s="70"/>
      <c r="VX306" s="70"/>
      <c r="VY306" s="70"/>
      <c r="VZ306" s="70"/>
      <c r="WA306" s="70"/>
      <c r="WB306" s="70"/>
    </row>
    <row r="307" spans="1:600" s="90" customFormat="1" ht="25.5">
      <c r="A307" s="401">
        <v>298</v>
      </c>
      <c r="B307" s="255" t="s">
        <v>683</v>
      </c>
      <c r="C307" s="256">
        <f t="shared" ref="C307:X307" si="5">+C305+C237+C184+C124+C43</f>
        <v>64261.4</v>
      </c>
      <c r="D307" s="256">
        <f t="shared" si="5"/>
        <v>29481.5</v>
      </c>
      <c r="E307" s="256">
        <f t="shared" si="5"/>
        <v>428.3</v>
      </c>
      <c r="F307" s="256">
        <f t="shared" si="5"/>
        <v>34351.599999999999</v>
      </c>
      <c r="G307" s="256">
        <f t="shared" si="5"/>
        <v>59.6</v>
      </c>
      <c r="H307" s="256">
        <f t="shared" si="5"/>
        <v>42.8</v>
      </c>
      <c r="I307" s="256">
        <f t="shared" si="5"/>
        <v>102.8</v>
      </c>
      <c r="J307" s="256">
        <f t="shared" si="5"/>
        <v>799.1</v>
      </c>
      <c r="K307" s="256">
        <f t="shared" si="5"/>
        <v>24.2</v>
      </c>
      <c r="L307" s="256">
        <f t="shared" si="5"/>
        <v>26.000000000000004</v>
      </c>
      <c r="M307" s="256">
        <f t="shared" si="5"/>
        <v>2805.2999999999997</v>
      </c>
      <c r="N307" s="256">
        <f t="shared" si="5"/>
        <v>909.5</v>
      </c>
      <c r="O307" s="256">
        <f t="shared" si="5"/>
        <v>54.199999999999996</v>
      </c>
      <c r="P307" s="256">
        <f t="shared" si="5"/>
        <v>1083.7</v>
      </c>
      <c r="Q307" s="256">
        <f t="shared" si="5"/>
        <v>564.80000000000007</v>
      </c>
      <c r="R307" s="256">
        <f t="shared" si="5"/>
        <v>187.8</v>
      </c>
      <c r="S307" s="256">
        <f t="shared" si="5"/>
        <v>157.9</v>
      </c>
      <c r="T307" s="256">
        <f t="shared" si="5"/>
        <v>307.60000000000002</v>
      </c>
      <c r="U307" s="256">
        <f t="shared" si="5"/>
        <v>22016.699999999997</v>
      </c>
      <c r="V307" s="256">
        <f t="shared" si="5"/>
        <v>4105</v>
      </c>
      <c r="W307" s="256">
        <f t="shared" si="5"/>
        <v>350.70000000000005</v>
      </c>
      <c r="X307" s="256">
        <f t="shared" si="5"/>
        <v>753.9</v>
      </c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70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0"/>
      <c r="ES307" s="70"/>
      <c r="ET307" s="70"/>
      <c r="EU307" s="70"/>
      <c r="EV307" s="70"/>
      <c r="EW307" s="70"/>
      <c r="EX307" s="70"/>
      <c r="EY307" s="70"/>
      <c r="EZ307" s="70"/>
      <c r="FA307" s="70"/>
      <c r="FB307" s="70"/>
      <c r="FC307" s="70"/>
      <c r="FD307" s="70"/>
      <c r="FE307" s="70"/>
      <c r="FF307" s="70"/>
      <c r="FG307" s="70"/>
      <c r="FH307" s="70"/>
      <c r="FI307" s="70"/>
      <c r="FJ307" s="70"/>
      <c r="FK307" s="70"/>
      <c r="FL307" s="70"/>
      <c r="FM307" s="70"/>
      <c r="FN307" s="70"/>
      <c r="FO307" s="70"/>
      <c r="FP307" s="70"/>
      <c r="FQ307" s="70"/>
      <c r="FR307" s="70"/>
      <c r="FS307" s="70"/>
      <c r="FT307" s="70"/>
      <c r="FU307" s="70"/>
      <c r="FV307" s="70"/>
      <c r="FW307" s="70"/>
      <c r="FX307" s="70"/>
      <c r="FY307" s="70"/>
      <c r="FZ307" s="70"/>
      <c r="GA307" s="70"/>
      <c r="GB307" s="70"/>
      <c r="GC307" s="70"/>
      <c r="GD307" s="70"/>
      <c r="GE307" s="70"/>
      <c r="GF307" s="70"/>
      <c r="GG307" s="70"/>
      <c r="GH307" s="70"/>
      <c r="GI307" s="70"/>
      <c r="GJ307" s="70"/>
      <c r="GK307" s="70"/>
      <c r="GL307" s="70"/>
      <c r="GM307" s="70"/>
      <c r="GN307" s="70"/>
      <c r="GO307" s="70"/>
      <c r="GP307" s="70"/>
      <c r="GQ307" s="70"/>
      <c r="GR307" s="70"/>
      <c r="GS307" s="70"/>
      <c r="GT307" s="70"/>
      <c r="GU307" s="70"/>
      <c r="GV307" s="70"/>
      <c r="GW307" s="70"/>
      <c r="GX307" s="70"/>
      <c r="GY307" s="70"/>
      <c r="GZ307" s="70"/>
      <c r="HA307" s="70"/>
      <c r="HB307" s="70"/>
      <c r="HC307" s="70"/>
      <c r="HD307" s="70"/>
      <c r="HE307" s="70"/>
      <c r="HF307" s="70"/>
      <c r="HG307" s="70"/>
      <c r="HH307" s="70"/>
      <c r="HI307" s="70"/>
      <c r="HJ307" s="70"/>
      <c r="HK307" s="70"/>
      <c r="HL307" s="70"/>
      <c r="HM307" s="70"/>
      <c r="HN307" s="70"/>
      <c r="HO307" s="70"/>
      <c r="HP307" s="70"/>
      <c r="HQ307" s="70"/>
      <c r="HR307" s="70"/>
      <c r="HS307" s="70"/>
      <c r="HT307" s="70"/>
      <c r="HU307" s="70"/>
      <c r="HV307" s="70"/>
      <c r="HW307" s="70"/>
      <c r="HX307" s="70"/>
      <c r="HY307" s="70"/>
      <c r="HZ307" s="70"/>
      <c r="IA307" s="70"/>
      <c r="IB307" s="70"/>
      <c r="IC307" s="70"/>
      <c r="ID307" s="70"/>
      <c r="IE307" s="70"/>
      <c r="IF307" s="70"/>
      <c r="IG307" s="70"/>
      <c r="IH307" s="70"/>
      <c r="II307" s="70"/>
      <c r="IJ307" s="70"/>
      <c r="IK307" s="70"/>
      <c r="IL307" s="70"/>
      <c r="IM307" s="70"/>
      <c r="IN307" s="70"/>
      <c r="IO307" s="70"/>
      <c r="IP307" s="70"/>
      <c r="IQ307" s="70"/>
      <c r="IR307" s="70"/>
      <c r="IS307" s="70"/>
      <c r="IT307" s="70"/>
      <c r="IU307" s="70"/>
      <c r="IV307" s="70"/>
      <c r="IW307" s="70"/>
      <c r="IX307" s="70"/>
      <c r="IY307" s="70"/>
      <c r="IZ307" s="70"/>
      <c r="JA307" s="70"/>
      <c r="JB307" s="70"/>
      <c r="JC307" s="70"/>
      <c r="JD307" s="70"/>
      <c r="JE307" s="70"/>
      <c r="JF307" s="70"/>
      <c r="JG307" s="70"/>
      <c r="JH307" s="70"/>
      <c r="JI307" s="70"/>
      <c r="JJ307" s="70"/>
      <c r="JK307" s="70"/>
      <c r="JL307" s="70"/>
      <c r="JM307" s="70"/>
      <c r="JN307" s="70"/>
      <c r="JO307" s="70"/>
      <c r="JP307" s="70"/>
      <c r="JQ307" s="70"/>
      <c r="JR307" s="70"/>
      <c r="JS307" s="70"/>
      <c r="JT307" s="70"/>
      <c r="JU307" s="70"/>
      <c r="JV307" s="70"/>
      <c r="JW307" s="70"/>
      <c r="JX307" s="70"/>
      <c r="JY307" s="70"/>
      <c r="JZ307" s="70"/>
      <c r="KA307" s="70"/>
      <c r="KB307" s="70"/>
      <c r="KC307" s="70"/>
      <c r="KD307" s="70"/>
      <c r="KE307" s="70"/>
      <c r="KF307" s="70"/>
      <c r="KG307" s="70"/>
      <c r="KH307" s="70"/>
      <c r="KI307" s="70"/>
      <c r="KJ307" s="70"/>
      <c r="KK307" s="70"/>
      <c r="KL307" s="70"/>
      <c r="KM307" s="70"/>
      <c r="KN307" s="70"/>
      <c r="KO307" s="70"/>
      <c r="KP307" s="70"/>
      <c r="KQ307" s="70"/>
      <c r="KR307" s="70"/>
      <c r="KS307" s="70"/>
      <c r="KT307" s="70"/>
      <c r="KU307" s="70"/>
      <c r="KV307" s="70"/>
      <c r="KW307" s="70"/>
      <c r="KX307" s="70"/>
      <c r="KY307" s="70"/>
      <c r="KZ307" s="70"/>
      <c r="LA307" s="70"/>
      <c r="LB307" s="70"/>
      <c r="LC307" s="70"/>
      <c r="LD307" s="70"/>
      <c r="LE307" s="70"/>
      <c r="LF307" s="70"/>
      <c r="LG307" s="70"/>
      <c r="LH307" s="70"/>
      <c r="LI307" s="70"/>
      <c r="LJ307" s="70"/>
      <c r="LK307" s="70"/>
      <c r="LL307" s="70"/>
      <c r="LM307" s="70"/>
      <c r="LN307" s="70"/>
      <c r="LO307" s="70"/>
      <c r="LP307" s="70"/>
      <c r="LQ307" s="70"/>
      <c r="LR307" s="70"/>
      <c r="LS307" s="70"/>
      <c r="LT307" s="70"/>
      <c r="LU307" s="70"/>
      <c r="LV307" s="70"/>
      <c r="LW307" s="70"/>
      <c r="LX307" s="70"/>
      <c r="LY307" s="70"/>
      <c r="LZ307" s="70"/>
      <c r="MA307" s="70"/>
      <c r="MB307" s="70"/>
      <c r="MC307" s="70"/>
      <c r="MD307" s="70"/>
      <c r="ME307" s="70"/>
      <c r="MF307" s="70"/>
      <c r="MG307" s="70"/>
      <c r="MH307" s="70"/>
      <c r="MI307" s="70"/>
      <c r="MJ307" s="70"/>
      <c r="MK307" s="70"/>
      <c r="ML307" s="70"/>
      <c r="MM307" s="70"/>
      <c r="MN307" s="70"/>
      <c r="MO307" s="70"/>
      <c r="MP307" s="70"/>
      <c r="MQ307" s="70"/>
      <c r="MR307" s="70"/>
      <c r="MS307" s="70"/>
      <c r="MT307" s="70"/>
      <c r="MU307" s="70"/>
      <c r="MV307" s="70"/>
      <c r="MW307" s="70"/>
      <c r="MX307" s="70"/>
      <c r="MY307" s="70"/>
      <c r="MZ307" s="70"/>
      <c r="NA307" s="70"/>
      <c r="NB307" s="70"/>
      <c r="NC307" s="70"/>
      <c r="ND307" s="70"/>
      <c r="NE307" s="70"/>
      <c r="NF307" s="70"/>
      <c r="NG307" s="70"/>
      <c r="NH307" s="70"/>
      <c r="NI307" s="70"/>
      <c r="NJ307" s="70"/>
      <c r="NK307" s="70"/>
      <c r="NL307" s="70"/>
      <c r="NM307" s="70"/>
      <c r="NN307" s="70"/>
      <c r="NO307" s="70"/>
      <c r="NP307" s="70"/>
      <c r="NQ307" s="70"/>
      <c r="NR307" s="70"/>
      <c r="NS307" s="70"/>
      <c r="NT307" s="70"/>
      <c r="NU307" s="70"/>
      <c r="NV307" s="70"/>
      <c r="NW307" s="70"/>
      <c r="NX307" s="70"/>
      <c r="NY307" s="70"/>
      <c r="NZ307" s="70"/>
      <c r="OA307" s="70"/>
      <c r="OB307" s="70"/>
      <c r="OC307" s="70"/>
      <c r="OD307" s="70"/>
      <c r="OE307" s="70"/>
      <c r="OF307" s="70"/>
      <c r="OG307" s="70"/>
      <c r="OH307" s="70"/>
      <c r="OI307" s="70"/>
      <c r="OJ307" s="70"/>
      <c r="OK307" s="70"/>
      <c r="OL307" s="70"/>
      <c r="OM307" s="70"/>
      <c r="ON307" s="70"/>
      <c r="OO307" s="70"/>
      <c r="OP307" s="70"/>
      <c r="OQ307" s="70"/>
      <c r="OR307" s="70"/>
      <c r="OS307" s="70"/>
      <c r="OT307" s="70"/>
      <c r="OU307" s="70"/>
      <c r="OV307" s="70"/>
      <c r="OW307" s="70"/>
      <c r="OX307" s="70"/>
      <c r="OY307" s="70"/>
      <c r="OZ307" s="70"/>
      <c r="PA307" s="70"/>
      <c r="PB307" s="70"/>
      <c r="PC307" s="70"/>
      <c r="PD307" s="70"/>
      <c r="PE307" s="70"/>
      <c r="PF307" s="70"/>
      <c r="PG307" s="70"/>
      <c r="PH307" s="70"/>
      <c r="PI307" s="70"/>
      <c r="PJ307" s="70"/>
      <c r="PK307" s="70"/>
      <c r="PL307" s="70"/>
      <c r="PM307" s="70"/>
      <c r="PN307" s="70"/>
      <c r="PO307" s="70"/>
      <c r="PP307" s="70"/>
      <c r="PQ307" s="70"/>
      <c r="PR307" s="70"/>
      <c r="PS307" s="70"/>
      <c r="PT307" s="70"/>
      <c r="PU307" s="70"/>
      <c r="PV307" s="70"/>
      <c r="PW307" s="70"/>
      <c r="PX307" s="70"/>
      <c r="PY307" s="70"/>
      <c r="PZ307" s="70"/>
      <c r="QA307" s="70"/>
      <c r="QB307" s="70"/>
      <c r="QC307" s="70"/>
      <c r="QD307" s="70"/>
      <c r="QE307" s="70"/>
      <c r="QF307" s="70"/>
      <c r="QG307" s="70"/>
      <c r="QH307" s="70"/>
      <c r="QI307" s="70"/>
      <c r="QJ307" s="70"/>
      <c r="QK307" s="70"/>
      <c r="QL307" s="70"/>
      <c r="QM307" s="70"/>
      <c r="QN307" s="70"/>
      <c r="QO307" s="70"/>
      <c r="QP307" s="70"/>
      <c r="QQ307" s="70"/>
      <c r="QR307" s="70"/>
      <c r="QS307" s="70"/>
      <c r="QT307" s="70"/>
      <c r="QU307" s="70"/>
      <c r="QV307" s="70"/>
      <c r="QW307" s="70"/>
      <c r="QX307" s="70"/>
      <c r="QY307" s="70"/>
      <c r="QZ307" s="70"/>
      <c r="RA307" s="70"/>
      <c r="RB307" s="70"/>
      <c r="RC307" s="70"/>
      <c r="RD307" s="70"/>
      <c r="RE307" s="70"/>
      <c r="RF307" s="70"/>
      <c r="RG307" s="70"/>
      <c r="RH307" s="70"/>
      <c r="RI307" s="70"/>
      <c r="RJ307" s="70"/>
      <c r="RK307" s="70"/>
      <c r="RL307" s="70"/>
      <c r="RM307" s="70"/>
      <c r="RN307" s="70"/>
      <c r="RO307" s="70"/>
      <c r="RP307" s="70"/>
      <c r="RQ307" s="70"/>
      <c r="RR307" s="70"/>
      <c r="RS307" s="70"/>
      <c r="RT307" s="70"/>
      <c r="RU307" s="70"/>
      <c r="RV307" s="70"/>
      <c r="RW307" s="70"/>
      <c r="RX307" s="70"/>
      <c r="RY307" s="70"/>
      <c r="RZ307" s="70"/>
      <c r="SA307" s="70"/>
      <c r="SB307" s="70"/>
      <c r="SC307" s="70"/>
      <c r="SD307" s="70"/>
      <c r="SE307" s="70"/>
      <c r="SF307" s="70"/>
      <c r="SG307" s="70"/>
      <c r="SH307" s="70"/>
      <c r="SI307" s="70"/>
      <c r="SJ307" s="70"/>
      <c r="SK307" s="70"/>
      <c r="SL307" s="70"/>
      <c r="SM307" s="70"/>
      <c r="SN307" s="70"/>
      <c r="SO307" s="70"/>
      <c r="SP307" s="70"/>
      <c r="SQ307" s="70"/>
      <c r="SR307" s="70"/>
      <c r="SS307" s="70"/>
      <c r="ST307" s="70"/>
      <c r="SU307" s="70"/>
      <c r="SV307" s="70"/>
      <c r="SW307" s="70"/>
      <c r="SX307" s="70"/>
      <c r="SY307" s="70"/>
      <c r="SZ307" s="70"/>
      <c r="TA307" s="70"/>
      <c r="TB307" s="70"/>
      <c r="TC307" s="70"/>
      <c r="TD307" s="70"/>
      <c r="TE307" s="70"/>
      <c r="TF307" s="70"/>
      <c r="TG307" s="70"/>
      <c r="TH307" s="70"/>
      <c r="TI307" s="70"/>
      <c r="TJ307" s="70"/>
      <c r="TK307" s="70"/>
      <c r="TL307" s="70"/>
      <c r="TM307" s="70"/>
      <c r="TN307" s="70"/>
      <c r="TO307" s="70"/>
      <c r="TP307" s="70"/>
      <c r="TQ307" s="70"/>
      <c r="TR307" s="70"/>
      <c r="TS307" s="70"/>
      <c r="TT307" s="70"/>
      <c r="TU307" s="70"/>
      <c r="TV307" s="70"/>
      <c r="TW307" s="70"/>
      <c r="TX307" s="70"/>
      <c r="TY307" s="70"/>
      <c r="TZ307" s="70"/>
      <c r="UA307" s="70"/>
      <c r="UB307" s="70"/>
      <c r="UC307" s="70"/>
      <c r="UD307" s="70"/>
      <c r="UE307" s="70"/>
      <c r="UF307" s="70"/>
      <c r="UG307" s="70"/>
      <c r="UH307" s="70"/>
      <c r="UI307" s="70"/>
      <c r="UJ307" s="70"/>
      <c r="UK307" s="70"/>
      <c r="UL307" s="70"/>
      <c r="UM307" s="70"/>
      <c r="UN307" s="70"/>
      <c r="UO307" s="70"/>
      <c r="UP307" s="70"/>
      <c r="UQ307" s="70"/>
      <c r="UR307" s="70"/>
      <c r="US307" s="70"/>
      <c r="UT307" s="70"/>
      <c r="UU307" s="70"/>
      <c r="UV307" s="70"/>
      <c r="UW307" s="70"/>
      <c r="UX307" s="70"/>
      <c r="UY307" s="70"/>
      <c r="UZ307" s="70"/>
      <c r="VA307" s="70"/>
      <c r="VB307" s="70"/>
      <c r="VC307" s="70"/>
      <c r="VD307" s="70"/>
      <c r="VE307" s="70"/>
      <c r="VF307" s="70"/>
      <c r="VG307" s="70"/>
      <c r="VH307" s="70"/>
      <c r="VI307" s="70"/>
      <c r="VJ307" s="70"/>
      <c r="VK307" s="70"/>
      <c r="VL307" s="70"/>
      <c r="VM307" s="70"/>
      <c r="VN307" s="70"/>
      <c r="VO307" s="70"/>
      <c r="VP307" s="70"/>
      <c r="VQ307" s="70"/>
      <c r="VR307" s="70"/>
      <c r="VS307" s="70"/>
      <c r="VT307" s="70"/>
      <c r="VU307" s="70"/>
      <c r="VV307" s="70"/>
      <c r="VW307" s="70"/>
      <c r="VX307" s="70"/>
      <c r="VY307" s="70"/>
      <c r="VZ307" s="70"/>
      <c r="WA307" s="70"/>
      <c r="WB307" s="70"/>
    </row>
    <row r="308" spans="1:600" s="90" customFormat="1">
      <c r="A308" s="401">
        <v>299</v>
      </c>
      <c r="B308" s="257" t="s">
        <v>684</v>
      </c>
      <c r="C308" s="256">
        <f>+F308</f>
        <v>3065.8</v>
      </c>
      <c r="D308" s="256">
        <f>+D302</f>
        <v>0</v>
      </c>
      <c r="E308" s="256">
        <f>+E302</f>
        <v>0</v>
      </c>
      <c r="F308" s="256">
        <f>+U308</f>
        <v>3065.8</v>
      </c>
      <c r="G308" s="256">
        <f t="shared" ref="G308:P308" si="6">+G302</f>
        <v>0</v>
      </c>
      <c r="H308" s="256">
        <f t="shared" si="6"/>
        <v>0</v>
      </c>
      <c r="I308" s="256">
        <f t="shared" si="6"/>
        <v>0</v>
      </c>
      <c r="J308" s="256">
        <f t="shared" si="6"/>
        <v>0</v>
      </c>
      <c r="K308" s="256">
        <f t="shared" si="6"/>
        <v>0</v>
      </c>
      <c r="L308" s="256">
        <f t="shared" si="6"/>
        <v>0</v>
      </c>
      <c r="M308" s="256">
        <f t="shared" si="6"/>
        <v>0</v>
      </c>
      <c r="N308" s="256">
        <f t="shared" si="6"/>
        <v>0</v>
      </c>
      <c r="O308" s="256">
        <f t="shared" si="6"/>
        <v>0</v>
      </c>
      <c r="P308" s="256">
        <f t="shared" si="6"/>
        <v>0</v>
      </c>
      <c r="Q308" s="256"/>
      <c r="R308" s="256">
        <f>+R302</f>
        <v>0</v>
      </c>
      <c r="S308" s="256">
        <f>+S302</f>
        <v>0</v>
      </c>
      <c r="T308" s="256">
        <f>+T302</f>
        <v>0</v>
      </c>
      <c r="U308" s="256">
        <v>3065.8</v>
      </c>
      <c r="V308" s="256">
        <f>+V302</f>
        <v>0</v>
      </c>
      <c r="W308" s="258"/>
      <c r="X308" s="259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70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0"/>
      <c r="ES308" s="70"/>
      <c r="ET308" s="70"/>
      <c r="EU308" s="70"/>
      <c r="EV308" s="70"/>
      <c r="EW308" s="70"/>
      <c r="EX308" s="70"/>
      <c r="EY308" s="70"/>
      <c r="EZ308" s="70"/>
      <c r="FA308" s="70"/>
      <c r="FB308" s="70"/>
      <c r="FC308" s="70"/>
      <c r="FD308" s="70"/>
      <c r="FE308" s="70"/>
      <c r="FF308" s="70"/>
      <c r="FG308" s="70"/>
      <c r="FH308" s="70"/>
      <c r="FI308" s="70"/>
      <c r="FJ308" s="70"/>
      <c r="FK308" s="70"/>
      <c r="FL308" s="70"/>
      <c r="FM308" s="70"/>
      <c r="FN308" s="70"/>
      <c r="FO308" s="70"/>
      <c r="FP308" s="70"/>
      <c r="FQ308" s="70"/>
      <c r="FR308" s="70"/>
      <c r="FS308" s="70"/>
      <c r="FT308" s="70"/>
      <c r="FU308" s="70"/>
      <c r="FV308" s="70"/>
      <c r="FW308" s="70"/>
      <c r="FX308" s="70"/>
      <c r="FY308" s="70"/>
      <c r="FZ308" s="70"/>
      <c r="GA308" s="70"/>
      <c r="GB308" s="70"/>
      <c r="GC308" s="70"/>
      <c r="GD308" s="70"/>
      <c r="GE308" s="70"/>
      <c r="GF308" s="70"/>
      <c r="GG308" s="70"/>
      <c r="GH308" s="70"/>
      <c r="GI308" s="70"/>
      <c r="GJ308" s="70"/>
      <c r="GK308" s="70"/>
      <c r="GL308" s="70"/>
      <c r="GM308" s="70"/>
      <c r="GN308" s="70"/>
      <c r="GO308" s="70"/>
      <c r="GP308" s="70"/>
      <c r="GQ308" s="70"/>
      <c r="GR308" s="70"/>
      <c r="GS308" s="70"/>
      <c r="GT308" s="70"/>
      <c r="GU308" s="70"/>
      <c r="GV308" s="70"/>
      <c r="GW308" s="70"/>
      <c r="GX308" s="70"/>
      <c r="GY308" s="70"/>
      <c r="GZ308" s="70"/>
      <c r="HA308" s="70"/>
      <c r="HB308" s="70"/>
      <c r="HC308" s="70"/>
      <c r="HD308" s="70"/>
      <c r="HE308" s="70"/>
      <c r="HF308" s="70"/>
      <c r="HG308" s="70"/>
      <c r="HH308" s="70"/>
      <c r="HI308" s="70"/>
      <c r="HJ308" s="70"/>
      <c r="HK308" s="70"/>
      <c r="HL308" s="70"/>
      <c r="HM308" s="70"/>
      <c r="HN308" s="70"/>
      <c r="HO308" s="70"/>
      <c r="HP308" s="70"/>
      <c r="HQ308" s="70"/>
      <c r="HR308" s="70"/>
      <c r="HS308" s="70"/>
      <c r="HT308" s="70"/>
      <c r="HU308" s="70"/>
      <c r="HV308" s="70"/>
      <c r="HW308" s="70"/>
      <c r="HX308" s="70"/>
      <c r="HY308" s="70"/>
      <c r="HZ308" s="70"/>
      <c r="IA308" s="70"/>
      <c r="IB308" s="70"/>
      <c r="IC308" s="70"/>
      <c r="ID308" s="70"/>
      <c r="IE308" s="70"/>
      <c r="IF308" s="70"/>
      <c r="IG308" s="70"/>
      <c r="IH308" s="70"/>
      <c r="II308" s="70"/>
      <c r="IJ308" s="70"/>
      <c r="IK308" s="70"/>
      <c r="IL308" s="70"/>
      <c r="IM308" s="70"/>
      <c r="IN308" s="70"/>
      <c r="IO308" s="70"/>
      <c r="IP308" s="70"/>
      <c r="IQ308" s="70"/>
      <c r="IR308" s="70"/>
      <c r="IS308" s="70"/>
      <c r="IT308" s="70"/>
      <c r="IU308" s="70"/>
      <c r="IV308" s="70"/>
      <c r="IW308" s="70"/>
      <c r="IX308" s="70"/>
      <c r="IY308" s="70"/>
      <c r="IZ308" s="70"/>
      <c r="JA308" s="70"/>
      <c r="JB308" s="70"/>
      <c r="JC308" s="70"/>
      <c r="JD308" s="70"/>
      <c r="JE308" s="70"/>
      <c r="JF308" s="70"/>
      <c r="JG308" s="70"/>
      <c r="JH308" s="70"/>
      <c r="JI308" s="70"/>
      <c r="JJ308" s="70"/>
      <c r="JK308" s="70"/>
      <c r="JL308" s="70"/>
      <c r="JM308" s="70"/>
      <c r="JN308" s="70"/>
      <c r="JO308" s="70"/>
      <c r="JP308" s="70"/>
      <c r="JQ308" s="70"/>
      <c r="JR308" s="70"/>
      <c r="JS308" s="70"/>
      <c r="JT308" s="70"/>
      <c r="JU308" s="70"/>
      <c r="JV308" s="70"/>
      <c r="JW308" s="70"/>
      <c r="JX308" s="70"/>
      <c r="JY308" s="70"/>
      <c r="JZ308" s="70"/>
      <c r="KA308" s="70"/>
      <c r="KB308" s="70"/>
      <c r="KC308" s="70"/>
      <c r="KD308" s="70"/>
      <c r="KE308" s="70"/>
      <c r="KF308" s="70"/>
      <c r="KG308" s="70"/>
      <c r="KH308" s="70"/>
      <c r="KI308" s="70"/>
      <c r="KJ308" s="70"/>
      <c r="KK308" s="70"/>
      <c r="KL308" s="70"/>
      <c r="KM308" s="70"/>
      <c r="KN308" s="70"/>
      <c r="KO308" s="70"/>
      <c r="KP308" s="70"/>
      <c r="KQ308" s="70"/>
      <c r="KR308" s="70"/>
      <c r="KS308" s="70"/>
      <c r="KT308" s="70"/>
      <c r="KU308" s="70"/>
      <c r="KV308" s="70"/>
      <c r="KW308" s="70"/>
      <c r="KX308" s="70"/>
      <c r="KY308" s="70"/>
      <c r="KZ308" s="70"/>
      <c r="LA308" s="70"/>
      <c r="LB308" s="70"/>
      <c r="LC308" s="70"/>
      <c r="LD308" s="70"/>
      <c r="LE308" s="70"/>
      <c r="LF308" s="70"/>
      <c r="LG308" s="70"/>
      <c r="LH308" s="70"/>
      <c r="LI308" s="70"/>
      <c r="LJ308" s="70"/>
      <c r="LK308" s="70"/>
      <c r="LL308" s="70"/>
      <c r="LM308" s="70"/>
      <c r="LN308" s="70"/>
      <c r="LO308" s="70"/>
      <c r="LP308" s="70"/>
      <c r="LQ308" s="70"/>
      <c r="LR308" s="70"/>
      <c r="LS308" s="70"/>
      <c r="LT308" s="70"/>
      <c r="LU308" s="70"/>
      <c r="LV308" s="70"/>
      <c r="LW308" s="70"/>
      <c r="LX308" s="70"/>
      <c r="LY308" s="70"/>
      <c r="LZ308" s="70"/>
      <c r="MA308" s="70"/>
      <c r="MB308" s="70"/>
      <c r="MC308" s="70"/>
      <c r="MD308" s="70"/>
      <c r="ME308" s="70"/>
      <c r="MF308" s="70"/>
      <c r="MG308" s="70"/>
      <c r="MH308" s="70"/>
      <c r="MI308" s="70"/>
      <c r="MJ308" s="70"/>
      <c r="MK308" s="70"/>
      <c r="ML308" s="70"/>
      <c r="MM308" s="70"/>
      <c r="MN308" s="70"/>
      <c r="MO308" s="70"/>
      <c r="MP308" s="70"/>
      <c r="MQ308" s="70"/>
      <c r="MR308" s="70"/>
      <c r="MS308" s="70"/>
      <c r="MT308" s="70"/>
      <c r="MU308" s="70"/>
      <c r="MV308" s="70"/>
      <c r="MW308" s="70"/>
      <c r="MX308" s="70"/>
      <c r="MY308" s="70"/>
      <c r="MZ308" s="70"/>
      <c r="NA308" s="70"/>
      <c r="NB308" s="70"/>
      <c r="NC308" s="70"/>
      <c r="ND308" s="70"/>
      <c r="NE308" s="70"/>
      <c r="NF308" s="70"/>
      <c r="NG308" s="70"/>
      <c r="NH308" s="70"/>
      <c r="NI308" s="70"/>
      <c r="NJ308" s="70"/>
      <c r="NK308" s="70"/>
      <c r="NL308" s="70"/>
      <c r="NM308" s="70"/>
      <c r="NN308" s="70"/>
      <c r="NO308" s="70"/>
      <c r="NP308" s="70"/>
      <c r="NQ308" s="70"/>
      <c r="NR308" s="70"/>
      <c r="NS308" s="70"/>
      <c r="NT308" s="70"/>
      <c r="NU308" s="70"/>
      <c r="NV308" s="70"/>
      <c r="NW308" s="70"/>
      <c r="NX308" s="70"/>
      <c r="NY308" s="70"/>
      <c r="NZ308" s="70"/>
      <c r="OA308" s="70"/>
      <c r="OB308" s="70"/>
      <c r="OC308" s="70"/>
      <c r="OD308" s="70"/>
      <c r="OE308" s="70"/>
      <c r="OF308" s="70"/>
      <c r="OG308" s="70"/>
      <c r="OH308" s="70"/>
      <c r="OI308" s="70"/>
      <c r="OJ308" s="70"/>
      <c r="OK308" s="70"/>
      <c r="OL308" s="70"/>
      <c r="OM308" s="70"/>
      <c r="ON308" s="70"/>
      <c r="OO308" s="70"/>
      <c r="OP308" s="70"/>
      <c r="OQ308" s="70"/>
      <c r="OR308" s="70"/>
      <c r="OS308" s="70"/>
      <c r="OT308" s="70"/>
      <c r="OU308" s="70"/>
      <c r="OV308" s="70"/>
      <c r="OW308" s="70"/>
      <c r="OX308" s="70"/>
      <c r="OY308" s="70"/>
      <c r="OZ308" s="70"/>
      <c r="PA308" s="70"/>
      <c r="PB308" s="70"/>
      <c r="PC308" s="70"/>
      <c r="PD308" s="70"/>
      <c r="PE308" s="70"/>
      <c r="PF308" s="70"/>
      <c r="PG308" s="70"/>
      <c r="PH308" s="70"/>
      <c r="PI308" s="70"/>
      <c r="PJ308" s="70"/>
      <c r="PK308" s="70"/>
      <c r="PL308" s="70"/>
      <c r="PM308" s="70"/>
      <c r="PN308" s="70"/>
      <c r="PO308" s="70"/>
      <c r="PP308" s="70"/>
      <c r="PQ308" s="70"/>
      <c r="PR308" s="70"/>
      <c r="PS308" s="70"/>
      <c r="PT308" s="70"/>
      <c r="PU308" s="70"/>
      <c r="PV308" s="70"/>
      <c r="PW308" s="70"/>
      <c r="PX308" s="70"/>
      <c r="PY308" s="70"/>
      <c r="PZ308" s="70"/>
      <c r="QA308" s="70"/>
      <c r="QB308" s="70"/>
      <c r="QC308" s="70"/>
      <c r="QD308" s="70"/>
      <c r="QE308" s="70"/>
      <c r="QF308" s="70"/>
      <c r="QG308" s="70"/>
      <c r="QH308" s="70"/>
      <c r="QI308" s="70"/>
      <c r="QJ308" s="70"/>
      <c r="QK308" s="70"/>
      <c r="QL308" s="70"/>
      <c r="QM308" s="70"/>
      <c r="QN308" s="70"/>
      <c r="QO308" s="70"/>
      <c r="QP308" s="70"/>
      <c r="QQ308" s="70"/>
      <c r="QR308" s="70"/>
      <c r="QS308" s="70"/>
      <c r="QT308" s="70"/>
      <c r="QU308" s="70"/>
      <c r="QV308" s="70"/>
      <c r="QW308" s="70"/>
      <c r="QX308" s="70"/>
      <c r="QY308" s="70"/>
      <c r="QZ308" s="70"/>
      <c r="RA308" s="70"/>
      <c r="RB308" s="70"/>
      <c r="RC308" s="70"/>
      <c r="RD308" s="70"/>
      <c r="RE308" s="70"/>
      <c r="RF308" s="70"/>
      <c r="RG308" s="70"/>
      <c r="RH308" s="70"/>
      <c r="RI308" s="70"/>
      <c r="RJ308" s="70"/>
      <c r="RK308" s="70"/>
      <c r="RL308" s="70"/>
      <c r="RM308" s="70"/>
      <c r="RN308" s="70"/>
      <c r="RO308" s="70"/>
      <c r="RP308" s="70"/>
      <c r="RQ308" s="70"/>
      <c r="RR308" s="70"/>
      <c r="RS308" s="70"/>
      <c r="RT308" s="70"/>
      <c r="RU308" s="70"/>
      <c r="RV308" s="70"/>
      <c r="RW308" s="70"/>
      <c r="RX308" s="70"/>
      <c r="RY308" s="70"/>
      <c r="RZ308" s="70"/>
      <c r="SA308" s="70"/>
      <c r="SB308" s="70"/>
      <c r="SC308" s="70"/>
      <c r="SD308" s="70"/>
      <c r="SE308" s="70"/>
      <c r="SF308" s="70"/>
      <c r="SG308" s="70"/>
      <c r="SH308" s="70"/>
      <c r="SI308" s="70"/>
      <c r="SJ308" s="70"/>
      <c r="SK308" s="70"/>
      <c r="SL308" s="70"/>
      <c r="SM308" s="70"/>
      <c r="SN308" s="70"/>
      <c r="SO308" s="70"/>
      <c r="SP308" s="70"/>
      <c r="SQ308" s="70"/>
      <c r="SR308" s="70"/>
      <c r="SS308" s="70"/>
      <c r="ST308" s="70"/>
      <c r="SU308" s="70"/>
      <c r="SV308" s="70"/>
      <c r="SW308" s="70"/>
      <c r="SX308" s="70"/>
      <c r="SY308" s="70"/>
      <c r="SZ308" s="70"/>
      <c r="TA308" s="70"/>
      <c r="TB308" s="70"/>
      <c r="TC308" s="70"/>
      <c r="TD308" s="70"/>
      <c r="TE308" s="70"/>
      <c r="TF308" s="70"/>
      <c r="TG308" s="70"/>
      <c r="TH308" s="70"/>
      <c r="TI308" s="70"/>
      <c r="TJ308" s="70"/>
      <c r="TK308" s="70"/>
      <c r="TL308" s="70"/>
      <c r="TM308" s="70"/>
      <c r="TN308" s="70"/>
      <c r="TO308" s="70"/>
      <c r="TP308" s="70"/>
      <c r="TQ308" s="70"/>
      <c r="TR308" s="70"/>
      <c r="TS308" s="70"/>
      <c r="TT308" s="70"/>
      <c r="TU308" s="70"/>
      <c r="TV308" s="70"/>
      <c r="TW308" s="70"/>
      <c r="TX308" s="70"/>
      <c r="TY308" s="70"/>
      <c r="TZ308" s="70"/>
      <c r="UA308" s="70"/>
      <c r="UB308" s="70"/>
      <c r="UC308" s="70"/>
      <c r="UD308" s="70"/>
      <c r="UE308" s="70"/>
      <c r="UF308" s="70"/>
      <c r="UG308" s="70"/>
      <c r="UH308" s="70"/>
      <c r="UI308" s="70"/>
      <c r="UJ308" s="70"/>
      <c r="UK308" s="70"/>
      <c r="UL308" s="70"/>
      <c r="UM308" s="70"/>
      <c r="UN308" s="70"/>
      <c r="UO308" s="70"/>
      <c r="UP308" s="70"/>
      <c r="UQ308" s="70"/>
      <c r="UR308" s="70"/>
      <c r="US308" s="70"/>
      <c r="UT308" s="70"/>
      <c r="UU308" s="70"/>
      <c r="UV308" s="70"/>
      <c r="UW308" s="70"/>
      <c r="UX308" s="70"/>
      <c r="UY308" s="70"/>
      <c r="UZ308" s="70"/>
      <c r="VA308" s="70"/>
      <c r="VB308" s="70"/>
      <c r="VC308" s="70"/>
      <c r="VD308" s="70"/>
      <c r="VE308" s="70"/>
      <c r="VF308" s="70"/>
      <c r="VG308" s="70"/>
      <c r="VH308" s="70"/>
      <c r="VI308" s="70"/>
      <c r="VJ308" s="70"/>
      <c r="VK308" s="70"/>
      <c r="VL308" s="70"/>
      <c r="VM308" s="70"/>
      <c r="VN308" s="70"/>
      <c r="VO308" s="70"/>
      <c r="VP308" s="70"/>
      <c r="VQ308" s="70"/>
      <c r="VR308" s="70"/>
      <c r="VS308" s="70"/>
      <c r="VT308" s="70"/>
      <c r="VU308" s="70"/>
      <c r="VV308" s="70"/>
      <c r="VW308" s="70"/>
      <c r="VX308" s="70"/>
      <c r="VY308" s="70"/>
      <c r="VZ308" s="70"/>
      <c r="WA308" s="70"/>
      <c r="WB308" s="70"/>
    </row>
    <row r="309" spans="1:600" s="90" customFormat="1" ht="25.5">
      <c r="A309" s="401">
        <v>300</v>
      </c>
      <c r="B309" s="418" t="s">
        <v>591</v>
      </c>
      <c r="C309" s="260">
        <f t="shared" ref="C309:X309" si="7">+C238+C185+C125++C44</f>
        <v>3612.5999999999995</v>
      </c>
      <c r="D309" s="260">
        <f t="shared" si="7"/>
        <v>815.4</v>
      </c>
      <c r="E309" s="260">
        <f t="shared" si="7"/>
        <v>14</v>
      </c>
      <c r="F309" s="260">
        <f t="shared" si="7"/>
        <v>2783.2</v>
      </c>
      <c r="G309" s="260">
        <f t="shared" si="7"/>
        <v>664</v>
      </c>
      <c r="H309" s="260">
        <f t="shared" si="7"/>
        <v>42.4</v>
      </c>
      <c r="I309" s="260">
        <f t="shared" si="7"/>
        <v>18.600000000000001</v>
      </c>
      <c r="J309" s="260">
        <f t="shared" si="7"/>
        <v>103.30000000000001</v>
      </c>
      <c r="K309" s="260">
        <f t="shared" si="7"/>
        <v>40.099999999999994</v>
      </c>
      <c r="L309" s="260">
        <f t="shared" si="7"/>
        <v>8.4</v>
      </c>
      <c r="M309" s="260">
        <f t="shared" si="7"/>
        <v>0</v>
      </c>
      <c r="N309" s="260">
        <f t="shared" si="7"/>
        <v>219.8</v>
      </c>
      <c r="O309" s="260">
        <f t="shared" si="7"/>
        <v>24.299999999999997</v>
      </c>
      <c r="P309" s="260">
        <f t="shared" si="7"/>
        <v>95</v>
      </c>
      <c r="Q309" s="260">
        <f t="shared" si="7"/>
        <v>112.30000000000001</v>
      </c>
      <c r="R309" s="260">
        <f t="shared" si="7"/>
        <v>19.600000000000001</v>
      </c>
      <c r="S309" s="260">
        <f t="shared" si="7"/>
        <v>12.2</v>
      </c>
      <c r="T309" s="260">
        <f t="shared" si="7"/>
        <v>74.8</v>
      </c>
      <c r="U309" s="260">
        <f t="shared" si="7"/>
        <v>1211.9000000000001</v>
      </c>
      <c r="V309" s="260">
        <f t="shared" si="7"/>
        <v>0</v>
      </c>
      <c r="W309" s="260">
        <f t="shared" si="7"/>
        <v>14</v>
      </c>
      <c r="X309" s="260">
        <f t="shared" si="7"/>
        <v>122.5</v>
      </c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  <c r="BZ309" s="70"/>
      <c r="CA309" s="70"/>
      <c r="CB309" s="70"/>
      <c r="CC309" s="70"/>
      <c r="CD309" s="70"/>
      <c r="CE309" s="70"/>
      <c r="CF309" s="70"/>
      <c r="CG309" s="70"/>
      <c r="CH309" s="70"/>
      <c r="CI309" s="70"/>
      <c r="CJ309" s="70"/>
      <c r="CK309" s="70"/>
      <c r="CL309" s="70"/>
      <c r="CM309" s="70"/>
      <c r="CN309" s="70"/>
      <c r="CO309" s="70"/>
      <c r="CP309" s="70"/>
      <c r="CQ309" s="70"/>
      <c r="CR309" s="70"/>
      <c r="CS309" s="70"/>
      <c r="CT309" s="70"/>
      <c r="CU309" s="70"/>
      <c r="CV309" s="70"/>
      <c r="CW309" s="70"/>
      <c r="CX309" s="70"/>
      <c r="CY309" s="70"/>
      <c r="CZ309" s="70"/>
      <c r="DA309" s="70"/>
      <c r="DB309" s="70"/>
      <c r="DC309" s="70"/>
      <c r="DD309" s="70"/>
      <c r="DE309" s="70"/>
      <c r="DF309" s="70"/>
      <c r="DG309" s="70"/>
      <c r="DH309" s="70"/>
      <c r="DI309" s="70"/>
      <c r="DJ309" s="70"/>
      <c r="DK309" s="70"/>
      <c r="DL309" s="70"/>
      <c r="DM309" s="70"/>
      <c r="DN309" s="70"/>
      <c r="DO309" s="70"/>
      <c r="DP309" s="70"/>
      <c r="DQ309" s="70"/>
      <c r="DR309" s="70"/>
      <c r="DS309" s="70"/>
      <c r="DT309" s="70"/>
      <c r="DU309" s="70"/>
      <c r="DV309" s="70"/>
      <c r="DW309" s="70"/>
      <c r="DX309" s="70"/>
      <c r="DY309" s="70"/>
      <c r="DZ309" s="70"/>
      <c r="EA309" s="70"/>
      <c r="EB309" s="70"/>
      <c r="EC309" s="70"/>
      <c r="ED309" s="70"/>
      <c r="EE309" s="70"/>
      <c r="EF309" s="70"/>
      <c r="EG309" s="70"/>
      <c r="EH309" s="70"/>
      <c r="EI309" s="70"/>
      <c r="EJ309" s="70"/>
      <c r="EK309" s="70"/>
      <c r="EL309" s="70"/>
      <c r="EM309" s="70"/>
      <c r="EN309" s="70"/>
      <c r="EO309" s="70"/>
      <c r="EP309" s="70"/>
      <c r="EQ309" s="70"/>
      <c r="ER309" s="70"/>
      <c r="ES309" s="70"/>
      <c r="ET309" s="70"/>
      <c r="EU309" s="70"/>
      <c r="EV309" s="70"/>
      <c r="EW309" s="70"/>
      <c r="EX309" s="70"/>
      <c r="EY309" s="70"/>
      <c r="EZ309" s="70"/>
      <c r="FA309" s="70"/>
      <c r="FB309" s="70"/>
      <c r="FC309" s="70"/>
      <c r="FD309" s="70"/>
      <c r="FE309" s="70"/>
      <c r="FF309" s="70"/>
      <c r="FG309" s="70"/>
      <c r="FH309" s="70"/>
      <c r="FI309" s="70"/>
      <c r="FJ309" s="70"/>
      <c r="FK309" s="70"/>
      <c r="FL309" s="70"/>
      <c r="FM309" s="70"/>
      <c r="FN309" s="70"/>
      <c r="FO309" s="70"/>
      <c r="FP309" s="70"/>
      <c r="FQ309" s="70"/>
      <c r="FR309" s="70"/>
      <c r="FS309" s="70"/>
      <c r="FT309" s="70"/>
      <c r="FU309" s="70"/>
      <c r="FV309" s="70"/>
      <c r="FW309" s="70"/>
      <c r="FX309" s="70"/>
      <c r="FY309" s="70"/>
      <c r="FZ309" s="70"/>
      <c r="GA309" s="70"/>
      <c r="GB309" s="70"/>
      <c r="GC309" s="70"/>
      <c r="GD309" s="70"/>
      <c r="GE309" s="70"/>
      <c r="GF309" s="70"/>
      <c r="GG309" s="70"/>
      <c r="GH309" s="70"/>
      <c r="GI309" s="70"/>
      <c r="GJ309" s="70"/>
      <c r="GK309" s="70"/>
      <c r="GL309" s="70"/>
      <c r="GM309" s="70"/>
      <c r="GN309" s="70"/>
      <c r="GO309" s="70"/>
      <c r="GP309" s="70"/>
      <c r="GQ309" s="70"/>
      <c r="GR309" s="70"/>
      <c r="GS309" s="70"/>
      <c r="GT309" s="70"/>
      <c r="GU309" s="70"/>
      <c r="GV309" s="70"/>
      <c r="GW309" s="70"/>
      <c r="GX309" s="70"/>
      <c r="GY309" s="70"/>
      <c r="GZ309" s="70"/>
      <c r="HA309" s="70"/>
      <c r="HB309" s="70"/>
      <c r="HC309" s="70"/>
      <c r="HD309" s="70"/>
      <c r="HE309" s="70"/>
      <c r="HF309" s="70"/>
      <c r="HG309" s="70"/>
      <c r="HH309" s="70"/>
      <c r="HI309" s="70"/>
      <c r="HJ309" s="70"/>
      <c r="HK309" s="70"/>
      <c r="HL309" s="70"/>
      <c r="HM309" s="70"/>
      <c r="HN309" s="70"/>
      <c r="HO309" s="70"/>
      <c r="HP309" s="70"/>
      <c r="HQ309" s="70"/>
      <c r="HR309" s="70"/>
      <c r="HS309" s="70"/>
      <c r="HT309" s="70"/>
      <c r="HU309" s="70"/>
      <c r="HV309" s="70"/>
      <c r="HW309" s="70"/>
      <c r="HX309" s="70"/>
      <c r="HY309" s="70"/>
      <c r="HZ309" s="70"/>
      <c r="IA309" s="70"/>
      <c r="IB309" s="70"/>
      <c r="IC309" s="70"/>
      <c r="ID309" s="70"/>
      <c r="IE309" s="70"/>
      <c r="IF309" s="70"/>
      <c r="IG309" s="70"/>
      <c r="IH309" s="70"/>
      <c r="II309" s="70"/>
      <c r="IJ309" s="70"/>
      <c r="IK309" s="70"/>
      <c r="IL309" s="70"/>
      <c r="IM309" s="70"/>
      <c r="IN309" s="70"/>
      <c r="IO309" s="70"/>
      <c r="IP309" s="70"/>
      <c r="IQ309" s="70"/>
      <c r="IR309" s="70"/>
      <c r="IS309" s="70"/>
      <c r="IT309" s="70"/>
      <c r="IU309" s="70"/>
      <c r="IV309" s="70"/>
      <c r="IW309" s="70"/>
      <c r="IX309" s="70"/>
      <c r="IY309" s="70"/>
      <c r="IZ309" s="70"/>
      <c r="JA309" s="70"/>
      <c r="JB309" s="70"/>
      <c r="JC309" s="70"/>
      <c r="JD309" s="70"/>
      <c r="JE309" s="70"/>
      <c r="JF309" s="70"/>
      <c r="JG309" s="70"/>
      <c r="JH309" s="70"/>
      <c r="JI309" s="70"/>
      <c r="JJ309" s="70"/>
      <c r="JK309" s="70"/>
      <c r="JL309" s="70"/>
      <c r="JM309" s="70"/>
      <c r="JN309" s="70"/>
      <c r="JO309" s="70"/>
      <c r="JP309" s="70"/>
      <c r="JQ309" s="70"/>
      <c r="JR309" s="70"/>
      <c r="JS309" s="70"/>
      <c r="JT309" s="70"/>
      <c r="JU309" s="70"/>
      <c r="JV309" s="70"/>
      <c r="JW309" s="70"/>
      <c r="JX309" s="70"/>
      <c r="JY309" s="70"/>
      <c r="JZ309" s="70"/>
      <c r="KA309" s="70"/>
      <c r="KB309" s="70"/>
      <c r="KC309" s="70"/>
      <c r="KD309" s="70"/>
      <c r="KE309" s="70"/>
      <c r="KF309" s="70"/>
      <c r="KG309" s="70"/>
      <c r="KH309" s="70"/>
      <c r="KI309" s="70"/>
      <c r="KJ309" s="70"/>
      <c r="KK309" s="70"/>
      <c r="KL309" s="70"/>
      <c r="KM309" s="70"/>
      <c r="KN309" s="70"/>
      <c r="KO309" s="70"/>
      <c r="KP309" s="70"/>
      <c r="KQ309" s="70"/>
      <c r="KR309" s="70"/>
      <c r="KS309" s="70"/>
      <c r="KT309" s="70"/>
      <c r="KU309" s="70"/>
      <c r="KV309" s="70"/>
      <c r="KW309" s="70"/>
      <c r="KX309" s="70"/>
      <c r="KY309" s="70"/>
      <c r="KZ309" s="70"/>
      <c r="LA309" s="70"/>
      <c r="LB309" s="70"/>
      <c r="LC309" s="70"/>
      <c r="LD309" s="70"/>
      <c r="LE309" s="70"/>
      <c r="LF309" s="70"/>
      <c r="LG309" s="70"/>
      <c r="LH309" s="70"/>
      <c r="LI309" s="70"/>
      <c r="LJ309" s="70"/>
      <c r="LK309" s="70"/>
      <c r="LL309" s="70"/>
      <c r="LM309" s="70"/>
      <c r="LN309" s="70"/>
      <c r="LO309" s="70"/>
      <c r="LP309" s="70"/>
      <c r="LQ309" s="70"/>
      <c r="LR309" s="70"/>
      <c r="LS309" s="70"/>
      <c r="LT309" s="70"/>
      <c r="LU309" s="70"/>
      <c r="LV309" s="70"/>
      <c r="LW309" s="70"/>
      <c r="LX309" s="70"/>
      <c r="LY309" s="70"/>
      <c r="LZ309" s="70"/>
      <c r="MA309" s="70"/>
      <c r="MB309" s="70"/>
      <c r="MC309" s="70"/>
      <c r="MD309" s="70"/>
      <c r="ME309" s="70"/>
      <c r="MF309" s="70"/>
      <c r="MG309" s="70"/>
      <c r="MH309" s="70"/>
      <c r="MI309" s="70"/>
      <c r="MJ309" s="70"/>
      <c r="MK309" s="70"/>
      <c r="ML309" s="70"/>
      <c r="MM309" s="70"/>
      <c r="MN309" s="70"/>
      <c r="MO309" s="70"/>
      <c r="MP309" s="70"/>
      <c r="MQ309" s="70"/>
      <c r="MR309" s="70"/>
      <c r="MS309" s="70"/>
      <c r="MT309" s="70"/>
      <c r="MU309" s="70"/>
      <c r="MV309" s="70"/>
      <c r="MW309" s="70"/>
      <c r="MX309" s="70"/>
      <c r="MY309" s="70"/>
      <c r="MZ309" s="70"/>
      <c r="NA309" s="70"/>
      <c r="NB309" s="70"/>
      <c r="NC309" s="70"/>
      <c r="ND309" s="70"/>
      <c r="NE309" s="70"/>
      <c r="NF309" s="70"/>
      <c r="NG309" s="70"/>
      <c r="NH309" s="70"/>
      <c r="NI309" s="70"/>
      <c r="NJ309" s="70"/>
      <c r="NK309" s="70"/>
      <c r="NL309" s="70"/>
      <c r="NM309" s="70"/>
      <c r="NN309" s="70"/>
      <c r="NO309" s="70"/>
      <c r="NP309" s="70"/>
      <c r="NQ309" s="70"/>
      <c r="NR309" s="70"/>
      <c r="NS309" s="70"/>
      <c r="NT309" s="70"/>
      <c r="NU309" s="70"/>
      <c r="NV309" s="70"/>
      <c r="NW309" s="70"/>
      <c r="NX309" s="70"/>
      <c r="NY309" s="70"/>
      <c r="NZ309" s="70"/>
      <c r="OA309" s="70"/>
      <c r="OB309" s="70"/>
      <c r="OC309" s="70"/>
      <c r="OD309" s="70"/>
      <c r="OE309" s="70"/>
      <c r="OF309" s="70"/>
      <c r="OG309" s="70"/>
      <c r="OH309" s="70"/>
      <c r="OI309" s="70"/>
      <c r="OJ309" s="70"/>
      <c r="OK309" s="70"/>
      <c r="OL309" s="70"/>
      <c r="OM309" s="70"/>
      <c r="ON309" s="70"/>
      <c r="OO309" s="70"/>
      <c r="OP309" s="70"/>
      <c r="OQ309" s="70"/>
      <c r="OR309" s="70"/>
      <c r="OS309" s="70"/>
      <c r="OT309" s="70"/>
      <c r="OU309" s="70"/>
      <c r="OV309" s="70"/>
      <c r="OW309" s="70"/>
      <c r="OX309" s="70"/>
      <c r="OY309" s="70"/>
      <c r="OZ309" s="70"/>
      <c r="PA309" s="70"/>
      <c r="PB309" s="70"/>
      <c r="PC309" s="70"/>
      <c r="PD309" s="70"/>
      <c r="PE309" s="70"/>
      <c r="PF309" s="70"/>
      <c r="PG309" s="70"/>
      <c r="PH309" s="70"/>
      <c r="PI309" s="70"/>
      <c r="PJ309" s="70"/>
      <c r="PK309" s="70"/>
      <c r="PL309" s="70"/>
      <c r="PM309" s="70"/>
      <c r="PN309" s="70"/>
      <c r="PO309" s="70"/>
      <c r="PP309" s="70"/>
      <c r="PQ309" s="70"/>
      <c r="PR309" s="70"/>
      <c r="PS309" s="70"/>
      <c r="PT309" s="70"/>
      <c r="PU309" s="70"/>
      <c r="PV309" s="70"/>
      <c r="PW309" s="70"/>
      <c r="PX309" s="70"/>
      <c r="PY309" s="70"/>
      <c r="PZ309" s="70"/>
      <c r="QA309" s="70"/>
      <c r="QB309" s="70"/>
      <c r="QC309" s="70"/>
      <c r="QD309" s="70"/>
      <c r="QE309" s="70"/>
      <c r="QF309" s="70"/>
      <c r="QG309" s="70"/>
      <c r="QH309" s="70"/>
      <c r="QI309" s="70"/>
      <c r="QJ309" s="70"/>
      <c r="QK309" s="70"/>
      <c r="QL309" s="70"/>
      <c r="QM309" s="70"/>
      <c r="QN309" s="70"/>
      <c r="QO309" s="70"/>
      <c r="QP309" s="70"/>
      <c r="QQ309" s="70"/>
      <c r="QR309" s="70"/>
      <c r="QS309" s="70"/>
      <c r="QT309" s="70"/>
      <c r="QU309" s="70"/>
      <c r="QV309" s="70"/>
      <c r="QW309" s="70"/>
      <c r="QX309" s="70"/>
      <c r="QY309" s="70"/>
      <c r="QZ309" s="70"/>
      <c r="RA309" s="70"/>
      <c r="RB309" s="70"/>
      <c r="RC309" s="70"/>
      <c r="RD309" s="70"/>
      <c r="RE309" s="70"/>
      <c r="RF309" s="70"/>
      <c r="RG309" s="70"/>
      <c r="RH309" s="70"/>
      <c r="RI309" s="70"/>
      <c r="RJ309" s="70"/>
      <c r="RK309" s="70"/>
      <c r="RL309" s="70"/>
      <c r="RM309" s="70"/>
      <c r="RN309" s="70"/>
      <c r="RO309" s="70"/>
      <c r="RP309" s="70"/>
      <c r="RQ309" s="70"/>
      <c r="RR309" s="70"/>
      <c r="RS309" s="70"/>
      <c r="RT309" s="70"/>
      <c r="RU309" s="70"/>
      <c r="RV309" s="70"/>
      <c r="RW309" s="70"/>
      <c r="RX309" s="70"/>
      <c r="RY309" s="70"/>
      <c r="RZ309" s="70"/>
      <c r="SA309" s="70"/>
      <c r="SB309" s="70"/>
      <c r="SC309" s="70"/>
      <c r="SD309" s="70"/>
      <c r="SE309" s="70"/>
      <c r="SF309" s="70"/>
      <c r="SG309" s="70"/>
      <c r="SH309" s="70"/>
      <c r="SI309" s="70"/>
      <c r="SJ309" s="70"/>
      <c r="SK309" s="70"/>
      <c r="SL309" s="70"/>
      <c r="SM309" s="70"/>
      <c r="SN309" s="70"/>
      <c r="SO309" s="70"/>
      <c r="SP309" s="70"/>
      <c r="SQ309" s="70"/>
      <c r="SR309" s="70"/>
      <c r="SS309" s="70"/>
      <c r="ST309" s="70"/>
      <c r="SU309" s="70"/>
      <c r="SV309" s="70"/>
      <c r="SW309" s="70"/>
      <c r="SX309" s="70"/>
      <c r="SY309" s="70"/>
      <c r="SZ309" s="70"/>
      <c r="TA309" s="70"/>
      <c r="TB309" s="70"/>
      <c r="TC309" s="70"/>
      <c r="TD309" s="70"/>
      <c r="TE309" s="70"/>
      <c r="TF309" s="70"/>
      <c r="TG309" s="70"/>
      <c r="TH309" s="70"/>
      <c r="TI309" s="70"/>
      <c r="TJ309" s="70"/>
      <c r="TK309" s="70"/>
      <c r="TL309" s="70"/>
      <c r="TM309" s="70"/>
      <c r="TN309" s="70"/>
      <c r="TO309" s="70"/>
      <c r="TP309" s="70"/>
      <c r="TQ309" s="70"/>
      <c r="TR309" s="70"/>
      <c r="TS309" s="70"/>
      <c r="TT309" s="70"/>
      <c r="TU309" s="70"/>
      <c r="TV309" s="70"/>
      <c r="TW309" s="70"/>
      <c r="TX309" s="70"/>
      <c r="TY309" s="70"/>
      <c r="TZ309" s="70"/>
      <c r="UA309" s="70"/>
      <c r="UB309" s="70"/>
      <c r="UC309" s="70"/>
      <c r="UD309" s="70"/>
      <c r="UE309" s="70"/>
      <c r="UF309" s="70"/>
      <c r="UG309" s="70"/>
      <c r="UH309" s="70"/>
      <c r="UI309" s="70"/>
      <c r="UJ309" s="70"/>
      <c r="UK309" s="70"/>
      <c r="UL309" s="70"/>
      <c r="UM309" s="70"/>
      <c r="UN309" s="70"/>
      <c r="UO309" s="70"/>
      <c r="UP309" s="70"/>
      <c r="UQ309" s="70"/>
      <c r="UR309" s="70"/>
      <c r="US309" s="70"/>
      <c r="UT309" s="70"/>
      <c r="UU309" s="70"/>
      <c r="UV309" s="70"/>
      <c r="UW309" s="70"/>
      <c r="UX309" s="70"/>
      <c r="UY309" s="70"/>
      <c r="UZ309" s="70"/>
      <c r="VA309" s="70"/>
      <c r="VB309" s="70"/>
      <c r="VC309" s="70"/>
      <c r="VD309" s="70"/>
      <c r="VE309" s="70"/>
      <c r="VF309" s="70"/>
      <c r="VG309" s="70"/>
      <c r="VH309" s="70"/>
      <c r="VI309" s="70"/>
      <c r="VJ309" s="70"/>
      <c r="VK309" s="70"/>
      <c r="VL309" s="70"/>
      <c r="VM309" s="70"/>
      <c r="VN309" s="70"/>
      <c r="VO309" s="70"/>
      <c r="VP309" s="70"/>
      <c r="VQ309" s="70"/>
      <c r="VR309" s="70"/>
      <c r="VS309" s="70"/>
      <c r="VT309" s="70"/>
      <c r="VU309" s="70"/>
      <c r="VV309" s="70"/>
      <c r="VW309" s="70"/>
      <c r="VX309" s="70"/>
      <c r="VY309" s="70"/>
      <c r="VZ309" s="70"/>
      <c r="WA309" s="70"/>
      <c r="WB309" s="70"/>
    </row>
    <row r="310" spans="1:600" s="90" customFormat="1">
      <c r="A310" s="401">
        <v>301</v>
      </c>
      <c r="B310" s="419" t="s">
        <v>592</v>
      </c>
      <c r="C310" s="261">
        <f t="shared" ref="C310:X310" si="8">+C186+C126+C45</f>
        <v>25016.3</v>
      </c>
      <c r="D310" s="261">
        <f t="shared" si="8"/>
        <v>24211.699999999997</v>
      </c>
      <c r="E310" s="261">
        <f t="shared" si="8"/>
        <v>351.5</v>
      </c>
      <c r="F310" s="261">
        <f t="shared" si="8"/>
        <v>453.1</v>
      </c>
      <c r="G310" s="261">
        <f t="shared" si="8"/>
        <v>0</v>
      </c>
      <c r="H310" s="261">
        <f t="shared" si="8"/>
        <v>0</v>
      </c>
      <c r="I310" s="261">
        <f t="shared" si="8"/>
        <v>0</v>
      </c>
      <c r="J310" s="261">
        <f t="shared" si="8"/>
        <v>0</v>
      </c>
      <c r="K310" s="261">
        <f t="shared" si="8"/>
        <v>0</v>
      </c>
      <c r="L310" s="261">
        <f t="shared" si="8"/>
        <v>0</v>
      </c>
      <c r="M310" s="261">
        <f t="shared" si="8"/>
        <v>0</v>
      </c>
      <c r="N310" s="261">
        <f t="shared" si="8"/>
        <v>0</v>
      </c>
      <c r="O310" s="261">
        <f t="shared" si="8"/>
        <v>56.1</v>
      </c>
      <c r="P310" s="261">
        <f t="shared" si="8"/>
        <v>0</v>
      </c>
      <c r="Q310" s="261">
        <f t="shared" si="8"/>
        <v>0</v>
      </c>
      <c r="R310" s="261">
        <f t="shared" si="8"/>
        <v>0</v>
      </c>
      <c r="S310" s="261">
        <f t="shared" si="8"/>
        <v>0</v>
      </c>
      <c r="T310" s="261">
        <f t="shared" si="8"/>
        <v>40.900000000000006</v>
      </c>
      <c r="U310" s="261">
        <f t="shared" si="8"/>
        <v>356.09999999999997</v>
      </c>
      <c r="V310" s="261">
        <f t="shared" si="8"/>
        <v>0</v>
      </c>
      <c r="W310" s="261">
        <f t="shared" si="8"/>
        <v>0</v>
      </c>
      <c r="X310" s="261">
        <f t="shared" si="8"/>
        <v>0</v>
      </c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  <c r="BZ310" s="70"/>
      <c r="CA310" s="70"/>
      <c r="CB310" s="70"/>
      <c r="CC310" s="70"/>
      <c r="CD310" s="70"/>
      <c r="CE310" s="70"/>
      <c r="CF310" s="70"/>
      <c r="CG310" s="70"/>
      <c r="CH310" s="70"/>
      <c r="CI310" s="70"/>
      <c r="CJ310" s="70"/>
      <c r="CK310" s="70"/>
      <c r="CL310" s="70"/>
      <c r="CM310" s="70"/>
      <c r="CN310" s="70"/>
      <c r="CO310" s="70"/>
      <c r="CP310" s="70"/>
      <c r="CQ310" s="70"/>
      <c r="CR310" s="70"/>
      <c r="CS310" s="70"/>
      <c r="CT310" s="70"/>
      <c r="CU310" s="70"/>
      <c r="CV310" s="70"/>
      <c r="CW310" s="70"/>
      <c r="CX310" s="70"/>
      <c r="CY310" s="70"/>
      <c r="CZ310" s="70"/>
      <c r="DA310" s="70"/>
      <c r="DB310" s="70"/>
      <c r="DC310" s="70"/>
      <c r="DD310" s="70"/>
      <c r="DE310" s="70"/>
      <c r="DF310" s="70"/>
      <c r="DG310" s="70"/>
      <c r="DH310" s="70"/>
      <c r="DI310" s="70"/>
      <c r="DJ310" s="70"/>
      <c r="DK310" s="70"/>
      <c r="DL310" s="70"/>
      <c r="DM310" s="70"/>
      <c r="DN310" s="70"/>
      <c r="DO310" s="70"/>
      <c r="DP310" s="70"/>
      <c r="DQ310" s="70"/>
      <c r="DR310" s="70"/>
      <c r="DS310" s="70"/>
      <c r="DT310" s="70"/>
      <c r="DU310" s="70"/>
      <c r="DV310" s="70"/>
      <c r="DW310" s="70"/>
      <c r="DX310" s="70"/>
      <c r="DY310" s="70"/>
      <c r="DZ310" s="70"/>
      <c r="EA310" s="70"/>
      <c r="EB310" s="70"/>
      <c r="EC310" s="70"/>
      <c r="ED310" s="70"/>
      <c r="EE310" s="70"/>
      <c r="EF310" s="70"/>
      <c r="EG310" s="70"/>
      <c r="EH310" s="70"/>
      <c r="EI310" s="70"/>
      <c r="EJ310" s="70"/>
      <c r="EK310" s="70"/>
      <c r="EL310" s="70"/>
      <c r="EM310" s="70"/>
      <c r="EN310" s="70"/>
      <c r="EO310" s="70"/>
      <c r="EP310" s="70"/>
      <c r="EQ310" s="70"/>
      <c r="ER310" s="70"/>
      <c r="ES310" s="70"/>
      <c r="ET310" s="70"/>
      <c r="EU310" s="70"/>
      <c r="EV310" s="70"/>
      <c r="EW310" s="70"/>
      <c r="EX310" s="70"/>
      <c r="EY310" s="70"/>
      <c r="EZ310" s="70"/>
      <c r="FA310" s="70"/>
      <c r="FB310" s="70"/>
      <c r="FC310" s="70"/>
      <c r="FD310" s="70"/>
      <c r="FE310" s="70"/>
      <c r="FF310" s="70"/>
      <c r="FG310" s="70"/>
      <c r="FH310" s="70"/>
      <c r="FI310" s="70"/>
      <c r="FJ310" s="70"/>
      <c r="FK310" s="70"/>
      <c r="FL310" s="70"/>
      <c r="FM310" s="70"/>
      <c r="FN310" s="70"/>
      <c r="FO310" s="70"/>
      <c r="FP310" s="70"/>
      <c r="FQ310" s="70"/>
      <c r="FR310" s="70"/>
      <c r="FS310" s="70"/>
      <c r="FT310" s="70"/>
      <c r="FU310" s="70"/>
      <c r="FV310" s="70"/>
      <c r="FW310" s="70"/>
      <c r="FX310" s="70"/>
      <c r="FY310" s="70"/>
      <c r="FZ310" s="70"/>
      <c r="GA310" s="70"/>
      <c r="GB310" s="70"/>
      <c r="GC310" s="70"/>
      <c r="GD310" s="70"/>
      <c r="GE310" s="70"/>
      <c r="GF310" s="70"/>
      <c r="GG310" s="70"/>
      <c r="GH310" s="70"/>
      <c r="GI310" s="70"/>
      <c r="GJ310" s="70"/>
      <c r="GK310" s="70"/>
      <c r="GL310" s="70"/>
      <c r="GM310" s="70"/>
      <c r="GN310" s="70"/>
      <c r="GO310" s="70"/>
      <c r="GP310" s="70"/>
      <c r="GQ310" s="70"/>
      <c r="GR310" s="70"/>
      <c r="GS310" s="70"/>
      <c r="GT310" s="70"/>
      <c r="GU310" s="70"/>
      <c r="GV310" s="70"/>
      <c r="GW310" s="70"/>
      <c r="GX310" s="70"/>
      <c r="GY310" s="70"/>
      <c r="GZ310" s="70"/>
      <c r="HA310" s="70"/>
      <c r="HB310" s="70"/>
      <c r="HC310" s="70"/>
      <c r="HD310" s="70"/>
      <c r="HE310" s="70"/>
      <c r="HF310" s="70"/>
      <c r="HG310" s="70"/>
      <c r="HH310" s="70"/>
      <c r="HI310" s="70"/>
      <c r="HJ310" s="70"/>
      <c r="HK310" s="70"/>
      <c r="HL310" s="70"/>
      <c r="HM310" s="70"/>
      <c r="HN310" s="70"/>
      <c r="HO310" s="70"/>
      <c r="HP310" s="70"/>
      <c r="HQ310" s="70"/>
      <c r="HR310" s="70"/>
      <c r="HS310" s="70"/>
      <c r="HT310" s="70"/>
      <c r="HU310" s="70"/>
      <c r="HV310" s="70"/>
      <c r="HW310" s="70"/>
      <c r="HX310" s="70"/>
      <c r="HY310" s="70"/>
      <c r="HZ310" s="70"/>
      <c r="IA310" s="70"/>
      <c r="IB310" s="70"/>
      <c r="IC310" s="70"/>
      <c r="ID310" s="70"/>
      <c r="IE310" s="70"/>
      <c r="IF310" s="70"/>
      <c r="IG310" s="70"/>
      <c r="IH310" s="70"/>
      <c r="II310" s="70"/>
      <c r="IJ310" s="70"/>
      <c r="IK310" s="70"/>
      <c r="IL310" s="70"/>
      <c r="IM310" s="70"/>
      <c r="IN310" s="70"/>
      <c r="IO310" s="70"/>
      <c r="IP310" s="70"/>
      <c r="IQ310" s="70"/>
      <c r="IR310" s="70"/>
      <c r="IS310" s="70"/>
      <c r="IT310" s="70"/>
      <c r="IU310" s="70"/>
      <c r="IV310" s="70"/>
      <c r="IW310" s="70"/>
      <c r="IX310" s="70"/>
      <c r="IY310" s="70"/>
      <c r="IZ310" s="70"/>
      <c r="JA310" s="70"/>
      <c r="JB310" s="70"/>
      <c r="JC310" s="70"/>
      <c r="JD310" s="70"/>
      <c r="JE310" s="70"/>
      <c r="JF310" s="70"/>
      <c r="JG310" s="70"/>
      <c r="JH310" s="70"/>
      <c r="JI310" s="70"/>
      <c r="JJ310" s="70"/>
      <c r="JK310" s="70"/>
      <c r="JL310" s="70"/>
      <c r="JM310" s="70"/>
      <c r="JN310" s="70"/>
      <c r="JO310" s="70"/>
      <c r="JP310" s="70"/>
      <c r="JQ310" s="70"/>
      <c r="JR310" s="70"/>
      <c r="JS310" s="70"/>
      <c r="JT310" s="70"/>
      <c r="JU310" s="70"/>
      <c r="JV310" s="70"/>
      <c r="JW310" s="70"/>
      <c r="JX310" s="70"/>
      <c r="JY310" s="70"/>
      <c r="JZ310" s="70"/>
      <c r="KA310" s="70"/>
      <c r="KB310" s="70"/>
      <c r="KC310" s="70"/>
      <c r="KD310" s="70"/>
      <c r="KE310" s="70"/>
      <c r="KF310" s="70"/>
      <c r="KG310" s="70"/>
      <c r="KH310" s="70"/>
      <c r="KI310" s="70"/>
      <c r="KJ310" s="70"/>
      <c r="KK310" s="70"/>
      <c r="KL310" s="70"/>
      <c r="KM310" s="70"/>
      <c r="KN310" s="70"/>
      <c r="KO310" s="70"/>
      <c r="KP310" s="70"/>
      <c r="KQ310" s="70"/>
      <c r="KR310" s="70"/>
      <c r="KS310" s="70"/>
      <c r="KT310" s="70"/>
      <c r="KU310" s="70"/>
      <c r="KV310" s="70"/>
      <c r="KW310" s="70"/>
      <c r="KX310" s="70"/>
      <c r="KY310" s="70"/>
      <c r="KZ310" s="70"/>
      <c r="LA310" s="70"/>
      <c r="LB310" s="70"/>
      <c r="LC310" s="70"/>
      <c r="LD310" s="70"/>
      <c r="LE310" s="70"/>
      <c r="LF310" s="70"/>
      <c r="LG310" s="70"/>
      <c r="LH310" s="70"/>
      <c r="LI310" s="70"/>
      <c r="LJ310" s="70"/>
      <c r="LK310" s="70"/>
      <c r="LL310" s="70"/>
      <c r="LM310" s="70"/>
      <c r="LN310" s="70"/>
      <c r="LO310" s="70"/>
      <c r="LP310" s="70"/>
      <c r="LQ310" s="70"/>
      <c r="LR310" s="70"/>
      <c r="LS310" s="70"/>
      <c r="LT310" s="70"/>
      <c r="LU310" s="70"/>
      <c r="LV310" s="70"/>
      <c r="LW310" s="70"/>
      <c r="LX310" s="70"/>
      <c r="LY310" s="70"/>
      <c r="LZ310" s="70"/>
      <c r="MA310" s="70"/>
      <c r="MB310" s="70"/>
      <c r="MC310" s="70"/>
      <c r="MD310" s="70"/>
      <c r="ME310" s="70"/>
      <c r="MF310" s="70"/>
      <c r="MG310" s="70"/>
      <c r="MH310" s="70"/>
      <c r="MI310" s="70"/>
      <c r="MJ310" s="70"/>
      <c r="MK310" s="70"/>
      <c r="ML310" s="70"/>
      <c r="MM310" s="70"/>
      <c r="MN310" s="70"/>
      <c r="MO310" s="70"/>
      <c r="MP310" s="70"/>
      <c r="MQ310" s="70"/>
      <c r="MR310" s="70"/>
      <c r="MS310" s="70"/>
      <c r="MT310" s="70"/>
      <c r="MU310" s="70"/>
      <c r="MV310" s="70"/>
      <c r="MW310" s="70"/>
      <c r="MX310" s="70"/>
      <c r="MY310" s="70"/>
      <c r="MZ310" s="70"/>
      <c r="NA310" s="70"/>
      <c r="NB310" s="70"/>
      <c r="NC310" s="70"/>
      <c r="ND310" s="70"/>
      <c r="NE310" s="70"/>
      <c r="NF310" s="70"/>
      <c r="NG310" s="70"/>
      <c r="NH310" s="70"/>
      <c r="NI310" s="70"/>
      <c r="NJ310" s="70"/>
      <c r="NK310" s="70"/>
      <c r="NL310" s="70"/>
      <c r="NM310" s="70"/>
      <c r="NN310" s="70"/>
      <c r="NO310" s="70"/>
      <c r="NP310" s="70"/>
      <c r="NQ310" s="70"/>
      <c r="NR310" s="70"/>
      <c r="NS310" s="70"/>
      <c r="NT310" s="70"/>
      <c r="NU310" s="70"/>
      <c r="NV310" s="70"/>
      <c r="NW310" s="70"/>
      <c r="NX310" s="70"/>
      <c r="NY310" s="70"/>
      <c r="NZ310" s="70"/>
      <c r="OA310" s="70"/>
      <c r="OB310" s="70"/>
      <c r="OC310" s="70"/>
      <c r="OD310" s="70"/>
      <c r="OE310" s="70"/>
      <c r="OF310" s="70"/>
      <c r="OG310" s="70"/>
      <c r="OH310" s="70"/>
      <c r="OI310" s="70"/>
      <c r="OJ310" s="70"/>
      <c r="OK310" s="70"/>
      <c r="OL310" s="70"/>
      <c r="OM310" s="70"/>
      <c r="ON310" s="70"/>
      <c r="OO310" s="70"/>
      <c r="OP310" s="70"/>
      <c r="OQ310" s="70"/>
      <c r="OR310" s="70"/>
      <c r="OS310" s="70"/>
      <c r="OT310" s="70"/>
      <c r="OU310" s="70"/>
      <c r="OV310" s="70"/>
      <c r="OW310" s="70"/>
      <c r="OX310" s="70"/>
      <c r="OY310" s="70"/>
      <c r="OZ310" s="70"/>
      <c r="PA310" s="70"/>
      <c r="PB310" s="70"/>
      <c r="PC310" s="70"/>
      <c r="PD310" s="70"/>
      <c r="PE310" s="70"/>
      <c r="PF310" s="70"/>
      <c r="PG310" s="70"/>
      <c r="PH310" s="70"/>
      <c r="PI310" s="70"/>
      <c r="PJ310" s="70"/>
      <c r="PK310" s="70"/>
      <c r="PL310" s="70"/>
      <c r="PM310" s="70"/>
      <c r="PN310" s="70"/>
      <c r="PO310" s="70"/>
      <c r="PP310" s="70"/>
      <c r="PQ310" s="70"/>
      <c r="PR310" s="70"/>
      <c r="PS310" s="70"/>
      <c r="PT310" s="70"/>
      <c r="PU310" s="70"/>
      <c r="PV310" s="70"/>
      <c r="PW310" s="70"/>
      <c r="PX310" s="70"/>
      <c r="PY310" s="70"/>
      <c r="PZ310" s="70"/>
      <c r="QA310" s="70"/>
      <c r="QB310" s="70"/>
      <c r="QC310" s="70"/>
      <c r="QD310" s="70"/>
      <c r="QE310" s="70"/>
      <c r="QF310" s="70"/>
      <c r="QG310" s="70"/>
      <c r="QH310" s="70"/>
      <c r="QI310" s="70"/>
      <c r="QJ310" s="70"/>
      <c r="QK310" s="70"/>
      <c r="QL310" s="70"/>
      <c r="QM310" s="70"/>
      <c r="QN310" s="70"/>
      <c r="QO310" s="70"/>
      <c r="QP310" s="70"/>
      <c r="QQ310" s="70"/>
      <c r="QR310" s="70"/>
      <c r="QS310" s="70"/>
      <c r="QT310" s="70"/>
      <c r="QU310" s="70"/>
      <c r="QV310" s="70"/>
      <c r="QW310" s="70"/>
      <c r="QX310" s="70"/>
      <c r="QY310" s="70"/>
      <c r="QZ310" s="70"/>
      <c r="RA310" s="70"/>
      <c r="RB310" s="70"/>
      <c r="RC310" s="70"/>
      <c r="RD310" s="70"/>
      <c r="RE310" s="70"/>
      <c r="RF310" s="70"/>
      <c r="RG310" s="70"/>
      <c r="RH310" s="70"/>
      <c r="RI310" s="70"/>
      <c r="RJ310" s="70"/>
      <c r="RK310" s="70"/>
      <c r="RL310" s="70"/>
      <c r="RM310" s="70"/>
      <c r="RN310" s="70"/>
      <c r="RO310" s="70"/>
      <c r="RP310" s="70"/>
      <c r="RQ310" s="70"/>
      <c r="RR310" s="70"/>
      <c r="RS310" s="70"/>
      <c r="RT310" s="70"/>
      <c r="RU310" s="70"/>
      <c r="RV310" s="70"/>
      <c r="RW310" s="70"/>
      <c r="RX310" s="70"/>
      <c r="RY310" s="70"/>
      <c r="RZ310" s="70"/>
      <c r="SA310" s="70"/>
      <c r="SB310" s="70"/>
      <c r="SC310" s="70"/>
      <c r="SD310" s="70"/>
      <c r="SE310" s="70"/>
      <c r="SF310" s="70"/>
      <c r="SG310" s="70"/>
      <c r="SH310" s="70"/>
      <c r="SI310" s="70"/>
      <c r="SJ310" s="70"/>
      <c r="SK310" s="70"/>
      <c r="SL310" s="70"/>
      <c r="SM310" s="70"/>
      <c r="SN310" s="70"/>
      <c r="SO310" s="70"/>
      <c r="SP310" s="70"/>
      <c r="SQ310" s="70"/>
      <c r="SR310" s="70"/>
      <c r="SS310" s="70"/>
      <c r="ST310" s="70"/>
      <c r="SU310" s="70"/>
      <c r="SV310" s="70"/>
      <c r="SW310" s="70"/>
      <c r="SX310" s="70"/>
      <c r="SY310" s="70"/>
      <c r="SZ310" s="70"/>
      <c r="TA310" s="70"/>
      <c r="TB310" s="70"/>
      <c r="TC310" s="70"/>
      <c r="TD310" s="70"/>
      <c r="TE310" s="70"/>
      <c r="TF310" s="70"/>
      <c r="TG310" s="70"/>
      <c r="TH310" s="70"/>
      <c r="TI310" s="70"/>
      <c r="TJ310" s="70"/>
      <c r="TK310" s="70"/>
      <c r="TL310" s="70"/>
      <c r="TM310" s="70"/>
      <c r="TN310" s="70"/>
      <c r="TO310" s="70"/>
      <c r="TP310" s="70"/>
      <c r="TQ310" s="70"/>
      <c r="TR310" s="70"/>
      <c r="TS310" s="70"/>
      <c r="TT310" s="70"/>
      <c r="TU310" s="70"/>
      <c r="TV310" s="70"/>
      <c r="TW310" s="70"/>
      <c r="TX310" s="70"/>
      <c r="TY310" s="70"/>
      <c r="TZ310" s="70"/>
      <c r="UA310" s="70"/>
      <c r="UB310" s="70"/>
      <c r="UC310" s="70"/>
      <c r="UD310" s="70"/>
      <c r="UE310" s="70"/>
      <c r="UF310" s="70"/>
      <c r="UG310" s="70"/>
      <c r="UH310" s="70"/>
      <c r="UI310" s="70"/>
      <c r="UJ310" s="70"/>
      <c r="UK310" s="70"/>
      <c r="UL310" s="70"/>
      <c r="UM310" s="70"/>
      <c r="UN310" s="70"/>
      <c r="UO310" s="70"/>
      <c r="UP310" s="70"/>
      <c r="UQ310" s="70"/>
      <c r="UR310" s="70"/>
      <c r="US310" s="70"/>
      <c r="UT310" s="70"/>
      <c r="UU310" s="70"/>
      <c r="UV310" s="70"/>
      <c r="UW310" s="70"/>
      <c r="UX310" s="70"/>
      <c r="UY310" s="70"/>
      <c r="UZ310" s="70"/>
      <c r="VA310" s="70"/>
      <c r="VB310" s="70"/>
      <c r="VC310" s="70"/>
      <c r="VD310" s="70"/>
      <c r="VE310" s="70"/>
      <c r="VF310" s="70"/>
      <c r="VG310" s="70"/>
      <c r="VH310" s="70"/>
      <c r="VI310" s="70"/>
      <c r="VJ310" s="70"/>
      <c r="VK310" s="70"/>
      <c r="VL310" s="70"/>
      <c r="VM310" s="70"/>
      <c r="VN310" s="70"/>
      <c r="VO310" s="70"/>
      <c r="VP310" s="70"/>
      <c r="VQ310" s="70"/>
      <c r="VR310" s="70"/>
      <c r="VS310" s="70"/>
      <c r="VT310" s="70"/>
      <c r="VU310" s="70"/>
      <c r="VV310" s="70"/>
      <c r="VW310" s="70"/>
      <c r="VX310" s="70"/>
      <c r="VY310" s="70"/>
      <c r="VZ310" s="70"/>
      <c r="WA310" s="70"/>
      <c r="WB310" s="70"/>
    </row>
    <row r="311" spans="1:600" s="90" customFormat="1" ht="70.900000000000006" customHeight="1">
      <c r="A311" s="401">
        <v>302</v>
      </c>
      <c r="B311" s="262" t="s">
        <v>685</v>
      </c>
      <c r="C311" s="263">
        <f t="shared" ref="C311:X311" si="9">+C239+C187</f>
        <v>7729.8000000000011</v>
      </c>
      <c r="D311" s="263">
        <f t="shared" si="9"/>
        <v>4533.0999999999995</v>
      </c>
      <c r="E311" s="263">
        <f t="shared" si="9"/>
        <v>66.7</v>
      </c>
      <c r="F311" s="263">
        <f t="shared" si="9"/>
        <v>3130</v>
      </c>
      <c r="G311" s="263">
        <f t="shared" si="9"/>
        <v>16.200000000000003</v>
      </c>
      <c r="H311" s="263">
        <f t="shared" si="9"/>
        <v>16.7</v>
      </c>
      <c r="I311" s="263">
        <f t="shared" si="9"/>
        <v>3.9</v>
      </c>
      <c r="J311" s="263">
        <f t="shared" si="9"/>
        <v>57.4</v>
      </c>
      <c r="K311" s="263">
        <f t="shared" si="9"/>
        <v>6.9</v>
      </c>
      <c r="L311" s="263">
        <f t="shared" si="9"/>
        <v>0.6</v>
      </c>
      <c r="M311" s="263">
        <f t="shared" si="9"/>
        <v>0</v>
      </c>
      <c r="N311" s="263">
        <f t="shared" si="9"/>
        <v>335.8</v>
      </c>
      <c r="O311" s="263">
        <f t="shared" si="9"/>
        <v>31.599999999999998</v>
      </c>
      <c r="P311" s="263">
        <f t="shared" si="9"/>
        <v>23</v>
      </c>
      <c r="Q311" s="263">
        <f t="shared" si="9"/>
        <v>38.9</v>
      </c>
      <c r="R311" s="263">
        <f t="shared" si="9"/>
        <v>4.3</v>
      </c>
      <c r="S311" s="263">
        <f t="shared" si="9"/>
        <v>1.6</v>
      </c>
      <c r="T311" s="263">
        <f t="shared" si="9"/>
        <v>14.2</v>
      </c>
      <c r="U311" s="263">
        <f t="shared" si="9"/>
        <v>822.1</v>
      </c>
      <c r="V311" s="263">
        <f t="shared" si="9"/>
        <v>1732.9</v>
      </c>
      <c r="W311" s="263">
        <f t="shared" si="9"/>
        <v>23.9</v>
      </c>
      <c r="X311" s="263">
        <f t="shared" si="9"/>
        <v>0</v>
      </c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  <c r="DH311" s="70"/>
      <c r="DI311" s="70"/>
      <c r="DJ311" s="70"/>
      <c r="DK311" s="70"/>
      <c r="DL311" s="70"/>
      <c r="DM311" s="70"/>
      <c r="DN311" s="70"/>
      <c r="DO311" s="70"/>
      <c r="DP311" s="70"/>
      <c r="DQ311" s="70"/>
      <c r="DR311" s="70"/>
      <c r="DS311" s="70"/>
      <c r="DT311" s="70"/>
      <c r="DU311" s="70"/>
      <c r="DV311" s="70"/>
      <c r="DW311" s="70"/>
      <c r="DX311" s="70"/>
      <c r="DY311" s="70"/>
      <c r="DZ311" s="70"/>
      <c r="EA311" s="70"/>
      <c r="EB311" s="70"/>
      <c r="EC311" s="70"/>
      <c r="ED311" s="70"/>
      <c r="EE311" s="70"/>
      <c r="EF311" s="70"/>
      <c r="EG311" s="70"/>
      <c r="EH311" s="70"/>
      <c r="EI311" s="70"/>
      <c r="EJ311" s="70"/>
      <c r="EK311" s="70"/>
      <c r="EL311" s="70"/>
      <c r="EM311" s="70"/>
      <c r="EN311" s="70"/>
      <c r="EO311" s="70"/>
      <c r="EP311" s="70"/>
      <c r="EQ311" s="70"/>
      <c r="ER311" s="70"/>
      <c r="ES311" s="70"/>
      <c r="ET311" s="70"/>
      <c r="EU311" s="70"/>
      <c r="EV311" s="70"/>
      <c r="EW311" s="70"/>
      <c r="EX311" s="70"/>
      <c r="EY311" s="70"/>
      <c r="EZ311" s="70"/>
      <c r="FA311" s="70"/>
      <c r="FB311" s="70"/>
      <c r="FC311" s="70"/>
      <c r="FD311" s="70"/>
      <c r="FE311" s="70"/>
      <c r="FF311" s="70"/>
      <c r="FG311" s="70"/>
      <c r="FH311" s="70"/>
      <c r="FI311" s="70"/>
      <c r="FJ311" s="70"/>
      <c r="FK311" s="70"/>
      <c r="FL311" s="70"/>
      <c r="FM311" s="70"/>
      <c r="FN311" s="70"/>
      <c r="FO311" s="70"/>
      <c r="FP311" s="70"/>
      <c r="FQ311" s="70"/>
      <c r="FR311" s="70"/>
      <c r="FS311" s="70"/>
      <c r="FT311" s="70"/>
      <c r="FU311" s="70"/>
      <c r="FV311" s="70"/>
      <c r="FW311" s="70"/>
      <c r="FX311" s="70"/>
      <c r="FY311" s="70"/>
      <c r="FZ311" s="70"/>
      <c r="GA311" s="70"/>
      <c r="GB311" s="70"/>
      <c r="GC311" s="70"/>
      <c r="GD311" s="70"/>
      <c r="GE311" s="70"/>
      <c r="GF311" s="70"/>
      <c r="GG311" s="70"/>
      <c r="GH311" s="70"/>
      <c r="GI311" s="70"/>
      <c r="GJ311" s="70"/>
      <c r="GK311" s="70"/>
      <c r="GL311" s="70"/>
      <c r="GM311" s="70"/>
      <c r="GN311" s="70"/>
      <c r="GO311" s="70"/>
      <c r="GP311" s="70"/>
      <c r="GQ311" s="70"/>
      <c r="GR311" s="70"/>
      <c r="GS311" s="70"/>
      <c r="GT311" s="70"/>
      <c r="GU311" s="70"/>
      <c r="GV311" s="70"/>
      <c r="GW311" s="70"/>
      <c r="GX311" s="70"/>
      <c r="GY311" s="70"/>
      <c r="GZ311" s="70"/>
      <c r="HA311" s="70"/>
      <c r="HB311" s="70"/>
      <c r="HC311" s="70"/>
      <c r="HD311" s="70"/>
      <c r="HE311" s="70"/>
      <c r="HF311" s="70"/>
      <c r="HG311" s="70"/>
      <c r="HH311" s="70"/>
      <c r="HI311" s="70"/>
      <c r="HJ311" s="70"/>
      <c r="HK311" s="70"/>
      <c r="HL311" s="70"/>
      <c r="HM311" s="70"/>
      <c r="HN311" s="70"/>
      <c r="HO311" s="70"/>
      <c r="HP311" s="70"/>
      <c r="HQ311" s="70"/>
      <c r="HR311" s="70"/>
      <c r="HS311" s="70"/>
      <c r="HT311" s="70"/>
      <c r="HU311" s="70"/>
      <c r="HV311" s="70"/>
      <c r="HW311" s="70"/>
      <c r="HX311" s="70"/>
      <c r="HY311" s="70"/>
      <c r="HZ311" s="70"/>
      <c r="IA311" s="70"/>
      <c r="IB311" s="70"/>
      <c r="IC311" s="70"/>
      <c r="ID311" s="70"/>
      <c r="IE311" s="70"/>
      <c r="IF311" s="70"/>
      <c r="IG311" s="70"/>
      <c r="IH311" s="70"/>
      <c r="II311" s="70"/>
      <c r="IJ311" s="70"/>
      <c r="IK311" s="70"/>
      <c r="IL311" s="70"/>
      <c r="IM311" s="70"/>
      <c r="IN311" s="70"/>
      <c r="IO311" s="70"/>
      <c r="IP311" s="70"/>
      <c r="IQ311" s="70"/>
      <c r="IR311" s="70"/>
      <c r="IS311" s="70"/>
      <c r="IT311" s="70"/>
      <c r="IU311" s="70"/>
      <c r="IV311" s="70"/>
      <c r="IW311" s="70"/>
      <c r="IX311" s="70"/>
      <c r="IY311" s="70"/>
      <c r="IZ311" s="70"/>
      <c r="JA311" s="70"/>
      <c r="JB311" s="70"/>
      <c r="JC311" s="70"/>
      <c r="JD311" s="70"/>
      <c r="JE311" s="70"/>
      <c r="JF311" s="70"/>
      <c r="JG311" s="70"/>
      <c r="JH311" s="70"/>
      <c r="JI311" s="70"/>
      <c r="JJ311" s="70"/>
      <c r="JK311" s="70"/>
      <c r="JL311" s="70"/>
      <c r="JM311" s="70"/>
      <c r="JN311" s="70"/>
      <c r="JO311" s="70"/>
      <c r="JP311" s="70"/>
      <c r="JQ311" s="70"/>
      <c r="JR311" s="70"/>
      <c r="JS311" s="70"/>
      <c r="JT311" s="70"/>
      <c r="JU311" s="70"/>
      <c r="JV311" s="70"/>
      <c r="JW311" s="70"/>
      <c r="JX311" s="70"/>
      <c r="JY311" s="70"/>
      <c r="JZ311" s="70"/>
      <c r="KA311" s="70"/>
      <c r="KB311" s="70"/>
      <c r="KC311" s="70"/>
      <c r="KD311" s="70"/>
      <c r="KE311" s="70"/>
      <c r="KF311" s="70"/>
      <c r="KG311" s="70"/>
      <c r="KH311" s="70"/>
      <c r="KI311" s="70"/>
      <c r="KJ311" s="70"/>
      <c r="KK311" s="70"/>
      <c r="KL311" s="70"/>
      <c r="KM311" s="70"/>
      <c r="KN311" s="70"/>
      <c r="KO311" s="70"/>
      <c r="KP311" s="70"/>
      <c r="KQ311" s="70"/>
      <c r="KR311" s="70"/>
      <c r="KS311" s="70"/>
      <c r="KT311" s="70"/>
      <c r="KU311" s="70"/>
      <c r="KV311" s="70"/>
      <c r="KW311" s="70"/>
      <c r="KX311" s="70"/>
      <c r="KY311" s="70"/>
      <c r="KZ311" s="70"/>
      <c r="LA311" s="70"/>
      <c r="LB311" s="70"/>
      <c r="LC311" s="70"/>
      <c r="LD311" s="70"/>
      <c r="LE311" s="70"/>
      <c r="LF311" s="70"/>
      <c r="LG311" s="70"/>
      <c r="LH311" s="70"/>
      <c r="LI311" s="70"/>
      <c r="LJ311" s="70"/>
      <c r="LK311" s="70"/>
      <c r="LL311" s="70"/>
      <c r="LM311" s="70"/>
      <c r="LN311" s="70"/>
      <c r="LO311" s="70"/>
      <c r="LP311" s="70"/>
      <c r="LQ311" s="70"/>
      <c r="LR311" s="70"/>
      <c r="LS311" s="70"/>
      <c r="LT311" s="70"/>
      <c r="LU311" s="70"/>
      <c r="LV311" s="70"/>
      <c r="LW311" s="70"/>
      <c r="LX311" s="70"/>
      <c r="LY311" s="70"/>
      <c r="LZ311" s="70"/>
      <c r="MA311" s="70"/>
      <c r="MB311" s="70"/>
      <c r="MC311" s="70"/>
      <c r="MD311" s="70"/>
      <c r="ME311" s="70"/>
      <c r="MF311" s="70"/>
      <c r="MG311" s="70"/>
      <c r="MH311" s="70"/>
      <c r="MI311" s="70"/>
      <c r="MJ311" s="70"/>
      <c r="MK311" s="70"/>
      <c r="ML311" s="70"/>
      <c r="MM311" s="70"/>
      <c r="MN311" s="70"/>
      <c r="MO311" s="70"/>
      <c r="MP311" s="70"/>
      <c r="MQ311" s="70"/>
      <c r="MR311" s="70"/>
      <c r="MS311" s="70"/>
      <c r="MT311" s="70"/>
      <c r="MU311" s="70"/>
      <c r="MV311" s="70"/>
      <c r="MW311" s="70"/>
      <c r="MX311" s="70"/>
      <c r="MY311" s="70"/>
      <c r="MZ311" s="70"/>
      <c r="NA311" s="70"/>
      <c r="NB311" s="70"/>
      <c r="NC311" s="70"/>
      <c r="ND311" s="70"/>
      <c r="NE311" s="70"/>
      <c r="NF311" s="70"/>
      <c r="NG311" s="70"/>
      <c r="NH311" s="70"/>
      <c r="NI311" s="70"/>
      <c r="NJ311" s="70"/>
      <c r="NK311" s="70"/>
      <c r="NL311" s="70"/>
      <c r="NM311" s="70"/>
      <c r="NN311" s="70"/>
      <c r="NO311" s="70"/>
      <c r="NP311" s="70"/>
      <c r="NQ311" s="70"/>
      <c r="NR311" s="70"/>
      <c r="NS311" s="70"/>
      <c r="NT311" s="70"/>
      <c r="NU311" s="70"/>
      <c r="NV311" s="70"/>
      <c r="NW311" s="70"/>
      <c r="NX311" s="70"/>
      <c r="NY311" s="70"/>
      <c r="NZ311" s="70"/>
      <c r="OA311" s="70"/>
      <c r="OB311" s="70"/>
      <c r="OC311" s="70"/>
      <c r="OD311" s="70"/>
      <c r="OE311" s="70"/>
      <c r="OF311" s="70"/>
      <c r="OG311" s="70"/>
      <c r="OH311" s="70"/>
      <c r="OI311" s="70"/>
      <c r="OJ311" s="70"/>
      <c r="OK311" s="70"/>
      <c r="OL311" s="70"/>
      <c r="OM311" s="70"/>
      <c r="ON311" s="70"/>
      <c r="OO311" s="70"/>
      <c r="OP311" s="70"/>
      <c r="OQ311" s="70"/>
      <c r="OR311" s="70"/>
      <c r="OS311" s="70"/>
      <c r="OT311" s="70"/>
      <c r="OU311" s="70"/>
      <c r="OV311" s="70"/>
      <c r="OW311" s="70"/>
      <c r="OX311" s="70"/>
      <c r="OY311" s="70"/>
      <c r="OZ311" s="70"/>
      <c r="PA311" s="70"/>
      <c r="PB311" s="70"/>
      <c r="PC311" s="70"/>
      <c r="PD311" s="70"/>
      <c r="PE311" s="70"/>
      <c r="PF311" s="70"/>
      <c r="PG311" s="70"/>
      <c r="PH311" s="70"/>
      <c r="PI311" s="70"/>
      <c r="PJ311" s="70"/>
      <c r="PK311" s="70"/>
      <c r="PL311" s="70"/>
      <c r="PM311" s="70"/>
      <c r="PN311" s="70"/>
      <c r="PO311" s="70"/>
      <c r="PP311" s="70"/>
      <c r="PQ311" s="70"/>
      <c r="PR311" s="70"/>
      <c r="PS311" s="70"/>
      <c r="PT311" s="70"/>
      <c r="PU311" s="70"/>
      <c r="PV311" s="70"/>
      <c r="PW311" s="70"/>
      <c r="PX311" s="70"/>
      <c r="PY311" s="70"/>
      <c r="PZ311" s="70"/>
      <c r="QA311" s="70"/>
      <c r="QB311" s="70"/>
      <c r="QC311" s="70"/>
      <c r="QD311" s="70"/>
      <c r="QE311" s="70"/>
      <c r="QF311" s="70"/>
      <c r="QG311" s="70"/>
      <c r="QH311" s="70"/>
      <c r="QI311" s="70"/>
      <c r="QJ311" s="70"/>
      <c r="QK311" s="70"/>
      <c r="QL311" s="70"/>
      <c r="QM311" s="70"/>
      <c r="QN311" s="70"/>
      <c r="QO311" s="70"/>
      <c r="QP311" s="70"/>
      <c r="QQ311" s="70"/>
      <c r="QR311" s="70"/>
      <c r="QS311" s="70"/>
      <c r="QT311" s="70"/>
      <c r="QU311" s="70"/>
      <c r="QV311" s="70"/>
      <c r="QW311" s="70"/>
      <c r="QX311" s="70"/>
      <c r="QY311" s="70"/>
      <c r="QZ311" s="70"/>
      <c r="RA311" s="70"/>
      <c r="RB311" s="70"/>
      <c r="RC311" s="70"/>
      <c r="RD311" s="70"/>
      <c r="RE311" s="70"/>
      <c r="RF311" s="70"/>
      <c r="RG311" s="70"/>
      <c r="RH311" s="70"/>
      <c r="RI311" s="70"/>
      <c r="RJ311" s="70"/>
      <c r="RK311" s="70"/>
      <c r="RL311" s="70"/>
      <c r="RM311" s="70"/>
      <c r="RN311" s="70"/>
      <c r="RO311" s="70"/>
      <c r="RP311" s="70"/>
      <c r="RQ311" s="70"/>
      <c r="RR311" s="70"/>
      <c r="RS311" s="70"/>
      <c r="RT311" s="70"/>
      <c r="RU311" s="70"/>
      <c r="RV311" s="70"/>
      <c r="RW311" s="70"/>
      <c r="RX311" s="70"/>
      <c r="RY311" s="70"/>
      <c r="RZ311" s="70"/>
      <c r="SA311" s="70"/>
      <c r="SB311" s="70"/>
      <c r="SC311" s="70"/>
      <c r="SD311" s="70"/>
      <c r="SE311" s="70"/>
      <c r="SF311" s="70"/>
      <c r="SG311" s="70"/>
      <c r="SH311" s="70"/>
      <c r="SI311" s="70"/>
      <c r="SJ311" s="70"/>
      <c r="SK311" s="70"/>
      <c r="SL311" s="70"/>
      <c r="SM311" s="70"/>
      <c r="SN311" s="70"/>
      <c r="SO311" s="70"/>
      <c r="SP311" s="70"/>
      <c r="SQ311" s="70"/>
      <c r="SR311" s="70"/>
      <c r="SS311" s="70"/>
      <c r="ST311" s="70"/>
      <c r="SU311" s="70"/>
      <c r="SV311" s="70"/>
      <c r="SW311" s="70"/>
      <c r="SX311" s="70"/>
      <c r="SY311" s="70"/>
      <c r="SZ311" s="70"/>
      <c r="TA311" s="70"/>
      <c r="TB311" s="70"/>
      <c r="TC311" s="70"/>
      <c r="TD311" s="70"/>
      <c r="TE311" s="70"/>
      <c r="TF311" s="70"/>
      <c r="TG311" s="70"/>
      <c r="TH311" s="70"/>
      <c r="TI311" s="70"/>
      <c r="TJ311" s="70"/>
      <c r="TK311" s="70"/>
      <c r="TL311" s="70"/>
      <c r="TM311" s="70"/>
      <c r="TN311" s="70"/>
      <c r="TO311" s="70"/>
      <c r="TP311" s="70"/>
      <c r="TQ311" s="70"/>
      <c r="TR311" s="70"/>
      <c r="TS311" s="70"/>
      <c r="TT311" s="70"/>
      <c r="TU311" s="70"/>
      <c r="TV311" s="70"/>
      <c r="TW311" s="70"/>
      <c r="TX311" s="70"/>
      <c r="TY311" s="70"/>
      <c r="TZ311" s="70"/>
      <c r="UA311" s="70"/>
      <c r="UB311" s="70"/>
      <c r="UC311" s="70"/>
      <c r="UD311" s="70"/>
      <c r="UE311" s="70"/>
      <c r="UF311" s="70"/>
      <c r="UG311" s="70"/>
      <c r="UH311" s="70"/>
      <c r="UI311" s="70"/>
      <c r="UJ311" s="70"/>
      <c r="UK311" s="70"/>
      <c r="UL311" s="70"/>
      <c r="UM311" s="70"/>
      <c r="UN311" s="70"/>
      <c r="UO311" s="70"/>
      <c r="UP311" s="70"/>
      <c r="UQ311" s="70"/>
      <c r="UR311" s="70"/>
      <c r="US311" s="70"/>
      <c r="UT311" s="70"/>
      <c r="UU311" s="70"/>
      <c r="UV311" s="70"/>
      <c r="UW311" s="70"/>
      <c r="UX311" s="70"/>
      <c r="UY311" s="70"/>
      <c r="UZ311" s="70"/>
      <c r="VA311" s="70"/>
      <c r="VB311" s="70"/>
      <c r="VC311" s="70"/>
      <c r="VD311" s="70"/>
      <c r="VE311" s="70"/>
      <c r="VF311" s="70"/>
      <c r="VG311" s="70"/>
      <c r="VH311" s="70"/>
      <c r="VI311" s="70"/>
      <c r="VJ311" s="70"/>
      <c r="VK311" s="70"/>
      <c r="VL311" s="70"/>
      <c r="VM311" s="70"/>
      <c r="VN311" s="70"/>
      <c r="VO311" s="70"/>
      <c r="VP311" s="70"/>
      <c r="VQ311" s="70"/>
      <c r="VR311" s="70"/>
      <c r="VS311" s="70"/>
      <c r="VT311" s="70"/>
      <c r="VU311" s="70"/>
      <c r="VV311" s="70"/>
      <c r="VW311" s="70"/>
      <c r="VX311" s="70"/>
      <c r="VY311" s="70"/>
      <c r="VZ311" s="70"/>
      <c r="WA311" s="70"/>
      <c r="WB311" s="70"/>
    </row>
    <row r="312" spans="1:600" s="90" customFormat="1" ht="34.9" customHeight="1">
      <c r="A312" s="401">
        <v>303</v>
      </c>
      <c r="B312" s="264" t="s">
        <v>612</v>
      </c>
      <c r="C312" s="256">
        <f t="shared" ref="C312:W312" si="10">+C127</f>
        <v>786.1</v>
      </c>
      <c r="D312" s="256">
        <f t="shared" si="10"/>
        <v>620</v>
      </c>
      <c r="E312" s="256">
        <f t="shared" si="10"/>
        <v>9</v>
      </c>
      <c r="F312" s="256">
        <f t="shared" si="10"/>
        <v>157.1</v>
      </c>
      <c r="G312" s="256">
        <f t="shared" si="10"/>
        <v>11</v>
      </c>
      <c r="H312" s="256">
        <f t="shared" si="10"/>
        <v>1</v>
      </c>
      <c r="I312" s="256">
        <f t="shared" si="10"/>
        <v>1.4</v>
      </c>
      <c r="J312" s="256">
        <f t="shared" si="10"/>
        <v>21</v>
      </c>
      <c r="K312" s="256">
        <f t="shared" si="10"/>
        <v>0</v>
      </c>
      <c r="L312" s="256">
        <f t="shared" si="10"/>
        <v>0</v>
      </c>
      <c r="M312" s="256">
        <f t="shared" si="10"/>
        <v>0</v>
      </c>
      <c r="N312" s="256">
        <f t="shared" si="10"/>
        <v>2.5</v>
      </c>
      <c r="O312" s="256">
        <f t="shared" si="10"/>
        <v>1</v>
      </c>
      <c r="P312" s="256">
        <f t="shared" si="10"/>
        <v>80</v>
      </c>
      <c r="Q312" s="256">
        <f t="shared" si="10"/>
        <v>25.7</v>
      </c>
      <c r="R312" s="256">
        <f t="shared" si="10"/>
        <v>9</v>
      </c>
      <c r="S312" s="256">
        <f t="shared" si="10"/>
        <v>1.3</v>
      </c>
      <c r="T312" s="256">
        <f t="shared" si="10"/>
        <v>0.7</v>
      </c>
      <c r="U312" s="256">
        <f t="shared" si="10"/>
        <v>2.5</v>
      </c>
      <c r="V312" s="256">
        <f t="shared" si="10"/>
        <v>0</v>
      </c>
      <c r="W312" s="256">
        <f t="shared" si="10"/>
        <v>0</v>
      </c>
      <c r="X312" s="259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  <c r="IW312" s="70"/>
      <c r="IX312" s="70"/>
      <c r="IY312" s="70"/>
      <c r="IZ312" s="70"/>
      <c r="JA312" s="70"/>
      <c r="JB312" s="70"/>
      <c r="JC312" s="70"/>
      <c r="JD312" s="70"/>
      <c r="JE312" s="70"/>
      <c r="JF312" s="70"/>
      <c r="JG312" s="70"/>
      <c r="JH312" s="70"/>
      <c r="JI312" s="70"/>
      <c r="JJ312" s="70"/>
      <c r="JK312" s="70"/>
      <c r="JL312" s="70"/>
      <c r="JM312" s="70"/>
      <c r="JN312" s="70"/>
      <c r="JO312" s="70"/>
      <c r="JP312" s="70"/>
      <c r="JQ312" s="70"/>
      <c r="JR312" s="70"/>
      <c r="JS312" s="70"/>
      <c r="JT312" s="70"/>
      <c r="JU312" s="70"/>
      <c r="JV312" s="70"/>
      <c r="JW312" s="70"/>
      <c r="JX312" s="70"/>
      <c r="JY312" s="70"/>
      <c r="JZ312" s="70"/>
      <c r="KA312" s="70"/>
      <c r="KB312" s="70"/>
      <c r="KC312" s="70"/>
      <c r="KD312" s="70"/>
      <c r="KE312" s="70"/>
      <c r="KF312" s="70"/>
      <c r="KG312" s="70"/>
      <c r="KH312" s="70"/>
      <c r="KI312" s="70"/>
      <c r="KJ312" s="70"/>
      <c r="KK312" s="70"/>
      <c r="KL312" s="70"/>
      <c r="KM312" s="70"/>
      <c r="KN312" s="70"/>
      <c r="KO312" s="70"/>
      <c r="KP312" s="70"/>
      <c r="KQ312" s="70"/>
      <c r="KR312" s="70"/>
      <c r="KS312" s="70"/>
      <c r="KT312" s="70"/>
      <c r="KU312" s="70"/>
      <c r="KV312" s="70"/>
      <c r="KW312" s="70"/>
      <c r="KX312" s="70"/>
      <c r="KY312" s="70"/>
      <c r="KZ312" s="70"/>
      <c r="LA312" s="70"/>
      <c r="LB312" s="70"/>
      <c r="LC312" s="70"/>
      <c r="LD312" s="70"/>
      <c r="LE312" s="70"/>
      <c r="LF312" s="70"/>
      <c r="LG312" s="70"/>
      <c r="LH312" s="70"/>
      <c r="LI312" s="70"/>
      <c r="LJ312" s="70"/>
      <c r="LK312" s="70"/>
      <c r="LL312" s="70"/>
      <c r="LM312" s="70"/>
      <c r="LN312" s="70"/>
      <c r="LO312" s="70"/>
      <c r="LP312" s="70"/>
      <c r="LQ312" s="70"/>
      <c r="LR312" s="70"/>
      <c r="LS312" s="70"/>
      <c r="LT312" s="70"/>
      <c r="LU312" s="70"/>
      <c r="LV312" s="70"/>
      <c r="LW312" s="70"/>
      <c r="LX312" s="70"/>
      <c r="LY312" s="70"/>
      <c r="LZ312" s="70"/>
      <c r="MA312" s="70"/>
      <c r="MB312" s="70"/>
      <c r="MC312" s="70"/>
      <c r="MD312" s="70"/>
      <c r="ME312" s="70"/>
      <c r="MF312" s="70"/>
      <c r="MG312" s="70"/>
      <c r="MH312" s="70"/>
      <c r="MI312" s="70"/>
      <c r="MJ312" s="70"/>
      <c r="MK312" s="70"/>
      <c r="ML312" s="70"/>
      <c r="MM312" s="70"/>
      <c r="MN312" s="70"/>
      <c r="MO312" s="70"/>
      <c r="MP312" s="70"/>
      <c r="MQ312" s="70"/>
      <c r="MR312" s="70"/>
      <c r="MS312" s="70"/>
      <c r="MT312" s="70"/>
      <c r="MU312" s="70"/>
      <c r="MV312" s="70"/>
      <c r="MW312" s="70"/>
      <c r="MX312" s="70"/>
      <c r="MY312" s="70"/>
      <c r="MZ312" s="70"/>
      <c r="NA312" s="70"/>
      <c r="NB312" s="70"/>
      <c r="NC312" s="70"/>
      <c r="ND312" s="70"/>
      <c r="NE312" s="70"/>
      <c r="NF312" s="70"/>
      <c r="NG312" s="70"/>
      <c r="NH312" s="70"/>
      <c r="NI312" s="70"/>
      <c r="NJ312" s="70"/>
      <c r="NK312" s="70"/>
      <c r="NL312" s="70"/>
      <c r="NM312" s="70"/>
      <c r="NN312" s="70"/>
      <c r="NO312" s="70"/>
      <c r="NP312" s="70"/>
      <c r="NQ312" s="70"/>
      <c r="NR312" s="70"/>
      <c r="NS312" s="70"/>
      <c r="NT312" s="70"/>
      <c r="NU312" s="70"/>
      <c r="NV312" s="70"/>
      <c r="NW312" s="70"/>
      <c r="NX312" s="70"/>
      <c r="NY312" s="70"/>
      <c r="NZ312" s="70"/>
      <c r="OA312" s="70"/>
      <c r="OB312" s="70"/>
      <c r="OC312" s="70"/>
      <c r="OD312" s="70"/>
      <c r="OE312" s="70"/>
      <c r="OF312" s="70"/>
      <c r="OG312" s="70"/>
      <c r="OH312" s="70"/>
      <c r="OI312" s="70"/>
      <c r="OJ312" s="70"/>
      <c r="OK312" s="70"/>
      <c r="OL312" s="70"/>
      <c r="OM312" s="70"/>
      <c r="ON312" s="70"/>
      <c r="OO312" s="70"/>
      <c r="OP312" s="70"/>
      <c r="OQ312" s="70"/>
      <c r="OR312" s="70"/>
      <c r="OS312" s="70"/>
      <c r="OT312" s="70"/>
      <c r="OU312" s="70"/>
      <c r="OV312" s="70"/>
      <c r="OW312" s="70"/>
      <c r="OX312" s="70"/>
      <c r="OY312" s="70"/>
      <c r="OZ312" s="70"/>
      <c r="PA312" s="70"/>
      <c r="PB312" s="70"/>
      <c r="PC312" s="70"/>
      <c r="PD312" s="70"/>
      <c r="PE312" s="70"/>
      <c r="PF312" s="70"/>
      <c r="PG312" s="70"/>
      <c r="PH312" s="70"/>
      <c r="PI312" s="70"/>
      <c r="PJ312" s="70"/>
      <c r="PK312" s="70"/>
      <c r="PL312" s="70"/>
      <c r="PM312" s="70"/>
      <c r="PN312" s="70"/>
      <c r="PO312" s="70"/>
      <c r="PP312" s="70"/>
      <c r="PQ312" s="70"/>
      <c r="PR312" s="70"/>
      <c r="PS312" s="70"/>
      <c r="PT312" s="70"/>
      <c r="PU312" s="70"/>
      <c r="PV312" s="70"/>
      <c r="PW312" s="70"/>
      <c r="PX312" s="70"/>
      <c r="PY312" s="70"/>
      <c r="PZ312" s="70"/>
      <c r="QA312" s="70"/>
      <c r="QB312" s="70"/>
      <c r="QC312" s="70"/>
      <c r="QD312" s="70"/>
      <c r="QE312" s="70"/>
      <c r="QF312" s="70"/>
      <c r="QG312" s="70"/>
      <c r="QH312" s="70"/>
      <c r="QI312" s="70"/>
      <c r="QJ312" s="70"/>
      <c r="QK312" s="70"/>
      <c r="QL312" s="70"/>
      <c r="QM312" s="70"/>
      <c r="QN312" s="70"/>
      <c r="QO312" s="70"/>
      <c r="QP312" s="70"/>
      <c r="QQ312" s="70"/>
      <c r="QR312" s="70"/>
      <c r="QS312" s="70"/>
      <c r="QT312" s="70"/>
      <c r="QU312" s="70"/>
      <c r="QV312" s="70"/>
      <c r="QW312" s="70"/>
      <c r="QX312" s="70"/>
      <c r="QY312" s="70"/>
      <c r="QZ312" s="70"/>
      <c r="RA312" s="70"/>
      <c r="RB312" s="70"/>
      <c r="RC312" s="70"/>
      <c r="RD312" s="70"/>
      <c r="RE312" s="70"/>
      <c r="RF312" s="70"/>
      <c r="RG312" s="70"/>
      <c r="RH312" s="70"/>
      <c r="RI312" s="70"/>
      <c r="RJ312" s="70"/>
      <c r="RK312" s="70"/>
      <c r="RL312" s="70"/>
      <c r="RM312" s="70"/>
      <c r="RN312" s="70"/>
      <c r="RO312" s="70"/>
      <c r="RP312" s="70"/>
      <c r="RQ312" s="70"/>
      <c r="RR312" s="70"/>
      <c r="RS312" s="70"/>
      <c r="RT312" s="70"/>
      <c r="RU312" s="70"/>
      <c r="RV312" s="70"/>
      <c r="RW312" s="70"/>
      <c r="RX312" s="70"/>
      <c r="RY312" s="70"/>
      <c r="RZ312" s="70"/>
      <c r="SA312" s="70"/>
      <c r="SB312" s="70"/>
      <c r="SC312" s="70"/>
      <c r="SD312" s="70"/>
      <c r="SE312" s="70"/>
      <c r="SF312" s="70"/>
      <c r="SG312" s="70"/>
      <c r="SH312" s="70"/>
      <c r="SI312" s="70"/>
      <c r="SJ312" s="70"/>
      <c r="SK312" s="70"/>
      <c r="SL312" s="70"/>
      <c r="SM312" s="70"/>
      <c r="SN312" s="70"/>
      <c r="SO312" s="70"/>
      <c r="SP312" s="70"/>
      <c r="SQ312" s="70"/>
      <c r="SR312" s="70"/>
      <c r="SS312" s="70"/>
      <c r="ST312" s="70"/>
      <c r="SU312" s="70"/>
      <c r="SV312" s="70"/>
      <c r="SW312" s="70"/>
      <c r="SX312" s="70"/>
      <c r="SY312" s="70"/>
      <c r="SZ312" s="70"/>
      <c r="TA312" s="70"/>
      <c r="TB312" s="70"/>
      <c r="TC312" s="70"/>
      <c r="TD312" s="70"/>
      <c r="TE312" s="70"/>
      <c r="TF312" s="70"/>
      <c r="TG312" s="70"/>
      <c r="TH312" s="70"/>
      <c r="TI312" s="70"/>
      <c r="TJ312" s="70"/>
      <c r="TK312" s="70"/>
      <c r="TL312" s="70"/>
      <c r="TM312" s="70"/>
      <c r="TN312" s="70"/>
      <c r="TO312" s="70"/>
      <c r="TP312" s="70"/>
      <c r="TQ312" s="70"/>
      <c r="TR312" s="70"/>
      <c r="TS312" s="70"/>
      <c r="TT312" s="70"/>
      <c r="TU312" s="70"/>
      <c r="TV312" s="70"/>
      <c r="TW312" s="70"/>
      <c r="TX312" s="70"/>
      <c r="TY312" s="70"/>
      <c r="TZ312" s="70"/>
      <c r="UA312" s="70"/>
      <c r="UB312" s="70"/>
      <c r="UC312" s="70"/>
      <c r="UD312" s="70"/>
      <c r="UE312" s="70"/>
      <c r="UF312" s="70"/>
      <c r="UG312" s="70"/>
      <c r="UH312" s="70"/>
      <c r="UI312" s="70"/>
      <c r="UJ312" s="70"/>
      <c r="UK312" s="70"/>
      <c r="UL312" s="70"/>
      <c r="UM312" s="70"/>
      <c r="UN312" s="70"/>
      <c r="UO312" s="70"/>
      <c r="UP312" s="70"/>
      <c r="UQ312" s="70"/>
      <c r="UR312" s="70"/>
      <c r="US312" s="70"/>
      <c r="UT312" s="70"/>
      <c r="UU312" s="70"/>
      <c r="UV312" s="70"/>
      <c r="UW312" s="70"/>
      <c r="UX312" s="70"/>
      <c r="UY312" s="70"/>
      <c r="UZ312" s="70"/>
      <c r="VA312" s="70"/>
      <c r="VB312" s="70"/>
      <c r="VC312" s="70"/>
      <c r="VD312" s="70"/>
      <c r="VE312" s="70"/>
      <c r="VF312" s="70"/>
      <c r="VG312" s="70"/>
      <c r="VH312" s="70"/>
      <c r="VI312" s="70"/>
      <c r="VJ312" s="70"/>
      <c r="VK312" s="70"/>
      <c r="VL312" s="70"/>
      <c r="VM312" s="70"/>
      <c r="VN312" s="70"/>
      <c r="VO312" s="70"/>
      <c r="VP312" s="70"/>
      <c r="VQ312" s="70"/>
      <c r="VR312" s="70"/>
      <c r="VS312" s="70"/>
      <c r="VT312" s="70"/>
      <c r="VU312" s="70"/>
      <c r="VV312" s="70"/>
      <c r="VW312" s="70"/>
      <c r="VX312" s="70"/>
      <c r="VY312" s="70"/>
      <c r="VZ312" s="70"/>
      <c r="WA312" s="70"/>
      <c r="WB312" s="70"/>
    </row>
    <row r="313" spans="1:600" s="90" customFormat="1" ht="25.5">
      <c r="A313" s="401">
        <v>304</v>
      </c>
      <c r="B313" s="265" t="s">
        <v>686</v>
      </c>
      <c r="C313" s="232">
        <f>+F313</f>
        <v>509.6</v>
      </c>
      <c r="D313" s="232"/>
      <c r="E313" s="232"/>
      <c r="F313" s="232">
        <f>+U313</f>
        <v>509.6</v>
      </c>
      <c r="G313" s="232"/>
      <c r="H313" s="232"/>
      <c r="I313" s="232"/>
      <c r="J313" s="232"/>
      <c r="K313" s="232"/>
      <c r="L313" s="232"/>
      <c r="M313" s="232"/>
      <c r="N313" s="232"/>
      <c r="O313" s="232"/>
      <c r="P313" s="232"/>
      <c r="Q313" s="232"/>
      <c r="R313" s="232"/>
      <c r="S313" s="232"/>
      <c r="T313" s="232"/>
      <c r="U313" s="232">
        <v>509.6</v>
      </c>
      <c r="V313" s="232"/>
      <c r="W313" s="100"/>
      <c r="X313" s="259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  <c r="IW313" s="70"/>
      <c r="IX313" s="70"/>
      <c r="IY313" s="70"/>
      <c r="IZ313" s="70"/>
      <c r="JA313" s="70"/>
      <c r="JB313" s="70"/>
      <c r="JC313" s="70"/>
      <c r="JD313" s="70"/>
      <c r="JE313" s="70"/>
      <c r="JF313" s="70"/>
      <c r="JG313" s="70"/>
      <c r="JH313" s="70"/>
      <c r="JI313" s="70"/>
      <c r="JJ313" s="70"/>
      <c r="JK313" s="70"/>
      <c r="JL313" s="70"/>
      <c r="JM313" s="70"/>
      <c r="JN313" s="70"/>
      <c r="JO313" s="70"/>
      <c r="JP313" s="70"/>
      <c r="JQ313" s="70"/>
      <c r="JR313" s="70"/>
      <c r="JS313" s="70"/>
      <c r="JT313" s="70"/>
      <c r="JU313" s="70"/>
      <c r="JV313" s="70"/>
      <c r="JW313" s="70"/>
      <c r="JX313" s="70"/>
      <c r="JY313" s="70"/>
      <c r="JZ313" s="70"/>
      <c r="KA313" s="70"/>
      <c r="KB313" s="70"/>
      <c r="KC313" s="70"/>
      <c r="KD313" s="70"/>
      <c r="KE313" s="70"/>
      <c r="KF313" s="70"/>
      <c r="KG313" s="70"/>
      <c r="KH313" s="70"/>
      <c r="KI313" s="70"/>
      <c r="KJ313" s="70"/>
      <c r="KK313" s="70"/>
      <c r="KL313" s="70"/>
      <c r="KM313" s="70"/>
      <c r="KN313" s="70"/>
      <c r="KO313" s="70"/>
      <c r="KP313" s="70"/>
      <c r="KQ313" s="70"/>
      <c r="KR313" s="70"/>
      <c r="KS313" s="70"/>
      <c r="KT313" s="70"/>
      <c r="KU313" s="70"/>
      <c r="KV313" s="70"/>
      <c r="KW313" s="70"/>
      <c r="KX313" s="70"/>
      <c r="KY313" s="70"/>
      <c r="KZ313" s="70"/>
      <c r="LA313" s="70"/>
      <c r="LB313" s="70"/>
      <c r="LC313" s="70"/>
      <c r="LD313" s="70"/>
      <c r="LE313" s="70"/>
      <c r="LF313" s="70"/>
      <c r="LG313" s="70"/>
      <c r="LH313" s="70"/>
      <c r="LI313" s="70"/>
      <c r="LJ313" s="70"/>
      <c r="LK313" s="70"/>
      <c r="LL313" s="70"/>
      <c r="LM313" s="70"/>
      <c r="LN313" s="70"/>
      <c r="LO313" s="70"/>
      <c r="LP313" s="70"/>
      <c r="LQ313" s="70"/>
      <c r="LR313" s="70"/>
      <c r="LS313" s="70"/>
      <c r="LT313" s="70"/>
      <c r="LU313" s="70"/>
      <c r="LV313" s="70"/>
      <c r="LW313" s="70"/>
      <c r="LX313" s="70"/>
      <c r="LY313" s="70"/>
      <c r="LZ313" s="70"/>
      <c r="MA313" s="70"/>
      <c r="MB313" s="70"/>
      <c r="MC313" s="70"/>
      <c r="MD313" s="70"/>
      <c r="ME313" s="70"/>
      <c r="MF313" s="70"/>
      <c r="MG313" s="70"/>
      <c r="MH313" s="70"/>
      <c r="MI313" s="70"/>
      <c r="MJ313" s="70"/>
      <c r="MK313" s="70"/>
      <c r="ML313" s="70"/>
      <c r="MM313" s="70"/>
      <c r="MN313" s="70"/>
      <c r="MO313" s="70"/>
      <c r="MP313" s="70"/>
      <c r="MQ313" s="70"/>
      <c r="MR313" s="70"/>
      <c r="MS313" s="70"/>
      <c r="MT313" s="70"/>
      <c r="MU313" s="70"/>
      <c r="MV313" s="70"/>
      <c r="MW313" s="70"/>
      <c r="MX313" s="70"/>
      <c r="MY313" s="70"/>
      <c r="MZ313" s="70"/>
      <c r="NA313" s="70"/>
      <c r="NB313" s="70"/>
      <c r="NC313" s="70"/>
      <c r="ND313" s="70"/>
      <c r="NE313" s="70"/>
      <c r="NF313" s="70"/>
      <c r="NG313" s="70"/>
      <c r="NH313" s="70"/>
      <c r="NI313" s="70"/>
      <c r="NJ313" s="70"/>
      <c r="NK313" s="70"/>
      <c r="NL313" s="70"/>
      <c r="NM313" s="70"/>
      <c r="NN313" s="70"/>
      <c r="NO313" s="70"/>
      <c r="NP313" s="70"/>
      <c r="NQ313" s="70"/>
      <c r="NR313" s="70"/>
      <c r="NS313" s="70"/>
      <c r="NT313" s="70"/>
      <c r="NU313" s="70"/>
      <c r="NV313" s="70"/>
      <c r="NW313" s="70"/>
      <c r="NX313" s="70"/>
      <c r="NY313" s="70"/>
      <c r="NZ313" s="70"/>
      <c r="OA313" s="70"/>
      <c r="OB313" s="70"/>
      <c r="OC313" s="70"/>
      <c r="OD313" s="70"/>
      <c r="OE313" s="70"/>
      <c r="OF313" s="70"/>
      <c r="OG313" s="70"/>
      <c r="OH313" s="70"/>
      <c r="OI313" s="70"/>
      <c r="OJ313" s="70"/>
      <c r="OK313" s="70"/>
      <c r="OL313" s="70"/>
      <c r="OM313" s="70"/>
      <c r="ON313" s="70"/>
      <c r="OO313" s="70"/>
      <c r="OP313" s="70"/>
      <c r="OQ313" s="70"/>
      <c r="OR313" s="70"/>
      <c r="OS313" s="70"/>
      <c r="OT313" s="70"/>
      <c r="OU313" s="70"/>
      <c r="OV313" s="70"/>
      <c r="OW313" s="70"/>
      <c r="OX313" s="70"/>
      <c r="OY313" s="70"/>
      <c r="OZ313" s="70"/>
      <c r="PA313" s="70"/>
      <c r="PB313" s="70"/>
      <c r="PC313" s="70"/>
      <c r="PD313" s="70"/>
      <c r="PE313" s="70"/>
      <c r="PF313" s="70"/>
      <c r="PG313" s="70"/>
      <c r="PH313" s="70"/>
      <c r="PI313" s="70"/>
      <c r="PJ313" s="70"/>
      <c r="PK313" s="70"/>
      <c r="PL313" s="70"/>
      <c r="PM313" s="70"/>
      <c r="PN313" s="70"/>
      <c r="PO313" s="70"/>
      <c r="PP313" s="70"/>
      <c r="PQ313" s="70"/>
      <c r="PR313" s="70"/>
      <c r="PS313" s="70"/>
      <c r="PT313" s="70"/>
      <c r="PU313" s="70"/>
      <c r="PV313" s="70"/>
      <c r="PW313" s="70"/>
      <c r="PX313" s="70"/>
      <c r="PY313" s="70"/>
      <c r="PZ313" s="70"/>
      <c r="QA313" s="70"/>
      <c r="QB313" s="70"/>
      <c r="QC313" s="70"/>
      <c r="QD313" s="70"/>
      <c r="QE313" s="70"/>
      <c r="QF313" s="70"/>
      <c r="QG313" s="70"/>
      <c r="QH313" s="70"/>
      <c r="QI313" s="70"/>
      <c r="QJ313" s="70"/>
      <c r="QK313" s="70"/>
      <c r="QL313" s="70"/>
      <c r="QM313" s="70"/>
      <c r="QN313" s="70"/>
      <c r="QO313" s="70"/>
      <c r="QP313" s="70"/>
      <c r="QQ313" s="70"/>
      <c r="QR313" s="70"/>
      <c r="QS313" s="70"/>
      <c r="QT313" s="70"/>
      <c r="QU313" s="70"/>
      <c r="QV313" s="70"/>
      <c r="QW313" s="70"/>
      <c r="QX313" s="70"/>
      <c r="QY313" s="70"/>
      <c r="QZ313" s="70"/>
      <c r="RA313" s="70"/>
      <c r="RB313" s="70"/>
      <c r="RC313" s="70"/>
      <c r="RD313" s="70"/>
      <c r="RE313" s="70"/>
      <c r="RF313" s="70"/>
      <c r="RG313" s="70"/>
      <c r="RH313" s="70"/>
      <c r="RI313" s="70"/>
      <c r="RJ313" s="70"/>
      <c r="RK313" s="70"/>
      <c r="RL313" s="70"/>
      <c r="RM313" s="70"/>
      <c r="RN313" s="70"/>
      <c r="RO313" s="70"/>
      <c r="RP313" s="70"/>
      <c r="RQ313" s="70"/>
      <c r="RR313" s="70"/>
      <c r="RS313" s="70"/>
      <c r="RT313" s="70"/>
      <c r="RU313" s="70"/>
      <c r="RV313" s="70"/>
      <c r="RW313" s="70"/>
      <c r="RX313" s="70"/>
      <c r="RY313" s="70"/>
      <c r="RZ313" s="70"/>
      <c r="SA313" s="70"/>
      <c r="SB313" s="70"/>
      <c r="SC313" s="70"/>
      <c r="SD313" s="70"/>
      <c r="SE313" s="70"/>
      <c r="SF313" s="70"/>
      <c r="SG313" s="70"/>
      <c r="SH313" s="70"/>
      <c r="SI313" s="70"/>
      <c r="SJ313" s="70"/>
      <c r="SK313" s="70"/>
      <c r="SL313" s="70"/>
      <c r="SM313" s="70"/>
      <c r="SN313" s="70"/>
      <c r="SO313" s="70"/>
      <c r="SP313" s="70"/>
      <c r="SQ313" s="70"/>
      <c r="SR313" s="70"/>
      <c r="SS313" s="70"/>
      <c r="ST313" s="70"/>
      <c r="SU313" s="70"/>
      <c r="SV313" s="70"/>
      <c r="SW313" s="70"/>
      <c r="SX313" s="70"/>
      <c r="SY313" s="70"/>
      <c r="SZ313" s="70"/>
      <c r="TA313" s="70"/>
      <c r="TB313" s="70"/>
      <c r="TC313" s="70"/>
      <c r="TD313" s="70"/>
      <c r="TE313" s="70"/>
      <c r="TF313" s="70"/>
      <c r="TG313" s="70"/>
      <c r="TH313" s="70"/>
      <c r="TI313" s="70"/>
      <c r="TJ313" s="70"/>
      <c r="TK313" s="70"/>
      <c r="TL313" s="70"/>
      <c r="TM313" s="70"/>
      <c r="TN313" s="70"/>
      <c r="TO313" s="70"/>
      <c r="TP313" s="70"/>
      <c r="TQ313" s="70"/>
      <c r="TR313" s="70"/>
      <c r="TS313" s="70"/>
      <c r="TT313" s="70"/>
      <c r="TU313" s="70"/>
      <c r="TV313" s="70"/>
      <c r="TW313" s="70"/>
      <c r="TX313" s="70"/>
      <c r="TY313" s="70"/>
      <c r="TZ313" s="70"/>
      <c r="UA313" s="70"/>
      <c r="UB313" s="70"/>
      <c r="UC313" s="70"/>
      <c r="UD313" s="70"/>
      <c r="UE313" s="70"/>
      <c r="UF313" s="70"/>
      <c r="UG313" s="70"/>
      <c r="UH313" s="70"/>
      <c r="UI313" s="70"/>
      <c r="UJ313" s="70"/>
      <c r="UK313" s="70"/>
      <c r="UL313" s="70"/>
      <c r="UM313" s="70"/>
      <c r="UN313" s="70"/>
      <c r="UO313" s="70"/>
      <c r="UP313" s="70"/>
      <c r="UQ313" s="70"/>
      <c r="UR313" s="70"/>
      <c r="US313" s="70"/>
      <c r="UT313" s="70"/>
      <c r="UU313" s="70"/>
      <c r="UV313" s="70"/>
      <c r="UW313" s="70"/>
      <c r="UX313" s="70"/>
      <c r="UY313" s="70"/>
      <c r="UZ313" s="70"/>
      <c r="VA313" s="70"/>
      <c r="VB313" s="70"/>
      <c r="VC313" s="70"/>
      <c r="VD313" s="70"/>
      <c r="VE313" s="70"/>
      <c r="VF313" s="70"/>
      <c r="VG313" s="70"/>
      <c r="VH313" s="70"/>
      <c r="VI313" s="70"/>
      <c r="VJ313" s="70"/>
      <c r="VK313" s="70"/>
      <c r="VL313" s="70"/>
      <c r="VM313" s="70"/>
      <c r="VN313" s="70"/>
      <c r="VO313" s="70"/>
      <c r="VP313" s="70"/>
      <c r="VQ313" s="70"/>
      <c r="VR313" s="70"/>
      <c r="VS313" s="70"/>
      <c r="VT313" s="70"/>
      <c r="VU313" s="70"/>
      <c r="VV313" s="70"/>
      <c r="VW313" s="70"/>
      <c r="VX313" s="70"/>
      <c r="VY313" s="70"/>
      <c r="VZ313" s="70"/>
      <c r="WA313" s="70"/>
      <c r="WB313" s="70"/>
    </row>
    <row r="314" spans="1:600" s="90" customFormat="1" ht="25.5">
      <c r="A314" s="401">
        <v>305</v>
      </c>
      <c r="B314" s="266" t="s">
        <v>55</v>
      </c>
      <c r="C314" s="232">
        <f>+F314</f>
        <v>2000</v>
      </c>
      <c r="D314" s="232"/>
      <c r="E314" s="232"/>
      <c r="F314" s="232">
        <f>+U314</f>
        <v>2000</v>
      </c>
      <c r="G314" s="232"/>
      <c r="H314" s="232"/>
      <c r="I314" s="232"/>
      <c r="J314" s="232"/>
      <c r="K314" s="232"/>
      <c r="L314" s="232"/>
      <c r="M314" s="232"/>
      <c r="N314" s="232"/>
      <c r="O314" s="232"/>
      <c r="P314" s="232"/>
      <c r="Q314" s="232"/>
      <c r="R314" s="232"/>
      <c r="S314" s="232"/>
      <c r="T314" s="232"/>
      <c r="U314" s="232">
        <v>2000</v>
      </c>
      <c r="V314" s="232"/>
      <c r="W314" s="100"/>
      <c r="X314" s="259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  <c r="IW314" s="70"/>
      <c r="IX314" s="70"/>
      <c r="IY314" s="70"/>
      <c r="IZ314" s="70"/>
      <c r="JA314" s="70"/>
      <c r="JB314" s="70"/>
      <c r="JC314" s="70"/>
      <c r="JD314" s="70"/>
      <c r="JE314" s="70"/>
      <c r="JF314" s="70"/>
      <c r="JG314" s="70"/>
      <c r="JH314" s="70"/>
      <c r="JI314" s="70"/>
      <c r="JJ314" s="70"/>
      <c r="JK314" s="70"/>
      <c r="JL314" s="70"/>
      <c r="JM314" s="70"/>
      <c r="JN314" s="70"/>
      <c r="JO314" s="70"/>
      <c r="JP314" s="70"/>
      <c r="JQ314" s="70"/>
      <c r="JR314" s="70"/>
      <c r="JS314" s="70"/>
      <c r="JT314" s="70"/>
      <c r="JU314" s="70"/>
      <c r="JV314" s="70"/>
      <c r="JW314" s="70"/>
      <c r="JX314" s="70"/>
      <c r="JY314" s="70"/>
      <c r="JZ314" s="70"/>
      <c r="KA314" s="70"/>
      <c r="KB314" s="70"/>
      <c r="KC314" s="70"/>
      <c r="KD314" s="70"/>
      <c r="KE314" s="70"/>
      <c r="KF314" s="70"/>
      <c r="KG314" s="70"/>
      <c r="KH314" s="70"/>
      <c r="KI314" s="70"/>
      <c r="KJ314" s="70"/>
      <c r="KK314" s="70"/>
      <c r="KL314" s="70"/>
      <c r="KM314" s="70"/>
      <c r="KN314" s="70"/>
      <c r="KO314" s="70"/>
      <c r="KP314" s="70"/>
      <c r="KQ314" s="70"/>
      <c r="KR314" s="70"/>
      <c r="KS314" s="70"/>
      <c r="KT314" s="70"/>
      <c r="KU314" s="70"/>
      <c r="KV314" s="70"/>
      <c r="KW314" s="70"/>
      <c r="KX314" s="70"/>
      <c r="KY314" s="70"/>
      <c r="KZ314" s="70"/>
      <c r="LA314" s="70"/>
      <c r="LB314" s="70"/>
      <c r="LC314" s="70"/>
      <c r="LD314" s="70"/>
      <c r="LE314" s="70"/>
      <c r="LF314" s="70"/>
      <c r="LG314" s="70"/>
      <c r="LH314" s="70"/>
      <c r="LI314" s="70"/>
      <c r="LJ314" s="70"/>
      <c r="LK314" s="70"/>
      <c r="LL314" s="70"/>
      <c r="LM314" s="70"/>
      <c r="LN314" s="70"/>
      <c r="LO314" s="70"/>
      <c r="LP314" s="70"/>
      <c r="LQ314" s="70"/>
      <c r="LR314" s="70"/>
      <c r="LS314" s="70"/>
      <c r="LT314" s="70"/>
      <c r="LU314" s="70"/>
      <c r="LV314" s="70"/>
      <c r="LW314" s="70"/>
      <c r="LX314" s="70"/>
      <c r="LY314" s="70"/>
      <c r="LZ314" s="70"/>
      <c r="MA314" s="70"/>
      <c r="MB314" s="70"/>
      <c r="MC314" s="70"/>
      <c r="MD314" s="70"/>
      <c r="ME314" s="70"/>
      <c r="MF314" s="70"/>
      <c r="MG314" s="70"/>
      <c r="MH314" s="70"/>
      <c r="MI314" s="70"/>
      <c r="MJ314" s="70"/>
      <c r="MK314" s="70"/>
      <c r="ML314" s="70"/>
      <c r="MM314" s="70"/>
      <c r="MN314" s="70"/>
      <c r="MO314" s="70"/>
      <c r="MP314" s="70"/>
      <c r="MQ314" s="70"/>
      <c r="MR314" s="70"/>
      <c r="MS314" s="70"/>
      <c r="MT314" s="70"/>
      <c r="MU314" s="70"/>
      <c r="MV314" s="70"/>
      <c r="MW314" s="70"/>
      <c r="MX314" s="70"/>
      <c r="MY314" s="70"/>
      <c r="MZ314" s="70"/>
      <c r="NA314" s="70"/>
      <c r="NB314" s="70"/>
      <c r="NC314" s="70"/>
      <c r="ND314" s="70"/>
      <c r="NE314" s="70"/>
      <c r="NF314" s="70"/>
      <c r="NG314" s="70"/>
      <c r="NH314" s="70"/>
      <c r="NI314" s="70"/>
      <c r="NJ314" s="70"/>
      <c r="NK314" s="70"/>
      <c r="NL314" s="70"/>
      <c r="NM314" s="70"/>
      <c r="NN314" s="70"/>
      <c r="NO314" s="70"/>
      <c r="NP314" s="70"/>
      <c r="NQ314" s="70"/>
      <c r="NR314" s="70"/>
      <c r="NS314" s="70"/>
      <c r="NT314" s="70"/>
      <c r="NU314" s="70"/>
      <c r="NV314" s="70"/>
      <c r="NW314" s="70"/>
      <c r="NX314" s="70"/>
      <c r="NY314" s="70"/>
      <c r="NZ314" s="70"/>
      <c r="OA314" s="70"/>
      <c r="OB314" s="70"/>
      <c r="OC314" s="70"/>
      <c r="OD314" s="70"/>
      <c r="OE314" s="70"/>
      <c r="OF314" s="70"/>
      <c r="OG314" s="70"/>
      <c r="OH314" s="70"/>
      <c r="OI314" s="70"/>
      <c r="OJ314" s="70"/>
      <c r="OK314" s="70"/>
      <c r="OL314" s="70"/>
      <c r="OM314" s="70"/>
      <c r="ON314" s="70"/>
      <c r="OO314" s="70"/>
      <c r="OP314" s="70"/>
      <c r="OQ314" s="70"/>
      <c r="OR314" s="70"/>
      <c r="OS314" s="70"/>
      <c r="OT314" s="70"/>
      <c r="OU314" s="70"/>
      <c r="OV314" s="70"/>
      <c r="OW314" s="70"/>
      <c r="OX314" s="70"/>
      <c r="OY314" s="70"/>
      <c r="OZ314" s="70"/>
      <c r="PA314" s="70"/>
      <c r="PB314" s="70"/>
      <c r="PC314" s="70"/>
      <c r="PD314" s="70"/>
      <c r="PE314" s="70"/>
      <c r="PF314" s="70"/>
      <c r="PG314" s="70"/>
      <c r="PH314" s="70"/>
      <c r="PI314" s="70"/>
      <c r="PJ314" s="70"/>
      <c r="PK314" s="70"/>
      <c r="PL314" s="70"/>
      <c r="PM314" s="70"/>
      <c r="PN314" s="70"/>
      <c r="PO314" s="70"/>
      <c r="PP314" s="70"/>
      <c r="PQ314" s="70"/>
      <c r="PR314" s="70"/>
      <c r="PS314" s="70"/>
      <c r="PT314" s="70"/>
      <c r="PU314" s="70"/>
      <c r="PV314" s="70"/>
      <c r="PW314" s="70"/>
      <c r="PX314" s="70"/>
      <c r="PY314" s="70"/>
      <c r="PZ314" s="70"/>
      <c r="QA314" s="70"/>
      <c r="QB314" s="70"/>
      <c r="QC314" s="70"/>
      <c r="QD314" s="70"/>
      <c r="QE314" s="70"/>
      <c r="QF314" s="70"/>
      <c r="QG314" s="70"/>
      <c r="QH314" s="70"/>
      <c r="QI314" s="70"/>
      <c r="QJ314" s="70"/>
      <c r="QK314" s="70"/>
      <c r="QL314" s="70"/>
      <c r="QM314" s="70"/>
      <c r="QN314" s="70"/>
      <c r="QO314" s="70"/>
      <c r="QP314" s="70"/>
      <c r="QQ314" s="70"/>
      <c r="QR314" s="70"/>
      <c r="QS314" s="70"/>
      <c r="QT314" s="70"/>
      <c r="QU314" s="70"/>
      <c r="QV314" s="70"/>
      <c r="QW314" s="70"/>
      <c r="QX314" s="70"/>
      <c r="QY314" s="70"/>
      <c r="QZ314" s="70"/>
      <c r="RA314" s="70"/>
      <c r="RB314" s="70"/>
      <c r="RC314" s="70"/>
      <c r="RD314" s="70"/>
      <c r="RE314" s="70"/>
      <c r="RF314" s="70"/>
      <c r="RG314" s="70"/>
      <c r="RH314" s="70"/>
      <c r="RI314" s="70"/>
      <c r="RJ314" s="70"/>
      <c r="RK314" s="70"/>
      <c r="RL314" s="70"/>
      <c r="RM314" s="70"/>
      <c r="RN314" s="70"/>
      <c r="RO314" s="70"/>
      <c r="RP314" s="70"/>
      <c r="RQ314" s="70"/>
      <c r="RR314" s="70"/>
      <c r="RS314" s="70"/>
      <c r="RT314" s="70"/>
      <c r="RU314" s="70"/>
      <c r="RV314" s="70"/>
      <c r="RW314" s="70"/>
      <c r="RX314" s="70"/>
      <c r="RY314" s="70"/>
      <c r="RZ314" s="70"/>
      <c r="SA314" s="70"/>
      <c r="SB314" s="70"/>
      <c r="SC314" s="70"/>
      <c r="SD314" s="70"/>
      <c r="SE314" s="70"/>
      <c r="SF314" s="70"/>
      <c r="SG314" s="70"/>
      <c r="SH314" s="70"/>
      <c r="SI314" s="70"/>
      <c r="SJ314" s="70"/>
      <c r="SK314" s="70"/>
      <c r="SL314" s="70"/>
      <c r="SM314" s="70"/>
      <c r="SN314" s="70"/>
      <c r="SO314" s="70"/>
      <c r="SP314" s="70"/>
      <c r="SQ314" s="70"/>
      <c r="SR314" s="70"/>
      <c r="SS314" s="70"/>
      <c r="ST314" s="70"/>
      <c r="SU314" s="70"/>
      <c r="SV314" s="70"/>
      <c r="SW314" s="70"/>
      <c r="SX314" s="70"/>
      <c r="SY314" s="70"/>
      <c r="SZ314" s="70"/>
      <c r="TA314" s="70"/>
      <c r="TB314" s="70"/>
      <c r="TC314" s="70"/>
      <c r="TD314" s="70"/>
      <c r="TE314" s="70"/>
      <c r="TF314" s="70"/>
      <c r="TG314" s="70"/>
      <c r="TH314" s="70"/>
      <c r="TI314" s="70"/>
      <c r="TJ314" s="70"/>
      <c r="TK314" s="70"/>
      <c r="TL314" s="70"/>
      <c r="TM314" s="70"/>
      <c r="TN314" s="70"/>
      <c r="TO314" s="70"/>
      <c r="TP314" s="70"/>
      <c r="TQ314" s="70"/>
      <c r="TR314" s="70"/>
      <c r="TS314" s="70"/>
      <c r="TT314" s="70"/>
      <c r="TU314" s="70"/>
      <c r="TV314" s="70"/>
      <c r="TW314" s="70"/>
      <c r="TX314" s="70"/>
      <c r="TY314" s="70"/>
      <c r="TZ314" s="70"/>
      <c r="UA314" s="70"/>
      <c r="UB314" s="70"/>
      <c r="UC314" s="70"/>
      <c r="UD314" s="70"/>
      <c r="UE314" s="70"/>
      <c r="UF314" s="70"/>
      <c r="UG314" s="70"/>
      <c r="UH314" s="70"/>
      <c r="UI314" s="70"/>
      <c r="UJ314" s="70"/>
      <c r="UK314" s="70"/>
      <c r="UL314" s="70"/>
      <c r="UM314" s="70"/>
      <c r="UN314" s="70"/>
      <c r="UO314" s="70"/>
      <c r="UP314" s="70"/>
      <c r="UQ314" s="70"/>
      <c r="UR314" s="70"/>
      <c r="US314" s="70"/>
      <c r="UT314" s="70"/>
      <c r="UU314" s="70"/>
      <c r="UV314" s="70"/>
      <c r="UW314" s="70"/>
      <c r="UX314" s="70"/>
      <c r="UY314" s="70"/>
      <c r="UZ314" s="70"/>
      <c r="VA314" s="70"/>
      <c r="VB314" s="70"/>
      <c r="VC314" s="70"/>
      <c r="VD314" s="70"/>
      <c r="VE314" s="70"/>
      <c r="VF314" s="70"/>
      <c r="VG314" s="70"/>
      <c r="VH314" s="70"/>
      <c r="VI314" s="70"/>
      <c r="VJ314" s="70"/>
      <c r="VK314" s="70"/>
      <c r="VL314" s="70"/>
      <c r="VM314" s="70"/>
      <c r="VN314" s="70"/>
      <c r="VO314" s="70"/>
      <c r="VP314" s="70"/>
      <c r="VQ314" s="70"/>
      <c r="VR314" s="70"/>
      <c r="VS314" s="70"/>
      <c r="VT314" s="70"/>
      <c r="VU314" s="70"/>
      <c r="VV314" s="70"/>
      <c r="VW314" s="70"/>
      <c r="VX314" s="70"/>
      <c r="VY314" s="70"/>
      <c r="VZ314" s="70"/>
      <c r="WA314" s="70"/>
      <c r="WB314" s="70"/>
    </row>
    <row r="315" spans="1:600" s="90" customFormat="1">
      <c r="A315" s="401">
        <v>306</v>
      </c>
      <c r="B315" s="265" t="s">
        <v>687</v>
      </c>
      <c r="C315" s="267">
        <f>+F315</f>
        <v>5749.3</v>
      </c>
      <c r="D315" s="141"/>
      <c r="E315" s="141"/>
      <c r="F315" s="268">
        <f>+U315</f>
        <v>5749.3</v>
      </c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269">
        <f>5632.3+117</f>
        <v>5749.3</v>
      </c>
      <c r="V315" s="141"/>
      <c r="X315" s="2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70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0"/>
      <c r="ES315" s="70"/>
      <c r="ET315" s="70"/>
      <c r="EU315" s="70"/>
      <c r="EV315" s="70"/>
      <c r="EW315" s="70"/>
      <c r="EX315" s="70"/>
      <c r="EY315" s="70"/>
      <c r="EZ315" s="70"/>
      <c r="FA315" s="70"/>
      <c r="FB315" s="70"/>
      <c r="FC315" s="70"/>
      <c r="FD315" s="70"/>
      <c r="FE315" s="70"/>
      <c r="FF315" s="70"/>
      <c r="FG315" s="70"/>
      <c r="FH315" s="70"/>
      <c r="FI315" s="70"/>
      <c r="FJ315" s="70"/>
      <c r="FK315" s="70"/>
      <c r="FL315" s="70"/>
      <c r="FM315" s="70"/>
      <c r="FN315" s="70"/>
      <c r="FO315" s="70"/>
      <c r="FP315" s="70"/>
      <c r="FQ315" s="70"/>
      <c r="FR315" s="70"/>
      <c r="FS315" s="70"/>
      <c r="FT315" s="70"/>
      <c r="FU315" s="70"/>
      <c r="FV315" s="70"/>
      <c r="FW315" s="70"/>
      <c r="FX315" s="70"/>
      <c r="FY315" s="70"/>
      <c r="FZ315" s="70"/>
      <c r="GA315" s="70"/>
      <c r="GB315" s="70"/>
      <c r="GC315" s="70"/>
      <c r="GD315" s="70"/>
      <c r="GE315" s="70"/>
      <c r="GF315" s="70"/>
      <c r="GG315" s="70"/>
      <c r="GH315" s="70"/>
      <c r="GI315" s="70"/>
      <c r="GJ315" s="70"/>
      <c r="GK315" s="70"/>
      <c r="GL315" s="70"/>
      <c r="GM315" s="70"/>
      <c r="GN315" s="70"/>
      <c r="GO315" s="70"/>
      <c r="GP315" s="70"/>
      <c r="GQ315" s="70"/>
      <c r="GR315" s="70"/>
      <c r="GS315" s="70"/>
      <c r="GT315" s="70"/>
      <c r="GU315" s="70"/>
      <c r="GV315" s="70"/>
      <c r="GW315" s="70"/>
      <c r="GX315" s="70"/>
      <c r="GY315" s="70"/>
      <c r="GZ315" s="70"/>
      <c r="HA315" s="70"/>
      <c r="HB315" s="70"/>
      <c r="HC315" s="70"/>
      <c r="HD315" s="70"/>
      <c r="HE315" s="70"/>
      <c r="HF315" s="70"/>
      <c r="HG315" s="70"/>
      <c r="HH315" s="70"/>
      <c r="HI315" s="70"/>
      <c r="HJ315" s="70"/>
      <c r="HK315" s="70"/>
      <c r="HL315" s="70"/>
      <c r="HM315" s="70"/>
      <c r="HN315" s="70"/>
      <c r="HO315" s="70"/>
      <c r="HP315" s="70"/>
      <c r="HQ315" s="70"/>
      <c r="HR315" s="70"/>
      <c r="HS315" s="70"/>
      <c r="HT315" s="70"/>
      <c r="HU315" s="70"/>
      <c r="HV315" s="70"/>
      <c r="HW315" s="70"/>
      <c r="HX315" s="70"/>
      <c r="HY315" s="70"/>
      <c r="HZ315" s="70"/>
      <c r="IA315" s="70"/>
      <c r="IB315" s="70"/>
      <c r="IC315" s="70"/>
      <c r="ID315" s="70"/>
      <c r="IE315" s="70"/>
      <c r="IF315" s="70"/>
      <c r="IG315" s="70"/>
      <c r="IH315" s="70"/>
      <c r="II315" s="70"/>
      <c r="IJ315" s="70"/>
      <c r="IK315" s="70"/>
      <c r="IL315" s="70"/>
      <c r="IM315" s="70"/>
      <c r="IN315" s="70"/>
      <c r="IO315" s="70"/>
      <c r="IP315" s="70"/>
      <c r="IQ315" s="70"/>
      <c r="IR315" s="70"/>
      <c r="IS315" s="70"/>
      <c r="IT315" s="70"/>
      <c r="IU315" s="70"/>
      <c r="IV315" s="70"/>
      <c r="IW315" s="70"/>
      <c r="IX315" s="70"/>
      <c r="IY315" s="70"/>
      <c r="IZ315" s="70"/>
      <c r="JA315" s="70"/>
      <c r="JB315" s="70"/>
      <c r="JC315" s="70"/>
      <c r="JD315" s="70"/>
      <c r="JE315" s="70"/>
      <c r="JF315" s="70"/>
      <c r="JG315" s="70"/>
      <c r="JH315" s="70"/>
      <c r="JI315" s="70"/>
      <c r="JJ315" s="70"/>
      <c r="JK315" s="70"/>
      <c r="JL315" s="70"/>
      <c r="JM315" s="70"/>
      <c r="JN315" s="70"/>
      <c r="JO315" s="70"/>
      <c r="JP315" s="70"/>
      <c r="JQ315" s="70"/>
      <c r="JR315" s="70"/>
      <c r="JS315" s="70"/>
      <c r="JT315" s="70"/>
      <c r="JU315" s="70"/>
      <c r="JV315" s="70"/>
      <c r="JW315" s="70"/>
      <c r="JX315" s="70"/>
      <c r="JY315" s="70"/>
      <c r="JZ315" s="70"/>
      <c r="KA315" s="70"/>
      <c r="KB315" s="70"/>
      <c r="KC315" s="70"/>
      <c r="KD315" s="70"/>
      <c r="KE315" s="70"/>
      <c r="KF315" s="70"/>
      <c r="KG315" s="70"/>
      <c r="KH315" s="70"/>
      <c r="KI315" s="70"/>
      <c r="KJ315" s="70"/>
      <c r="KK315" s="70"/>
      <c r="KL315" s="70"/>
      <c r="KM315" s="70"/>
      <c r="KN315" s="70"/>
      <c r="KO315" s="70"/>
      <c r="KP315" s="70"/>
      <c r="KQ315" s="70"/>
      <c r="KR315" s="70"/>
      <c r="KS315" s="70"/>
      <c r="KT315" s="70"/>
      <c r="KU315" s="70"/>
      <c r="KV315" s="70"/>
      <c r="KW315" s="70"/>
      <c r="KX315" s="70"/>
      <c r="KY315" s="70"/>
      <c r="KZ315" s="70"/>
      <c r="LA315" s="70"/>
      <c r="LB315" s="70"/>
      <c r="LC315" s="70"/>
      <c r="LD315" s="70"/>
      <c r="LE315" s="70"/>
      <c r="LF315" s="70"/>
      <c r="LG315" s="70"/>
      <c r="LH315" s="70"/>
      <c r="LI315" s="70"/>
      <c r="LJ315" s="70"/>
      <c r="LK315" s="70"/>
      <c r="LL315" s="70"/>
      <c r="LM315" s="70"/>
      <c r="LN315" s="70"/>
      <c r="LO315" s="70"/>
      <c r="LP315" s="70"/>
      <c r="LQ315" s="70"/>
      <c r="LR315" s="70"/>
      <c r="LS315" s="70"/>
      <c r="LT315" s="70"/>
      <c r="LU315" s="70"/>
      <c r="LV315" s="70"/>
      <c r="LW315" s="70"/>
      <c r="LX315" s="70"/>
      <c r="LY315" s="70"/>
      <c r="LZ315" s="70"/>
      <c r="MA315" s="70"/>
      <c r="MB315" s="70"/>
      <c r="MC315" s="70"/>
      <c r="MD315" s="70"/>
      <c r="ME315" s="70"/>
      <c r="MF315" s="70"/>
      <c r="MG315" s="70"/>
      <c r="MH315" s="70"/>
      <c r="MI315" s="70"/>
      <c r="MJ315" s="70"/>
      <c r="MK315" s="70"/>
      <c r="ML315" s="70"/>
      <c r="MM315" s="70"/>
      <c r="MN315" s="70"/>
      <c r="MO315" s="70"/>
      <c r="MP315" s="70"/>
      <c r="MQ315" s="70"/>
      <c r="MR315" s="70"/>
      <c r="MS315" s="70"/>
      <c r="MT315" s="70"/>
      <c r="MU315" s="70"/>
      <c r="MV315" s="70"/>
      <c r="MW315" s="70"/>
      <c r="MX315" s="70"/>
      <c r="MY315" s="70"/>
      <c r="MZ315" s="70"/>
      <c r="NA315" s="70"/>
      <c r="NB315" s="70"/>
      <c r="NC315" s="70"/>
      <c r="ND315" s="70"/>
      <c r="NE315" s="70"/>
      <c r="NF315" s="70"/>
      <c r="NG315" s="70"/>
      <c r="NH315" s="70"/>
      <c r="NI315" s="70"/>
      <c r="NJ315" s="70"/>
      <c r="NK315" s="70"/>
      <c r="NL315" s="70"/>
      <c r="NM315" s="70"/>
      <c r="NN315" s="70"/>
      <c r="NO315" s="70"/>
      <c r="NP315" s="70"/>
      <c r="NQ315" s="70"/>
      <c r="NR315" s="70"/>
      <c r="NS315" s="70"/>
      <c r="NT315" s="70"/>
      <c r="NU315" s="70"/>
      <c r="NV315" s="70"/>
      <c r="NW315" s="70"/>
      <c r="NX315" s="70"/>
      <c r="NY315" s="70"/>
      <c r="NZ315" s="70"/>
      <c r="OA315" s="70"/>
      <c r="OB315" s="70"/>
      <c r="OC315" s="70"/>
      <c r="OD315" s="70"/>
      <c r="OE315" s="70"/>
      <c r="OF315" s="70"/>
      <c r="OG315" s="70"/>
      <c r="OH315" s="70"/>
      <c r="OI315" s="70"/>
      <c r="OJ315" s="70"/>
      <c r="OK315" s="70"/>
      <c r="OL315" s="70"/>
      <c r="OM315" s="70"/>
      <c r="ON315" s="70"/>
      <c r="OO315" s="70"/>
      <c r="OP315" s="70"/>
      <c r="OQ315" s="70"/>
      <c r="OR315" s="70"/>
      <c r="OS315" s="70"/>
      <c r="OT315" s="70"/>
      <c r="OU315" s="70"/>
      <c r="OV315" s="70"/>
      <c r="OW315" s="70"/>
      <c r="OX315" s="70"/>
      <c r="OY315" s="70"/>
      <c r="OZ315" s="70"/>
      <c r="PA315" s="70"/>
      <c r="PB315" s="70"/>
      <c r="PC315" s="70"/>
      <c r="PD315" s="70"/>
      <c r="PE315" s="70"/>
      <c r="PF315" s="70"/>
      <c r="PG315" s="70"/>
      <c r="PH315" s="70"/>
      <c r="PI315" s="70"/>
      <c r="PJ315" s="70"/>
      <c r="PK315" s="70"/>
      <c r="PL315" s="70"/>
      <c r="PM315" s="70"/>
      <c r="PN315" s="70"/>
      <c r="PO315" s="70"/>
      <c r="PP315" s="70"/>
      <c r="PQ315" s="70"/>
      <c r="PR315" s="70"/>
      <c r="PS315" s="70"/>
      <c r="PT315" s="70"/>
      <c r="PU315" s="70"/>
      <c r="PV315" s="70"/>
      <c r="PW315" s="70"/>
      <c r="PX315" s="70"/>
      <c r="PY315" s="70"/>
      <c r="PZ315" s="70"/>
      <c r="QA315" s="70"/>
      <c r="QB315" s="70"/>
      <c r="QC315" s="70"/>
      <c r="QD315" s="70"/>
      <c r="QE315" s="70"/>
      <c r="QF315" s="70"/>
      <c r="QG315" s="70"/>
      <c r="QH315" s="70"/>
      <c r="QI315" s="70"/>
      <c r="QJ315" s="70"/>
      <c r="QK315" s="70"/>
      <c r="QL315" s="70"/>
      <c r="QM315" s="70"/>
      <c r="QN315" s="70"/>
      <c r="QO315" s="70"/>
      <c r="QP315" s="70"/>
      <c r="QQ315" s="70"/>
      <c r="QR315" s="70"/>
      <c r="QS315" s="70"/>
      <c r="QT315" s="70"/>
      <c r="QU315" s="70"/>
      <c r="QV315" s="70"/>
      <c r="QW315" s="70"/>
      <c r="QX315" s="70"/>
      <c r="QY315" s="70"/>
      <c r="QZ315" s="70"/>
      <c r="RA315" s="70"/>
      <c r="RB315" s="70"/>
      <c r="RC315" s="70"/>
      <c r="RD315" s="70"/>
      <c r="RE315" s="70"/>
      <c r="RF315" s="70"/>
      <c r="RG315" s="70"/>
      <c r="RH315" s="70"/>
      <c r="RI315" s="70"/>
      <c r="RJ315" s="70"/>
      <c r="RK315" s="70"/>
      <c r="RL315" s="70"/>
      <c r="RM315" s="70"/>
      <c r="RN315" s="70"/>
      <c r="RO315" s="70"/>
      <c r="RP315" s="70"/>
      <c r="RQ315" s="70"/>
      <c r="RR315" s="70"/>
      <c r="RS315" s="70"/>
      <c r="RT315" s="70"/>
      <c r="RU315" s="70"/>
      <c r="RV315" s="70"/>
      <c r="RW315" s="70"/>
      <c r="RX315" s="70"/>
      <c r="RY315" s="70"/>
      <c r="RZ315" s="70"/>
      <c r="SA315" s="70"/>
      <c r="SB315" s="70"/>
      <c r="SC315" s="70"/>
      <c r="SD315" s="70"/>
      <c r="SE315" s="70"/>
      <c r="SF315" s="70"/>
      <c r="SG315" s="70"/>
      <c r="SH315" s="70"/>
      <c r="SI315" s="70"/>
      <c r="SJ315" s="70"/>
      <c r="SK315" s="70"/>
      <c r="SL315" s="70"/>
      <c r="SM315" s="70"/>
      <c r="SN315" s="70"/>
      <c r="SO315" s="70"/>
      <c r="SP315" s="70"/>
      <c r="SQ315" s="70"/>
      <c r="SR315" s="70"/>
      <c r="SS315" s="70"/>
      <c r="ST315" s="70"/>
      <c r="SU315" s="70"/>
      <c r="SV315" s="70"/>
      <c r="SW315" s="70"/>
      <c r="SX315" s="70"/>
      <c r="SY315" s="70"/>
      <c r="SZ315" s="70"/>
      <c r="TA315" s="70"/>
      <c r="TB315" s="70"/>
      <c r="TC315" s="70"/>
      <c r="TD315" s="70"/>
      <c r="TE315" s="70"/>
      <c r="TF315" s="70"/>
      <c r="TG315" s="70"/>
      <c r="TH315" s="70"/>
      <c r="TI315" s="70"/>
      <c r="TJ315" s="70"/>
      <c r="TK315" s="70"/>
      <c r="TL315" s="70"/>
      <c r="TM315" s="70"/>
      <c r="TN315" s="70"/>
      <c r="TO315" s="70"/>
      <c r="TP315" s="70"/>
      <c r="TQ315" s="70"/>
      <c r="TR315" s="70"/>
      <c r="TS315" s="70"/>
      <c r="TT315" s="70"/>
      <c r="TU315" s="70"/>
      <c r="TV315" s="70"/>
      <c r="TW315" s="70"/>
      <c r="TX315" s="70"/>
      <c r="TY315" s="70"/>
      <c r="TZ315" s="70"/>
      <c r="UA315" s="70"/>
      <c r="UB315" s="70"/>
      <c r="UC315" s="70"/>
      <c r="UD315" s="70"/>
      <c r="UE315" s="70"/>
      <c r="UF315" s="70"/>
      <c r="UG315" s="70"/>
      <c r="UH315" s="70"/>
      <c r="UI315" s="70"/>
      <c r="UJ315" s="70"/>
      <c r="UK315" s="70"/>
      <c r="UL315" s="70"/>
      <c r="UM315" s="70"/>
      <c r="UN315" s="70"/>
      <c r="UO315" s="70"/>
      <c r="UP315" s="70"/>
      <c r="UQ315" s="70"/>
      <c r="UR315" s="70"/>
      <c r="US315" s="70"/>
      <c r="UT315" s="70"/>
      <c r="UU315" s="70"/>
      <c r="UV315" s="70"/>
      <c r="UW315" s="70"/>
      <c r="UX315" s="70"/>
      <c r="UY315" s="70"/>
      <c r="UZ315" s="70"/>
      <c r="VA315" s="70"/>
      <c r="VB315" s="70"/>
      <c r="VC315" s="70"/>
      <c r="VD315" s="70"/>
      <c r="VE315" s="70"/>
      <c r="VF315" s="70"/>
      <c r="VG315" s="70"/>
      <c r="VH315" s="70"/>
      <c r="VI315" s="70"/>
      <c r="VJ315" s="70"/>
      <c r="VK315" s="70"/>
      <c r="VL315" s="70"/>
      <c r="VM315" s="70"/>
      <c r="VN315" s="70"/>
      <c r="VO315" s="70"/>
      <c r="VP315" s="70"/>
      <c r="VQ315" s="70"/>
      <c r="VR315" s="70"/>
      <c r="VS315" s="70"/>
      <c r="VT315" s="70"/>
      <c r="VU315" s="70"/>
      <c r="VV315" s="70"/>
      <c r="VW315" s="70"/>
      <c r="VX315" s="70"/>
      <c r="VY315" s="70"/>
      <c r="VZ315" s="70"/>
      <c r="WA315" s="70"/>
      <c r="WB315" s="70"/>
    </row>
    <row r="316" spans="1:600" s="90" customFormat="1" ht="25.5">
      <c r="A316" s="401">
        <v>307</v>
      </c>
      <c r="B316" s="265" t="s">
        <v>688</v>
      </c>
      <c r="C316" s="267">
        <f>+D316+E316+F316</f>
        <v>6339.9999999999991</v>
      </c>
      <c r="D316" s="271">
        <f>1141.7-620</f>
        <v>521.70000000000005</v>
      </c>
      <c r="E316" s="271">
        <v>7.6</v>
      </c>
      <c r="F316" s="268">
        <f>+U316+N316</f>
        <v>5810.6999999999989</v>
      </c>
      <c r="G316" s="271"/>
      <c r="H316" s="271"/>
      <c r="I316" s="271"/>
      <c r="J316" s="271"/>
      <c r="K316" s="271"/>
      <c r="L316" s="271"/>
      <c r="M316" s="271"/>
      <c r="N316" s="271">
        <v>4064</v>
      </c>
      <c r="O316" s="271"/>
      <c r="P316" s="271"/>
      <c r="Q316" s="271"/>
      <c r="R316" s="271"/>
      <c r="S316" s="271"/>
      <c r="T316" s="271"/>
      <c r="U316" s="271">
        <f>6303.4-786.1+822.7-7.6-521.7-4064</f>
        <v>1746.6999999999989</v>
      </c>
      <c r="V316" s="271"/>
      <c r="W316" s="271"/>
      <c r="X316" s="271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  <c r="DH316" s="70"/>
      <c r="DI316" s="70"/>
      <c r="DJ316" s="70"/>
      <c r="DK316" s="70"/>
      <c r="DL316" s="70"/>
      <c r="DM316" s="70"/>
      <c r="DN316" s="70"/>
      <c r="DO316" s="70"/>
      <c r="DP316" s="70"/>
      <c r="DQ316" s="70"/>
      <c r="DR316" s="70"/>
      <c r="DS316" s="70"/>
      <c r="DT316" s="70"/>
      <c r="DU316" s="70"/>
      <c r="DV316" s="70"/>
      <c r="DW316" s="70"/>
      <c r="DX316" s="70"/>
      <c r="DY316" s="70"/>
      <c r="DZ316" s="70"/>
      <c r="EA316" s="70"/>
      <c r="EB316" s="70"/>
      <c r="EC316" s="70"/>
      <c r="ED316" s="70"/>
      <c r="EE316" s="70"/>
      <c r="EF316" s="70"/>
      <c r="EG316" s="70"/>
      <c r="EH316" s="70"/>
      <c r="EI316" s="70"/>
      <c r="EJ316" s="70"/>
      <c r="EK316" s="70"/>
      <c r="EL316" s="70"/>
      <c r="EM316" s="70"/>
      <c r="EN316" s="70"/>
      <c r="EO316" s="70"/>
      <c r="EP316" s="70"/>
      <c r="EQ316" s="70"/>
      <c r="ER316" s="70"/>
      <c r="ES316" s="70"/>
      <c r="ET316" s="70"/>
      <c r="EU316" s="70"/>
      <c r="EV316" s="70"/>
      <c r="EW316" s="70"/>
      <c r="EX316" s="70"/>
      <c r="EY316" s="70"/>
      <c r="EZ316" s="70"/>
      <c r="FA316" s="70"/>
      <c r="FB316" s="70"/>
      <c r="FC316" s="70"/>
      <c r="FD316" s="70"/>
      <c r="FE316" s="70"/>
      <c r="FF316" s="70"/>
      <c r="FG316" s="70"/>
      <c r="FH316" s="70"/>
      <c r="FI316" s="70"/>
      <c r="FJ316" s="70"/>
      <c r="FK316" s="70"/>
      <c r="FL316" s="70"/>
      <c r="FM316" s="70"/>
      <c r="FN316" s="70"/>
      <c r="FO316" s="70"/>
      <c r="FP316" s="70"/>
      <c r="FQ316" s="70"/>
      <c r="FR316" s="70"/>
      <c r="FS316" s="70"/>
      <c r="FT316" s="70"/>
      <c r="FU316" s="70"/>
      <c r="FV316" s="70"/>
      <c r="FW316" s="70"/>
      <c r="FX316" s="70"/>
      <c r="FY316" s="70"/>
      <c r="FZ316" s="70"/>
      <c r="GA316" s="70"/>
      <c r="GB316" s="70"/>
      <c r="GC316" s="70"/>
      <c r="GD316" s="70"/>
      <c r="GE316" s="70"/>
      <c r="GF316" s="70"/>
      <c r="GG316" s="70"/>
      <c r="GH316" s="70"/>
      <c r="GI316" s="70"/>
      <c r="GJ316" s="70"/>
      <c r="GK316" s="70"/>
      <c r="GL316" s="70"/>
      <c r="GM316" s="70"/>
      <c r="GN316" s="70"/>
      <c r="GO316" s="70"/>
      <c r="GP316" s="70"/>
      <c r="GQ316" s="70"/>
      <c r="GR316" s="70"/>
      <c r="GS316" s="70"/>
      <c r="GT316" s="70"/>
      <c r="GU316" s="70"/>
      <c r="GV316" s="70"/>
      <c r="GW316" s="70"/>
      <c r="GX316" s="70"/>
      <c r="GY316" s="70"/>
      <c r="GZ316" s="70"/>
      <c r="HA316" s="70"/>
      <c r="HB316" s="70"/>
      <c r="HC316" s="70"/>
      <c r="HD316" s="70"/>
      <c r="HE316" s="70"/>
      <c r="HF316" s="70"/>
      <c r="HG316" s="70"/>
      <c r="HH316" s="70"/>
      <c r="HI316" s="70"/>
      <c r="HJ316" s="70"/>
      <c r="HK316" s="70"/>
      <c r="HL316" s="70"/>
      <c r="HM316" s="70"/>
      <c r="HN316" s="70"/>
      <c r="HO316" s="70"/>
      <c r="HP316" s="70"/>
      <c r="HQ316" s="70"/>
      <c r="HR316" s="70"/>
      <c r="HS316" s="70"/>
      <c r="HT316" s="70"/>
      <c r="HU316" s="70"/>
      <c r="HV316" s="70"/>
      <c r="HW316" s="70"/>
      <c r="HX316" s="70"/>
      <c r="HY316" s="70"/>
      <c r="HZ316" s="70"/>
      <c r="IA316" s="70"/>
      <c r="IB316" s="70"/>
      <c r="IC316" s="70"/>
      <c r="ID316" s="70"/>
      <c r="IE316" s="70"/>
      <c r="IF316" s="70"/>
      <c r="IG316" s="70"/>
      <c r="IH316" s="70"/>
      <c r="II316" s="70"/>
      <c r="IJ316" s="70"/>
      <c r="IK316" s="70"/>
      <c r="IL316" s="70"/>
      <c r="IM316" s="70"/>
      <c r="IN316" s="70"/>
      <c r="IO316" s="70"/>
      <c r="IP316" s="70"/>
      <c r="IQ316" s="70"/>
      <c r="IR316" s="70"/>
      <c r="IS316" s="70"/>
      <c r="IT316" s="70"/>
      <c r="IU316" s="70"/>
      <c r="IV316" s="70"/>
      <c r="IW316" s="70"/>
      <c r="IX316" s="70"/>
      <c r="IY316" s="70"/>
      <c r="IZ316" s="70"/>
      <c r="JA316" s="70"/>
      <c r="JB316" s="70"/>
      <c r="JC316" s="70"/>
      <c r="JD316" s="70"/>
      <c r="JE316" s="70"/>
      <c r="JF316" s="70"/>
      <c r="JG316" s="70"/>
      <c r="JH316" s="70"/>
      <c r="JI316" s="70"/>
      <c r="JJ316" s="70"/>
      <c r="JK316" s="70"/>
      <c r="JL316" s="70"/>
      <c r="JM316" s="70"/>
      <c r="JN316" s="70"/>
      <c r="JO316" s="70"/>
      <c r="JP316" s="70"/>
      <c r="JQ316" s="70"/>
      <c r="JR316" s="70"/>
      <c r="JS316" s="70"/>
      <c r="JT316" s="70"/>
      <c r="JU316" s="70"/>
      <c r="JV316" s="70"/>
      <c r="JW316" s="70"/>
      <c r="JX316" s="70"/>
      <c r="JY316" s="70"/>
      <c r="JZ316" s="70"/>
      <c r="KA316" s="70"/>
      <c r="KB316" s="70"/>
      <c r="KC316" s="70"/>
      <c r="KD316" s="70"/>
      <c r="KE316" s="70"/>
      <c r="KF316" s="70"/>
      <c r="KG316" s="70"/>
      <c r="KH316" s="70"/>
      <c r="KI316" s="70"/>
      <c r="KJ316" s="70"/>
      <c r="KK316" s="70"/>
      <c r="KL316" s="70"/>
      <c r="KM316" s="70"/>
      <c r="KN316" s="70"/>
      <c r="KO316" s="70"/>
      <c r="KP316" s="70"/>
      <c r="KQ316" s="70"/>
      <c r="KR316" s="70"/>
      <c r="KS316" s="70"/>
      <c r="KT316" s="70"/>
      <c r="KU316" s="70"/>
      <c r="KV316" s="70"/>
      <c r="KW316" s="70"/>
      <c r="KX316" s="70"/>
      <c r="KY316" s="70"/>
      <c r="KZ316" s="70"/>
      <c r="LA316" s="70"/>
      <c r="LB316" s="70"/>
      <c r="LC316" s="70"/>
      <c r="LD316" s="70"/>
      <c r="LE316" s="70"/>
      <c r="LF316" s="70"/>
      <c r="LG316" s="70"/>
      <c r="LH316" s="70"/>
      <c r="LI316" s="70"/>
      <c r="LJ316" s="70"/>
      <c r="LK316" s="70"/>
      <c r="LL316" s="70"/>
      <c r="LM316" s="70"/>
      <c r="LN316" s="70"/>
      <c r="LO316" s="70"/>
      <c r="LP316" s="70"/>
      <c r="LQ316" s="70"/>
      <c r="LR316" s="70"/>
      <c r="LS316" s="70"/>
      <c r="LT316" s="70"/>
      <c r="LU316" s="70"/>
      <c r="LV316" s="70"/>
      <c r="LW316" s="70"/>
      <c r="LX316" s="70"/>
      <c r="LY316" s="70"/>
      <c r="LZ316" s="70"/>
      <c r="MA316" s="70"/>
      <c r="MB316" s="70"/>
      <c r="MC316" s="70"/>
      <c r="MD316" s="70"/>
      <c r="ME316" s="70"/>
      <c r="MF316" s="70"/>
      <c r="MG316" s="70"/>
      <c r="MH316" s="70"/>
      <c r="MI316" s="70"/>
      <c r="MJ316" s="70"/>
      <c r="MK316" s="70"/>
      <c r="ML316" s="70"/>
      <c r="MM316" s="70"/>
      <c r="MN316" s="70"/>
      <c r="MO316" s="70"/>
      <c r="MP316" s="70"/>
      <c r="MQ316" s="70"/>
      <c r="MR316" s="70"/>
      <c r="MS316" s="70"/>
      <c r="MT316" s="70"/>
      <c r="MU316" s="70"/>
      <c r="MV316" s="70"/>
      <c r="MW316" s="70"/>
      <c r="MX316" s="70"/>
      <c r="MY316" s="70"/>
      <c r="MZ316" s="70"/>
      <c r="NA316" s="70"/>
      <c r="NB316" s="70"/>
      <c r="NC316" s="70"/>
      <c r="ND316" s="70"/>
      <c r="NE316" s="70"/>
      <c r="NF316" s="70"/>
      <c r="NG316" s="70"/>
      <c r="NH316" s="70"/>
      <c r="NI316" s="70"/>
      <c r="NJ316" s="70"/>
      <c r="NK316" s="70"/>
      <c r="NL316" s="70"/>
      <c r="NM316" s="70"/>
      <c r="NN316" s="70"/>
      <c r="NO316" s="70"/>
      <c r="NP316" s="70"/>
      <c r="NQ316" s="70"/>
      <c r="NR316" s="70"/>
      <c r="NS316" s="70"/>
      <c r="NT316" s="70"/>
      <c r="NU316" s="70"/>
      <c r="NV316" s="70"/>
      <c r="NW316" s="70"/>
      <c r="NX316" s="70"/>
      <c r="NY316" s="70"/>
      <c r="NZ316" s="70"/>
      <c r="OA316" s="70"/>
      <c r="OB316" s="70"/>
      <c r="OC316" s="70"/>
      <c r="OD316" s="70"/>
      <c r="OE316" s="70"/>
      <c r="OF316" s="70"/>
      <c r="OG316" s="70"/>
      <c r="OH316" s="70"/>
      <c r="OI316" s="70"/>
      <c r="OJ316" s="70"/>
      <c r="OK316" s="70"/>
      <c r="OL316" s="70"/>
      <c r="OM316" s="70"/>
      <c r="ON316" s="70"/>
      <c r="OO316" s="70"/>
      <c r="OP316" s="70"/>
      <c r="OQ316" s="70"/>
      <c r="OR316" s="70"/>
      <c r="OS316" s="70"/>
      <c r="OT316" s="70"/>
      <c r="OU316" s="70"/>
      <c r="OV316" s="70"/>
      <c r="OW316" s="70"/>
      <c r="OX316" s="70"/>
      <c r="OY316" s="70"/>
      <c r="OZ316" s="70"/>
      <c r="PA316" s="70"/>
      <c r="PB316" s="70"/>
      <c r="PC316" s="70"/>
      <c r="PD316" s="70"/>
      <c r="PE316" s="70"/>
      <c r="PF316" s="70"/>
      <c r="PG316" s="70"/>
      <c r="PH316" s="70"/>
      <c r="PI316" s="70"/>
      <c r="PJ316" s="70"/>
      <c r="PK316" s="70"/>
      <c r="PL316" s="70"/>
      <c r="PM316" s="70"/>
      <c r="PN316" s="70"/>
      <c r="PO316" s="70"/>
      <c r="PP316" s="70"/>
      <c r="PQ316" s="70"/>
      <c r="PR316" s="70"/>
      <c r="PS316" s="70"/>
      <c r="PT316" s="70"/>
      <c r="PU316" s="70"/>
      <c r="PV316" s="70"/>
      <c r="PW316" s="70"/>
      <c r="PX316" s="70"/>
      <c r="PY316" s="70"/>
      <c r="PZ316" s="70"/>
      <c r="QA316" s="70"/>
      <c r="QB316" s="70"/>
      <c r="QC316" s="70"/>
      <c r="QD316" s="70"/>
      <c r="QE316" s="70"/>
      <c r="QF316" s="70"/>
      <c r="QG316" s="70"/>
      <c r="QH316" s="70"/>
      <c r="QI316" s="70"/>
      <c r="QJ316" s="70"/>
      <c r="QK316" s="70"/>
      <c r="QL316" s="70"/>
      <c r="QM316" s="70"/>
      <c r="QN316" s="70"/>
      <c r="QO316" s="70"/>
      <c r="QP316" s="70"/>
      <c r="QQ316" s="70"/>
      <c r="QR316" s="70"/>
      <c r="QS316" s="70"/>
      <c r="QT316" s="70"/>
      <c r="QU316" s="70"/>
      <c r="QV316" s="70"/>
      <c r="QW316" s="70"/>
      <c r="QX316" s="70"/>
      <c r="QY316" s="70"/>
      <c r="QZ316" s="70"/>
      <c r="RA316" s="70"/>
      <c r="RB316" s="70"/>
      <c r="RC316" s="70"/>
      <c r="RD316" s="70"/>
      <c r="RE316" s="70"/>
      <c r="RF316" s="70"/>
      <c r="RG316" s="70"/>
      <c r="RH316" s="70"/>
      <c r="RI316" s="70"/>
      <c r="RJ316" s="70"/>
      <c r="RK316" s="70"/>
      <c r="RL316" s="70"/>
      <c r="RM316" s="70"/>
      <c r="RN316" s="70"/>
      <c r="RO316" s="70"/>
      <c r="RP316" s="70"/>
      <c r="RQ316" s="70"/>
      <c r="RR316" s="70"/>
      <c r="RS316" s="70"/>
      <c r="RT316" s="70"/>
      <c r="RU316" s="70"/>
      <c r="RV316" s="70"/>
      <c r="RW316" s="70"/>
      <c r="RX316" s="70"/>
      <c r="RY316" s="70"/>
      <c r="RZ316" s="70"/>
      <c r="SA316" s="70"/>
      <c r="SB316" s="70"/>
      <c r="SC316" s="70"/>
      <c r="SD316" s="70"/>
      <c r="SE316" s="70"/>
      <c r="SF316" s="70"/>
      <c r="SG316" s="70"/>
      <c r="SH316" s="70"/>
      <c r="SI316" s="70"/>
      <c r="SJ316" s="70"/>
      <c r="SK316" s="70"/>
      <c r="SL316" s="70"/>
      <c r="SM316" s="70"/>
      <c r="SN316" s="70"/>
      <c r="SO316" s="70"/>
      <c r="SP316" s="70"/>
      <c r="SQ316" s="70"/>
      <c r="SR316" s="70"/>
      <c r="SS316" s="70"/>
      <c r="ST316" s="70"/>
      <c r="SU316" s="70"/>
      <c r="SV316" s="70"/>
      <c r="SW316" s="70"/>
      <c r="SX316" s="70"/>
      <c r="SY316" s="70"/>
      <c r="SZ316" s="70"/>
      <c r="TA316" s="70"/>
      <c r="TB316" s="70"/>
      <c r="TC316" s="70"/>
      <c r="TD316" s="70"/>
      <c r="TE316" s="70"/>
      <c r="TF316" s="70"/>
      <c r="TG316" s="70"/>
      <c r="TH316" s="70"/>
      <c r="TI316" s="70"/>
      <c r="TJ316" s="70"/>
      <c r="TK316" s="70"/>
      <c r="TL316" s="70"/>
      <c r="TM316" s="70"/>
      <c r="TN316" s="70"/>
      <c r="TO316" s="70"/>
      <c r="TP316" s="70"/>
      <c r="TQ316" s="70"/>
      <c r="TR316" s="70"/>
      <c r="TS316" s="70"/>
      <c r="TT316" s="70"/>
      <c r="TU316" s="70"/>
      <c r="TV316" s="70"/>
      <c r="TW316" s="70"/>
      <c r="TX316" s="70"/>
      <c r="TY316" s="70"/>
      <c r="TZ316" s="70"/>
      <c r="UA316" s="70"/>
      <c r="UB316" s="70"/>
      <c r="UC316" s="70"/>
      <c r="UD316" s="70"/>
      <c r="UE316" s="70"/>
      <c r="UF316" s="70"/>
      <c r="UG316" s="70"/>
      <c r="UH316" s="70"/>
      <c r="UI316" s="70"/>
      <c r="UJ316" s="70"/>
      <c r="UK316" s="70"/>
      <c r="UL316" s="70"/>
      <c r="UM316" s="70"/>
      <c r="UN316" s="70"/>
      <c r="UO316" s="70"/>
      <c r="UP316" s="70"/>
      <c r="UQ316" s="70"/>
      <c r="UR316" s="70"/>
      <c r="US316" s="70"/>
      <c r="UT316" s="70"/>
      <c r="UU316" s="70"/>
      <c r="UV316" s="70"/>
      <c r="UW316" s="70"/>
      <c r="UX316" s="70"/>
      <c r="UY316" s="70"/>
      <c r="UZ316" s="70"/>
      <c r="VA316" s="70"/>
      <c r="VB316" s="70"/>
      <c r="VC316" s="70"/>
      <c r="VD316" s="70"/>
      <c r="VE316" s="70"/>
      <c r="VF316" s="70"/>
      <c r="VG316" s="70"/>
      <c r="VH316" s="70"/>
      <c r="VI316" s="70"/>
      <c r="VJ316" s="70"/>
      <c r="VK316" s="70"/>
      <c r="VL316" s="70"/>
      <c r="VM316" s="70"/>
      <c r="VN316" s="70"/>
      <c r="VO316" s="70"/>
      <c r="VP316" s="70"/>
      <c r="VQ316" s="70"/>
      <c r="VR316" s="70"/>
      <c r="VS316" s="70"/>
      <c r="VT316" s="70"/>
      <c r="VU316" s="70"/>
      <c r="VV316" s="70"/>
      <c r="VW316" s="70"/>
      <c r="VX316" s="70"/>
      <c r="VY316" s="70"/>
      <c r="VZ316" s="70"/>
      <c r="WA316" s="70"/>
      <c r="WB316" s="70"/>
    </row>
    <row r="317" spans="1:600">
      <c r="J317" s="91"/>
      <c r="X317" s="70"/>
    </row>
    <row r="318" spans="1:600">
      <c r="D318" s="91"/>
      <c r="E318" s="91"/>
      <c r="X318" s="70"/>
    </row>
    <row r="319" spans="1:600">
      <c r="X319" s="70"/>
    </row>
    <row r="320" spans="1:600">
      <c r="X320" s="70"/>
    </row>
    <row r="321" spans="6:24">
      <c r="X321" s="70"/>
    </row>
    <row r="322" spans="6:24">
      <c r="F322" s="91"/>
      <c r="X322" s="70"/>
    </row>
    <row r="323" spans="6:24">
      <c r="X323" s="70"/>
    </row>
    <row r="324" spans="6:24">
      <c r="X324" s="70"/>
    </row>
    <row r="325" spans="6:24">
      <c r="X325" s="70"/>
    </row>
    <row r="326" spans="6:24">
      <c r="X326" s="70"/>
    </row>
    <row r="327" spans="6:24">
      <c r="X327" s="70"/>
    </row>
    <row r="328" spans="6:24">
      <c r="X328" s="70"/>
    </row>
    <row r="329" spans="6:24">
      <c r="X329" s="70"/>
    </row>
    <row r="330" spans="6:24">
      <c r="X330" s="70"/>
    </row>
    <row r="331" spans="6:24">
      <c r="X331" s="70"/>
    </row>
    <row r="332" spans="6:24">
      <c r="X332" s="70"/>
    </row>
    <row r="333" spans="6:24">
      <c r="X333" s="70"/>
    </row>
    <row r="334" spans="6:24">
      <c r="X334" s="70"/>
    </row>
    <row r="335" spans="6:24">
      <c r="X335" s="70"/>
    </row>
    <row r="336" spans="6:24">
      <c r="X336" s="70"/>
    </row>
    <row r="337" spans="24:24">
      <c r="X337" s="70"/>
    </row>
    <row r="338" spans="24:24">
      <c r="X338" s="70"/>
    </row>
    <row r="339" spans="24:24">
      <c r="X339" s="70"/>
    </row>
    <row r="340" spans="24:24">
      <c r="X340" s="70"/>
    </row>
    <row r="341" spans="24:24">
      <c r="X341" s="70"/>
    </row>
    <row r="342" spans="24:24">
      <c r="X342" s="70"/>
    </row>
    <row r="343" spans="24:24">
      <c r="X343" s="70"/>
    </row>
    <row r="344" spans="24:24">
      <c r="X344" s="70"/>
    </row>
    <row r="345" spans="24:24">
      <c r="X345" s="70"/>
    </row>
    <row r="346" spans="24:24">
      <c r="X346" s="70"/>
    </row>
    <row r="347" spans="24:24">
      <c r="X347" s="70"/>
    </row>
    <row r="348" spans="24:24">
      <c r="X348" s="70"/>
    </row>
    <row r="349" spans="24:24">
      <c r="X349" s="70"/>
    </row>
    <row r="350" spans="24:24">
      <c r="X350" s="70"/>
    </row>
    <row r="351" spans="24:24">
      <c r="X351" s="70"/>
    </row>
    <row r="352" spans="24:24">
      <c r="X352" s="70"/>
    </row>
    <row r="353" spans="24:24">
      <c r="X353" s="70"/>
    </row>
    <row r="354" spans="24:24">
      <c r="X354" s="70"/>
    </row>
    <row r="355" spans="24:24">
      <c r="X355" s="70"/>
    </row>
    <row r="356" spans="24:24">
      <c r="X356" s="70"/>
    </row>
    <row r="357" spans="24:24">
      <c r="X357" s="70"/>
    </row>
    <row r="358" spans="24:24">
      <c r="X358" s="70"/>
    </row>
    <row r="359" spans="24:24">
      <c r="X359" s="70"/>
    </row>
    <row r="360" spans="24:24">
      <c r="X360" s="70"/>
    </row>
    <row r="361" spans="24:24">
      <c r="X361" s="70"/>
    </row>
    <row r="362" spans="24:24">
      <c r="X362" s="70"/>
    </row>
    <row r="363" spans="24:24">
      <c r="X363" s="70"/>
    </row>
    <row r="364" spans="24:24">
      <c r="X364" s="70"/>
    </row>
    <row r="365" spans="24:24">
      <c r="X365" s="70"/>
    </row>
    <row r="366" spans="24:24">
      <c r="X366" s="70"/>
    </row>
    <row r="367" spans="24:24">
      <c r="X367" s="70"/>
    </row>
    <row r="368" spans="24:24">
      <c r="X368" s="70"/>
    </row>
    <row r="369" spans="24:24">
      <c r="X369" s="70"/>
    </row>
    <row r="370" spans="24:24">
      <c r="X370" s="70"/>
    </row>
    <row r="371" spans="24:24">
      <c r="X371" s="70"/>
    </row>
    <row r="372" spans="24:24">
      <c r="X372" s="70"/>
    </row>
    <row r="373" spans="24:24">
      <c r="X373" s="70"/>
    </row>
    <row r="374" spans="24:24">
      <c r="X374" s="70"/>
    </row>
    <row r="375" spans="24:24">
      <c r="X375" s="70"/>
    </row>
    <row r="376" spans="24:24">
      <c r="X376" s="70"/>
    </row>
    <row r="377" spans="24:24">
      <c r="X377" s="70"/>
    </row>
    <row r="378" spans="24:24">
      <c r="X378" s="70"/>
    </row>
    <row r="379" spans="24:24">
      <c r="X379" s="70"/>
    </row>
    <row r="380" spans="24:24">
      <c r="X380" s="70"/>
    </row>
    <row r="381" spans="24:24">
      <c r="X381" s="70"/>
    </row>
    <row r="382" spans="24:24">
      <c r="X382" s="70"/>
    </row>
    <row r="383" spans="24:24">
      <c r="X383" s="70"/>
    </row>
    <row r="384" spans="24:24">
      <c r="X384" s="70"/>
    </row>
    <row r="385" spans="24:24">
      <c r="X385" s="70"/>
    </row>
    <row r="386" spans="24:24">
      <c r="X386" s="70"/>
    </row>
    <row r="387" spans="24:24">
      <c r="X387" s="70"/>
    </row>
    <row r="388" spans="24:24">
      <c r="X388" s="70"/>
    </row>
    <row r="389" spans="24:24">
      <c r="X389" s="70"/>
    </row>
    <row r="390" spans="24:24">
      <c r="X390" s="70"/>
    </row>
    <row r="391" spans="24:24">
      <c r="X391" s="70"/>
    </row>
    <row r="392" spans="24:24">
      <c r="X392" s="70"/>
    </row>
    <row r="393" spans="24:24">
      <c r="X393" s="70"/>
    </row>
    <row r="394" spans="24:24">
      <c r="X394" s="70"/>
    </row>
    <row r="395" spans="24:24">
      <c r="X395" s="70"/>
    </row>
    <row r="396" spans="24:24">
      <c r="X396" s="70"/>
    </row>
    <row r="397" spans="24:24">
      <c r="X397" s="70"/>
    </row>
    <row r="398" spans="24:24">
      <c r="X398" s="70"/>
    </row>
    <row r="399" spans="24:24">
      <c r="X399" s="70"/>
    </row>
    <row r="400" spans="24:24">
      <c r="X400" s="70"/>
    </row>
    <row r="401" spans="24:24">
      <c r="X401" s="70"/>
    </row>
    <row r="402" spans="24:24">
      <c r="X402" s="70"/>
    </row>
    <row r="403" spans="24:24">
      <c r="X403" s="70"/>
    </row>
    <row r="404" spans="24:24">
      <c r="X404" s="70"/>
    </row>
    <row r="405" spans="24:24">
      <c r="X405" s="70"/>
    </row>
    <row r="406" spans="24:24">
      <c r="X406" s="70"/>
    </row>
    <row r="407" spans="24:24">
      <c r="X407" s="70"/>
    </row>
    <row r="408" spans="24:24">
      <c r="X408" s="70"/>
    </row>
    <row r="409" spans="24:24">
      <c r="X409" s="70"/>
    </row>
    <row r="410" spans="24:24">
      <c r="X410" s="70"/>
    </row>
    <row r="411" spans="24:24">
      <c r="X411" s="70"/>
    </row>
    <row r="412" spans="24:24">
      <c r="X412" s="70"/>
    </row>
    <row r="413" spans="24:24">
      <c r="X413" s="70"/>
    </row>
    <row r="414" spans="24:24">
      <c r="X414" s="70"/>
    </row>
    <row r="415" spans="24:24">
      <c r="X415" s="70"/>
    </row>
    <row r="416" spans="24:24">
      <c r="X416" s="70"/>
    </row>
    <row r="417" spans="24:24">
      <c r="X417" s="70"/>
    </row>
    <row r="418" spans="24:24">
      <c r="X418" s="70"/>
    </row>
    <row r="419" spans="24:24">
      <c r="X419" s="70"/>
    </row>
    <row r="420" spans="24:24">
      <c r="X420" s="70"/>
    </row>
    <row r="421" spans="24:24">
      <c r="X421" s="70"/>
    </row>
    <row r="422" spans="24:24">
      <c r="X422" s="70"/>
    </row>
    <row r="423" spans="24:24">
      <c r="X423" s="70"/>
    </row>
    <row r="424" spans="24:24">
      <c r="X424" s="70"/>
    </row>
    <row r="425" spans="24:24">
      <c r="X425" s="70"/>
    </row>
    <row r="426" spans="24:24">
      <c r="X426" s="70"/>
    </row>
    <row r="427" spans="24:24">
      <c r="X427" s="70"/>
    </row>
    <row r="428" spans="24:24">
      <c r="X428" s="70"/>
    </row>
    <row r="429" spans="24:24">
      <c r="X429" s="70"/>
    </row>
    <row r="430" spans="24:24">
      <c r="X430" s="70"/>
    </row>
    <row r="431" spans="24:24">
      <c r="X431" s="70"/>
    </row>
    <row r="432" spans="24:24">
      <c r="X432" s="70"/>
    </row>
    <row r="433" spans="24:24">
      <c r="X433" s="70"/>
    </row>
    <row r="434" spans="24:24">
      <c r="X434" s="70"/>
    </row>
    <row r="435" spans="24:24">
      <c r="X435" s="70"/>
    </row>
    <row r="436" spans="24:24">
      <c r="X436" s="70"/>
    </row>
    <row r="437" spans="24:24">
      <c r="X437" s="70"/>
    </row>
    <row r="438" spans="24:24">
      <c r="X438" s="70"/>
    </row>
    <row r="439" spans="24:24">
      <c r="X439" s="70"/>
    </row>
    <row r="440" spans="24:24">
      <c r="X440" s="70"/>
    </row>
    <row r="441" spans="24:24">
      <c r="X441" s="70"/>
    </row>
    <row r="442" spans="24:24">
      <c r="X442" s="70"/>
    </row>
    <row r="443" spans="24:24">
      <c r="X443" s="70"/>
    </row>
    <row r="444" spans="24:24">
      <c r="X444" s="70"/>
    </row>
    <row r="445" spans="24:24">
      <c r="X445" s="70"/>
    </row>
    <row r="446" spans="24:24">
      <c r="X446" s="70"/>
    </row>
    <row r="447" spans="24:24">
      <c r="X447" s="70"/>
    </row>
    <row r="448" spans="24:24">
      <c r="X448" s="70"/>
    </row>
    <row r="449" spans="24:24">
      <c r="X449" s="70"/>
    </row>
    <row r="450" spans="24:24">
      <c r="X450" s="70"/>
    </row>
    <row r="451" spans="24:24">
      <c r="X451" s="70"/>
    </row>
    <row r="452" spans="24:24">
      <c r="X452" s="70"/>
    </row>
    <row r="453" spans="24:24">
      <c r="X453" s="70"/>
    </row>
    <row r="454" spans="24:24">
      <c r="X454" s="70"/>
    </row>
    <row r="455" spans="24:24">
      <c r="X455" s="70"/>
    </row>
    <row r="456" spans="24:24">
      <c r="X456" s="70"/>
    </row>
    <row r="457" spans="24:24">
      <c r="X457" s="70"/>
    </row>
    <row r="458" spans="24:24">
      <c r="X458" s="70"/>
    </row>
    <row r="459" spans="24:24">
      <c r="X459" s="70"/>
    </row>
    <row r="460" spans="24:24">
      <c r="X460" s="70"/>
    </row>
    <row r="461" spans="24:24">
      <c r="X461" s="70"/>
    </row>
    <row r="462" spans="24:24">
      <c r="X462" s="70"/>
    </row>
    <row r="463" spans="24:24">
      <c r="X463" s="70"/>
    </row>
    <row r="464" spans="24:24">
      <c r="X464" s="70"/>
    </row>
    <row r="465" spans="24:24">
      <c r="X465" s="70"/>
    </row>
    <row r="466" spans="24:24">
      <c r="X466" s="70"/>
    </row>
    <row r="467" spans="24:24">
      <c r="X467" s="70"/>
    </row>
    <row r="468" spans="24:24">
      <c r="X468" s="70"/>
    </row>
    <row r="469" spans="24:24">
      <c r="X469" s="70"/>
    </row>
    <row r="470" spans="24:24">
      <c r="X470" s="70"/>
    </row>
    <row r="471" spans="24:24">
      <c r="X471" s="70"/>
    </row>
    <row r="472" spans="24:24">
      <c r="X472" s="70"/>
    </row>
    <row r="473" spans="24:24">
      <c r="X473" s="70"/>
    </row>
    <row r="474" spans="24:24">
      <c r="X474" s="70"/>
    </row>
    <row r="475" spans="24:24">
      <c r="X475" s="70"/>
    </row>
    <row r="476" spans="24:24">
      <c r="X476" s="70"/>
    </row>
    <row r="477" spans="24:24">
      <c r="X477" s="70"/>
    </row>
    <row r="478" spans="24:24">
      <c r="X478" s="70"/>
    </row>
    <row r="479" spans="24:24">
      <c r="X479" s="70"/>
    </row>
    <row r="480" spans="24:24">
      <c r="X480" s="70"/>
    </row>
    <row r="481" spans="24:24">
      <c r="X481" s="70"/>
    </row>
    <row r="482" spans="24:24">
      <c r="X482" s="70"/>
    </row>
    <row r="483" spans="24:24">
      <c r="X483" s="70"/>
    </row>
    <row r="484" spans="24:24">
      <c r="X484" s="70"/>
    </row>
    <row r="485" spans="24:24">
      <c r="X485" s="70"/>
    </row>
    <row r="486" spans="24:24">
      <c r="X486" s="70"/>
    </row>
    <row r="487" spans="24:24">
      <c r="X487" s="70"/>
    </row>
    <row r="488" spans="24:24">
      <c r="X488" s="70"/>
    </row>
    <row r="489" spans="24:24">
      <c r="X489" s="70"/>
    </row>
    <row r="490" spans="24:24">
      <c r="X490" s="70"/>
    </row>
    <row r="491" spans="24:24">
      <c r="X491" s="70"/>
    </row>
    <row r="492" spans="24:24">
      <c r="X492" s="70"/>
    </row>
    <row r="493" spans="24:24">
      <c r="X493" s="70"/>
    </row>
    <row r="494" spans="24:24">
      <c r="X494" s="70"/>
    </row>
    <row r="495" spans="24:24">
      <c r="X495" s="70"/>
    </row>
    <row r="496" spans="24:24">
      <c r="X496" s="70"/>
    </row>
    <row r="497" spans="24:24">
      <c r="X497" s="70"/>
    </row>
    <row r="498" spans="24:24">
      <c r="X498" s="70"/>
    </row>
    <row r="499" spans="24:24">
      <c r="X499" s="70"/>
    </row>
    <row r="500" spans="24:24">
      <c r="X500" s="70"/>
    </row>
    <row r="501" spans="24:24">
      <c r="X501" s="70"/>
    </row>
    <row r="502" spans="24:24">
      <c r="X502" s="70"/>
    </row>
    <row r="503" spans="24:24">
      <c r="X503" s="70"/>
    </row>
    <row r="504" spans="24:24">
      <c r="X504" s="70"/>
    </row>
    <row r="505" spans="24:24">
      <c r="X505" s="70"/>
    </row>
    <row r="506" spans="24:24">
      <c r="X506" s="70"/>
    </row>
    <row r="507" spans="24:24">
      <c r="X507" s="70"/>
    </row>
    <row r="508" spans="24:24">
      <c r="X508" s="70"/>
    </row>
    <row r="509" spans="24:24">
      <c r="X509" s="70"/>
    </row>
    <row r="510" spans="24:24">
      <c r="X510" s="70"/>
    </row>
    <row r="511" spans="24:24">
      <c r="X511" s="70"/>
    </row>
    <row r="512" spans="24:24">
      <c r="X512" s="70"/>
    </row>
    <row r="513" spans="24:24">
      <c r="X513" s="70"/>
    </row>
    <row r="514" spans="24:24">
      <c r="X514" s="70"/>
    </row>
    <row r="515" spans="24:24">
      <c r="X515" s="70"/>
    </row>
    <row r="516" spans="24:24">
      <c r="X516" s="70"/>
    </row>
    <row r="517" spans="24:24">
      <c r="X517" s="70"/>
    </row>
    <row r="518" spans="24:24">
      <c r="X518" s="70"/>
    </row>
    <row r="519" spans="24:24">
      <c r="X519" s="70"/>
    </row>
    <row r="520" spans="24:24">
      <c r="X520" s="70"/>
    </row>
    <row r="521" spans="24:24">
      <c r="X521" s="70"/>
    </row>
    <row r="522" spans="24:24">
      <c r="X522" s="70"/>
    </row>
    <row r="523" spans="24:24">
      <c r="X523" s="70"/>
    </row>
    <row r="524" spans="24:24">
      <c r="X524" s="70"/>
    </row>
    <row r="525" spans="24:24">
      <c r="X525" s="70"/>
    </row>
    <row r="526" spans="24:24">
      <c r="X526" s="70"/>
    </row>
    <row r="527" spans="24:24">
      <c r="X527" s="70"/>
    </row>
    <row r="528" spans="24:24">
      <c r="X528" s="70"/>
    </row>
    <row r="529" spans="24:24">
      <c r="X529" s="70"/>
    </row>
    <row r="530" spans="24:24">
      <c r="X530" s="70"/>
    </row>
    <row r="531" spans="24:24">
      <c r="X531" s="70"/>
    </row>
    <row r="532" spans="24:24">
      <c r="X532" s="70"/>
    </row>
    <row r="533" spans="24:24">
      <c r="X533" s="70"/>
    </row>
    <row r="534" spans="24:24">
      <c r="X534" s="70"/>
    </row>
    <row r="535" spans="24:24">
      <c r="X535" s="70"/>
    </row>
    <row r="536" spans="24:24">
      <c r="X536" s="70"/>
    </row>
    <row r="537" spans="24:24">
      <c r="X537" s="70"/>
    </row>
    <row r="538" spans="24:24">
      <c r="X538" s="70"/>
    </row>
    <row r="539" spans="24:24">
      <c r="X539" s="70"/>
    </row>
    <row r="540" spans="24:24">
      <c r="X540" s="70"/>
    </row>
    <row r="541" spans="24:24">
      <c r="X541" s="70"/>
    </row>
    <row r="542" spans="24:24">
      <c r="X542" s="70"/>
    </row>
    <row r="543" spans="24:24">
      <c r="X543" s="70"/>
    </row>
    <row r="544" spans="24:24">
      <c r="X544" s="70"/>
    </row>
    <row r="545" spans="24:24">
      <c r="X545" s="70"/>
    </row>
    <row r="546" spans="24:24">
      <c r="X546" s="70"/>
    </row>
    <row r="547" spans="24:24">
      <c r="X547" s="70"/>
    </row>
    <row r="548" spans="24:24">
      <c r="X548" s="70"/>
    </row>
    <row r="549" spans="24:24">
      <c r="X549" s="70"/>
    </row>
    <row r="550" spans="24:24">
      <c r="X550" s="70"/>
    </row>
    <row r="551" spans="24:24">
      <c r="X551" s="70"/>
    </row>
    <row r="552" spans="24:24">
      <c r="X552" s="70"/>
    </row>
    <row r="553" spans="24:24">
      <c r="X553" s="70"/>
    </row>
    <row r="554" spans="24:24">
      <c r="X554" s="70"/>
    </row>
    <row r="555" spans="24:24">
      <c r="X555" s="70"/>
    </row>
    <row r="556" spans="24:24">
      <c r="X556" s="70"/>
    </row>
    <row r="557" spans="24:24">
      <c r="X557" s="70"/>
    </row>
    <row r="558" spans="24:24">
      <c r="X558" s="70"/>
    </row>
    <row r="559" spans="24:24">
      <c r="X559" s="70"/>
    </row>
    <row r="560" spans="24:24">
      <c r="X560" s="70"/>
    </row>
    <row r="561" spans="24:24">
      <c r="X561" s="70"/>
    </row>
    <row r="562" spans="24:24">
      <c r="X562" s="70"/>
    </row>
    <row r="563" spans="24:24">
      <c r="X563" s="70"/>
    </row>
    <row r="564" spans="24:24">
      <c r="X564" s="70"/>
    </row>
    <row r="565" spans="24:24">
      <c r="X565" s="70"/>
    </row>
    <row r="566" spans="24:24">
      <c r="X566" s="70"/>
    </row>
    <row r="567" spans="24:24">
      <c r="X567" s="70"/>
    </row>
    <row r="568" spans="24:24">
      <c r="X568" s="70"/>
    </row>
    <row r="569" spans="24:24">
      <c r="X569" s="70"/>
    </row>
    <row r="570" spans="24:24">
      <c r="X570" s="70"/>
    </row>
    <row r="571" spans="24:24">
      <c r="X571" s="70"/>
    </row>
    <row r="572" spans="24:24">
      <c r="X572" s="70"/>
    </row>
    <row r="573" spans="24:24">
      <c r="X573" s="70"/>
    </row>
    <row r="574" spans="24:24">
      <c r="X574" s="70"/>
    </row>
    <row r="575" spans="24:24">
      <c r="X575" s="70"/>
    </row>
    <row r="576" spans="24:24">
      <c r="X576" s="70"/>
    </row>
    <row r="577" spans="24:24">
      <c r="X577" s="70"/>
    </row>
    <row r="578" spans="24:24">
      <c r="X578" s="70"/>
    </row>
    <row r="579" spans="24:24">
      <c r="X579" s="70"/>
    </row>
    <row r="580" spans="24:24">
      <c r="X580" s="70"/>
    </row>
    <row r="581" spans="24:24">
      <c r="X581" s="70"/>
    </row>
    <row r="582" spans="24:24">
      <c r="X582" s="70"/>
    </row>
    <row r="583" spans="24:24">
      <c r="X583" s="70"/>
    </row>
    <row r="584" spans="24:24">
      <c r="X584" s="70"/>
    </row>
    <row r="585" spans="24:24">
      <c r="X585" s="70"/>
    </row>
    <row r="586" spans="24:24">
      <c r="X586" s="70"/>
    </row>
    <row r="587" spans="24:24">
      <c r="X587" s="70"/>
    </row>
    <row r="588" spans="24:24">
      <c r="X588" s="70"/>
    </row>
    <row r="589" spans="24:24">
      <c r="X589" s="70"/>
    </row>
    <row r="590" spans="24:24">
      <c r="X590" s="70"/>
    </row>
    <row r="591" spans="24:24">
      <c r="X591" s="70"/>
    </row>
    <row r="592" spans="24:24">
      <c r="X592" s="70"/>
    </row>
    <row r="593" spans="24:24">
      <c r="X593" s="70"/>
    </row>
    <row r="594" spans="24:24">
      <c r="X594" s="70"/>
    </row>
    <row r="595" spans="24:24">
      <c r="X595" s="70"/>
    </row>
    <row r="596" spans="24:24">
      <c r="X596" s="70"/>
    </row>
    <row r="597" spans="24:24">
      <c r="X597" s="70"/>
    </row>
    <row r="598" spans="24:24">
      <c r="X598" s="70"/>
    </row>
    <row r="599" spans="24:24">
      <c r="X599" s="70"/>
    </row>
    <row r="600" spans="24:24">
      <c r="X600" s="70"/>
    </row>
    <row r="601" spans="24:24">
      <c r="X601" s="70"/>
    </row>
    <row r="602" spans="24:24">
      <c r="X602" s="70"/>
    </row>
    <row r="603" spans="24:24">
      <c r="X603" s="70"/>
    </row>
    <row r="604" spans="24:24">
      <c r="X604" s="70"/>
    </row>
    <row r="605" spans="24:24">
      <c r="X605" s="70"/>
    </row>
    <row r="606" spans="24:24">
      <c r="X606" s="70"/>
    </row>
    <row r="607" spans="24:24">
      <c r="X607" s="70"/>
    </row>
    <row r="608" spans="24:24">
      <c r="X608" s="70"/>
    </row>
    <row r="609" spans="24:24">
      <c r="X609" s="70"/>
    </row>
    <row r="610" spans="24:24">
      <c r="X610" s="70"/>
    </row>
    <row r="611" spans="24:24">
      <c r="X611" s="70"/>
    </row>
    <row r="612" spans="24:24">
      <c r="X612" s="70"/>
    </row>
    <row r="613" spans="24:24">
      <c r="X613" s="70"/>
    </row>
    <row r="614" spans="24:24">
      <c r="X614" s="70"/>
    </row>
    <row r="615" spans="24:24">
      <c r="X615" s="70"/>
    </row>
    <row r="616" spans="24:24">
      <c r="X616" s="70"/>
    </row>
    <row r="617" spans="24:24">
      <c r="X617" s="70"/>
    </row>
    <row r="618" spans="24:24">
      <c r="X618" s="70"/>
    </row>
    <row r="619" spans="24:24">
      <c r="X619" s="70"/>
    </row>
    <row r="620" spans="24:24">
      <c r="X620" s="70"/>
    </row>
    <row r="621" spans="24:24">
      <c r="X621" s="70"/>
    </row>
    <row r="622" spans="24:24">
      <c r="X622" s="70"/>
    </row>
    <row r="623" spans="24:24">
      <c r="X623" s="70"/>
    </row>
    <row r="624" spans="24:24">
      <c r="X624" s="70"/>
    </row>
    <row r="625" spans="24:24">
      <c r="X625" s="70"/>
    </row>
    <row r="626" spans="24:24">
      <c r="X626" s="70"/>
    </row>
    <row r="627" spans="24:24">
      <c r="X627" s="70"/>
    </row>
    <row r="628" spans="24:24">
      <c r="X628" s="70"/>
    </row>
    <row r="629" spans="24:24">
      <c r="X629" s="70"/>
    </row>
    <row r="630" spans="24:24">
      <c r="X630" s="70"/>
    </row>
    <row r="631" spans="24:24">
      <c r="X631" s="70"/>
    </row>
    <row r="632" spans="24:24">
      <c r="X632" s="70"/>
    </row>
    <row r="633" spans="24:24">
      <c r="X633" s="70"/>
    </row>
    <row r="634" spans="24:24">
      <c r="X634" s="70"/>
    </row>
    <row r="635" spans="24:24">
      <c r="X635" s="70"/>
    </row>
    <row r="636" spans="24:24">
      <c r="X636" s="70"/>
    </row>
    <row r="637" spans="24:24">
      <c r="X637" s="70"/>
    </row>
    <row r="638" spans="24:24">
      <c r="X638" s="70"/>
    </row>
    <row r="639" spans="24:24">
      <c r="X639" s="70"/>
    </row>
    <row r="640" spans="24:24">
      <c r="X640" s="70"/>
    </row>
    <row r="641" spans="24:24">
      <c r="X641" s="70"/>
    </row>
    <row r="642" spans="24:24">
      <c r="X642" s="70"/>
    </row>
    <row r="643" spans="24:24">
      <c r="X643" s="70"/>
    </row>
    <row r="644" spans="24:24">
      <c r="X644" s="70"/>
    </row>
    <row r="645" spans="24:24">
      <c r="X645" s="70"/>
    </row>
    <row r="646" spans="24:24">
      <c r="X646" s="70"/>
    </row>
    <row r="647" spans="24:24">
      <c r="X647" s="70"/>
    </row>
    <row r="648" spans="24:24">
      <c r="X648" s="70"/>
    </row>
    <row r="649" spans="24:24">
      <c r="X649" s="70"/>
    </row>
    <row r="650" spans="24:24">
      <c r="X650" s="70"/>
    </row>
    <row r="651" spans="24:24">
      <c r="X651" s="70"/>
    </row>
    <row r="652" spans="24:24">
      <c r="X652" s="70"/>
    </row>
    <row r="653" spans="24:24">
      <c r="X653" s="70"/>
    </row>
    <row r="654" spans="24:24">
      <c r="X654" s="70"/>
    </row>
    <row r="655" spans="24:24">
      <c r="X655" s="70"/>
    </row>
    <row r="656" spans="24:24">
      <c r="X656" s="70"/>
    </row>
    <row r="657" spans="24:24">
      <c r="X657" s="70"/>
    </row>
    <row r="658" spans="24:24">
      <c r="X658" s="70"/>
    </row>
    <row r="659" spans="24:24">
      <c r="X659" s="70"/>
    </row>
    <row r="660" spans="24:24">
      <c r="X660" s="70"/>
    </row>
    <row r="661" spans="24:24">
      <c r="X661" s="70"/>
    </row>
    <row r="662" spans="24:24">
      <c r="X662" s="70"/>
    </row>
    <row r="663" spans="24:24">
      <c r="X663" s="70"/>
    </row>
    <row r="664" spans="24:24">
      <c r="X664" s="70"/>
    </row>
    <row r="665" spans="24:24">
      <c r="X665" s="70"/>
    </row>
    <row r="666" spans="24:24">
      <c r="X666" s="70"/>
    </row>
    <row r="667" spans="24:24">
      <c r="X667" s="70"/>
    </row>
    <row r="668" spans="24:24">
      <c r="X668" s="70"/>
    </row>
    <row r="669" spans="24:24">
      <c r="X669" s="70"/>
    </row>
    <row r="670" spans="24:24">
      <c r="X670" s="70"/>
    </row>
    <row r="671" spans="24:24">
      <c r="X671" s="70"/>
    </row>
    <row r="672" spans="24:24">
      <c r="X672" s="70"/>
    </row>
    <row r="673" spans="24:24">
      <c r="X673" s="70"/>
    </row>
    <row r="674" spans="24:24">
      <c r="X674" s="70"/>
    </row>
    <row r="675" spans="24:24">
      <c r="X675" s="70"/>
    </row>
    <row r="676" spans="24:24">
      <c r="X676" s="70"/>
    </row>
    <row r="677" spans="24:24">
      <c r="X677" s="70"/>
    </row>
    <row r="678" spans="24:24">
      <c r="X678" s="70"/>
    </row>
    <row r="679" spans="24:24">
      <c r="X679" s="70"/>
    </row>
    <row r="680" spans="24:24">
      <c r="X680" s="70"/>
    </row>
    <row r="681" spans="24:24">
      <c r="X681" s="70"/>
    </row>
    <row r="682" spans="24:24">
      <c r="X682" s="70"/>
    </row>
    <row r="683" spans="24:24">
      <c r="X683" s="70"/>
    </row>
    <row r="684" spans="24:24">
      <c r="X684" s="70"/>
    </row>
    <row r="685" spans="24:24">
      <c r="X685" s="70"/>
    </row>
    <row r="686" spans="24:24">
      <c r="X686" s="70"/>
    </row>
    <row r="687" spans="24:24">
      <c r="X687" s="70"/>
    </row>
    <row r="688" spans="24:24">
      <c r="X688" s="70"/>
    </row>
    <row r="689" spans="24:24">
      <c r="X689" s="70"/>
    </row>
    <row r="690" spans="24:24">
      <c r="X690" s="70"/>
    </row>
    <row r="691" spans="24:24">
      <c r="X691" s="70"/>
    </row>
    <row r="692" spans="24:24">
      <c r="X692" s="70"/>
    </row>
    <row r="693" spans="24:24">
      <c r="X693" s="70"/>
    </row>
    <row r="694" spans="24:24">
      <c r="X694" s="70"/>
    </row>
    <row r="695" spans="24:24">
      <c r="X695" s="70"/>
    </row>
    <row r="696" spans="24:24">
      <c r="X696" s="70"/>
    </row>
    <row r="697" spans="24:24">
      <c r="X697" s="70"/>
    </row>
    <row r="698" spans="24:24">
      <c r="X698" s="70"/>
    </row>
    <row r="699" spans="24:24">
      <c r="X699" s="70"/>
    </row>
    <row r="700" spans="24:24">
      <c r="X700" s="70"/>
    </row>
    <row r="701" spans="24:24">
      <c r="X701" s="70"/>
    </row>
    <row r="702" spans="24:24">
      <c r="X702" s="70"/>
    </row>
    <row r="703" spans="24:24">
      <c r="X703" s="70"/>
    </row>
    <row r="704" spans="24:24">
      <c r="X704" s="70"/>
    </row>
    <row r="705" spans="24:24">
      <c r="X705" s="70"/>
    </row>
    <row r="706" spans="24:24">
      <c r="X706" s="70"/>
    </row>
    <row r="707" spans="24:24">
      <c r="X707" s="70"/>
    </row>
    <row r="708" spans="24:24">
      <c r="X708" s="70"/>
    </row>
    <row r="709" spans="24:24">
      <c r="X709" s="70"/>
    </row>
    <row r="710" spans="24:24">
      <c r="X710" s="70"/>
    </row>
    <row r="711" spans="24:24">
      <c r="X711" s="70"/>
    </row>
    <row r="712" spans="24:24">
      <c r="X712" s="70"/>
    </row>
    <row r="713" spans="24:24">
      <c r="X713" s="70"/>
    </row>
    <row r="714" spans="24:24">
      <c r="X714" s="70"/>
    </row>
    <row r="715" spans="24:24">
      <c r="X715" s="70"/>
    </row>
    <row r="716" spans="24:24">
      <c r="X716" s="70"/>
    </row>
    <row r="717" spans="24:24">
      <c r="X717" s="70"/>
    </row>
    <row r="718" spans="24:24">
      <c r="X718" s="70"/>
    </row>
    <row r="719" spans="24:24">
      <c r="X719" s="70"/>
    </row>
    <row r="720" spans="24:24">
      <c r="X720" s="70"/>
    </row>
    <row r="721" spans="24:24">
      <c r="X721" s="70"/>
    </row>
    <row r="722" spans="24:24">
      <c r="X722" s="70"/>
    </row>
    <row r="723" spans="24:24">
      <c r="X723" s="70"/>
    </row>
    <row r="724" spans="24:24">
      <c r="X724" s="70"/>
    </row>
    <row r="725" spans="24:24">
      <c r="X725" s="70"/>
    </row>
    <row r="726" spans="24:24">
      <c r="X726" s="70"/>
    </row>
    <row r="727" spans="24:24">
      <c r="X727" s="70"/>
    </row>
    <row r="728" spans="24:24">
      <c r="X728" s="70"/>
    </row>
    <row r="729" spans="24:24">
      <c r="X729" s="70"/>
    </row>
    <row r="730" spans="24:24">
      <c r="X730" s="70"/>
    </row>
    <row r="731" spans="24:24">
      <c r="X731" s="70"/>
    </row>
    <row r="732" spans="24:24">
      <c r="X732" s="70"/>
    </row>
    <row r="733" spans="24:24">
      <c r="X733" s="70"/>
    </row>
    <row r="734" spans="24:24">
      <c r="X734" s="70"/>
    </row>
    <row r="735" spans="24:24">
      <c r="X735" s="70"/>
    </row>
    <row r="736" spans="24:24">
      <c r="X736" s="70"/>
    </row>
    <row r="737" spans="24:24">
      <c r="X737" s="70"/>
    </row>
    <row r="738" spans="24:24">
      <c r="X738" s="70"/>
    </row>
    <row r="739" spans="24:24">
      <c r="X739" s="70"/>
    </row>
    <row r="740" spans="24:24">
      <c r="X740" s="70"/>
    </row>
    <row r="741" spans="24:24">
      <c r="X741" s="70"/>
    </row>
    <row r="742" spans="24:24">
      <c r="X742" s="70"/>
    </row>
    <row r="743" spans="24:24">
      <c r="X743" s="70"/>
    </row>
    <row r="744" spans="24:24">
      <c r="X744" s="70"/>
    </row>
    <row r="745" spans="24:24">
      <c r="X745" s="70"/>
    </row>
    <row r="746" spans="24:24">
      <c r="X746" s="70"/>
    </row>
    <row r="747" spans="24:24">
      <c r="X747" s="70"/>
    </row>
    <row r="748" spans="24:24">
      <c r="X748" s="70"/>
    </row>
    <row r="749" spans="24:24">
      <c r="X749" s="70"/>
    </row>
    <row r="750" spans="24:24">
      <c r="X750" s="70"/>
    </row>
    <row r="751" spans="24:24">
      <c r="X751" s="70"/>
    </row>
    <row r="752" spans="24:24">
      <c r="X752" s="70"/>
    </row>
    <row r="753" spans="24:24">
      <c r="X753" s="70"/>
    </row>
    <row r="754" spans="24:24">
      <c r="X754" s="70"/>
    </row>
    <row r="755" spans="24:24">
      <c r="X755" s="70"/>
    </row>
    <row r="756" spans="24:24">
      <c r="X756" s="70"/>
    </row>
    <row r="757" spans="24:24">
      <c r="X757" s="70"/>
    </row>
    <row r="758" spans="24:24">
      <c r="X758" s="70"/>
    </row>
    <row r="759" spans="24:24">
      <c r="X759" s="70"/>
    </row>
    <row r="760" spans="24:24">
      <c r="X760" s="70"/>
    </row>
    <row r="761" spans="24:24">
      <c r="X761" s="70"/>
    </row>
    <row r="762" spans="24:24">
      <c r="X762" s="70"/>
    </row>
    <row r="763" spans="24:24">
      <c r="X763" s="70"/>
    </row>
    <row r="764" spans="24:24">
      <c r="X764" s="70"/>
    </row>
    <row r="765" spans="24:24">
      <c r="X765" s="70"/>
    </row>
    <row r="766" spans="24:24">
      <c r="X766" s="70"/>
    </row>
    <row r="767" spans="24:24">
      <c r="X767" s="70"/>
    </row>
    <row r="768" spans="24:24">
      <c r="X768" s="70"/>
    </row>
    <row r="769" spans="24:24">
      <c r="X769" s="70"/>
    </row>
    <row r="770" spans="24:24">
      <c r="X770" s="70"/>
    </row>
    <row r="771" spans="24:24">
      <c r="X771" s="70"/>
    </row>
    <row r="772" spans="24:24">
      <c r="X772" s="70"/>
    </row>
    <row r="773" spans="24:24">
      <c r="X773" s="70"/>
    </row>
    <row r="774" spans="24:24">
      <c r="X774" s="70"/>
    </row>
    <row r="775" spans="24:24">
      <c r="X775" s="70"/>
    </row>
    <row r="776" spans="24:24">
      <c r="X776" s="70"/>
    </row>
    <row r="777" spans="24:24">
      <c r="X777" s="70"/>
    </row>
    <row r="778" spans="24:24">
      <c r="X778" s="70"/>
    </row>
    <row r="779" spans="24:24">
      <c r="X779" s="70"/>
    </row>
    <row r="780" spans="24:24">
      <c r="X780" s="70"/>
    </row>
    <row r="781" spans="24:24">
      <c r="X781" s="70"/>
    </row>
    <row r="782" spans="24:24">
      <c r="X782" s="70"/>
    </row>
    <row r="783" spans="24:24">
      <c r="X783" s="70"/>
    </row>
    <row r="784" spans="24:24">
      <c r="X784" s="70"/>
    </row>
    <row r="785" spans="24:24">
      <c r="X785" s="70"/>
    </row>
    <row r="786" spans="24:24">
      <c r="X786" s="70"/>
    </row>
    <row r="787" spans="24:24">
      <c r="X787" s="70"/>
    </row>
    <row r="788" spans="24:24">
      <c r="X788" s="70"/>
    </row>
    <row r="789" spans="24:24">
      <c r="X789" s="70"/>
    </row>
    <row r="790" spans="24:24">
      <c r="X790" s="70"/>
    </row>
    <row r="791" spans="24:24">
      <c r="X791" s="70"/>
    </row>
    <row r="792" spans="24:24">
      <c r="X792" s="70"/>
    </row>
    <row r="793" spans="24:24">
      <c r="X793" s="70"/>
    </row>
    <row r="794" spans="24:24">
      <c r="X794" s="70"/>
    </row>
    <row r="795" spans="24:24">
      <c r="X795" s="70"/>
    </row>
    <row r="796" spans="24:24">
      <c r="X796" s="70"/>
    </row>
    <row r="797" spans="24:24">
      <c r="X797" s="70"/>
    </row>
    <row r="798" spans="24:24">
      <c r="X798" s="70"/>
    </row>
    <row r="799" spans="24:24">
      <c r="X799" s="70"/>
    </row>
    <row r="800" spans="24:24">
      <c r="X800" s="70"/>
    </row>
    <row r="801" spans="24:24">
      <c r="X801" s="70"/>
    </row>
    <row r="802" spans="24:24">
      <c r="X802" s="70"/>
    </row>
    <row r="803" spans="24:24">
      <c r="X803" s="70"/>
    </row>
    <row r="804" spans="24:24">
      <c r="X804" s="70"/>
    </row>
    <row r="805" spans="24:24">
      <c r="X805" s="70"/>
    </row>
    <row r="806" spans="24:24">
      <c r="X806" s="70"/>
    </row>
    <row r="807" spans="24:24">
      <c r="X807" s="70"/>
    </row>
    <row r="808" spans="24:24">
      <c r="X808" s="70"/>
    </row>
    <row r="809" spans="24:24">
      <c r="X809" s="70"/>
    </row>
    <row r="810" spans="24:24">
      <c r="X810" s="70"/>
    </row>
    <row r="811" spans="24:24">
      <c r="X811" s="70"/>
    </row>
    <row r="812" spans="24:24">
      <c r="X812" s="70"/>
    </row>
    <row r="813" spans="24:24">
      <c r="X813" s="70"/>
    </row>
    <row r="814" spans="24:24">
      <c r="X814" s="70"/>
    </row>
    <row r="815" spans="24:24">
      <c r="X815" s="70"/>
    </row>
    <row r="816" spans="24:24">
      <c r="X816" s="70"/>
    </row>
    <row r="817" spans="24:24">
      <c r="X817" s="70"/>
    </row>
    <row r="818" spans="24:24">
      <c r="X818" s="70"/>
    </row>
    <row r="819" spans="24:24">
      <c r="X819" s="70"/>
    </row>
    <row r="820" spans="24:24">
      <c r="X820" s="70"/>
    </row>
    <row r="821" spans="24:24">
      <c r="X821" s="70"/>
    </row>
    <row r="822" spans="24:24">
      <c r="X822" s="70"/>
    </row>
    <row r="823" spans="24:24">
      <c r="X823" s="70"/>
    </row>
    <row r="824" spans="24:24">
      <c r="X824" s="70"/>
    </row>
    <row r="825" spans="24:24">
      <c r="X825" s="70"/>
    </row>
    <row r="826" spans="24:24">
      <c r="X826" s="70"/>
    </row>
    <row r="827" spans="24:24">
      <c r="X827" s="70"/>
    </row>
    <row r="828" spans="24:24">
      <c r="X828" s="70"/>
    </row>
    <row r="829" spans="24:24">
      <c r="X829" s="70"/>
    </row>
    <row r="830" spans="24:24">
      <c r="X830" s="70"/>
    </row>
    <row r="831" spans="24:24">
      <c r="X831" s="70"/>
    </row>
    <row r="832" spans="24:24">
      <c r="X832" s="70"/>
    </row>
    <row r="833" spans="24:24">
      <c r="X833" s="70"/>
    </row>
    <row r="834" spans="24:24">
      <c r="X834" s="70"/>
    </row>
    <row r="835" spans="24:24">
      <c r="X835" s="70"/>
    </row>
    <row r="836" spans="24:24">
      <c r="X836" s="70"/>
    </row>
    <row r="837" spans="24:24">
      <c r="X837" s="70"/>
    </row>
    <row r="838" spans="24:24">
      <c r="X838" s="70"/>
    </row>
    <row r="839" spans="24:24">
      <c r="X839" s="70"/>
    </row>
    <row r="840" spans="24:24">
      <c r="X840" s="70"/>
    </row>
    <row r="841" spans="24:24">
      <c r="X841" s="70"/>
    </row>
    <row r="842" spans="24:24">
      <c r="X842" s="70"/>
    </row>
    <row r="843" spans="24:24">
      <c r="X843" s="70"/>
    </row>
    <row r="844" spans="24:24">
      <c r="X844" s="70"/>
    </row>
    <row r="845" spans="24:24">
      <c r="X845" s="70"/>
    </row>
    <row r="846" spans="24:24">
      <c r="X846" s="70"/>
    </row>
    <row r="847" spans="24:24">
      <c r="X847" s="70"/>
    </row>
    <row r="848" spans="24:24">
      <c r="X848" s="70"/>
    </row>
    <row r="849" spans="24:24">
      <c r="X849" s="70"/>
    </row>
    <row r="850" spans="24:24">
      <c r="X850" s="70"/>
    </row>
    <row r="851" spans="24:24">
      <c r="X851" s="70"/>
    </row>
    <row r="852" spans="24:24">
      <c r="X852" s="70"/>
    </row>
    <row r="853" spans="24:24">
      <c r="X853" s="70"/>
    </row>
    <row r="854" spans="24:24">
      <c r="X854" s="70"/>
    </row>
    <row r="855" spans="24:24">
      <c r="X855" s="70"/>
    </row>
    <row r="856" spans="24:24">
      <c r="X856" s="70"/>
    </row>
    <row r="857" spans="24:24">
      <c r="X857" s="70"/>
    </row>
    <row r="858" spans="24:24">
      <c r="X858" s="70"/>
    </row>
    <row r="859" spans="24:24">
      <c r="X859" s="70"/>
    </row>
    <row r="860" spans="24:24">
      <c r="X860" s="70"/>
    </row>
    <row r="861" spans="24:24">
      <c r="X861" s="70"/>
    </row>
    <row r="862" spans="24:24">
      <c r="X862" s="70"/>
    </row>
    <row r="863" spans="24:24">
      <c r="X863" s="70"/>
    </row>
    <row r="864" spans="24:24">
      <c r="X864" s="70"/>
    </row>
    <row r="865" spans="24:24">
      <c r="X865" s="70"/>
    </row>
    <row r="866" spans="24:24">
      <c r="X866" s="70"/>
    </row>
    <row r="867" spans="24:24">
      <c r="X867" s="70"/>
    </row>
    <row r="868" spans="24:24">
      <c r="X868" s="70"/>
    </row>
    <row r="869" spans="24:24">
      <c r="X869" s="70"/>
    </row>
    <row r="870" spans="24:24">
      <c r="X870" s="70"/>
    </row>
    <row r="871" spans="24:24">
      <c r="X871" s="70"/>
    </row>
  </sheetData>
  <mergeCells count="3">
    <mergeCell ref="P5:S5"/>
    <mergeCell ref="W5:W8"/>
    <mergeCell ref="V1:X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B5FF-DE32-492A-88AB-86CC1CBBD39E}">
  <dimension ref="A1:H168"/>
  <sheetViews>
    <sheetView workbookViewId="0">
      <selection activeCell="N7" sqref="N7"/>
    </sheetView>
  </sheetViews>
  <sheetFormatPr defaultRowHeight="12.75"/>
  <cols>
    <col min="1" max="1" width="4.42578125" style="46" customWidth="1"/>
    <col min="2" max="2" width="35.42578125" style="46" customWidth="1"/>
    <col min="3" max="3" width="10.7109375" style="46" customWidth="1"/>
    <col min="4" max="4" width="15.85546875" style="46" customWidth="1"/>
    <col min="5" max="5" width="11.140625" style="46" customWidth="1"/>
    <col min="6" max="6" width="13.85546875" style="46" customWidth="1"/>
    <col min="7" max="7" width="15.140625" style="46" customWidth="1"/>
    <col min="8" max="8" width="16" style="46" customWidth="1"/>
    <col min="9" max="16384" width="9.140625" style="46"/>
  </cols>
  <sheetData>
    <row r="1" spans="1:8">
      <c r="H1" s="49" t="s">
        <v>693</v>
      </c>
    </row>
    <row r="2" spans="1:8">
      <c r="G2" s="70"/>
      <c r="H2" s="151"/>
    </row>
    <row r="3" spans="1:8">
      <c r="A3" s="445" t="s">
        <v>93</v>
      </c>
      <c r="B3" s="445"/>
      <c r="C3" s="445"/>
      <c r="D3" s="445"/>
      <c r="E3" s="445"/>
      <c r="F3" s="445"/>
      <c r="G3" s="445"/>
      <c r="H3" s="445"/>
    </row>
    <row r="4" spans="1:8">
      <c r="H4" s="49" t="s">
        <v>94</v>
      </c>
    </row>
    <row r="5" spans="1:8" s="212" customFormat="1" ht="14.25" customHeight="1">
      <c r="A5" s="482" t="s">
        <v>71</v>
      </c>
      <c r="B5" s="456" t="s">
        <v>95</v>
      </c>
      <c r="C5" s="483" t="s">
        <v>96</v>
      </c>
      <c r="D5" s="484" t="s">
        <v>97</v>
      </c>
      <c r="E5" s="484"/>
      <c r="F5" s="484"/>
      <c r="G5" s="484"/>
      <c r="H5" s="484"/>
    </row>
    <row r="6" spans="1:8" s="212" customFormat="1" ht="17.25" customHeight="1">
      <c r="A6" s="482"/>
      <c r="B6" s="456"/>
      <c r="C6" s="483"/>
      <c r="D6" s="464" t="s">
        <v>98</v>
      </c>
      <c r="E6" s="464" t="s">
        <v>99</v>
      </c>
      <c r="F6" s="485" t="s">
        <v>100</v>
      </c>
      <c r="G6" s="485"/>
      <c r="H6" s="485"/>
    </row>
    <row r="7" spans="1:8" s="212" customFormat="1" ht="57" customHeight="1">
      <c r="A7" s="482"/>
      <c r="B7" s="456"/>
      <c r="C7" s="483"/>
      <c r="D7" s="464"/>
      <c r="E7" s="464"/>
      <c r="F7" s="150" t="s">
        <v>101</v>
      </c>
      <c r="G7" s="113" t="s">
        <v>102</v>
      </c>
      <c r="H7" s="113" t="s">
        <v>103</v>
      </c>
    </row>
    <row r="8" spans="1:8" s="212" customFormat="1">
      <c r="A8" s="208" t="s">
        <v>104</v>
      </c>
      <c r="B8" s="209">
        <v>2</v>
      </c>
      <c r="C8" s="210">
        <v>3</v>
      </c>
      <c r="D8" s="209">
        <v>4</v>
      </c>
      <c r="E8" s="209">
        <v>5</v>
      </c>
      <c r="F8" s="209">
        <v>6</v>
      </c>
      <c r="G8" s="209">
        <v>7</v>
      </c>
      <c r="H8" s="209">
        <v>8</v>
      </c>
    </row>
    <row r="9" spans="1:8" ht="13.5" customHeight="1">
      <c r="A9" s="50">
        <v>1</v>
      </c>
      <c r="B9" s="51" t="s">
        <v>105</v>
      </c>
      <c r="C9" s="52">
        <f>+C10</f>
        <v>921.4</v>
      </c>
      <c r="D9" s="53">
        <f t="shared" ref="D9:H9" si="0">+D10</f>
        <v>0</v>
      </c>
      <c r="E9" s="53">
        <f t="shared" si="0"/>
        <v>430.5</v>
      </c>
      <c r="F9" s="53">
        <f t="shared" si="0"/>
        <v>479.3</v>
      </c>
      <c r="G9" s="53">
        <f t="shared" si="0"/>
        <v>11.6</v>
      </c>
      <c r="H9" s="53">
        <f t="shared" si="0"/>
        <v>0</v>
      </c>
    </row>
    <row r="10" spans="1:8" ht="13.5" customHeight="1">
      <c r="A10" s="213" t="s">
        <v>106</v>
      </c>
      <c r="B10" s="54" t="s">
        <v>61</v>
      </c>
      <c r="C10" s="52">
        <f>+D10+E10+F10+G10+H10</f>
        <v>921.4</v>
      </c>
      <c r="D10" s="55"/>
      <c r="E10" s="55">
        <v>430.5</v>
      </c>
      <c r="F10" s="55">
        <v>479.3</v>
      </c>
      <c r="G10" s="55">
        <v>11.6</v>
      </c>
      <c r="H10" s="55"/>
    </row>
    <row r="11" spans="1:8" ht="13.5" customHeight="1">
      <c r="A11" s="50">
        <v>2</v>
      </c>
      <c r="B11" s="51" t="s">
        <v>107</v>
      </c>
      <c r="C11" s="52">
        <f>+C12</f>
        <v>994.30000000000007</v>
      </c>
      <c r="D11" s="53">
        <f t="shared" ref="D11:H11" si="1">+D12</f>
        <v>0</v>
      </c>
      <c r="E11" s="53">
        <f t="shared" si="1"/>
        <v>498.5</v>
      </c>
      <c r="F11" s="53">
        <f t="shared" si="1"/>
        <v>484.2</v>
      </c>
      <c r="G11" s="53">
        <f t="shared" si="1"/>
        <v>11.6</v>
      </c>
      <c r="H11" s="53">
        <f t="shared" si="1"/>
        <v>0</v>
      </c>
    </row>
    <row r="12" spans="1:8" ht="13.5" customHeight="1">
      <c r="A12" s="213" t="s">
        <v>108</v>
      </c>
      <c r="B12" s="54" t="s">
        <v>61</v>
      </c>
      <c r="C12" s="52">
        <f>+D12+E12+F12+G12+H12</f>
        <v>994.30000000000007</v>
      </c>
      <c r="D12" s="55"/>
      <c r="E12" s="55">
        <v>498.5</v>
      </c>
      <c r="F12" s="55">
        <v>484.2</v>
      </c>
      <c r="G12" s="55">
        <v>11.6</v>
      </c>
      <c r="H12" s="55"/>
    </row>
    <row r="13" spans="1:8" ht="13.5" customHeight="1">
      <c r="A13" s="50">
        <v>3</v>
      </c>
      <c r="B13" s="51" t="s">
        <v>109</v>
      </c>
      <c r="C13" s="52">
        <f>+C14</f>
        <v>963.19999999999993</v>
      </c>
      <c r="D13" s="53">
        <f t="shared" ref="D13:H13" si="2">+D14</f>
        <v>0</v>
      </c>
      <c r="E13" s="53">
        <f t="shared" si="2"/>
        <v>466.8</v>
      </c>
      <c r="F13" s="53">
        <f t="shared" si="2"/>
        <v>484</v>
      </c>
      <c r="G13" s="53">
        <f t="shared" si="2"/>
        <v>12.4</v>
      </c>
      <c r="H13" s="53">
        <f t="shared" si="2"/>
        <v>0</v>
      </c>
    </row>
    <row r="14" spans="1:8" ht="13.5" customHeight="1">
      <c r="A14" s="213" t="s">
        <v>110</v>
      </c>
      <c r="B14" s="54" t="s">
        <v>61</v>
      </c>
      <c r="C14" s="52">
        <f>+D14+E14+F14+G14+H14</f>
        <v>963.19999999999993</v>
      </c>
      <c r="D14" s="55"/>
      <c r="E14" s="55">
        <v>466.8</v>
      </c>
      <c r="F14" s="55">
        <v>484</v>
      </c>
      <c r="G14" s="55">
        <v>12.4</v>
      </c>
      <c r="H14" s="55"/>
    </row>
    <row r="15" spans="1:8" ht="13.5" customHeight="1">
      <c r="A15" s="50">
        <v>4</v>
      </c>
      <c r="B15" s="51" t="s">
        <v>111</v>
      </c>
      <c r="C15" s="52">
        <f>+C16</f>
        <v>1038.2999999999997</v>
      </c>
      <c r="D15" s="53">
        <f t="shared" ref="D15:H15" si="3">+D16</f>
        <v>0</v>
      </c>
      <c r="E15" s="53">
        <f t="shared" si="3"/>
        <v>529.79999999999995</v>
      </c>
      <c r="F15" s="53">
        <f t="shared" si="3"/>
        <v>496.4</v>
      </c>
      <c r="G15" s="53">
        <f t="shared" si="3"/>
        <v>12.1</v>
      </c>
      <c r="H15" s="53">
        <f t="shared" si="3"/>
        <v>0</v>
      </c>
    </row>
    <row r="16" spans="1:8" ht="13.5" customHeight="1">
      <c r="A16" s="213" t="s">
        <v>112</v>
      </c>
      <c r="B16" s="54" t="s">
        <v>61</v>
      </c>
      <c r="C16" s="52">
        <f>+D16+E16+F16+G16+H16</f>
        <v>1038.2999999999997</v>
      </c>
      <c r="D16" s="55"/>
      <c r="E16" s="55">
        <v>529.79999999999995</v>
      </c>
      <c r="F16" s="55">
        <v>496.4</v>
      </c>
      <c r="G16" s="55">
        <v>12.1</v>
      </c>
      <c r="H16" s="55"/>
    </row>
    <row r="17" spans="1:8" ht="13.5" customHeight="1">
      <c r="A17" s="50">
        <v>5</v>
      </c>
      <c r="B17" s="51" t="s">
        <v>113</v>
      </c>
      <c r="C17" s="52">
        <f>+C18</f>
        <v>1085.1000000000001</v>
      </c>
      <c r="D17" s="53">
        <f t="shared" ref="D17:H17" si="4">+D18</f>
        <v>0</v>
      </c>
      <c r="E17" s="53">
        <f t="shared" si="4"/>
        <v>553.79999999999995</v>
      </c>
      <c r="F17" s="53">
        <f t="shared" si="4"/>
        <v>518.6</v>
      </c>
      <c r="G17" s="53">
        <f t="shared" si="4"/>
        <v>12.7</v>
      </c>
      <c r="H17" s="53">
        <f t="shared" si="4"/>
        <v>0</v>
      </c>
    </row>
    <row r="18" spans="1:8" ht="13.5" customHeight="1">
      <c r="A18" s="213" t="s">
        <v>114</v>
      </c>
      <c r="B18" s="54" t="s">
        <v>61</v>
      </c>
      <c r="C18" s="52">
        <f>+D18+E18+F18+G18+H18</f>
        <v>1085.1000000000001</v>
      </c>
      <c r="D18" s="55"/>
      <c r="E18" s="55">
        <v>553.79999999999995</v>
      </c>
      <c r="F18" s="55">
        <v>518.6</v>
      </c>
      <c r="G18" s="55">
        <v>12.7</v>
      </c>
      <c r="H18" s="55"/>
    </row>
    <row r="19" spans="1:8" ht="13.5" customHeight="1">
      <c r="A19" s="50">
        <v>6</v>
      </c>
      <c r="B19" s="51" t="s">
        <v>115</v>
      </c>
      <c r="C19" s="52">
        <f>+C20</f>
        <v>1120.9000000000001</v>
      </c>
      <c r="D19" s="53">
        <f t="shared" ref="D19:H19" si="5">+D20</f>
        <v>0</v>
      </c>
      <c r="E19" s="53">
        <f t="shared" si="5"/>
        <v>514.6</v>
      </c>
      <c r="F19" s="53">
        <f t="shared" si="5"/>
        <v>584.20000000000005</v>
      </c>
      <c r="G19" s="53">
        <f t="shared" si="5"/>
        <v>22.1</v>
      </c>
      <c r="H19" s="53">
        <f t="shared" si="5"/>
        <v>0</v>
      </c>
    </row>
    <row r="20" spans="1:8" ht="13.5" customHeight="1">
      <c r="A20" s="213" t="s">
        <v>116</v>
      </c>
      <c r="B20" s="54" t="s">
        <v>61</v>
      </c>
      <c r="C20" s="52">
        <f>+D20+E20+F20+G20+H20</f>
        <v>1120.9000000000001</v>
      </c>
      <c r="D20" s="55"/>
      <c r="E20" s="55">
        <v>514.6</v>
      </c>
      <c r="F20" s="55">
        <v>584.20000000000005</v>
      </c>
      <c r="G20" s="55">
        <f>8+14.1</f>
        <v>22.1</v>
      </c>
      <c r="H20" s="55"/>
    </row>
    <row r="21" spans="1:8" ht="13.5" customHeight="1">
      <c r="A21" s="50">
        <v>7</v>
      </c>
      <c r="B21" s="51" t="s">
        <v>117</v>
      </c>
      <c r="C21" s="52">
        <f>+C22</f>
        <v>1071.3</v>
      </c>
      <c r="D21" s="53">
        <f t="shared" ref="D21:H21" si="6">+D22</f>
        <v>0</v>
      </c>
      <c r="E21" s="53">
        <f t="shared" si="6"/>
        <v>513.20000000000005</v>
      </c>
      <c r="F21" s="53">
        <f t="shared" si="6"/>
        <v>545.4</v>
      </c>
      <c r="G21" s="53">
        <f t="shared" si="6"/>
        <v>12.7</v>
      </c>
      <c r="H21" s="53">
        <f t="shared" si="6"/>
        <v>0</v>
      </c>
    </row>
    <row r="22" spans="1:8" ht="13.5" customHeight="1">
      <c r="A22" s="213" t="s">
        <v>118</v>
      </c>
      <c r="B22" s="54" t="s">
        <v>61</v>
      </c>
      <c r="C22" s="52">
        <f>+D22+E22+F22+G22+H22</f>
        <v>1071.3</v>
      </c>
      <c r="D22" s="55"/>
      <c r="E22" s="55">
        <v>513.20000000000005</v>
      </c>
      <c r="F22" s="55">
        <v>545.4</v>
      </c>
      <c r="G22" s="55">
        <v>12.7</v>
      </c>
      <c r="H22" s="55"/>
    </row>
    <row r="23" spans="1:8" ht="25.5">
      <c r="A23" s="50">
        <v>8</v>
      </c>
      <c r="B23" s="56" t="s">
        <v>119</v>
      </c>
      <c r="C23" s="52">
        <f>+C24</f>
        <v>1158.7</v>
      </c>
      <c r="D23" s="53">
        <f t="shared" ref="D23:H23" si="7">+D24</f>
        <v>0</v>
      </c>
      <c r="E23" s="52">
        <f t="shared" si="7"/>
        <v>674.9</v>
      </c>
      <c r="F23" s="53">
        <f t="shared" si="7"/>
        <v>471.3</v>
      </c>
      <c r="G23" s="53">
        <f t="shared" si="7"/>
        <v>12.5</v>
      </c>
      <c r="H23" s="53">
        <f t="shared" si="7"/>
        <v>0</v>
      </c>
    </row>
    <row r="24" spans="1:8" ht="13.5" customHeight="1">
      <c r="A24" s="213" t="s">
        <v>120</v>
      </c>
      <c r="B24" s="54" t="s">
        <v>61</v>
      </c>
      <c r="C24" s="52">
        <f>+D24+E24+F24+G24+H24</f>
        <v>1158.7</v>
      </c>
      <c r="D24" s="55"/>
      <c r="E24" s="57">
        <v>674.9</v>
      </c>
      <c r="F24" s="55">
        <v>471.3</v>
      </c>
      <c r="G24" s="55">
        <f>0.4+12.1</f>
        <v>12.5</v>
      </c>
      <c r="H24" s="55"/>
    </row>
    <row r="25" spans="1:8" ht="13.5" customHeight="1">
      <c r="A25" s="50">
        <v>9</v>
      </c>
      <c r="B25" s="51" t="s">
        <v>121</v>
      </c>
      <c r="C25" s="52">
        <f>+C26</f>
        <v>2058.4</v>
      </c>
      <c r="D25" s="53">
        <f t="shared" ref="D25:H25" si="8">+D26</f>
        <v>0</v>
      </c>
      <c r="E25" s="52">
        <f t="shared" si="8"/>
        <v>1646.1</v>
      </c>
      <c r="F25" s="53">
        <f t="shared" si="8"/>
        <v>412.3</v>
      </c>
      <c r="G25" s="53">
        <f t="shared" si="8"/>
        <v>0</v>
      </c>
      <c r="H25" s="53">
        <f t="shared" si="8"/>
        <v>0</v>
      </c>
    </row>
    <row r="26" spans="1:8" ht="13.5" customHeight="1">
      <c r="A26" s="213" t="s">
        <v>122</v>
      </c>
      <c r="B26" s="54" t="s">
        <v>61</v>
      </c>
      <c r="C26" s="52">
        <f>+D26+E26+F26+G26+H26</f>
        <v>2058.4</v>
      </c>
      <c r="D26" s="55"/>
      <c r="E26" s="57">
        <v>1646.1</v>
      </c>
      <c r="F26" s="55">
        <v>412.3</v>
      </c>
      <c r="G26" s="55"/>
      <c r="H26" s="55"/>
    </row>
    <row r="27" spans="1:8" ht="13.5" customHeight="1">
      <c r="A27" s="50">
        <v>10</v>
      </c>
      <c r="B27" s="51" t="s">
        <v>123</v>
      </c>
      <c r="C27" s="52">
        <f>+C28</f>
        <v>2106.1999999999998</v>
      </c>
      <c r="D27" s="53">
        <f t="shared" ref="D27:H27" si="9">+D28</f>
        <v>0</v>
      </c>
      <c r="E27" s="52">
        <f t="shared" si="9"/>
        <v>1699.3</v>
      </c>
      <c r="F27" s="53">
        <f t="shared" si="9"/>
        <v>397.7</v>
      </c>
      <c r="G27" s="53">
        <f t="shared" si="9"/>
        <v>9.1999999999999993</v>
      </c>
      <c r="H27" s="53">
        <f t="shared" si="9"/>
        <v>0</v>
      </c>
    </row>
    <row r="28" spans="1:8" ht="13.5" customHeight="1">
      <c r="A28" s="213" t="s">
        <v>124</v>
      </c>
      <c r="B28" s="54" t="s">
        <v>61</v>
      </c>
      <c r="C28" s="52">
        <f>+D28+E28+F28+G28+H28</f>
        <v>2106.1999999999998</v>
      </c>
      <c r="D28" s="55"/>
      <c r="E28" s="57">
        <v>1699.3</v>
      </c>
      <c r="F28" s="55">
        <v>397.7</v>
      </c>
      <c r="G28" s="55">
        <v>9.1999999999999993</v>
      </c>
      <c r="H28" s="55"/>
    </row>
    <row r="29" spans="1:8" ht="13.5" customHeight="1">
      <c r="A29" s="50">
        <v>11</v>
      </c>
      <c r="B29" s="56" t="s">
        <v>125</v>
      </c>
      <c r="C29" s="52">
        <f>+C30</f>
        <v>2903.8</v>
      </c>
      <c r="D29" s="53">
        <f t="shared" ref="D29:H29" si="10">+D30</f>
        <v>0</v>
      </c>
      <c r="E29" s="52">
        <f t="shared" si="10"/>
        <v>1848.3</v>
      </c>
      <c r="F29" s="52">
        <f t="shared" si="10"/>
        <v>1046</v>
      </c>
      <c r="G29" s="53">
        <f t="shared" si="10"/>
        <v>8.6</v>
      </c>
      <c r="H29" s="53">
        <f t="shared" si="10"/>
        <v>0.9</v>
      </c>
    </row>
    <row r="30" spans="1:8" ht="13.5" customHeight="1">
      <c r="A30" s="213" t="s">
        <v>126</v>
      </c>
      <c r="B30" s="54" t="s">
        <v>61</v>
      </c>
      <c r="C30" s="52">
        <f>+D30+E30+F30+G30+H30</f>
        <v>2903.8</v>
      </c>
      <c r="D30" s="55"/>
      <c r="E30" s="57">
        <v>1848.3</v>
      </c>
      <c r="F30" s="57">
        <v>1046</v>
      </c>
      <c r="G30" s="55">
        <v>8.6</v>
      </c>
      <c r="H30" s="55">
        <v>0.9</v>
      </c>
    </row>
    <row r="31" spans="1:8" ht="13.5" customHeight="1">
      <c r="A31" s="50">
        <v>12</v>
      </c>
      <c r="B31" s="56" t="s">
        <v>127</v>
      </c>
      <c r="C31" s="52">
        <f>+C32</f>
        <v>1473.0000000000002</v>
      </c>
      <c r="D31" s="53">
        <f t="shared" ref="D31:H31" si="11">+D32</f>
        <v>0</v>
      </c>
      <c r="E31" s="52">
        <f t="shared" si="11"/>
        <v>1098.4000000000001</v>
      </c>
      <c r="F31" s="53">
        <f t="shared" si="11"/>
        <v>373.2</v>
      </c>
      <c r="G31" s="53">
        <f t="shared" si="11"/>
        <v>1.4</v>
      </c>
      <c r="H31" s="53">
        <f t="shared" si="11"/>
        <v>0</v>
      </c>
    </row>
    <row r="32" spans="1:8" ht="13.5" customHeight="1">
      <c r="A32" s="213" t="s">
        <v>128</v>
      </c>
      <c r="B32" s="54" t="s">
        <v>61</v>
      </c>
      <c r="C32" s="52">
        <f>+D32+E32+F32+G32+H32</f>
        <v>1473.0000000000002</v>
      </c>
      <c r="D32" s="55"/>
      <c r="E32" s="57">
        <v>1098.4000000000001</v>
      </c>
      <c r="F32" s="55">
        <v>373.2</v>
      </c>
      <c r="G32" s="55">
        <v>1.4</v>
      </c>
      <c r="H32" s="55"/>
    </row>
    <row r="33" spans="1:8" ht="25.5">
      <c r="A33" s="50">
        <v>13</v>
      </c>
      <c r="B33" s="56" t="s">
        <v>129</v>
      </c>
      <c r="C33" s="52">
        <f>+C34</f>
        <v>2017.6999999999998</v>
      </c>
      <c r="D33" s="53">
        <f t="shared" ref="D33:H33" si="12">+D34</f>
        <v>0</v>
      </c>
      <c r="E33" s="52">
        <f t="shared" si="12"/>
        <v>1137.5999999999999</v>
      </c>
      <c r="F33" s="52">
        <f t="shared" si="12"/>
        <v>874.6</v>
      </c>
      <c r="G33" s="53">
        <f t="shared" si="12"/>
        <v>5.5</v>
      </c>
      <c r="H33" s="53">
        <f t="shared" si="12"/>
        <v>0</v>
      </c>
    </row>
    <row r="34" spans="1:8" ht="13.5" customHeight="1">
      <c r="A34" s="213" t="s">
        <v>130</v>
      </c>
      <c r="B34" s="54" t="s">
        <v>61</v>
      </c>
      <c r="C34" s="52">
        <f>+D34+E34+F34+G34+H34</f>
        <v>2017.6999999999998</v>
      </c>
      <c r="D34" s="55"/>
      <c r="E34" s="57">
        <v>1137.5999999999999</v>
      </c>
      <c r="F34" s="57">
        <v>874.6</v>
      </c>
      <c r="G34" s="55">
        <v>5.5</v>
      </c>
      <c r="H34" s="55"/>
    </row>
    <row r="35" spans="1:8" ht="13.5" customHeight="1">
      <c r="A35" s="50">
        <v>14</v>
      </c>
      <c r="B35" s="51" t="s">
        <v>131</v>
      </c>
      <c r="C35" s="52">
        <f>+C36</f>
        <v>1746.1</v>
      </c>
      <c r="D35" s="53">
        <f t="shared" ref="D35:H35" si="13">+D36</f>
        <v>0</v>
      </c>
      <c r="E35" s="52">
        <f t="shared" si="13"/>
        <v>1089.3</v>
      </c>
      <c r="F35" s="52">
        <f t="shared" si="13"/>
        <v>649</v>
      </c>
      <c r="G35" s="53">
        <f t="shared" si="13"/>
        <v>7.8</v>
      </c>
      <c r="H35" s="53">
        <f t="shared" si="13"/>
        <v>0</v>
      </c>
    </row>
    <row r="36" spans="1:8" ht="13.5" customHeight="1">
      <c r="A36" s="213" t="s">
        <v>132</v>
      </c>
      <c r="B36" s="54" t="s">
        <v>61</v>
      </c>
      <c r="C36" s="52">
        <f>+D36+E36+F36+G36+H36</f>
        <v>1746.1</v>
      </c>
      <c r="D36" s="55"/>
      <c r="E36" s="57">
        <v>1089.3</v>
      </c>
      <c r="F36" s="57">
        <v>649</v>
      </c>
      <c r="G36" s="55">
        <v>7.8</v>
      </c>
      <c r="H36" s="55"/>
    </row>
    <row r="37" spans="1:8" ht="25.5">
      <c r="A37" s="50">
        <v>15</v>
      </c>
      <c r="B37" s="56" t="s">
        <v>133</v>
      </c>
      <c r="C37" s="52">
        <f>+C38</f>
        <v>3035.9</v>
      </c>
      <c r="D37" s="53">
        <f t="shared" ref="D37:H37" si="14">+D38</f>
        <v>0</v>
      </c>
      <c r="E37" s="52">
        <f t="shared" si="14"/>
        <v>2485</v>
      </c>
      <c r="F37" s="52">
        <f t="shared" si="14"/>
        <v>550.9</v>
      </c>
      <c r="G37" s="53">
        <f t="shared" si="14"/>
        <v>0</v>
      </c>
      <c r="H37" s="53">
        <f t="shared" si="14"/>
        <v>0</v>
      </c>
    </row>
    <row r="38" spans="1:8" ht="13.5" customHeight="1">
      <c r="A38" s="213" t="s">
        <v>134</v>
      </c>
      <c r="B38" s="54" t="s">
        <v>61</v>
      </c>
      <c r="C38" s="52">
        <f>+D38+E38+F38+G38+H38</f>
        <v>3035.9</v>
      </c>
      <c r="D38" s="55"/>
      <c r="E38" s="57">
        <v>2485</v>
      </c>
      <c r="F38" s="57">
        <v>550.9</v>
      </c>
      <c r="G38" s="55"/>
      <c r="H38" s="55"/>
    </row>
    <row r="39" spans="1:8" ht="13.5" customHeight="1">
      <c r="A39" s="50">
        <v>16</v>
      </c>
      <c r="B39" s="51" t="s">
        <v>135</v>
      </c>
      <c r="C39" s="52">
        <f>+C40</f>
        <v>2794.1</v>
      </c>
      <c r="D39" s="53">
        <f t="shared" ref="D39:H39" si="15">+D40</f>
        <v>0</v>
      </c>
      <c r="E39" s="52">
        <f t="shared" si="15"/>
        <v>2381.1999999999998</v>
      </c>
      <c r="F39" s="52">
        <f t="shared" si="15"/>
        <v>412.9</v>
      </c>
      <c r="G39" s="53">
        <f t="shared" si="15"/>
        <v>0</v>
      </c>
      <c r="H39" s="53">
        <f t="shared" si="15"/>
        <v>0</v>
      </c>
    </row>
    <row r="40" spans="1:8" ht="13.5" customHeight="1">
      <c r="A40" s="213" t="s">
        <v>136</v>
      </c>
      <c r="B40" s="54" t="s">
        <v>61</v>
      </c>
      <c r="C40" s="52">
        <f>+D40+E40+F40+G40+H40</f>
        <v>2794.1</v>
      </c>
      <c r="D40" s="55"/>
      <c r="E40" s="57">
        <v>2381.1999999999998</v>
      </c>
      <c r="F40" s="57">
        <v>412.9</v>
      </c>
      <c r="G40" s="55"/>
      <c r="H40" s="55"/>
    </row>
    <row r="41" spans="1:8" ht="13.5" customHeight="1">
      <c r="A41" s="50">
        <v>17</v>
      </c>
      <c r="B41" s="56" t="s">
        <v>65</v>
      </c>
      <c r="C41" s="52">
        <f>+C42</f>
        <v>2203.6999999999998</v>
      </c>
      <c r="D41" s="53">
        <f t="shared" ref="D41:H41" si="16">+D42</f>
        <v>0</v>
      </c>
      <c r="E41" s="52">
        <f t="shared" si="16"/>
        <v>1789</v>
      </c>
      <c r="F41" s="52">
        <f t="shared" si="16"/>
        <v>411.2</v>
      </c>
      <c r="G41" s="53">
        <f t="shared" si="16"/>
        <v>3.5</v>
      </c>
      <c r="H41" s="53">
        <f t="shared" si="16"/>
        <v>0</v>
      </c>
    </row>
    <row r="42" spans="1:8" ht="13.5" customHeight="1">
      <c r="A42" s="213" t="s">
        <v>137</v>
      </c>
      <c r="B42" s="54" t="s">
        <v>61</v>
      </c>
      <c r="C42" s="52">
        <f>+D42+E42+F42+G42+H42</f>
        <v>2203.6999999999998</v>
      </c>
      <c r="D42" s="55"/>
      <c r="E42" s="57">
        <v>1789</v>
      </c>
      <c r="F42" s="57">
        <v>411.2</v>
      </c>
      <c r="G42" s="55">
        <v>3.5</v>
      </c>
      <c r="H42" s="55"/>
    </row>
    <row r="43" spans="1:8" ht="13.5" customHeight="1">
      <c r="A43" s="50">
        <v>18</v>
      </c>
      <c r="B43" s="56" t="s">
        <v>138</v>
      </c>
      <c r="C43" s="52">
        <f>+C44</f>
        <v>880.8</v>
      </c>
      <c r="D43" s="53">
        <f t="shared" ref="D43:H43" si="17">+D44</f>
        <v>0</v>
      </c>
      <c r="E43" s="53">
        <f t="shared" si="17"/>
        <v>598.9</v>
      </c>
      <c r="F43" s="53">
        <f t="shared" si="17"/>
        <v>281</v>
      </c>
      <c r="G43" s="53">
        <f t="shared" si="17"/>
        <v>0.9</v>
      </c>
      <c r="H43" s="53">
        <f t="shared" si="17"/>
        <v>0</v>
      </c>
    </row>
    <row r="44" spans="1:8" ht="13.5" customHeight="1">
      <c r="A44" s="213" t="s">
        <v>139</v>
      </c>
      <c r="B44" s="54" t="s">
        <v>61</v>
      </c>
      <c r="C44" s="52">
        <f>+D44+E44+F44+G44+H44</f>
        <v>880.8</v>
      </c>
      <c r="D44" s="55"/>
      <c r="E44" s="55">
        <v>598.9</v>
      </c>
      <c r="F44" s="55">
        <v>281</v>
      </c>
      <c r="G44" s="55">
        <v>0.9</v>
      </c>
      <c r="H44" s="55"/>
    </row>
    <row r="45" spans="1:8" ht="13.5" customHeight="1">
      <c r="A45" s="50">
        <v>19</v>
      </c>
      <c r="B45" s="56" t="s">
        <v>140</v>
      </c>
      <c r="C45" s="52">
        <f>+C46</f>
        <v>1948.6</v>
      </c>
      <c r="D45" s="53">
        <f t="shared" ref="D45:H45" si="18">+D46</f>
        <v>0</v>
      </c>
      <c r="E45" s="53">
        <f t="shared" si="18"/>
        <v>1181</v>
      </c>
      <c r="F45" s="53">
        <f t="shared" si="18"/>
        <v>757.1</v>
      </c>
      <c r="G45" s="53">
        <f t="shared" si="18"/>
        <v>10.5</v>
      </c>
      <c r="H45" s="53">
        <f t="shared" si="18"/>
        <v>0</v>
      </c>
    </row>
    <row r="46" spans="1:8" ht="13.5" customHeight="1">
      <c r="A46" s="213" t="s">
        <v>141</v>
      </c>
      <c r="B46" s="54" t="s">
        <v>61</v>
      </c>
      <c r="C46" s="52">
        <f>+D46+E46+F46+G46+H46</f>
        <v>1948.6</v>
      </c>
      <c r="D46" s="55"/>
      <c r="E46" s="55">
        <v>1181</v>
      </c>
      <c r="F46" s="55">
        <v>757.1</v>
      </c>
      <c r="G46" s="55">
        <v>10.5</v>
      </c>
      <c r="H46" s="55"/>
    </row>
    <row r="47" spans="1:8" ht="25.5">
      <c r="A47" s="50">
        <v>20</v>
      </c>
      <c r="B47" s="56" t="s">
        <v>142</v>
      </c>
      <c r="C47" s="52">
        <f>+C48</f>
        <v>737.30000000000007</v>
      </c>
      <c r="D47" s="53">
        <f t="shared" ref="D47:H47" si="19">+D48</f>
        <v>0</v>
      </c>
      <c r="E47" s="53">
        <f t="shared" si="19"/>
        <v>444.3</v>
      </c>
      <c r="F47" s="53">
        <f t="shared" si="19"/>
        <v>291.89999999999998</v>
      </c>
      <c r="G47" s="53">
        <f t="shared" si="19"/>
        <v>1.1000000000000001</v>
      </c>
      <c r="H47" s="53">
        <f t="shared" si="19"/>
        <v>0</v>
      </c>
    </row>
    <row r="48" spans="1:8" ht="13.5" customHeight="1">
      <c r="A48" s="213" t="s">
        <v>143</v>
      </c>
      <c r="B48" s="54" t="s">
        <v>61</v>
      </c>
      <c r="C48" s="52">
        <f>+D48+E48+F48+G48+H48</f>
        <v>737.30000000000007</v>
      </c>
      <c r="D48" s="55"/>
      <c r="E48" s="55">
        <v>444.3</v>
      </c>
      <c r="F48" s="55">
        <v>291.89999999999998</v>
      </c>
      <c r="G48" s="55">
        <v>1.1000000000000001</v>
      </c>
      <c r="H48" s="55"/>
    </row>
    <row r="49" spans="1:8" ht="25.5">
      <c r="A49" s="50">
        <v>21</v>
      </c>
      <c r="B49" s="56" t="s">
        <v>144</v>
      </c>
      <c r="C49" s="52">
        <f>+C50</f>
        <v>800.4</v>
      </c>
      <c r="D49" s="53">
        <f t="shared" ref="D49:H49" si="20">+D50</f>
        <v>0</v>
      </c>
      <c r="E49" s="53">
        <f t="shared" si="20"/>
        <v>258.89999999999998</v>
      </c>
      <c r="F49" s="53">
        <f t="shared" si="20"/>
        <v>465</v>
      </c>
      <c r="G49" s="53">
        <f t="shared" si="20"/>
        <v>11</v>
      </c>
      <c r="H49" s="53">
        <f t="shared" si="20"/>
        <v>65.5</v>
      </c>
    </row>
    <row r="50" spans="1:8" ht="13.5" customHeight="1">
      <c r="A50" s="213" t="s">
        <v>145</v>
      </c>
      <c r="B50" s="54" t="s">
        <v>61</v>
      </c>
      <c r="C50" s="52">
        <f>+D50+E50+F50+G50+H50</f>
        <v>800.4</v>
      </c>
      <c r="D50" s="55"/>
      <c r="E50" s="55">
        <v>258.89999999999998</v>
      </c>
      <c r="F50" s="55">
        <v>465</v>
      </c>
      <c r="G50" s="55">
        <v>11</v>
      </c>
      <c r="H50" s="55">
        <f>12.1+53.4</f>
        <v>65.5</v>
      </c>
    </row>
    <row r="51" spans="1:8" ht="13.5" customHeight="1">
      <c r="A51" s="50">
        <v>22</v>
      </c>
      <c r="B51" s="51" t="s">
        <v>146</v>
      </c>
      <c r="C51" s="52">
        <f>+C52</f>
        <v>1623</v>
      </c>
      <c r="D51" s="53">
        <f t="shared" ref="D51:H51" si="21">+D52</f>
        <v>0</v>
      </c>
      <c r="E51" s="52">
        <f t="shared" si="21"/>
        <v>1003</v>
      </c>
      <c r="F51" s="53">
        <f t="shared" si="21"/>
        <v>0</v>
      </c>
      <c r="G51" s="53">
        <f t="shared" si="21"/>
        <v>620</v>
      </c>
      <c r="H51" s="53">
        <f t="shared" si="21"/>
        <v>0</v>
      </c>
    </row>
    <row r="52" spans="1:8" ht="13.5" customHeight="1">
      <c r="A52" s="213" t="s">
        <v>147</v>
      </c>
      <c r="B52" s="54" t="s">
        <v>61</v>
      </c>
      <c r="C52" s="52">
        <f>+D52+E52+F52+G52+H52</f>
        <v>1623</v>
      </c>
      <c r="D52" s="55"/>
      <c r="E52" s="57">
        <v>1003</v>
      </c>
      <c r="F52" s="55"/>
      <c r="G52" s="55">
        <v>620</v>
      </c>
      <c r="H52" s="55"/>
    </row>
    <row r="53" spans="1:8" ht="13.5" customHeight="1">
      <c r="A53" s="50">
        <v>23</v>
      </c>
      <c r="B53" s="51" t="s">
        <v>148</v>
      </c>
      <c r="C53" s="52">
        <f>+C54</f>
        <v>520</v>
      </c>
      <c r="D53" s="53">
        <f t="shared" ref="D53:H53" si="22">+D54</f>
        <v>0</v>
      </c>
      <c r="E53" s="53">
        <f t="shared" si="22"/>
        <v>26.7</v>
      </c>
      <c r="F53" s="53">
        <f t="shared" si="22"/>
        <v>462.8</v>
      </c>
      <c r="G53" s="53">
        <f t="shared" si="22"/>
        <v>30.5</v>
      </c>
      <c r="H53" s="53">
        <f t="shared" si="22"/>
        <v>0</v>
      </c>
    </row>
    <row r="54" spans="1:8" ht="13.5" customHeight="1">
      <c r="A54" s="213" t="s">
        <v>149</v>
      </c>
      <c r="B54" s="54" t="s">
        <v>61</v>
      </c>
      <c r="C54" s="52">
        <f>+D54+E54+F54+G54+H54</f>
        <v>520</v>
      </c>
      <c r="D54" s="55"/>
      <c r="E54" s="55">
        <v>26.7</v>
      </c>
      <c r="F54" s="55">
        <v>462.8</v>
      </c>
      <c r="G54" s="55">
        <v>30.5</v>
      </c>
      <c r="H54" s="55"/>
    </row>
    <row r="55" spans="1:8" ht="13.5" customHeight="1">
      <c r="A55" s="50">
        <v>24</v>
      </c>
      <c r="B55" s="51" t="s">
        <v>150</v>
      </c>
      <c r="C55" s="52">
        <f>+C56</f>
        <v>493.2</v>
      </c>
      <c r="D55" s="53">
        <f t="shared" ref="D55:H55" si="23">+D56</f>
        <v>0</v>
      </c>
      <c r="E55" s="53">
        <f t="shared" si="23"/>
        <v>0</v>
      </c>
      <c r="F55" s="53">
        <f t="shared" si="23"/>
        <v>467.8</v>
      </c>
      <c r="G55" s="53">
        <f t="shared" si="23"/>
        <v>25.4</v>
      </c>
      <c r="H55" s="53">
        <f t="shared" si="23"/>
        <v>0</v>
      </c>
    </row>
    <row r="56" spans="1:8" ht="13.5" customHeight="1">
      <c r="A56" s="213" t="s">
        <v>151</v>
      </c>
      <c r="B56" s="54" t="s">
        <v>61</v>
      </c>
      <c r="C56" s="52">
        <f>+D56+E56+F56+G56+H56</f>
        <v>493.2</v>
      </c>
      <c r="D56" s="55"/>
      <c r="E56" s="55"/>
      <c r="F56" s="55">
        <v>467.8</v>
      </c>
      <c r="G56" s="55">
        <v>25.4</v>
      </c>
      <c r="H56" s="55"/>
    </row>
    <row r="57" spans="1:8" ht="13.5" customHeight="1">
      <c r="A57" s="50">
        <v>25</v>
      </c>
      <c r="B57" s="51" t="s">
        <v>152</v>
      </c>
      <c r="C57" s="52">
        <f>+C58</f>
        <v>1348.7</v>
      </c>
      <c r="D57" s="53">
        <f t="shared" ref="D57:H57" si="24">+D58</f>
        <v>0</v>
      </c>
      <c r="E57" s="53">
        <f t="shared" si="24"/>
        <v>34.200000000000003</v>
      </c>
      <c r="F57" s="52">
        <f t="shared" si="24"/>
        <v>1223.2</v>
      </c>
      <c r="G57" s="53">
        <f t="shared" si="24"/>
        <v>91.3</v>
      </c>
      <c r="H57" s="53">
        <f t="shared" si="24"/>
        <v>0</v>
      </c>
    </row>
    <row r="58" spans="1:8" ht="13.5" customHeight="1">
      <c r="A58" s="213" t="s">
        <v>153</v>
      </c>
      <c r="B58" s="54" t="s">
        <v>61</v>
      </c>
      <c r="C58" s="52">
        <f>+D58+E58+F58+G58+H58</f>
        <v>1348.7</v>
      </c>
      <c r="D58" s="55"/>
      <c r="E58" s="55">
        <v>34.200000000000003</v>
      </c>
      <c r="F58" s="57">
        <v>1223.2</v>
      </c>
      <c r="G58" s="55">
        <v>91.3</v>
      </c>
      <c r="H58" s="55"/>
    </row>
    <row r="59" spans="1:8" ht="13.5" customHeight="1">
      <c r="A59" s="50">
        <v>26</v>
      </c>
      <c r="B59" s="51" t="s">
        <v>154</v>
      </c>
      <c r="C59" s="52">
        <f>+C60</f>
        <v>1085.5</v>
      </c>
      <c r="D59" s="53">
        <f t="shared" ref="D59:H59" si="25">+D60</f>
        <v>0</v>
      </c>
      <c r="E59" s="53">
        <f t="shared" si="25"/>
        <v>942</v>
      </c>
      <c r="F59" s="53">
        <f t="shared" si="25"/>
        <v>141.1</v>
      </c>
      <c r="G59" s="53">
        <f t="shared" si="25"/>
        <v>2.4</v>
      </c>
      <c r="H59" s="53">
        <f t="shared" si="25"/>
        <v>0</v>
      </c>
    </row>
    <row r="60" spans="1:8" ht="13.5" customHeight="1">
      <c r="A60" s="213" t="s">
        <v>155</v>
      </c>
      <c r="B60" s="54" t="s">
        <v>61</v>
      </c>
      <c r="C60" s="52">
        <f>+D60+E60+F60+G60+H60</f>
        <v>1085.5</v>
      </c>
      <c r="D60" s="55"/>
      <c r="E60" s="55">
        <v>942</v>
      </c>
      <c r="F60" s="55">
        <v>141.1</v>
      </c>
      <c r="G60" s="55">
        <v>2.4</v>
      </c>
      <c r="H60" s="55"/>
    </row>
    <row r="61" spans="1:8" ht="13.5" customHeight="1">
      <c r="A61" s="50">
        <v>27</v>
      </c>
      <c r="B61" s="51" t="s">
        <v>156</v>
      </c>
      <c r="C61" s="52">
        <f>+C62</f>
        <v>955.5</v>
      </c>
      <c r="D61" s="53">
        <f t="shared" ref="D61:H61" si="26">+D62</f>
        <v>0</v>
      </c>
      <c r="E61" s="53">
        <f t="shared" si="26"/>
        <v>70.099999999999994</v>
      </c>
      <c r="F61" s="53">
        <f t="shared" si="26"/>
        <v>870.4</v>
      </c>
      <c r="G61" s="53">
        <f t="shared" si="26"/>
        <v>0</v>
      </c>
      <c r="H61" s="53">
        <f t="shared" si="26"/>
        <v>15</v>
      </c>
    </row>
    <row r="62" spans="1:8" ht="13.5" customHeight="1">
      <c r="A62" s="213" t="s">
        <v>157</v>
      </c>
      <c r="B62" s="54" t="s">
        <v>61</v>
      </c>
      <c r="C62" s="52">
        <f>+D62+E62+F62+G62+H62</f>
        <v>955.5</v>
      </c>
      <c r="D62" s="55"/>
      <c r="E62" s="55">
        <v>70.099999999999994</v>
      </c>
      <c r="F62" s="55">
        <v>870.4</v>
      </c>
      <c r="G62" s="55"/>
      <c r="H62" s="55">
        <v>15</v>
      </c>
    </row>
    <row r="63" spans="1:8" ht="13.5" customHeight="1">
      <c r="A63" s="50">
        <v>28</v>
      </c>
      <c r="B63" s="51" t="s">
        <v>158</v>
      </c>
      <c r="C63" s="52">
        <f>+C64</f>
        <v>866</v>
      </c>
      <c r="D63" s="53">
        <f t="shared" ref="D63:H63" si="27">+D64</f>
        <v>0</v>
      </c>
      <c r="E63" s="53">
        <f t="shared" si="27"/>
        <v>0</v>
      </c>
      <c r="F63" s="52">
        <f t="shared" si="27"/>
        <v>866</v>
      </c>
      <c r="G63" s="53">
        <f t="shared" si="27"/>
        <v>0</v>
      </c>
      <c r="H63" s="53">
        <f t="shared" si="27"/>
        <v>0</v>
      </c>
    </row>
    <row r="64" spans="1:8" ht="13.5" customHeight="1">
      <c r="A64" s="213" t="s">
        <v>159</v>
      </c>
      <c r="B64" s="54" t="s">
        <v>61</v>
      </c>
      <c r="C64" s="52">
        <f>+D64+E64+F64+G64+H64</f>
        <v>866</v>
      </c>
      <c r="D64" s="55"/>
      <c r="E64" s="55"/>
      <c r="F64" s="57">
        <v>866</v>
      </c>
      <c r="G64" s="55"/>
      <c r="H64" s="55"/>
    </row>
    <row r="65" spans="1:8" ht="13.5" customHeight="1">
      <c r="A65" s="50">
        <v>29</v>
      </c>
      <c r="B65" s="58" t="s">
        <v>6</v>
      </c>
      <c r="C65" s="52">
        <f>+C66</f>
        <v>291.89999999999998</v>
      </c>
      <c r="D65" s="53">
        <f t="shared" ref="D65:H65" si="28">+D66</f>
        <v>0</v>
      </c>
      <c r="E65" s="53">
        <f t="shared" si="28"/>
        <v>0</v>
      </c>
      <c r="F65" s="53">
        <f t="shared" si="28"/>
        <v>291.89999999999998</v>
      </c>
      <c r="G65" s="53">
        <f t="shared" si="28"/>
        <v>0</v>
      </c>
      <c r="H65" s="53">
        <f t="shared" si="28"/>
        <v>0</v>
      </c>
    </row>
    <row r="66" spans="1:8" ht="13.5" customHeight="1">
      <c r="A66" s="213" t="s">
        <v>160</v>
      </c>
      <c r="B66" s="54" t="s">
        <v>61</v>
      </c>
      <c r="C66" s="52">
        <f>+D66+E66+F66+G66+H66</f>
        <v>291.89999999999998</v>
      </c>
      <c r="D66" s="55"/>
      <c r="E66" s="55"/>
      <c r="F66" s="55">
        <v>291.89999999999998</v>
      </c>
      <c r="G66" s="55"/>
      <c r="H66" s="55"/>
    </row>
    <row r="67" spans="1:8" ht="13.5" customHeight="1">
      <c r="A67" s="50">
        <v>30</v>
      </c>
      <c r="B67" s="51" t="s">
        <v>7</v>
      </c>
      <c r="C67" s="52">
        <f>+C68</f>
        <v>214</v>
      </c>
      <c r="D67" s="53">
        <f t="shared" ref="D67:H67" si="29">+D68</f>
        <v>0</v>
      </c>
      <c r="E67" s="53">
        <f t="shared" si="29"/>
        <v>0</v>
      </c>
      <c r="F67" s="53">
        <f t="shared" si="29"/>
        <v>214</v>
      </c>
      <c r="G67" s="53">
        <f t="shared" si="29"/>
        <v>0</v>
      </c>
      <c r="H67" s="53">
        <f t="shared" si="29"/>
        <v>0</v>
      </c>
    </row>
    <row r="68" spans="1:8" ht="13.5" customHeight="1">
      <c r="A68" s="213" t="s">
        <v>161</v>
      </c>
      <c r="B68" s="54" t="s">
        <v>61</v>
      </c>
      <c r="C68" s="52">
        <f>+D68+E68+F68+G68+H68</f>
        <v>214</v>
      </c>
      <c r="D68" s="55"/>
      <c r="E68" s="55"/>
      <c r="F68" s="55">
        <v>214</v>
      </c>
      <c r="G68" s="55"/>
      <c r="H68" s="55"/>
    </row>
    <row r="69" spans="1:8" ht="13.5" customHeight="1">
      <c r="A69" s="50">
        <v>31</v>
      </c>
      <c r="B69" s="51" t="s">
        <v>8</v>
      </c>
      <c r="C69" s="52">
        <f>+C70</f>
        <v>203.3</v>
      </c>
      <c r="D69" s="53">
        <f t="shared" ref="D69:H69" si="30">+D70</f>
        <v>0</v>
      </c>
      <c r="E69" s="53">
        <f t="shared" si="30"/>
        <v>0</v>
      </c>
      <c r="F69" s="53">
        <f t="shared" si="30"/>
        <v>203.3</v>
      </c>
      <c r="G69" s="53">
        <f t="shared" si="30"/>
        <v>0</v>
      </c>
      <c r="H69" s="53">
        <f t="shared" si="30"/>
        <v>0</v>
      </c>
    </row>
    <row r="70" spans="1:8" ht="13.5" customHeight="1">
      <c r="A70" s="213" t="s">
        <v>162</v>
      </c>
      <c r="B70" s="54" t="s">
        <v>61</v>
      </c>
      <c r="C70" s="52">
        <f>+D70+E70+F70+G70+H70</f>
        <v>203.3</v>
      </c>
      <c r="D70" s="55"/>
      <c r="E70" s="55"/>
      <c r="F70" s="55">
        <v>203.3</v>
      </c>
      <c r="G70" s="55"/>
      <c r="H70" s="55"/>
    </row>
    <row r="71" spans="1:8" ht="13.5" customHeight="1">
      <c r="A71" s="50">
        <v>32</v>
      </c>
      <c r="B71" s="51" t="s">
        <v>9</v>
      </c>
      <c r="C71" s="52">
        <f>+C72</f>
        <v>156.69999999999999</v>
      </c>
      <c r="D71" s="53">
        <f t="shared" ref="D71:H71" si="31">+D72</f>
        <v>0</v>
      </c>
      <c r="E71" s="53">
        <f t="shared" si="31"/>
        <v>0</v>
      </c>
      <c r="F71" s="53">
        <f t="shared" si="31"/>
        <v>156.69999999999999</v>
      </c>
      <c r="G71" s="53">
        <f t="shared" si="31"/>
        <v>0</v>
      </c>
      <c r="H71" s="53">
        <f t="shared" si="31"/>
        <v>0</v>
      </c>
    </row>
    <row r="72" spans="1:8" ht="13.5" customHeight="1">
      <c r="A72" s="213" t="s">
        <v>163</v>
      </c>
      <c r="B72" s="54" t="s">
        <v>61</v>
      </c>
      <c r="C72" s="52">
        <f>+D72+E72+F72+G72+H72</f>
        <v>156.69999999999999</v>
      </c>
      <c r="D72" s="55"/>
      <c r="E72" s="55"/>
      <c r="F72" s="55">
        <v>156.69999999999999</v>
      </c>
      <c r="G72" s="55"/>
      <c r="H72" s="55"/>
    </row>
    <row r="73" spans="1:8" ht="13.5" customHeight="1">
      <c r="A73" s="50">
        <v>33</v>
      </c>
      <c r="B73" s="51" t="s">
        <v>10</v>
      </c>
      <c r="C73" s="52">
        <f>+C74</f>
        <v>126.3</v>
      </c>
      <c r="D73" s="53">
        <f t="shared" ref="D73:H73" si="32">+D74</f>
        <v>0</v>
      </c>
      <c r="E73" s="53">
        <f t="shared" si="32"/>
        <v>0</v>
      </c>
      <c r="F73" s="53">
        <f t="shared" si="32"/>
        <v>126.3</v>
      </c>
      <c r="G73" s="53">
        <f t="shared" si="32"/>
        <v>0</v>
      </c>
      <c r="H73" s="53">
        <f t="shared" si="32"/>
        <v>0</v>
      </c>
    </row>
    <row r="74" spans="1:8" ht="13.5" customHeight="1">
      <c r="A74" s="213" t="s">
        <v>164</v>
      </c>
      <c r="B74" s="54" t="s">
        <v>61</v>
      </c>
      <c r="C74" s="52">
        <f>+D74+E74+F74+G74+H74</f>
        <v>126.3</v>
      </c>
      <c r="D74" s="55"/>
      <c r="E74" s="55"/>
      <c r="F74" s="55">
        <v>126.3</v>
      </c>
      <c r="G74" s="55"/>
      <c r="H74" s="55"/>
    </row>
    <row r="75" spans="1:8" ht="25.5">
      <c r="A75" s="50">
        <v>34</v>
      </c>
      <c r="B75" s="56" t="s">
        <v>165</v>
      </c>
      <c r="C75" s="52">
        <f>+C76</f>
        <v>1369.8</v>
      </c>
      <c r="D75" s="53">
        <f t="shared" ref="D75:H75" si="33">+D76</f>
        <v>0</v>
      </c>
      <c r="E75" s="53">
        <f t="shared" si="33"/>
        <v>0</v>
      </c>
      <c r="F75" s="52">
        <f t="shared" si="33"/>
        <v>1369.8</v>
      </c>
      <c r="G75" s="53">
        <f t="shared" si="33"/>
        <v>0</v>
      </c>
      <c r="H75" s="53">
        <f t="shared" si="33"/>
        <v>0</v>
      </c>
    </row>
    <row r="76" spans="1:8" ht="13.5" customHeight="1">
      <c r="A76" s="213" t="s">
        <v>166</v>
      </c>
      <c r="B76" s="54" t="s">
        <v>61</v>
      </c>
      <c r="C76" s="52">
        <f>+D76+E76+F76+G76+H76</f>
        <v>1369.8</v>
      </c>
      <c r="D76" s="55"/>
      <c r="E76" s="55"/>
      <c r="F76" s="57">
        <v>1369.8</v>
      </c>
      <c r="G76" s="55"/>
      <c r="H76" s="55"/>
    </row>
    <row r="77" spans="1:8" ht="13.5" customHeight="1">
      <c r="A77" s="50">
        <v>35</v>
      </c>
      <c r="B77" s="51" t="s">
        <v>0</v>
      </c>
      <c r="C77" s="52">
        <f>+C78</f>
        <v>685.4</v>
      </c>
      <c r="D77" s="53">
        <f t="shared" ref="D77:H77" si="34">+D78</f>
        <v>0</v>
      </c>
      <c r="E77" s="53">
        <f t="shared" si="34"/>
        <v>0</v>
      </c>
      <c r="F77" s="53">
        <f t="shared" si="34"/>
        <v>685.4</v>
      </c>
      <c r="G77" s="53">
        <f t="shared" si="34"/>
        <v>0</v>
      </c>
      <c r="H77" s="53">
        <f t="shared" si="34"/>
        <v>0</v>
      </c>
    </row>
    <row r="78" spans="1:8" ht="13.5" customHeight="1">
      <c r="A78" s="213" t="s">
        <v>167</v>
      </c>
      <c r="B78" s="54" t="s">
        <v>61</v>
      </c>
      <c r="C78" s="52">
        <f>+D78+E78+F78+G78+H78</f>
        <v>685.4</v>
      </c>
      <c r="D78" s="55"/>
      <c r="E78" s="55"/>
      <c r="F78" s="55">
        <v>685.4</v>
      </c>
      <c r="G78" s="55"/>
      <c r="H78" s="55"/>
    </row>
    <row r="79" spans="1:8" ht="25.5">
      <c r="A79" s="50">
        <v>36</v>
      </c>
      <c r="B79" s="56" t="s">
        <v>168</v>
      </c>
      <c r="C79" s="52">
        <f>+C80</f>
        <v>1485.2</v>
      </c>
      <c r="D79" s="53">
        <f t="shared" ref="D79:H79" si="35">+D80</f>
        <v>1465.5</v>
      </c>
      <c r="E79" s="53">
        <f t="shared" si="35"/>
        <v>0</v>
      </c>
      <c r="F79" s="53">
        <f t="shared" si="35"/>
        <v>19.7</v>
      </c>
      <c r="G79" s="53">
        <f t="shared" si="35"/>
        <v>0</v>
      </c>
      <c r="H79" s="53">
        <f t="shared" si="35"/>
        <v>0</v>
      </c>
    </row>
    <row r="80" spans="1:8" ht="13.5" customHeight="1">
      <c r="A80" s="213" t="s">
        <v>169</v>
      </c>
      <c r="B80" s="54" t="s">
        <v>62</v>
      </c>
      <c r="C80" s="52">
        <f>+D80+E80+F80+G80+H80</f>
        <v>1485.2</v>
      </c>
      <c r="D80" s="55">
        <v>1465.5</v>
      </c>
      <c r="E80" s="55"/>
      <c r="F80" s="55">
        <v>19.7</v>
      </c>
      <c r="G80" s="55"/>
      <c r="H80" s="55"/>
    </row>
    <row r="81" spans="1:8" ht="13.5" customHeight="1">
      <c r="A81" s="50">
        <v>37</v>
      </c>
      <c r="B81" s="59" t="s">
        <v>170</v>
      </c>
      <c r="C81" s="52">
        <f>+C82</f>
        <v>1879.6</v>
      </c>
      <c r="D81" s="53">
        <f t="shared" ref="D81:H81" si="36">+D82</f>
        <v>484.4</v>
      </c>
      <c r="E81" s="53">
        <f t="shared" si="36"/>
        <v>0</v>
      </c>
      <c r="F81" s="52">
        <f t="shared" si="36"/>
        <v>1360.3</v>
      </c>
      <c r="G81" s="53">
        <f t="shared" si="36"/>
        <v>27.9</v>
      </c>
      <c r="H81" s="53">
        <f t="shared" si="36"/>
        <v>7</v>
      </c>
    </row>
    <row r="82" spans="1:8" ht="13.5" customHeight="1">
      <c r="A82" s="213" t="s">
        <v>171</v>
      </c>
      <c r="B82" s="54" t="s">
        <v>62</v>
      </c>
      <c r="C82" s="52">
        <f>+D82+E82+F82+G82+H82</f>
        <v>1879.6</v>
      </c>
      <c r="D82" s="55">
        <v>484.4</v>
      </c>
      <c r="E82" s="55"/>
      <c r="F82" s="57">
        <v>1360.3</v>
      </c>
      <c r="G82" s="55">
        <f>17.5+10.4</f>
        <v>27.9</v>
      </c>
      <c r="H82" s="55">
        <v>7</v>
      </c>
    </row>
    <row r="83" spans="1:8" ht="13.5" customHeight="1">
      <c r="A83" s="50">
        <v>38</v>
      </c>
      <c r="B83" s="51" t="s">
        <v>5</v>
      </c>
      <c r="C83" s="52">
        <f>+C84</f>
        <v>779.7</v>
      </c>
      <c r="D83" s="53">
        <f t="shared" ref="D83:H83" si="37">+D84</f>
        <v>184.5</v>
      </c>
      <c r="E83" s="53">
        <f t="shared" si="37"/>
        <v>0</v>
      </c>
      <c r="F83" s="53">
        <f t="shared" si="37"/>
        <v>285.2</v>
      </c>
      <c r="G83" s="53">
        <f t="shared" si="37"/>
        <v>9.9</v>
      </c>
      <c r="H83" s="53">
        <f t="shared" si="37"/>
        <v>300.10000000000002</v>
      </c>
    </row>
    <row r="84" spans="1:8" ht="13.5" customHeight="1">
      <c r="A84" s="213" t="s">
        <v>172</v>
      </c>
      <c r="B84" s="54" t="s">
        <v>62</v>
      </c>
      <c r="C84" s="52">
        <f>+D84+E84+F84+G84+H84</f>
        <v>779.7</v>
      </c>
      <c r="D84" s="55">
        <v>184.5</v>
      </c>
      <c r="E84" s="55"/>
      <c r="F84" s="55">
        <v>285.2</v>
      </c>
      <c r="G84" s="55">
        <f>5.4+4.5</f>
        <v>9.9</v>
      </c>
      <c r="H84" s="55">
        <v>300.10000000000002</v>
      </c>
    </row>
    <row r="85" spans="1:8" ht="13.5" customHeight="1">
      <c r="A85" s="50">
        <v>39</v>
      </c>
      <c r="B85" s="51" t="s">
        <v>25</v>
      </c>
      <c r="C85" s="52">
        <f>+C86+C87</f>
        <v>1084.3</v>
      </c>
      <c r="D85" s="53">
        <f t="shared" ref="D85:H85" si="38">+D86+D87</f>
        <v>111.6</v>
      </c>
      <c r="E85" s="53">
        <f t="shared" si="38"/>
        <v>155.69999999999999</v>
      </c>
      <c r="F85" s="53">
        <f t="shared" si="38"/>
        <v>580.20000000000005</v>
      </c>
      <c r="G85" s="53">
        <f t="shared" si="38"/>
        <v>13.8</v>
      </c>
      <c r="H85" s="53">
        <f t="shared" si="38"/>
        <v>223</v>
      </c>
    </row>
    <row r="86" spans="1:8" ht="13.5" customHeight="1">
      <c r="A86" s="213" t="s">
        <v>173</v>
      </c>
      <c r="B86" s="54" t="s">
        <v>61</v>
      </c>
      <c r="C86" s="52">
        <f>+D86+E86+F86+G86+H86</f>
        <v>324.29999999999995</v>
      </c>
      <c r="D86" s="55"/>
      <c r="E86" s="55">
        <v>155.69999999999999</v>
      </c>
      <c r="F86" s="55">
        <v>166.6</v>
      </c>
      <c r="G86" s="55">
        <v>2</v>
      </c>
      <c r="H86" s="55"/>
    </row>
    <row r="87" spans="1:8" ht="13.5" customHeight="1">
      <c r="A87" s="213" t="s">
        <v>174</v>
      </c>
      <c r="B87" s="54" t="s">
        <v>62</v>
      </c>
      <c r="C87" s="52">
        <f>+D87+E87+F87+G87+H87</f>
        <v>760</v>
      </c>
      <c r="D87" s="55">
        <v>111.6</v>
      </c>
      <c r="E87" s="55"/>
      <c r="F87" s="55">
        <v>413.6</v>
      </c>
      <c r="G87" s="55">
        <f>9.4+2.4</f>
        <v>11.8</v>
      </c>
      <c r="H87" s="55">
        <v>223</v>
      </c>
    </row>
    <row r="88" spans="1:8" ht="13.5" customHeight="1">
      <c r="A88" s="50">
        <v>40</v>
      </c>
      <c r="B88" s="51" t="s">
        <v>175</v>
      </c>
      <c r="C88" s="52">
        <f>+C89+C90</f>
        <v>1064.3</v>
      </c>
      <c r="D88" s="53">
        <f t="shared" ref="D88:H88" si="39">+D89+D90</f>
        <v>140</v>
      </c>
      <c r="E88" s="53">
        <f t="shared" si="39"/>
        <v>140.6</v>
      </c>
      <c r="F88" s="53">
        <f t="shared" si="39"/>
        <v>572.6</v>
      </c>
      <c r="G88" s="53">
        <f t="shared" si="39"/>
        <v>11.1</v>
      </c>
      <c r="H88" s="53">
        <f t="shared" si="39"/>
        <v>200</v>
      </c>
    </row>
    <row r="89" spans="1:8" ht="13.5" customHeight="1">
      <c r="A89" s="213" t="s">
        <v>176</v>
      </c>
      <c r="B89" s="54" t="s">
        <v>61</v>
      </c>
      <c r="C89" s="52">
        <f>+D89+E89+F89+G89+H89</f>
        <v>299.59999999999997</v>
      </c>
      <c r="D89" s="55"/>
      <c r="E89" s="55">
        <v>140.6</v>
      </c>
      <c r="F89" s="55">
        <v>157.6</v>
      </c>
      <c r="G89" s="55">
        <v>1.4</v>
      </c>
      <c r="H89" s="55"/>
    </row>
    <row r="90" spans="1:8" ht="13.5" customHeight="1">
      <c r="A90" s="213" t="s">
        <v>177</v>
      </c>
      <c r="B90" s="54" t="s">
        <v>62</v>
      </c>
      <c r="C90" s="52">
        <f>+D90+E90+F90+G90+H90</f>
        <v>764.7</v>
      </c>
      <c r="D90" s="55">
        <v>140</v>
      </c>
      <c r="E90" s="55"/>
      <c r="F90" s="55">
        <v>415</v>
      </c>
      <c r="G90" s="55">
        <v>9.6999999999999993</v>
      </c>
      <c r="H90" s="55">
        <v>200</v>
      </c>
    </row>
    <row r="91" spans="1:8" ht="13.5" customHeight="1">
      <c r="A91" s="50">
        <v>41</v>
      </c>
      <c r="B91" s="51" t="s">
        <v>53</v>
      </c>
      <c r="C91" s="52">
        <f>+C92</f>
        <v>2502.7999999999997</v>
      </c>
      <c r="D91" s="52">
        <f t="shared" ref="D91:H91" si="40">+D92</f>
        <v>1058.8</v>
      </c>
      <c r="E91" s="53">
        <f t="shared" si="40"/>
        <v>0</v>
      </c>
      <c r="F91" s="52">
        <f t="shared" si="40"/>
        <v>1344.3</v>
      </c>
      <c r="G91" s="53">
        <f t="shared" si="40"/>
        <v>99.699999999999989</v>
      </c>
      <c r="H91" s="53">
        <f t="shared" si="40"/>
        <v>0</v>
      </c>
    </row>
    <row r="92" spans="1:8" ht="13.5" customHeight="1">
      <c r="A92" s="213" t="s">
        <v>178</v>
      </c>
      <c r="B92" s="54" t="s">
        <v>62</v>
      </c>
      <c r="C92" s="52">
        <f>+D92+E92+F92+G92+H92</f>
        <v>2502.7999999999997</v>
      </c>
      <c r="D92" s="57">
        <f>930.3+128.5</f>
        <v>1058.8</v>
      </c>
      <c r="E92" s="55"/>
      <c r="F92" s="57">
        <v>1344.3</v>
      </c>
      <c r="G92" s="55">
        <f>26.6+61.5+11.6</f>
        <v>99.699999999999989</v>
      </c>
      <c r="H92" s="55"/>
    </row>
    <row r="93" spans="1:8" ht="25.5">
      <c r="A93" s="50">
        <v>42</v>
      </c>
      <c r="B93" s="56" t="s">
        <v>179</v>
      </c>
      <c r="C93" s="52">
        <f>+C94</f>
        <v>521.20000000000005</v>
      </c>
      <c r="D93" s="53">
        <f t="shared" ref="D93:H93" si="41">+D94</f>
        <v>403.6</v>
      </c>
      <c r="E93" s="53">
        <f t="shared" si="41"/>
        <v>0</v>
      </c>
      <c r="F93" s="53">
        <f t="shared" si="41"/>
        <v>113.7</v>
      </c>
      <c r="G93" s="53">
        <f t="shared" si="41"/>
        <v>0</v>
      </c>
      <c r="H93" s="53">
        <f t="shared" si="41"/>
        <v>3.9</v>
      </c>
    </row>
    <row r="94" spans="1:8" ht="13.5" customHeight="1">
      <c r="A94" s="213" t="s">
        <v>180</v>
      </c>
      <c r="B94" s="54" t="s">
        <v>62</v>
      </c>
      <c r="C94" s="52">
        <f>+D94+E94+F94+G94+H94</f>
        <v>521.20000000000005</v>
      </c>
      <c r="D94" s="55">
        <v>403.6</v>
      </c>
      <c r="E94" s="55"/>
      <c r="F94" s="55">
        <v>113.7</v>
      </c>
      <c r="G94" s="55"/>
      <c r="H94" s="55">
        <v>3.9</v>
      </c>
    </row>
    <row r="95" spans="1:8" ht="25.5">
      <c r="A95" s="50">
        <v>43</v>
      </c>
      <c r="B95" s="59" t="s">
        <v>181</v>
      </c>
      <c r="C95" s="52">
        <f>+C96</f>
        <v>193.5</v>
      </c>
      <c r="D95" s="53">
        <f t="shared" ref="D95:H95" si="42">+D96</f>
        <v>0</v>
      </c>
      <c r="E95" s="53">
        <f t="shared" si="42"/>
        <v>0</v>
      </c>
      <c r="F95" s="53">
        <f t="shared" si="42"/>
        <v>193.5</v>
      </c>
      <c r="G95" s="53">
        <f t="shared" si="42"/>
        <v>0</v>
      </c>
      <c r="H95" s="53">
        <f t="shared" si="42"/>
        <v>0</v>
      </c>
    </row>
    <row r="96" spans="1:8" ht="13.5" customHeight="1">
      <c r="A96" s="213" t="s">
        <v>182</v>
      </c>
      <c r="B96" s="60" t="s">
        <v>64</v>
      </c>
      <c r="C96" s="52">
        <f>+D96+E96+F96+G96+H96</f>
        <v>193.5</v>
      </c>
      <c r="D96" s="55"/>
      <c r="E96" s="55"/>
      <c r="F96" s="55">
        <v>193.5</v>
      </c>
      <c r="G96" s="55"/>
      <c r="H96" s="55"/>
    </row>
    <row r="97" spans="1:8">
      <c r="A97" s="50">
        <v>44</v>
      </c>
      <c r="B97" s="61" t="s">
        <v>183</v>
      </c>
      <c r="C97" s="52">
        <f>+C98+C99+C100+C101</f>
        <v>4760.4000000000005</v>
      </c>
      <c r="D97" s="52">
        <f t="shared" ref="D97:H97" si="43">+D98+D99+D100+D101</f>
        <v>450.8</v>
      </c>
      <c r="E97" s="53">
        <f t="shared" si="43"/>
        <v>0</v>
      </c>
      <c r="F97" s="52">
        <f t="shared" si="43"/>
        <v>4267.1000000000004</v>
      </c>
      <c r="G97" s="52">
        <f t="shared" si="43"/>
        <v>42.5</v>
      </c>
      <c r="H97" s="53">
        <f t="shared" si="43"/>
        <v>0</v>
      </c>
    </row>
    <row r="98" spans="1:8" ht="13.5" customHeight="1">
      <c r="A98" s="213" t="s">
        <v>184</v>
      </c>
      <c r="B98" s="54" t="s">
        <v>61</v>
      </c>
      <c r="C98" s="52">
        <f>+D98+E98+F98+G98+H98</f>
        <v>8.8000000000000007</v>
      </c>
      <c r="D98" s="55"/>
      <c r="E98" s="55"/>
      <c r="F98" s="57"/>
      <c r="G98" s="55">
        <f>8.5+0.3</f>
        <v>8.8000000000000007</v>
      </c>
      <c r="H98" s="55"/>
    </row>
    <row r="99" spans="1:8" ht="13.5" customHeight="1">
      <c r="A99" s="213" t="s">
        <v>185</v>
      </c>
      <c r="B99" s="54" t="s">
        <v>62</v>
      </c>
      <c r="C99" s="52">
        <f t="shared" ref="C99:C126" si="44">+D99+E99+F99+G99+H99</f>
        <v>141.1</v>
      </c>
      <c r="D99" s="57">
        <f>1.1+17.8+25.8+0.5+26.4+35.8</f>
        <v>107.39999999999999</v>
      </c>
      <c r="E99" s="55"/>
      <c r="F99" s="57"/>
      <c r="G99" s="55">
        <f>3.6+2.4+24+1.1+2.6</f>
        <v>33.700000000000003</v>
      </c>
      <c r="H99" s="55"/>
    </row>
    <row r="100" spans="1:8" ht="13.5" customHeight="1">
      <c r="A100" s="213" t="s">
        <v>186</v>
      </c>
      <c r="B100" s="54" t="s">
        <v>63</v>
      </c>
      <c r="C100" s="52">
        <f t="shared" si="44"/>
        <v>131.1</v>
      </c>
      <c r="D100" s="55">
        <v>131.1</v>
      </c>
      <c r="E100" s="55"/>
      <c r="F100" s="57"/>
      <c r="G100" s="57"/>
      <c r="H100" s="55"/>
    </row>
    <row r="101" spans="1:8" ht="13.5" customHeight="1">
      <c r="A101" s="213" t="s">
        <v>187</v>
      </c>
      <c r="B101" s="60" t="s">
        <v>64</v>
      </c>
      <c r="C101" s="52">
        <f t="shared" si="44"/>
        <v>4479.4000000000005</v>
      </c>
      <c r="D101" s="55">
        <f>277.1-26.4-2.6-35.8</f>
        <v>212.3</v>
      </c>
      <c r="E101" s="55"/>
      <c r="F101" s="57">
        <v>4267.1000000000004</v>
      </c>
      <c r="G101" s="55"/>
      <c r="H101" s="55"/>
    </row>
    <row r="102" spans="1:8" ht="25.5">
      <c r="A102" s="50">
        <v>45</v>
      </c>
      <c r="B102" s="56" t="s">
        <v>188</v>
      </c>
      <c r="C102" s="52">
        <f>+C103+C104+C105</f>
        <v>567.5</v>
      </c>
      <c r="D102" s="53">
        <f t="shared" ref="D102:H102" si="45">+D103+D104+D105</f>
        <v>21</v>
      </c>
      <c r="E102" s="53">
        <f t="shared" si="45"/>
        <v>0</v>
      </c>
      <c r="F102" s="53">
        <f t="shared" si="45"/>
        <v>546.5</v>
      </c>
      <c r="G102" s="53">
        <f t="shared" si="45"/>
        <v>0</v>
      </c>
      <c r="H102" s="53">
        <f t="shared" si="45"/>
        <v>0</v>
      </c>
    </row>
    <row r="103" spans="1:8" ht="13.5" customHeight="1">
      <c r="A103" s="213" t="s">
        <v>189</v>
      </c>
      <c r="B103" s="54" t="s">
        <v>62</v>
      </c>
      <c r="C103" s="52">
        <f t="shared" si="44"/>
        <v>150.1</v>
      </c>
      <c r="D103" s="55">
        <f>7.1+9.1</f>
        <v>16.2</v>
      </c>
      <c r="E103" s="55"/>
      <c r="F103" s="55">
        <v>133.9</v>
      </c>
      <c r="G103" s="55"/>
      <c r="H103" s="55"/>
    </row>
    <row r="104" spans="1:8" ht="13.5" customHeight="1">
      <c r="A104" s="213" t="s">
        <v>190</v>
      </c>
      <c r="B104" s="54" t="s">
        <v>191</v>
      </c>
      <c r="C104" s="52">
        <f t="shared" si="44"/>
        <v>260</v>
      </c>
      <c r="D104" s="55"/>
      <c r="E104" s="55"/>
      <c r="F104" s="55">
        <v>260</v>
      </c>
      <c r="G104" s="55"/>
      <c r="H104" s="55"/>
    </row>
    <row r="105" spans="1:8" ht="13.5" customHeight="1">
      <c r="A105" s="213" t="s">
        <v>192</v>
      </c>
      <c r="B105" s="60" t="s">
        <v>64</v>
      </c>
      <c r="C105" s="52">
        <f t="shared" si="44"/>
        <v>157.4</v>
      </c>
      <c r="D105" s="55">
        <v>4.8</v>
      </c>
      <c r="E105" s="55"/>
      <c r="F105" s="55">
        <v>152.6</v>
      </c>
      <c r="G105" s="55"/>
      <c r="H105" s="55"/>
    </row>
    <row r="106" spans="1:8" ht="25.5">
      <c r="A106" s="50">
        <v>46</v>
      </c>
      <c r="B106" s="56" t="s">
        <v>193</v>
      </c>
      <c r="C106" s="52">
        <f>+C107+C108+C109+C110</f>
        <v>255.4</v>
      </c>
      <c r="D106" s="53">
        <f t="shared" ref="D106:H106" si="46">+D107+D108+D109+D110</f>
        <v>24.9</v>
      </c>
      <c r="E106" s="53">
        <f t="shared" si="46"/>
        <v>0</v>
      </c>
      <c r="F106" s="53">
        <f t="shared" si="46"/>
        <v>230.5</v>
      </c>
      <c r="G106" s="53">
        <f t="shared" si="46"/>
        <v>0</v>
      </c>
      <c r="H106" s="53">
        <f t="shared" si="46"/>
        <v>0</v>
      </c>
    </row>
    <row r="107" spans="1:8" ht="13.5" customHeight="1">
      <c r="A107" s="213" t="s">
        <v>194</v>
      </c>
      <c r="B107" s="54" t="s">
        <v>62</v>
      </c>
      <c r="C107" s="52">
        <f t="shared" si="44"/>
        <v>55</v>
      </c>
      <c r="D107" s="55">
        <f>1.4+9.1</f>
        <v>10.5</v>
      </c>
      <c r="E107" s="55"/>
      <c r="F107" s="55">
        <v>44.5</v>
      </c>
      <c r="G107" s="55"/>
      <c r="H107" s="55"/>
    </row>
    <row r="108" spans="1:8" ht="13.5" customHeight="1">
      <c r="A108" s="213" t="s">
        <v>195</v>
      </c>
      <c r="B108" s="54" t="s">
        <v>191</v>
      </c>
      <c r="C108" s="52">
        <f t="shared" si="44"/>
        <v>117.6</v>
      </c>
      <c r="D108" s="55"/>
      <c r="E108" s="55"/>
      <c r="F108" s="55">
        <v>117.6</v>
      </c>
      <c r="G108" s="55"/>
      <c r="H108" s="55"/>
    </row>
    <row r="109" spans="1:8" ht="13.5" customHeight="1">
      <c r="A109" s="213" t="s">
        <v>196</v>
      </c>
      <c r="B109" s="54" t="s">
        <v>63</v>
      </c>
      <c r="C109" s="52">
        <f t="shared" si="44"/>
        <v>14.4</v>
      </c>
      <c r="D109" s="55">
        <v>14.4</v>
      </c>
      <c r="E109" s="55"/>
      <c r="F109" s="55"/>
      <c r="G109" s="55"/>
      <c r="H109" s="55"/>
    </row>
    <row r="110" spans="1:8" ht="13.5" customHeight="1">
      <c r="A110" s="213" t="s">
        <v>197</v>
      </c>
      <c r="B110" s="60" t="s">
        <v>64</v>
      </c>
      <c r="C110" s="52">
        <f t="shared" si="44"/>
        <v>68.400000000000006</v>
      </c>
      <c r="D110" s="55"/>
      <c r="E110" s="55"/>
      <c r="F110" s="55">
        <v>68.400000000000006</v>
      </c>
      <c r="G110" s="55"/>
      <c r="H110" s="55"/>
    </row>
    <row r="111" spans="1:8" ht="25.5">
      <c r="A111" s="50">
        <v>47</v>
      </c>
      <c r="B111" s="56" t="s">
        <v>198</v>
      </c>
      <c r="C111" s="52">
        <f>+C112+C113+C114+C115</f>
        <v>247.1</v>
      </c>
      <c r="D111" s="53">
        <f t="shared" ref="D111:H111" si="47">+D112+D113+D114+D115</f>
        <v>20</v>
      </c>
      <c r="E111" s="53">
        <f t="shared" si="47"/>
        <v>0</v>
      </c>
      <c r="F111" s="53">
        <f t="shared" si="47"/>
        <v>227.1</v>
      </c>
      <c r="G111" s="53">
        <f t="shared" si="47"/>
        <v>0</v>
      </c>
      <c r="H111" s="53">
        <f t="shared" si="47"/>
        <v>0</v>
      </c>
    </row>
    <row r="112" spans="1:8" ht="13.5" customHeight="1">
      <c r="A112" s="213" t="s">
        <v>199</v>
      </c>
      <c r="B112" s="54" t="s">
        <v>62</v>
      </c>
      <c r="C112" s="52">
        <f t="shared" si="44"/>
        <v>32</v>
      </c>
      <c r="D112" s="55">
        <f>0.4+9.1</f>
        <v>9.5</v>
      </c>
      <c r="E112" s="55"/>
      <c r="F112" s="55">
        <v>22.5</v>
      </c>
      <c r="G112" s="55"/>
      <c r="H112" s="55"/>
    </row>
    <row r="113" spans="1:8" ht="13.5" customHeight="1">
      <c r="A113" s="213" t="s">
        <v>200</v>
      </c>
      <c r="B113" s="54" t="s">
        <v>191</v>
      </c>
      <c r="C113" s="52">
        <f t="shared" si="44"/>
        <v>126.7</v>
      </c>
      <c r="D113" s="55"/>
      <c r="E113" s="55"/>
      <c r="F113" s="55">
        <v>126.7</v>
      </c>
      <c r="G113" s="55"/>
      <c r="H113" s="55"/>
    </row>
    <row r="114" spans="1:8" ht="13.5" customHeight="1">
      <c r="A114" s="213" t="s">
        <v>201</v>
      </c>
      <c r="B114" s="54" t="s">
        <v>63</v>
      </c>
      <c r="C114" s="52">
        <f t="shared" si="44"/>
        <v>10.5</v>
      </c>
      <c r="D114" s="55">
        <v>10.5</v>
      </c>
      <c r="E114" s="55"/>
      <c r="F114" s="55"/>
      <c r="G114" s="55"/>
      <c r="H114" s="55"/>
    </row>
    <row r="115" spans="1:8" ht="13.5" customHeight="1">
      <c r="A115" s="213" t="s">
        <v>202</v>
      </c>
      <c r="B115" s="60" t="s">
        <v>64</v>
      </c>
      <c r="C115" s="52">
        <f t="shared" si="44"/>
        <v>77.900000000000006</v>
      </c>
      <c r="D115" s="55"/>
      <c r="E115" s="55"/>
      <c r="F115" s="55">
        <v>77.900000000000006</v>
      </c>
      <c r="G115" s="55"/>
      <c r="H115" s="55"/>
    </row>
    <row r="116" spans="1:8" ht="25.5">
      <c r="A116" s="50">
        <v>48</v>
      </c>
      <c r="B116" s="56" t="s">
        <v>203</v>
      </c>
      <c r="C116" s="52">
        <f>+C117+C118+C119+C120</f>
        <v>203.10000000000002</v>
      </c>
      <c r="D116" s="53">
        <f t="shared" ref="D116:H116" si="48">+D117+D118+D119+D120</f>
        <v>16</v>
      </c>
      <c r="E116" s="53">
        <f t="shared" si="48"/>
        <v>0</v>
      </c>
      <c r="F116" s="53">
        <f t="shared" si="48"/>
        <v>187.10000000000002</v>
      </c>
      <c r="G116" s="53">
        <f t="shared" si="48"/>
        <v>0</v>
      </c>
      <c r="H116" s="53">
        <f t="shared" si="48"/>
        <v>0</v>
      </c>
    </row>
    <row r="117" spans="1:8" ht="13.5" customHeight="1">
      <c r="A117" s="213" t="s">
        <v>204</v>
      </c>
      <c r="B117" s="54" t="s">
        <v>62</v>
      </c>
      <c r="C117" s="52">
        <f t="shared" si="44"/>
        <v>31</v>
      </c>
      <c r="D117" s="55">
        <f>0.9+9.1</f>
        <v>10</v>
      </c>
      <c r="E117" s="55"/>
      <c r="F117" s="55">
        <v>21</v>
      </c>
      <c r="G117" s="55"/>
      <c r="H117" s="55"/>
    </row>
    <row r="118" spans="1:8" ht="13.5" customHeight="1">
      <c r="A118" s="213" t="s">
        <v>205</v>
      </c>
      <c r="B118" s="54" t="s">
        <v>191</v>
      </c>
      <c r="C118" s="52">
        <f t="shared" si="44"/>
        <v>94.9</v>
      </c>
      <c r="D118" s="55"/>
      <c r="E118" s="55"/>
      <c r="F118" s="55">
        <v>94.9</v>
      </c>
      <c r="G118" s="55"/>
      <c r="H118" s="55"/>
    </row>
    <row r="119" spans="1:8" ht="13.5" customHeight="1">
      <c r="A119" s="213" t="s">
        <v>206</v>
      </c>
      <c r="B119" s="54" t="s">
        <v>63</v>
      </c>
      <c r="C119" s="52">
        <f t="shared" si="44"/>
        <v>6</v>
      </c>
      <c r="D119" s="55">
        <v>6</v>
      </c>
      <c r="E119" s="55"/>
      <c r="F119" s="55"/>
      <c r="G119" s="55"/>
      <c r="H119" s="55"/>
    </row>
    <row r="120" spans="1:8" ht="13.5" customHeight="1">
      <c r="A120" s="213" t="s">
        <v>207</v>
      </c>
      <c r="B120" s="60" t="s">
        <v>64</v>
      </c>
      <c r="C120" s="52">
        <f t="shared" si="44"/>
        <v>71.2</v>
      </c>
      <c r="D120" s="55"/>
      <c r="E120" s="55"/>
      <c r="F120" s="55">
        <v>71.2</v>
      </c>
      <c r="G120" s="55"/>
      <c r="H120" s="55"/>
    </row>
    <row r="121" spans="1:8" ht="25.5">
      <c r="A121" s="50">
        <v>49</v>
      </c>
      <c r="B121" s="56" t="s">
        <v>208</v>
      </c>
      <c r="C121" s="52">
        <f>+C123+C124+C125+C126+C122</f>
        <v>237.2</v>
      </c>
      <c r="D121" s="53">
        <f t="shared" ref="D121:H121" si="49">+D123+D124+D125+D126+D122</f>
        <v>24.1</v>
      </c>
      <c r="E121" s="53">
        <f t="shared" si="49"/>
        <v>0</v>
      </c>
      <c r="F121" s="53">
        <f t="shared" si="49"/>
        <v>213.10000000000002</v>
      </c>
      <c r="G121" s="53">
        <f t="shared" si="49"/>
        <v>0</v>
      </c>
      <c r="H121" s="53">
        <f t="shared" si="49"/>
        <v>0</v>
      </c>
    </row>
    <row r="122" spans="1:8" ht="13.5" customHeight="1">
      <c r="A122" s="213" t="s">
        <v>209</v>
      </c>
      <c r="B122" s="54" t="s">
        <v>61</v>
      </c>
      <c r="C122" s="52">
        <f t="shared" si="44"/>
        <v>7</v>
      </c>
      <c r="D122" s="55"/>
      <c r="E122" s="55"/>
      <c r="F122" s="55">
        <v>7</v>
      </c>
      <c r="G122" s="55"/>
      <c r="H122" s="55"/>
    </row>
    <row r="123" spans="1:8" ht="13.5" customHeight="1">
      <c r="A123" s="213" t="s">
        <v>210</v>
      </c>
      <c r="B123" s="54" t="s">
        <v>62</v>
      </c>
      <c r="C123" s="52">
        <f t="shared" si="44"/>
        <v>39.200000000000003</v>
      </c>
      <c r="D123" s="55">
        <f>0.6+9.1</f>
        <v>9.6999999999999993</v>
      </c>
      <c r="E123" s="55"/>
      <c r="F123" s="55">
        <v>29.5</v>
      </c>
      <c r="G123" s="55"/>
      <c r="H123" s="55"/>
    </row>
    <row r="124" spans="1:8" ht="13.5" customHeight="1">
      <c r="A124" s="213" t="s">
        <v>211</v>
      </c>
      <c r="B124" s="54" t="s">
        <v>191</v>
      </c>
      <c r="C124" s="52">
        <f t="shared" si="44"/>
        <v>105.3</v>
      </c>
      <c r="D124" s="55"/>
      <c r="E124" s="55"/>
      <c r="F124" s="55">
        <v>105.3</v>
      </c>
      <c r="G124" s="55"/>
      <c r="H124" s="55"/>
    </row>
    <row r="125" spans="1:8" ht="13.5" customHeight="1">
      <c r="A125" s="213" t="s">
        <v>212</v>
      </c>
      <c r="B125" s="54" t="s">
        <v>63</v>
      </c>
      <c r="C125" s="52">
        <f t="shared" si="44"/>
        <v>14.4</v>
      </c>
      <c r="D125" s="55">
        <v>14.4</v>
      </c>
      <c r="E125" s="55"/>
      <c r="F125" s="55"/>
      <c r="G125" s="55"/>
      <c r="H125" s="55"/>
    </row>
    <row r="126" spans="1:8" ht="13.5" customHeight="1">
      <c r="A126" s="213" t="s">
        <v>213</v>
      </c>
      <c r="B126" s="60" t="s">
        <v>64</v>
      </c>
      <c r="C126" s="52">
        <f t="shared" si="44"/>
        <v>71.3</v>
      </c>
      <c r="D126" s="55"/>
      <c r="E126" s="55"/>
      <c r="F126" s="55">
        <v>71.3</v>
      </c>
      <c r="G126" s="55"/>
      <c r="H126" s="55"/>
    </row>
    <row r="127" spans="1:8" ht="25.5">
      <c r="A127" s="50">
        <v>50</v>
      </c>
      <c r="B127" s="56" t="s">
        <v>214</v>
      </c>
      <c r="C127" s="52">
        <f>+C128+C129+C130+C131</f>
        <v>208.29999999999998</v>
      </c>
      <c r="D127" s="53">
        <f t="shared" ref="D127:H127" si="50">+D128+D129+D130+D131</f>
        <v>25.2</v>
      </c>
      <c r="E127" s="53">
        <f t="shared" si="50"/>
        <v>0</v>
      </c>
      <c r="F127" s="53">
        <f t="shared" si="50"/>
        <v>183.1</v>
      </c>
      <c r="G127" s="53">
        <f t="shared" si="50"/>
        <v>0</v>
      </c>
      <c r="H127" s="53">
        <f t="shared" si="50"/>
        <v>0</v>
      </c>
    </row>
    <row r="128" spans="1:8" ht="13.5" customHeight="1">
      <c r="A128" s="213" t="s">
        <v>215</v>
      </c>
      <c r="B128" s="54" t="s">
        <v>62</v>
      </c>
      <c r="C128" s="52">
        <f t="shared" ref="C128:C131" si="51">+D128+E128+F128+G128+H128</f>
        <v>33.700000000000003</v>
      </c>
      <c r="D128" s="55">
        <f>1.1+9.1</f>
        <v>10.199999999999999</v>
      </c>
      <c r="E128" s="55"/>
      <c r="F128" s="55">
        <v>23.5</v>
      </c>
      <c r="G128" s="55"/>
      <c r="H128" s="55"/>
    </row>
    <row r="129" spans="1:8" ht="13.5" customHeight="1">
      <c r="A129" s="213" t="s">
        <v>216</v>
      </c>
      <c r="B129" s="54" t="s">
        <v>191</v>
      </c>
      <c r="C129" s="52">
        <f t="shared" si="51"/>
        <v>81.5</v>
      </c>
      <c r="D129" s="55"/>
      <c r="E129" s="55"/>
      <c r="F129" s="55">
        <v>81.5</v>
      </c>
      <c r="G129" s="55"/>
      <c r="H129" s="55"/>
    </row>
    <row r="130" spans="1:8" ht="13.5" customHeight="1">
      <c r="A130" s="213" t="s">
        <v>217</v>
      </c>
      <c r="B130" s="54" t="s">
        <v>63</v>
      </c>
      <c r="C130" s="52">
        <f t="shared" si="51"/>
        <v>15</v>
      </c>
      <c r="D130" s="55">
        <v>15</v>
      </c>
      <c r="E130" s="55"/>
      <c r="F130" s="55"/>
      <c r="G130" s="55"/>
      <c r="H130" s="55"/>
    </row>
    <row r="131" spans="1:8" ht="13.5" customHeight="1">
      <c r="A131" s="213" t="s">
        <v>218</v>
      </c>
      <c r="B131" s="60" t="s">
        <v>64</v>
      </c>
      <c r="C131" s="52">
        <f t="shared" si="51"/>
        <v>78.099999999999994</v>
      </c>
      <c r="D131" s="55"/>
      <c r="E131" s="55"/>
      <c r="F131" s="55">
        <v>78.099999999999994</v>
      </c>
      <c r="G131" s="55"/>
      <c r="H131" s="55"/>
    </row>
    <row r="132" spans="1:8" ht="25.5">
      <c r="A132" s="50">
        <v>51</v>
      </c>
      <c r="B132" s="59" t="s">
        <v>219</v>
      </c>
      <c r="C132" s="52">
        <f>+C133+C134+C135+C136</f>
        <v>259.3</v>
      </c>
      <c r="D132" s="53">
        <f t="shared" ref="D132:H132" si="52">+D133+D134+D135+D136</f>
        <v>20.799999999999997</v>
      </c>
      <c r="E132" s="53">
        <f t="shared" si="52"/>
        <v>0</v>
      </c>
      <c r="F132" s="53">
        <f t="shared" si="52"/>
        <v>238.5</v>
      </c>
      <c r="G132" s="53">
        <f t="shared" si="52"/>
        <v>0</v>
      </c>
      <c r="H132" s="53">
        <f t="shared" si="52"/>
        <v>0</v>
      </c>
    </row>
    <row r="133" spans="1:8" ht="13.5" customHeight="1">
      <c r="A133" s="213" t="s">
        <v>220</v>
      </c>
      <c r="B133" s="54" t="s">
        <v>62</v>
      </c>
      <c r="C133" s="52">
        <f t="shared" ref="C133:C136" si="53">+D133+E133+F133+G133+H133</f>
        <v>32.4</v>
      </c>
      <c r="D133" s="55">
        <f>0.2+9.1</f>
        <v>9.2999999999999989</v>
      </c>
      <c r="E133" s="55"/>
      <c r="F133" s="55">
        <v>23.1</v>
      </c>
      <c r="G133" s="55"/>
      <c r="H133" s="55"/>
    </row>
    <row r="134" spans="1:8" ht="13.5" customHeight="1">
      <c r="A134" s="213" t="s">
        <v>221</v>
      </c>
      <c r="B134" s="54" t="s">
        <v>191</v>
      </c>
      <c r="C134" s="52">
        <f t="shared" si="53"/>
        <v>90.1</v>
      </c>
      <c r="D134" s="55"/>
      <c r="E134" s="55"/>
      <c r="F134" s="55">
        <v>90.1</v>
      </c>
      <c r="G134" s="55"/>
      <c r="H134" s="55"/>
    </row>
    <row r="135" spans="1:8" ht="13.5" customHeight="1">
      <c r="A135" s="213" t="s">
        <v>222</v>
      </c>
      <c r="B135" s="54" t="s">
        <v>63</v>
      </c>
      <c r="C135" s="52">
        <f t="shared" si="53"/>
        <v>11.5</v>
      </c>
      <c r="D135" s="55">
        <v>11.5</v>
      </c>
      <c r="E135" s="55"/>
      <c r="F135" s="55"/>
      <c r="G135" s="55"/>
      <c r="H135" s="55"/>
    </row>
    <row r="136" spans="1:8" ht="13.5" customHeight="1">
      <c r="A136" s="213" t="s">
        <v>223</v>
      </c>
      <c r="B136" s="60" t="s">
        <v>64</v>
      </c>
      <c r="C136" s="52">
        <f t="shared" si="53"/>
        <v>125.3</v>
      </c>
      <c r="D136" s="55"/>
      <c r="E136" s="55"/>
      <c r="F136" s="55">
        <v>125.3</v>
      </c>
      <c r="G136" s="55"/>
      <c r="H136" s="55"/>
    </row>
    <row r="137" spans="1:8" ht="25.5">
      <c r="A137" s="50">
        <v>52</v>
      </c>
      <c r="B137" s="56" t="s">
        <v>224</v>
      </c>
      <c r="C137" s="52">
        <f>+C138+C139+C140+C141</f>
        <v>181.2</v>
      </c>
      <c r="D137" s="53">
        <f t="shared" ref="D137:H137" si="54">+D138+D139+D140+D141</f>
        <v>19.600000000000001</v>
      </c>
      <c r="E137" s="53">
        <f t="shared" si="54"/>
        <v>0</v>
      </c>
      <c r="F137" s="53">
        <f t="shared" si="54"/>
        <v>161.60000000000002</v>
      </c>
      <c r="G137" s="53">
        <f t="shared" si="54"/>
        <v>0</v>
      </c>
      <c r="H137" s="53">
        <f t="shared" si="54"/>
        <v>0</v>
      </c>
    </row>
    <row r="138" spans="1:8" ht="13.5" customHeight="1">
      <c r="A138" s="213" t="s">
        <v>225</v>
      </c>
      <c r="B138" s="54" t="s">
        <v>62</v>
      </c>
      <c r="C138" s="52">
        <f t="shared" ref="C138:C141" si="55">+D138+E138+F138+G138+H138</f>
        <v>32.200000000000003</v>
      </c>
      <c r="D138" s="55">
        <f>0.4+9.1</f>
        <v>9.5</v>
      </c>
      <c r="E138" s="55"/>
      <c r="F138" s="55">
        <v>22.7</v>
      </c>
      <c r="G138" s="55"/>
      <c r="H138" s="55"/>
    </row>
    <row r="139" spans="1:8" ht="13.5" customHeight="1">
      <c r="A139" s="213" t="s">
        <v>226</v>
      </c>
      <c r="B139" s="54" t="s">
        <v>191</v>
      </c>
      <c r="C139" s="52">
        <f t="shared" si="55"/>
        <v>47</v>
      </c>
      <c r="D139" s="55"/>
      <c r="E139" s="55"/>
      <c r="F139" s="55">
        <v>47</v>
      </c>
      <c r="G139" s="55"/>
      <c r="H139" s="55"/>
    </row>
    <row r="140" spans="1:8" ht="13.5" customHeight="1">
      <c r="A140" s="213" t="s">
        <v>227</v>
      </c>
      <c r="B140" s="54" t="s">
        <v>63</v>
      </c>
      <c r="C140" s="52">
        <f t="shared" si="55"/>
        <v>10.1</v>
      </c>
      <c r="D140" s="55">
        <v>10.1</v>
      </c>
      <c r="E140" s="55"/>
      <c r="F140" s="55"/>
      <c r="G140" s="55"/>
      <c r="H140" s="55"/>
    </row>
    <row r="141" spans="1:8" ht="13.5" customHeight="1">
      <c r="A141" s="213" t="s">
        <v>228</v>
      </c>
      <c r="B141" s="60" t="s">
        <v>64</v>
      </c>
      <c r="C141" s="52">
        <f t="shared" si="55"/>
        <v>91.9</v>
      </c>
      <c r="D141" s="55"/>
      <c r="E141" s="55"/>
      <c r="F141" s="55">
        <v>91.9</v>
      </c>
      <c r="G141" s="55"/>
      <c r="H141" s="55"/>
    </row>
    <row r="142" spans="1:8" ht="25.5">
      <c r="A142" s="50">
        <v>53</v>
      </c>
      <c r="B142" s="56" t="s">
        <v>229</v>
      </c>
      <c r="C142" s="52">
        <f>+C143+C144+C145+C146</f>
        <v>214.8</v>
      </c>
      <c r="D142" s="53">
        <f t="shared" ref="D142:H142" si="56">+D143+D144+D145+D146</f>
        <v>24.1</v>
      </c>
      <c r="E142" s="53">
        <f t="shared" si="56"/>
        <v>0</v>
      </c>
      <c r="F142" s="53">
        <f t="shared" si="56"/>
        <v>190.7</v>
      </c>
      <c r="G142" s="53">
        <f t="shared" si="56"/>
        <v>0</v>
      </c>
      <c r="H142" s="53">
        <f t="shared" si="56"/>
        <v>0</v>
      </c>
    </row>
    <row r="143" spans="1:8" ht="13.5" customHeight="1">
      <c r="A143" s="213" t="s">
        <v>230</v>
      </c>
      <c r="B143" s="54" t="s">
        <v>62</v>
      </c>
      <c r="C143" s="52">
        <f t="shared" ref="C143:C146" si="57">+D143+E143+F143+G143+H143</f>
        <v>34.5</v>
      </c>
      <c r="D143" s="55">
        <f>0.6+9.1</f>
        <v>9.6999999999999993</v>
      </c>
      <c r="E143" s="55"/>
      <c r="F143" s="55">
        <v>24.8</v>
      </c>
      <c r="G143" s="55"/>
      <c r="H143" s="55"/>
    </row>
    <row r="144" spans="1:8" ht="13.5" customHeight="1">
      <c r="A144" s="213" t="s">
        <v>231</v>
      </c>
      <c r="B144" s="54" t="s">
        <v>191</v>
      </c>
      <c r="C144" s="52">
        <f t="shared" si="57"/>
        <v>100.6</v>
      </c>
      <c r="D144" s="55"/>
      <c r="E144" s="55"/>
      <c r="F144" s="55">
        <v>100.6</v>
      </c>
      <c r="G144" s="55"/>
      <c r="H144" s="55"/>
    </row>
    <row r="145" spans="1:8" ht="13.5" customHeight="1">
      <c r="A145" s="213" t="s">
        <v>232</v>
      </c>
      <c r="B145" s="54" t="s">
        <v>63</v>
      </c>
      <c r="C145" s="52">
        <f t="shared" si="57"/>
        <v>14.4</v>
      </c>
      <c r="D145" s="55">
        <v>14.4</v>
      </c>
      <c r="E145" s="55"/>
      <c r="F145" s="55"/>
      <c r="G145" s="55"/>
      <c r="H145" s="55"/>
    </row>
    <row r="146" spans="1:8" ht="13.5" customHeight="1">
      <c r="A146" s="213" t="s">
        <v>233</v>
      </c>
      <c r="B146" s="60" t="s">
        <v>64</v>
      </c>
      <c r="C146" s="52">
        <f t="shared" si="57"/>
        <v>65.3</v>
      </c>
      <c r="D146" s="55"/>
      <c r="E146" s="55"/>
      <c r="F146" s="55">
        <v>65.3</v>
      </c>
      <c r="G146" s="55"/>
      <c r="H146" s="55"/>
    </row>
    <row r="147" spans="1:8" ht="25.5">
      <c r="A147" s="50">
        <v>54</v>
      </c>
      <c r="B147" s="56" t="s">
        <v>234</v>
      </c>
      <c r="C147" s="52">
        <f>+C148+C149+C150+C151</f>
        <v>196</v>
      </c>
      <c r="D147" s="53">
        <f t="shared" ref="D147:H147" si="58">+D148+D149+D150+D151</f>
        <v>20.9</v>
      </c>
      <c r="E147" s="53">
        <f t="shared" si="58"/>
        <v>0</v>
      </c>
      <c r="F147" s="53">
        <f t="shared" si="58"/>
        <v>175.10000000000002</v>
      </c>
      <c r="G147" s="53">
        <f t="shared" si="58"/>
        <v>0</v>
      </c>
      <c r="H147" s="53">
        <f t="shared" si="58"/>
        <v>0</v>
      </c>
    </row>
    <row r="148" spans="1:8" ht="13.5" customHeight="1">
      <c r="A148" s="213" t="s">
        <v>235</v>
      </c>
      <c r="B148" s="54" t="s">
        <v>62</v>
      </c>
      <c r="C148" s="52">
        <f t="shared" ref="C148:C151" si="59">+D148+E148+F148+G148+H148</f>
        <v>29.9</v>
      </c>
      <c r="D148" s="55">
        <f>0.3+9.1</f>
        <v>9.4</v>
      </c>
      <c r="E148" s="55"/>
      <c r="F148" s="55">
        <v>20.5</v>
      </c>
      <c r="G148" s="55"/>
      <c r="H148" s="55"/>
    </row>
    <row r="149" spans="1:8" ht="13.5" customHeight="1">
      <c r="A149" s="213" t="s">
        <v>236</v>
      </c>
      <c r="B149" s="54" t="s">
        <v>191</v>
      </c>
      <c r="C149" s="52">
        <f t="shared" si="59"/>
        <v>70.400000000000006</v>
      </c>
      <c r="D149" s="55"/>
      <c r="E149" s="55"/>
      <c r="F149" s="55">
        <v>70.400000000000006</v>
      </c>
      <c r="G149" s="55"/>
      <c r="H149" s="55"/>
    </row>
    <row r="150" spans="1:8" ht="13.5" customHeight="1">
      <c r="A150" s="213" t="s">
        <v>237</v>
      </c>
      <c r="B150" s="54" t="s">
        <v>63</v>
      </c>
      <c r="C150" s="52">
        <f t="shared" si="59"/>
        <v>11.5</v>
      </c>
      <c r="D150" s="55">
        <v>11.5</v>
      </c>
      <c r="E150" s="55"/>
      <c r="F150" s="55"/>
      <c r="G150" s="55"/>
      <c r="H150" s="55"/>
    </row>
    <row r="151" spans="1:8" ht="13.5" customHeight="1">
      <c r="A151" s="213" t="s">
        <v>238</v>
      </c>
      <c r="B151" s="60" t="s">
        <v>64</v>
      </c>
      <c r="C151" s="52">
        <f t="shared" si="59"/>
        <v>84.2</v>
      </c>
      <c r="D151" s="55"/>
      <c r="E151" s="55"/>
      <c r="F151" s="55">
        <v>84.2</v>
      </c>
      <c r="G151" s="55"/>
      <c r="H151" s="55"/>
    </row>
    <row r="152" spans="1:8" ht="25.5">
      <c r="A152" s="50">
        <v>55</v>
      </c>
      <c r="B152" s="56" t="s">
        <v>239</v>
      </c>
      <c r="C152" s="52">
        <f>+C153+C154+C155+C156</f>
        <v>344</v>
      </c>
      <c r="D152" s="53">
        <f t="shared" ref="D152:H152" si="60">+D153+D154+D155+D156</f>
        <v>17.3</v>
      </c>
      <c r="E152" s="53">
        <f t="shared" si="60"/>
        <v>0</v>
      </c>
      <c r="F152" s="53">
        <f t="shared" si="60"/>
        <v>326.70000000000005</v>
      </c>
      <c r="G152" s="53">
        <f t="shared" si="60"/>
        <v>0</v>
      </c>
      <c r="H152" s="53">
        <f t="shared" si="60"/>
        <v>0</v>
      </c>
    </row>
    <row r="153" spans="1:8" ht="13.5" customHeight="1">
      <c r="A153" s="213" t="s">
        <v>240</v>
      </c>
      <c r="B153" s="62" t="s">
        <v>62</v>
      </c>
      <c r="C153" s="52">
        <f t="shared" ref="C153:C156" si="61">+D153+E153+F153+G153+H153</f>
        <v>43.9</v>
      </c>
      <c r="D153" s="55">
        <f>1+9.1</f>
        <v>10.1</v>
      </c>
      <c r="E153" s="55"/>
      <c r="F153" s="55">
        <v>33.799999999999997</v>
      </c>
      <c r="G153" s="55"/>
      <c r="H153" s="55"/>
    </row>
    <row r="154" spans="1:8" ht="13.5" customHeight="1">
      <c r="A154" s="213" t="s">
        <v>241</v>
      </c>
      <c r="B154" s="62" t="s">
        <v>191</v>
      </c>
      <c r="C154" s="52">
        <f t="shared" si="61"/>
        <v>206.8</v>
      </c>
      <c r="D154" s="55"/>
      <c r="E154" s="55"/>
      <c r="F154" s="55">
        <v>206.8</v>
      </c>
      <c r="G154" s="55"/>
      <c r="H154" s="55"/>
    </row>
    <row r="155" spans="1:8" ht="13.5" customHeight="1">
      <c r="A155" s="213" t="s">
        <v>242</v>
      </c>
      <c r="B155" s="62" t="s">
        <v>63</v>
      </c>
      <c r="C155" s="52">
        <f t="shared" si="61"/>
        <v>7.2</v>
      </c>
      <c r="D155" s="55">
        <v>7.2</v>
      </c>
      <c r="E155" s="55"/>
      <c r="F155" s="55"/>
      <c r="G155" s="55"/>
      <c r="H155" s="55"/>
    </row>
    <row r="156" spans="1:8" ht="13.5" customHeight="1">
      <c r="A156" s="213" t="s">
        <v>243</v>
      </c>
      <c r="B156" s="63" t="s">
        <v>64</v>
      </c>
      <c r="C156" s="52">
        <f t="shared" si="61"/>
        <v>86.1</v>
      </c>
      <c r="D156" s="216"/>
      <c r="E156" s="216"/>
      <c r="F156" s="64">
        <v>86.1</v>
      </c>
      <c r="G156" s="216"/>
      <c r="H156" s="216"/>
    </row>
    <row r="157" spans="1:8">
      <c r="A157" s="65">
        <v>56</v>
      </c>
      <c r="B157" s="66" t="s">
        <v>96</v>
      </c>
      <c r="C157" s="67">
        <f t="shared" ref="C157:H157" si="62">+C9+C11+C13+C15+C17+C19+C21+C23+C25+C27+C29+C31+C33+C35+C37+C39+C41+C43+C45+C47+C49+C51+C53+C55+C57+C59+C61+C63+C65+C67+C69+C71+C73+C75+C77+C79+C81+C83+C85+C88+C91+C93+C95+C97+C102+C106+C111+C116+C121+C127+C132+C137+C142+C147+C152</f>
        <v>60183.4</v>
      </c>
      <c r="D157" s="68">
        <f t="shared" si="62"/>
        <v>4533.1000000000004</v>
      </c>
      <c r="E157" s="68">
        <f t="shared" si="62"/>
        <v>24211.7</v>
      </c>
      <c r="F157" s="68">
        <f t="shared" si="62"/>
        <v>29481.499999999993</v>
      </c>
      <c r="G157" s="68">
        <f t="shared" si="62"/>
        <v>1141.6999999999998</v>
      </c>
      <c r="H157" s="68">
        <f t="shared" si="62"/>
        <v>815.4</v>
      </c>
    </row>
    <row r="159" spans="1:8" ht="33.75" customHeight="1">
      <c r="A159" s="475" t="s">
        <v>244</v>
      </c>
      <c r="B159" s="476"/>
      <c r="C159" s="476"/>
      <c r="D159" s="476"/>
      <c r="E159" s="476"/>
      <c r="F159" s="476"/>
      <c r="G159" s="476"/>
      <c r="H159" s="477"/>
    </row>
    <row r="160" spans="1:8" ht="13.5" customHeight="1">
      <c r="A160" s="478" t="s">
        <v>61</v>
      </c>
      <c r="B160" s="479"/>
      <c r="C160" s="57">
        <f t="shared" ref="C160:H160" si="63">+C10+C12+C14+C16+C18+C20+C22+C24+C26+C28+C30+C32+C34+C36+C38+C40+C42+C44+C46+C48+C50+C52+C54+C56+C58+C60+C62+C64+C66+C68+C70+C72+C74+C76+C78+C86+C89+C98+C122</f>
        <v>43638.200000000004</v>
      </c>
      <c r="D160" s="55">
        <f t="shared" si="63"/>
        <v>0</v>
      </c>
      <c r="E160" s="57">
        <f t="shared" si="63"/>
        <v>24211.7</v>
      </c>
      <c r="F160" s="57">
        <f t="shared" si="63"/>
        <v>18396.099999999999</v>
      </c>
      <c r="G160" s="57">
        <f t="shared" si="63"/>
        <v>948.99999999999989</v>
      </c>
      <c r="H160" s="57">
        <f t="shared" si="63"/>
        <v>81.400000000000006</v>
      </c>
    </row>
    <row r="161" spans="1:8" ht="13.5" customHeight="1">
      <c r="A161" s="478" t="s">
        <v>62</v>
      </c>
      <c r="B161" s="479"/>
      <c r="C161" s="57">
        <f>+C80+C82+C84+C87+C90+C92+C94+C99+C103+C107+C112+C117+C123+C128+C133+C138+C143+C148+C153</f>
        <v>9348.2000000000025</v>
      </c>
      <c r="D161" s="57">
        <f t="shared" ref="D161:H161" si="64">+D80+D82+D84+D87+D90+D92+D94+D99+D103+D107+D112+D117+D123+D128+D133+D138+D143+D148+D153</f>
        <v>4069.8999999999996</v>
      </c>
      <c r="E161" s="57">
        <f t="shared" si="64"/>
        <v>0</v>
      </c>
      <c r="F161" s="57">
        <f t="shared" si="64"/>
        <v>4351.6000000000013</v>
      </c>
      <c r="G161" s="57">
        <f t="shared" si="64"/>
        <v>192.7</v>
      </c>
      <c r="H161" s="57">
        <f t="shared" si="64"/>
        <v>734</v>
      </c>
    </row>
    <row r="162" spans="1:8" ht="13.5" customHeight="1">
      <c r="A162" s="478" t="s">
        <v>191</v>
      </c>
      <c r="B162" s="479"/>
      <c r="C162" s="57">
        <f>+C104+C108+C113+C118+C124+C129+C134+C139+C144+C149+C154</f>
        <v>1300.9000000000001</v>
      </c>
      <c r="D162" s="211">
        <f t="shared" ref="D162:H162" si="65">+D104+D108+D113+D118+D124+D129+D134+D139+D144+D149+D154</f>
        <v>0</v>
      </c>
      <c r="E162" s="211">
        <f t="shared" si="65"/>
        <v>0</v>
      </c>
      <c r="F162" s="57">
        <f t="shared" si="65"/>
        <v>1300.9000000000001</v>
      </c>
      <c r="G162" s="211">
        <f t="shared" si="65"/>
        <v>0</v>
      </c>
      <c r="H162" s="211">
        <f t="shared" si="65"/>
        <v>0</v>
      </c>
    </row>
    <row r="163" spans="1:8" ht="13.5" customHeight="1">
      <c r="A163" s="478" t="s">
        <v>63</v>
      </c>
      <c r="B163" s="479"/>
      <c r="C163" s="57">
        <f>+C100+C109+C114+C119+C130+C135+C145+C150+C155+C140+C125</f>
        <v>246.1</v>
      </c>
      <c r="D163" s="57">
        <f t="shared" ref="D163:H163" si="66">+D100+D109+D114+D119+D130+D135+D145+D150+D155+D140+D125</f>
        <v>246.1</v>
      </c>
      <c r="E163" s="55">
        <f t="shared" si="66"/>
        <v>0</v>
      </c>
      <c r="F163" s="211">
        <f t="shared" si="66"/>
        <v>0</v>
      </c>
      <c r="G163" s="211">
        <f t="shared" si="66"/>
        <v>0</v>
      </c>
      <c r="H163" s="211">
        <f t="shared" si="66"/>
        <v>0</v>
      </c>
    </row>
    <row r="164" spans="1:8" ht="13.5" customHeight="1">
      <c r="A164" s="480" t="s">
        <v>64</v>
      </c>
      <c r="B164" s="481"/>
      <c r="C164" s="57">
        <f>+C96+C101+C105+C110+C115+C120+C126+C131+C136+C141+C146+C151+C156</f>
        <v>5650</v>
      </c>
      <c r="D164" s="57">
        <f t="shared" ref="D164:H164" si="67">+D96+D101+D105+D110+D115+D120+D126+D131+D136+D141+D146+D151+D156</f>
        <v>217.10000000000002</v>
      </c>
      <c r="E164" s="57">
        <f t="shared" si="67"/>
        <v>0</v>
      </c>
      <c r="F164" s="57">
        <f t="shared" si="67"/>
        <v>5432.9000000000005</v>
      </c>
      <c r="G164" s="57">
        <f t="shared" si="67"/>
        <v>0</v>
      </c>
      <c r="H164" s="57">
        <f t="shared" si="67"/>
        <v>0</v>
      </c>
    </row>
    <row r="165" spans="1:8">
      <c r="A165" s="472" t="s">
        <v>96</v>
      </c>
      <c r="B165" s="473"/>
      <c r="C165" s="68">
        <f>SUM(C160:C164)</f>
        <v>60183.400000000009</v>
      </c>
      <c r="D165" s="68">
        <f t="shared" ref="D165:H165" si="68">SUM(D160:D164)</f>
        <v>4533.1000000000004</v>
      </c>
      <c r="E165" s="68">
        <f t="shared" si="68"/>
        <v>24211.7</v>
      </c>
      <c r="F165" s="68">
        <f t="shared" si="68"/>
        <v>29481.500000000004</v>
      </c>
      <c r="G165" s="68">
        <f t="shared" si="68"/>
        <v>1141.6999999999998</v>
      </c>
      <c r="H165" s="68">
        <f t="shared" si="68"/>
        <v>815.4</v>
      </c>
    </row>
    <row r="168" spans="1:8">
      <c r="D168" s="474" t="s">
        <v>245</v>
      </c>
      <c r="E168" s="474"/>
      <c r="F168" s="474"/>
      <c r="G168" s="474"/>
    </row>
  </sheetData>
  <mergeCells count="16">
    <mergeCell ref="A3:H3"/>
    <mergeCell ref="A5:A7"/>
    <mergeCell ref="B5:B7"/>
    <mergeCell ref="C5:C7"/>
    <mergeCell ref="D5:H5"/>
    <mergeCell ref="D6:D7"/>
    <mergeCell ref="E6:E7"/>
    <mergeCell ref="F6:H6"/>
    <mergeCell ref="A165:B165"/>
    <mergeCell ref="D168:G168"/>
    <mergeCell ref="A159:H159"/>
    <mergeCell ref="A160:B160"/>
    <mergeCell ref="A161:B161"/>
    <mergeCell ref="A162:B162"/>
    <mergeCell ref="A163:B163"/>
    <mergeCell ref="A164:B164"/>
  </mergeCells>
  <pageMargins left="0.70866141732283472" right="0" top="0.35433070866141736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6C69-090A-49C7-90BB-5B3B1C2235D6}">
  <dimension ref="A1:N49"/>
  <sheetViews>
    <sheetView workbookViewId="0">
      <selection activeCell="O10" sqref="O10"/>
    </sheetView>
  </sheetViews>
  <sheetFormatPr defaultColWidth="9.28515625" defaultRowHeight="12.75"/>
  <cols>
    <col min="1" max="1" width="3.7109375" style="46" customWidth="1"/>
    <col min="2" max="2" width="58.7109375" style="48" customWidth="1"/>
    <col min="3" max="3" width="9.28515625" style="49"/>
    <col min="4" max="5" width="9.28515625" style="46"/>
    <col min="6" max="6" width="11.42578125" style="146" customWidth="1"/>
    <col min="7" max="7" width="10.7109375" style="146" customWidth="1"/>
    <col min="8" max="8" width="8.42578125" style="46" customWidth="1"/>
    <col min="9" max="10" width="9.28515625" style="46"/>
    <col min="11" max="11" width="6.85546875" style="46" customWidth="1"/>
    <col min="12" max="249" width="9.28515625" style="46"/>
    <col min="250" max="250" width="3.7109375" style="46" customWidth="1"/>
    <col min="251" max="251" width="58.7109375" style="46" customWidth="1"/>
    <col min="252" max="252" width="9.5703125" style="46" customWidth="1"/>
    <col min="253" max="253" width="0" style="46" hidden="1" customWidth="1"/>
    <col min="254" max="254" width="8.7109375" style="46" customWidth="1"/>
    <col min="255" max="255" width="11.42578125" style="46" customWidth="1"/>
    <col min="256" max="258" width="0" style="46" hidden="1" customWidth="1"/>
    <col min="259" max="259" width="0.140625" style="46" customWidth="1"/>
    <col min="260" max="260" width="11.42578125" style="46" customWidth="1"/>
    <col min="261" max="261" width="8.42578125" style="46" customWidth="1"/>
    <col min="262" max="262" width="0" style="46" hidden="1" customWidth="1"/>
    <col min="263" max="263" width="9.28515625" style="46"/>
    <col min="264" max="264" width="9.7109375" style="46" customWidth="1"/>
    <col min="265" max="505" width="9.28515625" style="46"/>
    <col min="506" max="506" width="3.7109375" style="46" customWidth="1"/>
    <col min="507" max="507" width="58.7109375" style="46" customWidth="1"/>
    <col min="508" max="508" width="9.5703125" style="46" customWidth="1"/>
    <col min="509" max="509" width="0" style="46" hidden="1" customWidth="1"/>
    <col min="510" max="510" width="8.7109375" style="46" customWidth="1"/>
    <col min="511" max="511" width="11.42578125" style="46" customWidth="1"/>
    <col min="512" max="514" width="0" style="46" hidden="1" customWidth="1"/>
    <col min="515" max="515" width="0.140625" style="46" customWidth="1"/>
    <col min="516" max="516" width="11.42578125" style="46" customWidth="1"/>
    <col min="517" max="517" width="8.42578125" style="46" customWidth="1"/>
    <col min="518" max="518" width="0" style="46" hidden="1" customWidth="1"/>
    <col min="519" max="519" width="9.28515625" style="46"/>
    <col min="520" max="520" width="9.7109375" style="46" customWidth="1"/>
    <col min="521" max="761" width="9.28515625" style="46"/>
    <col min="762" max="762" width="3.7109375" style="46" customWidth="1"/>
    <col min="763" max="763" width="58.7109375" style="46" customWidth="1"/>
    <col min="764" max="764" width="9.5703125" style="46" customWidth="1"/>
    <col min="765" max="765" width="0" style="46" hidden="1" customWidth="1"/>
    <col min="766" max="766" width="8.7109375" style="46" customWidth="1"/>
    <col min="767" max="767" width="11.42578125" style="46" customWidth="1"/>
    <col min="768" max="770" width="0" style="46" hidden="1" customWidth="1"/>
    <col min="771" max="771" width="0.140625" style="46" customWidth="1"/>
    <col min="772" max="772" width="11.42578125" style="46" customWidth="1"/>
    <col min="773" max="773" width="8.42578125" style="46" customWidth="1"/>
    <col min="774" max="774" width="0" style="46" hidden="1" customWidth="1"/>
    <col min="775" max="775" width="9.28515625" style="46"/>
    <col min="776" max="776" width="9.7109375" style="46" customWidth="1"/>
    <col min="777" max="1017" width="9.28515625" style="46"/>
    <col min="1018" max="1018" width="3.7109375" style="46" customWidth="1"/>
    <col min="1019" max="1019" width="58.7109375" style="46" customWidth="1"/>
    <col min="1020" max="1020" width="9.5703125" style="46" customWidth="1"/>
    <col min="1021" max="1021" width="0" style="46" hidden="1" customWidth="1"/>
    <col min="1022" max="1022" width="8.7109375" style="46" customWidth="1"/>
    <col min="1023" max="1023" width="11.42578125" style="46" customWidth="1"/>
    <col min="1024" max="1026" width="0" style="46" hidden="1" customWidth="1"/>
    <col min="1027" max="1027" width="0.140625" style="46" customWidth="1"/>
    <col min="1028" max="1028" width="11.42578125" style="46" customWidth="1"/>
    <col min="1029" max="1029" width="8.42578125" style="46" customWidth="1"/>
    <col min="1030" max="1030" width="0" style="46" hidden="1" customWidth="1"/>
    <col min="1031" max="1031" width="9.28515625" style="46"/>
    <col min="1032" max="1032" width="9.7109375" style="46" customWidth="1"/>
    <col min="1033" max="1273" width="9.28515625" style="46"/>
    <col min="1274" max="1274" width="3.7109375" style="46" customWidth="1"/>
    <col min="1275" max="1275" width="58.7109375" style="46" customWidth="1"/>
    <col min="1276" max="1276" width="9.5703125" style="46" customWidth="1"/>
    <col min="1277" max="1277" width="0" style="46" hidden="1" customWidth="1"/>
    <col min="1278" max="1278" width="8.7109375" style="46" customWidth="1"/>
    <col min="1279" max="1279" width="11.42578125" style="46" customWidth="1"/>
    <col min="1280" max="1282" width="0" style="46" hidden="1" customWidth="1"/>
    <col min="1283" max="1283" width="0.140625" style="46" customWidth="1"/>
    <col min="1284" max="1284" width="11.42578125" style="46" customWidth="1"/>
    <col min="1285" max="1285" width="8.42578125" style="46" customWidth="1"/>
    <col min="1286" max="1286" width="0" style="46" hidden="1" customWidth="1"/>
    <col min="1287" max="1287" width="9.28515625" style="46"/>
    <col min="1288" max="1288" width="9.7109375" style="46" customWidth="1"/>
    <col min="1289" max="1529" width="9.28515625" style="46"/>
    <col min="1530" max="1530" width="3.7109375" style="46" customWidth="1"/>
    <col min="1531" max="1531" width="58.7109375" style="46" customWidth="1"/>
    <col min="1532" max="1532" width="9.5703125" style="46" customWidth="1"/>
    <col min="1533" max="1533" width="0" style="46" hidden="1" customWidth="1"/>
    <col min="1534" max="1534" width="8.7109375" style="46" customWidth="1"/>
    <col min="1535" max="1535" width="11.42578125" style="46" customWidth="1"/>
    <col min="1536" max="1538" width="0" style="46" hidden="1" customWidth="1"/>
    <col min="1539" max="1539" width="0.140625" style="46" customWidth="1"/>
    <col min="1540" max="1540" width="11.42578125" style="46" customWidth="1"/>
    <col min="1541" max="1541" width="8.42578125" style="46" customWidth="1"/>
    <col min="1542" max="1542" width="0" style="46" hidden="1" customWidth="1"/>
    <col min="1543" max="1543" width="9.28515625" style="46"/>
    <col min="1544" max="1544" width="9.7109375" style="46" customWidth="1"/>
    <col min="1545" max="1785" width="9.28515625" style="46"/>
    <col min="1786" max="1786" width="3.7109375" style="46" customWidth="1"/>
    <col min="1787" max="1787" width="58.7109375" style="46" customWidth="1"/>
    <col min="1788" max="1788" width="9.5703125" style="46" customWidth="1"/>
    <col min="1789" max="1789" width="0" style="46" hidden="1" customWidth="1"/>
    <col min="1790" max="1790" width="8.7109375" style="46" customWidth="1"/>
    <col min="1791" max="1791" width="11.42578125" style="46" customWidth="1"/>
    <col min="1792" max="1794" width="0" style="46" hidden="1" customWidth="1"/>
    <col min="1795" max="1795" width="0.140625" style="46" customWidth="1"/>
    <col min="1796" max="1796" width="11.42578125" style="46" customWidth="1"/>
    <col min="1797" max="1797" width="8.42578125" style="46" customWidth="1"/>
    <col min="1798" max="1798" width="0" style="46" hidden="1" customWidth="1"/>
    <col min="1799" max="1799" width="9.28515625" style="46"/>
    <col min="1800" max="1800" width="9.7109375" style="46" customWidth="1"/>
    <col min="1801" max="2041" width="9.28515625" style="46"/>
    <col min="2042" max="2042" width="3.7109375" style="46" customWidth="1"/>
    <col min="2043" max="2043" width="58.7109375" style="46" customWidth="1"/>
    <col min="2044" max="2044" width="9.5703125" style="46" customWidth="1"/>
    <col min="2045" max="2045" width="0" style="46" hidden="1" customWidth="1"/>
    <col min="2046" max="2046" width="8.7109375" style="46" customWidth="1"/>
    <col min="2047" max="2047" width="11.42578125" style="46" customWidth="1"/>
    <col min="2048" max="2050" width="0" style="46" hidden="1" customWidth="1"/>
    <col min="2051" max="2051" width="0.140625" style="46" customWidth="1"/>
    <col min="2052" max="2052" width="11.42578125" style="46" customWidth="1"/>
    <col min="2053" max="2053" width="8.42578125" style="46" customWidth="1"/>
    <col min="2054" max="2054" width="0" style="46" hidden="1" customWidth="1"/>
    <col min="2055" max="2055" width="9.28515625" style="46"/>
    <col min="2056" max="2056" width="9.7109375" style="46" customWidth="1"/>
    <col min="2057" max="2297" width="9.28515625" style="46"/>
    <col min="2298" max="2298" width="3.7109375" style="46" customWidth="1"/>
    <col min="2299" max="2299" width="58.7109375" style="46" customWidth="1"/>
    <col min="2300" max="2300" width="9.5703125" style="46" customWidth="1"/>
    <col min="2301" max="2301" width="0" style="46" hidden="1" customWidth="1"/>
    <col min="2302" max="2302" width="8.7109375" style="46" customWidth="1"/>
    <col min="2303" max="2303" width="11.42578125" style="46" customWidth="1"/>
    <col min="2304" max="2306" width="0" style="46" hidden="1" customWidth="1"/>
    <col min="2307" max="2307" width="0.140625" style="46" customWidth="1"/>
    <col min="2308" max="2308" width="11.42578125" style="46" customWidth="1"/>
    <col min="2309" max="2309" width="8.42578125" style="46" customWidth="1"/>
    <col min="2310" max="2310" width="0" style="46" hidden="1" customWidth="1"/>
    <col min="2311" max="2311" width="9.28515625" style="46"/>
    <col min="2312" max="2312" width="9.7109375" style="46" customWidth="1"/>
    <col min="2313" max="2553" width="9.28515625" style="46"/>
    <col min="2554" max="2554" width="3.7109375" style="46" customWidth="1"/>
    <col min="2555" max="2555" width="58.7109375" style="46" customWidth="1"/>
    <col min="2556" max="2556" width="9.5703125" style="46" customWidth="1"/>
    <col min="2557" max="2557" width="0" style="46" hidden="1" customWidth="1"/>
    <col min="2558" max="2558" width="8.7109375" style="46" customWidth="1"/>
    <col min="2559" max="2559" width="11.42578125" style="46" customWidth="1"/>
    <col min="2560" max="2562" width="0" style="46" hidden="1" customWidth="1"/>
    <col min="2563" max="2563" width="0.140625" style="46" customWidth="1"/>
    <col min="2564" max="2564" width="11.42578125" style="46" customWidth="1"/>
    <col min="2565" max="2565" width="8.42578125" style="46" customWidth="1"/>
    <col min="2566" max="2566" width="0" style="46" hidden="1" customWidth="1"/>
    <col min="2567" max="2567" width="9.28515625" style="46"/>
    <col min="2568" max="2568" width="9.7109375" style="46" customWidth="1"/>
    <col min="2569" max="2809" width="9.28515625" style="46"/>
    <col min="2810" max="2810" width="3.7109375" style="46" customWidth="1"/>
    <col min="2811" max="2811" width="58.7109375" style="46" customWidth="1"/>
    <col min="2812" max="2812" width="9.5703125" style="46" customWidth="1"/>
    <col min="2813" max="2813" width="0" style="46" hidden="1" customWidth="1"/>
    <col min="2814" max="2814" width="8.7109375" style="46" customWidth="1"/>
    <col min="2815" max="2815" width="11.42578125" style="46" customWidth="1"/>
    <col min="2816" max="2818" width="0" style="46" hidden="1" customWidth="1"/>
    <col min="2819" max="2819" width="0.140625" style="46" customWidth="1"/>
    <col min="2820" max="2820" width="11.42578125" style="46" customWidth="1"/>
    <col min="2821" max="2821" width="8.42578125" style="46" customWidth="1"/>
    <col min="2822" max="2822" width="0" style="46" hidden="1" customWidth="1"/>
    <col min="2823" max="2823" width="9.28515625" style="46"/>
    <col min="2824" max="2824" width="9.7109375" style="46" customWidth="1"/>
    <col min="2825" max="3065" width="9.28515625" style="46"/>
    <col min="3066" max="3066" width="3.7109375" style="46" customWidth="1"/>
    <col min="3067" max="3067" width="58.7109375" style="46" customWidth="1"/>
    <col min="3068" max="3068" width="9.5703125" style="46" customWidth="1"/>
    <col min="3069" max="3069" width="0" style="46" hidden="1" customWidth="1"/>
    <col min="3070" max="3070" width="8.7109375" style="46" customWidth="1"/>
    <col min="3071" max="3071" width="11.42578125" style="46" customWidth="1"/>
    <col min="3072" max="3074" width="0" style="46" hidden="1" customWidth="1"/>
    <col min="3075" max="3075" width="0.140625" style="46" customWidth="1"/>
    <col min="3076" max="3076" width="11.42578125" style="46" customWidth="1"/>
    <col min="3077" max="3077" width="8.42578125" style="46" customWidth="1"/>
    <col min="3078" max="3078" width="0" style="46" hidden="1" customWidth="1"/>
    <col min="3079" max="3079" width="9.28515625" style="46"/>
    <col min="3080" max="3080" width="9.7109375" style="46" customWidth="1"/>
    <col min="3081" max="3321" width="9.28515625" style="46"/>
    <col min="3322" max="3322" width="3.7109375" style="46" customWidth="1"/>
    <col min="3323" max="3323" width="58.7109375" style="46" customWidth="1"/>
    <col min="3324" max="3324" width="9.5703125" style="46" customWidth="1"/>
    <col min="3325" max="3325" width="0" style="46" hidden="1" customWidth="1"/>
    <col min="3326" max="3326" width="8.7109375" style="46" customWidth="1"/>
    <col min="3327" max="3327" width="11.42578125" style="46" customWidth="1"/>
    <col min="3328" max="3330" width="0" style="46" hidden="1" customWidth="1"/>
    <col min="3331" max="3331" width="0.140625" style="46" customWidth="1"/>
    <col min="3332" max="3332" width="11.42578125" style="46" customWidth="1"/>
    <col min="3333" max="3333" width="8.42578125" style="46" customWidth="1"/>
    <col min="3334" max="3334" width="0" style="46" hidden="1" customWidth="1"/>
    <col min="3335" max="3335" width="9.28515625" style="46"/>
    <col min="3336" max="3336" width="9.7109375" style="46" customWidth="1"/>
    <col min="3337" max="3577" width="9.28515625" style="46"/>
    <col min="3578" max="3578" width="3.7109375" style="46" customWidth="1"/>
    <col min="3579" max="3579" width="58.7109375" style="46" customWidth="1"/>
    <col min="3580" max="3580" width="9.5703125" style="46" customWidth="1"/>
    <col min="3581" max="3581" width="0" style="46" hidden="1" customWidth="1"/>
    <col min="3582" max="3582" width="8.7109375" style="46" customWidth="1"/>
    <col min="3583" max="3583" width="11.42578125" style="46" customWidth="1"/>
    <col min="3584" max="3586" width="0" style="46" hidden="1" customWidth="1"/>
    <col min="3587" max="3587" width="0.140625" style="46" customWidth="1"/>
    <col min="3588" max="3588" width="11.42578125" style="46" customWidth="1"/>
    <col min="3589" max="3589" width="8.42578125" style="46" customWidth="1"/>
    <col min="3590" max="3590" width="0" style="46" hidden="1" customWidth="1"/>
    <col min="3591" max="3591" width="9.28515625" style="46"/>
    <col min="3592" max="3592" width="9.7109375" style="46" customWidth="1"/>
    <col min="3593" max="3833" width="9.28515625" style="46"/>
    <col min="3834" max="3834" width="3.7109375" style="46" customWidth="1"/>
    <col min="3835" max="3835" width="58.7109375" style="46" customWidth="1"/>
    <col min="3836" max="3836" width="9.5703125" style="46" customWidth="1"/>
    <col min="3837" max="3837" width="0" style="46" hidden="1" customWidth="1"/>
    <col min="3838" max="3838" width="8.7109375" style="46" customWidth="1"/>
    <col min="3839" max="3839" width="11.42578125" style="46" customWidth="1"/>
    <col min="3840" max="3842" width="0" style="46" hidden="1" customWidth="1"/>
    <col min="3843" max="3843" width="0.140625" style="46" customWidth="1"/>
    <col min="3844" max="3844" width="11.42578125" style="46" customWidth="1"/>
    <col min="3845" max="3845" width="8.42578125" style="46" customWidth="1"/>
    <col min="3846" max="3846" width="0" style="46" hidden="1" customWidth="1"/>
    <col min="3847" max="3847" width="9.28515625" style="46"/>
    <col min="3848" max="3848" width="9.7109375" style="46" customWidth="1"/>
    <col min="3849" max="4089" width="9.28515625" style="46"/>
    <col min="4090" max="4090" width="3.7109375" style="46" customWidth="1"/>
    <col min="4091" max="4091" width="58.7109375" style="46" customWidth="1"/>
    <col min="4092" max="4092" width="9.5703125" style="46" customWidth="1"/>
    <col min="4093" max="4093" width="0" style="46" hidden="1" customWidth="1"/>
    <col min="4094" max="4094" width="8.7109375" style="46" customWidth="1"/>
    <col min="4095" max="4095" width="11.42578125" style="46" customWidth="1"/>
    <col min="4096" max="4098" width="0" style="46" hidden="1" customWidth="1"/>
    <col min="4099" max="4099" width="0.140625" style="46" customWidth="1"/>
    <col min="4100" max="4100" width="11.42578125" style="46" customWidth="1"/>
    <col min="4101" max="4101" width="8.42578125" style="46" customWidth="1"/>
    <col min="4102" max="4102" width="0" style="46" hidden="1" customWidth="1"/>
    <col min="4103" max="4103" width="9.28515625" style="46"/>
    <col min="4104" max="4104" width="9.7109375" style="46" customWidth="1"/>
    <col min="4105" max="4345" width="9.28515625" style="46"/>
    <col min="4346" max="4346" width="3.7109375" style="46" customWidth="1"/>
    <col min="4347" max="4347" width="58.7109375" style="46" customWidth="1"/>
    <col min="4348" max="4348" width="9.5703125" style="46" customWidth="1"/>
    <col min="4349" max="4349" width="0" style="46" hidden="1" customWidth="1"/>
    <col min="4350" max="4350" width="8.7109375" style="46" customWidth="1"/>
    <col min="4351" max="4351" width="11.42578125" style="46" customWidth="1"/>
    <col min="4352" max="4354" width="0" style="46" hidden="1" customWidth="1"/>
    <col min="4355" max="4355" width="0.140625" style="46" customWidth="1"/>
    <col min="4356" max="4356" width="11.42578125" style="46" customWidth="1"/>
    <col min="4357" max="4357" width="8.42578125" style="46" customWidth="1"/>
    <col min="4358" max="4358" width="0" style="46" hidden="1" customWidth="1"/>
    <col min="4359" max="4359" width="9.28515625" style="46"/>
    <col min="4360" max="4360" width="9.7109375" style="46" customWidth="1"/>
    <col min="4361" max="4601" width="9.28515625" style="46"/>
    <col min="4602" max="4602" width="3.7109375" style="46" customWidth="1"/>
    <col min="4603" max="4603" width="58.7109375" style="46" customWidth="1"/>
    <col min="4604" max="4604" width="9.5703125" style="46" customWidth="1"/>
    <col min="4605" max="4605" width="0" style="46" hidden="1" customWidth="1"/>
    <col min="4606" max="4606" width="8.7109375" style="46" customWidth="1"/>
    <col min="4607" max="4607" width="11.42578125" style="46" customWidth="1"/>
    <col min="4608" max="4610" width="0" style="46" hidden="1" customWidth="1"/>
    <col min="4611" max="4611" width="0.140625" style="46" customWidth="1"/>
    <col min="4612" max="4612" width="11.42578125" style="46" customWidth="1"/>
    <col min="4613" max="4613" width="8.42578125" style="46" customWidth="1"/>
    <col min="4614" max="4614" width="0" style="46" hidden="1" customWidth="1"/>
    <col min="4615" max="4615" width="9.28515625" style="46"/>
    <col min="4616" max="4616" width="9.7109375" style="46" customWidth="1"/>
    <col min="4617" max="4857" width="9.28515625" style="46"/>
    <col min="4858" max="4858" width="3.7109375" style="46" customWidth="1"/>
    <col min="4859" max="4859" width="58.7109375" style="46" customWidth="1"/>
    <col min="4860" max="4860" width="9.5703125" style="46" customWidth="1"/>
    <col min="4861" max="4861" width="0" style="46" hidden="1" customWidth="1"/>
    <col min="4862" max="4862" width="8.7109375" style="46" customWidth="1"/>
    <col min="4863" max="4863" width="11.42578125" style="46" customWidth="1"/>
    <col min="4864" max="4866" width="0" style="46" hidden="1" customWidth="1"/>
    <col min="4867" max="4867" width="0.140625" style="46" customWidth="1"/>
    <col min="4868" max="4868" width="11.42578125" style="46" customWidth="1"/>
    <col min="4869" max="4869" width="8.42578125" style="46" customWidth="1"/>
    <col min="4870" max="4870" width="0" style="46" hidden="1" customWidth="1"/>
    <col min="4871" max="4871" width="9.28515625" style="46"/>
    <col min="4872" max="4872" width="9.7109375" style="46" customWidth="1"/>
    <col min="4873" max="5113" width="9.28515625" style="46"/>
    <col min="5114" max="5114" width="3.7109375" style="46" customWidth="1"/>
    <col min="5115" max="5115" width="58.7109375" style="46" customWidth="1"/>
    <col min="5116" max="5116" width="9.5703125" style="46" customWidth="1"/>
    <col min="5117" max="5117" width="0" style="46" hidden="1" customWidth="1"/>
    <col min="5118" max="5118" width="8.7109375" style="46" customWidth="1"/>
    <col min="5119" max="5119" width="11.42578125" style="46" customWidth="1"/>
    <col min="5120" max="5122" width="0" style="46" hidden="1" customWidth="1"/>
    <col min="5123" max="5123" width="0.140625" style="46" customWidth="1"/>
    <col min="5124" max="5124" width="11.42578125" style="46" customWidth="1"/>
    <col min="5125" max="5125" width="8.42578125" style="46" customWidth="1"/>
    <col min="5126" max="5126" width="0" style="46" hidden="1" customWidth="1"/>
    <col min="5127" max="5127" width="9.28515625" style="46"/>
    <col min="5128" max="5128" width="9.7109375" style="46" customWidth="1"/>
    <col min="5129" max="5369" width="9.28515625" style="46"/>
    <col min="5370" max="5370" width="3.7109375" style="46" customWidth="1"/>
    <col min="5371" max="5371" width="58.7109375" style="46" customWidth="1"/>
    <col min="5372" max="5372" width="9.5703125" style="46" customWidth="1"/>
    <col min="5373" max="5373" width="0" style="46" hidden="1" customWidth="1"/>
    <col min="5374" max="5374" width="8.7109375" style="46" customWidth="1"/>
    <col min="5375" max="5375" width="11.42578125" style="46" customWidth="1"/>
    <col min="5376" max="5378" width="0" style="46" hidden="1" customWidth="1"/>
    <col min="5379" max="5379" width="0.140625" style="46" customWidth="1"/>
    <col min="5380" max="5380" width="11.42578125" style="46" customWidth="1"/>
    <col min="5381" max="5381" width="8.42578125" style="46" customWidth="1"/>
    <col min="5382" max="5382" width="0" style="46" hidden="1" customWidth="1"/>
    <col min="5383" max="5383" width="9.28515625" style="46"/>
    <col min="5384" max="5384" width="9.7109375" style="46" customWidth="1"/>
    <col min="5385" max="5625" width="9.28515625" style="46"/>
    <col min="5626" max="5626" width="3.7109375" style="46" customWidth="1"/>
    <col min="5627" max="5627" width="58.7109375" style="46" customWidth="1"/>
    <col min="5628" max="5628" width="9.5703125" style="46" customWidth="1"/>
    <col min="5629" max="5629" width="0" style="46" hidden="1" customWidth="1"/>
    <col min="5630" max="5630" width="8.7109375" style="46" customWidth="1"/>
    <col min="5631" max="5631" width="11.42578125" style="46" customWidth="1"/>
    <col min="5632" max="5634" width="0" style="46" hidden="1" customWidth="1"/>
    <col min="5635" max="5635" width="0.140625" style="46" customWidth="1"/>
    <col min="5636" max="5636" width="11.42578125" style="46" customWidth="1"/>
    <col min="5637" max="5637" width="8.42578125" style="46" customWidth="1"/>
    <col min="5638" max="5638" width="0" style="46" hidden="1" customWidth="1"/>
    <col min="5639" max="5639" width="9.28515625" style="46"/>
    <col min="5640" max="5640" width="9.7109375" style="46" customWidth="1"/>
    <col min="5641" max="5881" width="9.28515625" style="46"/>
    <col min="5882" max="5882" width="3.7109375" style="46" customWidth="1"/>
    <col min="5883" max="5883" width="58.7109375" style="46" customWidth="1"/>
    <col min="5884" max="5884" width="9.5703125" style="46" customWidth="1"/>
    <col min="5885" max="5885" width="0" style="46" hidden="1" customWidth="1"/>
    <col min="5886" max="5886" width="8.7109375" style="46" customWidth="1"/>
    <col min="5887" max="5887" width="11.42578125" style="46" customWidth="1"/>
    <col min="5888" max="5890" width="0" style="46" hidden="1" customWidth="1"/>
    <col min="5891" max="5891" width="0.140625" style="46" customWidth="1"/>
    <col min="5892" max="5892" width="11.42578125" style="46" customWidth="1"/>
    <col min="5893" max="5893" width="8.42578125" style="46" customWidth="1"/>
    <col min="5894" max="5894" width="0" style="46" hidden="1" customWidth="1"/>
    <col min="5895" max="5895" width="9.28515625" style="46"/>
    <col min="5896" max="5896" width="9.7109375" style="46" customWidth="1"/>
    <col min="5897" max="6137" width="9.28515625" style="46"/>
    <col min="6138" max="6138" width="3.7109375" style="46" customWidth="1"/>
    <col min="6139" max="6139" width="58.7109375" style="46" customWidth="1"/>
    <col min="6140" max="6140" width="9.5703125" style="46" customWidth="1"/>
    <col min="6141" max="6141" width="0" style="46" hidden="1" customWidth="1"/>
    <col min="6142" max="6142" width="8.7109375" style="46" customWidth="1"/>
    <col min="6143" max="6143" width="11.42578125" style="46" customWidth="1"/>
    <col min="6144" max="6146" width="0" style="46" hidden="1" customWidth="1"/>
    <col min="6147" max="6147" width="0.140625" style="46" customWidth="1"/>
    <col min="6148" max="6148" width="11.42578125" style="46" customWidth="1"/>
    <col min="6149" max="6149" width="8.42578125" style="46" customWidth="1"/>
    <col min="6150" max="6150" width="0" style="46" hidden="1" customWidth="1"/>
    <col min="6151" max="6151" width="9.28515625" style="46"/>
    <col min="6152" max="6152" width="9.7109375" style="46" customWidth="1"/>
    <col min="6153" max="6393" width="9.28515625" style="46"/>
    <col min="6394" max="6394" width="3.7109375" style="46" customWidth="1"/>
    <col min="6395" max="6395" width="58.7109375" style="46" customWidth="1"/>
    <col min="6396" max="6396" width="9.5703125" style="46" customWidth="1"/>
    <col min="6397" max="6397" width="0" style="46" hidden="1" customWidth="1"/>
    <col min="6398" max="6398" width="8.7109375" style="46" customWidth="1"/>
    <col min="6399" max="6399" width="11.42578125" style="46" customWidth="1"/>
    <col min="6400" max="6402" width="0" style="46" hidden="1" customWidth="1"/>
    <col min="6403" max="6403" width="0.140625" style="46" customWidth="1"/>
    <col min="6404" max="6404" width="11.42578125" style="46" customWidth="1"/>
    <col min="6405" max="6405" width="8.42578125" style="46" customWidth="1"/>
    <col min="6406" max="6406" width="0" style="46" hidden="1" customWidth="1"/>
    <col min="6407" max="6407" width="9.28515625" style="46"/>
    <col min="6408" max="6408" width="9.7109375" style="46" customWidth="1"/>
    <col min="6409" max="6649" width="9.28515625" style="46"/>
    <col min="6650" max="6650" width="3.7109375" style="46" customWidth="1"/>
    <col min="6651" max="6651" width="58.7109375" style="46" customWidth="1"/>
    <col min="6652" max="6652" width="9.5703125" style="46" customWidth="1"/>
    <col min="6653" max="6653" width="0" style="46" hidden="1" customWidth="1"/>
    <col min="6654" max="6654" width="8.7109375" style="46" customWidth="1"/>
    <col min="6655" max="6655" width="11.42578125" style="46" customWidth="1"/>
    <col min="6656" max="6658" width="0" style="46" hidden="1" customWidth="1"/>
    <col min="6659" max="6659" width="0.140625" style="46" customWidth="1"/>
    <col min="6660" max="6660" width="11.42578125" style="46" customWidth="1"/>
    <col min="6661" max="6661" width="8.42578125" style="46" customWidth="1"/>
    <col min="6662" max="6662" width="0" style="46" hidden="1" customWidth="1"/>
    <col min="6663" max="6663" width="9.28515625" style="46"/>
    <col min="6664" max="6664" width="9.7109375" style="46" customWidth="1"/>
    <col min="6665" max="6905" width="9.28515625" style="46"/>
    <col min="6906" max="6906" width="3.7109375" style="46" customWidth="1"/>
    <col min="6907" max="6907" width="58.7109375" style="46" customWidth="1"/>
    <col min="6908" max="6908" width="9.5703125" style="46" customWidth="1"/>
    <col min="6909" max="6909" width="0" style="46" hidden="1" customWidth="1"/>
    <col min="6910" max="6910" width="8.7109375" style="46" customWidth="1"/>
    <col min="6911" max="6911" width="11.42578125" style="46" customWidth="1"/>
    <col min="6912" max="6914" width="0" style="46" hidden="1" customWidth="1"/>
    <col min="6915" max="6915" width="0.140625" style="46" customWidth="1"/>
    <col min="6916" max="6916" width="11.42578125" style="46" customWidth="1"/>
    <col min="6917" max="6917" width="8.42578125" style="46" customWidth="1"/>
    <col min="6918" max="6918" width="0" style="46" hidden="1" customWidth="1"/>
    <col min="6919" max="6919" width="9.28515625" style="46"/>
    <col min="6920" max="6920" width="9.7109375" style="46" customWidth="1"/>
    <col min="6921" max="7161" width="9.28515625" style="46"/>
    <col min="7162" max="7162" width="3.7109375" style="46" customWidth="1"/>
    <col min="7163" max="7163" width="58.7109375" style="46" customWidth="1"/>
    <col min="7164" max="7164" width="9.5703125" style="46" customWidth="1"/>
    <col min="7165" max="7165" width="0" style="46" hidden="1" customWidth="1"/>
    <col min="7166" max="7166" width="8.7109375" style="46" customWidth="1"/>
    <col min="7167" max="7167" width="11.42578125" style="46" customWidth="1"/>
    <col min="7168" max="7170" width="0" style="46" hidden="1" customWidth="1"/>
    <col min="7171" max="7171" width="0.140625" style="46" customWidth="1"/>
    <col min="7172" max="7172" width="11.42578125" style="46" customWidth="1"/>
    <col min="7173" max="7173" width="8.42578125" style="46" customWidth="1"/>
    <col min="7174" max="7174" width="0" style="46" hidden="1" customWidth="1"/>
    <col min="7175" max="7175" width="9.28515625" style="46"/>
    <col min="7176" max="7176" width="9.7109375" style="46" customWidth="1"/>
    <col min="7177" max="7417" width="9.28515625" style="46"/>
    <col min="7418" max="7418" width="3.7109375" style="46" customWidth="1"/>
    <col min="7419" max="7419" width="58.7109375" style="46" customWidth="1"/>
    <col min="7420" max="7420" width="9.5703125" style="46" customWidth="1"/>
    <col min="7421" max="7421" width="0" style="46" hidden="1" customWidth="1"/>
    <col min="7422" max="7422" width="8.7109375" style="46" customWidth="1"/>
    <col min="7423" max="7423" width="11.42578125" style="46" customWidth="1"/>
    <col min="7424" max="7426" width="0" style="46" hidden="1" customWidth="1"/>
    <col min="7427" max="7427" width="0.140625" style="46" customWidth="1"/>
    <col min="7428" max="7428" width="11.42578125" style="46" customWidth="1"/>
    <col min="7429" max="7429" width="8.42578125" style="46" customWidth="1"/>
    <col min="7430" max="7430" width="0" style="46" hidden="1" customWidth="1"/>
    <col min="7431" max="7431" width="9.28515625" style="46"/>
    <col min="7432" max="7432" width="9.7109375" style="46" customWidth="1"/>
    <col min="7433" max="7673" width="9.28515625" style="46"/>
    <col min="7674" max="7674" width="3.7109375" style="46" customWidth="1"/>
    <col min="7675" max="7675" width="58.7109375" style="46" customWidth="1"/>
    <col min="7676" max="7676" width="9.5703125" style="46" customWidth="1"/>
    <col min="7677" max="7677" width="0" style="46" hidden="1" customWidth="1"/>
    <col min="7678" max="7678" width="8.7109375" style="46" customWidth="1"/>
    <col min="7679" max="7679" width="11.42578125" style="46" customWidth="1"/>
    <col min="7680" max="7682" width="0" style="46" hidden="1" customWidth="1"/>
    <col min="7683" max="7683" width="0.140625" style="46" customWidth="1"/>
    <col min="7684" max="7684" width="11.42578125" style="46" customWidth="1"/>
    <col min="7685" max="7685" width="8.42578125" style="46" customWidth="1"/>
    <col min="7686" max="7686" width="0" style="46" hidden="1" customWidth="1"/>
    <col min="7687" max="7687" width="9.28515625" style="46"/>
    <col min="7688" max="7688" width="9.7109375" style="46" customWidth="1"/>
    <col min="7689" max="7929" width="9.28515625" style="46"/>
    <col min="7930" max="7930" width="3.7109375" style="46" customWidth="1"/>
    <col min="7931" max="7931" width="58.7109375" style="46" customWidth="1"/>
    <col min="7932" max="7932" width="9.5703125" style="46" customWidth="1"/>
    <col min="7933" max="7933" width="0" style="46" hidden="1" customWidth="1"/>
    <col min="7934" max="7934" width="8.7109375" style="46" customWidth="1"/>
    <col min="7935" max="7935" width="11.42578125" style="46" customWidth="1"/>
    <col min="7936" max="7938" width="0" style="46" hidden="1" customWidth="1"/>
    <col min="7939" max="7939" width="0.140625" style="46" customWidth="1"/>
    <col min="7940" max="7940" width="11.42578125" style="46" customWidth="1"/>
    <col min="7941" max="7941" width="8.42578125" style="46" customWidth="1"/>
    <col min="7942" max="7942" width="0" style="46" hidden="1" customWidth="1"/>
    <col min="7943" max="7943" width="9.28515625" style="46"/>
    <col min="7944" max="7944" width="9.7109375" style="46" customWidth="1"/>
    <col min="7945" max="8185" width="9.28515625" style="46"/>
    <col min="8186" max="8186" width="3.7109375" style="46" customWidth="1"/>
    <col min="8187" max="8187" width="58.7109375" style="46" customWidth="1"/>
    <col min="8188" max="8188" width="9.5703125" style="46" customWidth="1"/>
    <col min="8189" max="8189" width="0" style="46" hidden="1" customWidth="1"/>
    <col min="8190" max="8190" width="8.7109375" style="46" customWidth="1"/>
    <col min="8191" max="8191" width="11.42578125" style="46" customWidth="1"/>
    <col min="8192" max="8194" width="0" style="46" hidden="1" customWidth="1"/>
    <col min="8195" max="8195" width="0.140625" style="46" customWidth="1"/>
    <col min="8196" max="8196" width="11.42578125" style="46" customWidth="1"/>
    <col min="8197" max="8197" width="8.42578125" style="46" customWidth="1"/>
    <col min="8198" max="8198" width="0" style="46" hidden="1" customWidth="1"/>
    <col min="8199" max="8199" width="9.28515625" style="46"/>
    <col min="8200" max="8200" width="9.7109375" style="46" customWidth="1"/>
    <col min="8201" max="8441" width="9.28515625" style="46"/>
    <col min="8442" max="8442" width="3.7109375" style="46" customWidth="1"/>
    <col min="8443" max="8443" width="58.7109375" style="46" customWidth="1"/>
    <col min="8444" max="8444" width="9.5703125" style="46" customWidth="1"/>
    <col min="8445" max="8445" width="0" style="46" hidden="1" customWidth="1"/>
    <col min="8446" max="8446" width="8.7109375" style="46" customWidth="1"/>
    <col min="8447" max="8447" width="11.42578125" style="46" customWidth="1"/>
    <col min="8448" max="8450" width="0" style="46" hidden="1" customWidth="1"/>
    <col min="8451" max="8451" width="0.140625" style="46" customWidth="1"/>
    <col min="8452" max="8452" width="11.42578125" style="46" customWidth="1"/>
    <col min="8453" max="8453" width="8.42578125" style="46" customWidth="1"/>
    <col min="8454" max="8454" width="0" style="46" hidden="1" customWidth="1"/>
    <col min="8455" max="8455" width="9.28515625" style="46"/>
    <col min="8456" max="8456" width="9.7109375" style="46" customWidth="1"/>
    <col min="8457" max="8697" width="9.28515625" style="46"/>
    <col min="8698" max="8698" width="3.7109375" style="46" customWidth="1"/>
    <col min="8699" max="8699" width="58.7109375" style="46" customWidth="1"/>
    <col min="8700" max="8700" width="9.5703125" style="46" customWidth="1"/>
    <col min="8701" max="8701" width="0" style="46" hidden="1" customWidth="1"/>
    <col min="8702" max="8702" width="8.7109375" style="46" customWidth="1"/>
    <col min="8703" max="8703" width="11.42578125" style="46" customWidth="1"/>
    <col min="8704" max="8706" width="0" style="46" hidden="1" customWidth="1"/>
    <col min="8707" max="8707" width="0.140625" style="46" customWidth="1"/>
    <col min="8708" max="8708" width="11.42578125" style="46" customWidth="1"/>
    <col min="8709" max="8709" width="8.42578125" style="46" customWidth="1"/>
    <col min="8710" max="8710" width="0" style="46" hidden="1" customWidth="1"/>
    <col min="8711" max="8711" width="9.28515625" style="46"/>
    <col min="8712" max="8712" width="9.7109375" style="46" customWidth="1"/>
    <col min="8713" max="8953" width="9.28515625" style="46"/>
    <col min="8954" max="8954" width="3.7109375" style="46" customWidth="1"/>
    <col min="8955" max="8955" width="58.7109375" style="46" customWidth="1"/>
    <col min="8956" max="8956" width="9.5703125" style="46" customWidth="1"/>
    <col min="8957" max="8957" width="0" style="46" hidden="1" customWidth="1"/>
    <col min="8958" max="8958" width="8.7109375" style="46" customWidth="1"/>
    <col min="8959" max="8959" width="11.42578125" style="46" customWidth="1"/>
    <col min="8960" max="8962" width="0" style="46" hidden="1" customWidth="1"/>
    <col min="8963" max="8963" width="0.140625" style="46" customWidth="1"/>
    <col min="8964" max="8964" width="11.42578125" style="46" customWidth="1"/>
    <col min="8965" max="8965" width="8.42578125" style="46" customWidth="1"/>
    <col min="8966" max="8966" width="0" style="46" hidden="1" customWidth="1"/>
    <col min="8967" max="8967" width="9.28515625" style="46"/>
    <col min="8968" max="8968" width="9.7109375" style="46" customWidth="1"/>
    <col min="8969" max="9209" width="9.28515625" style="46"/>
    <col min="9210" max="9210" width="3.7109375" style="46" customWidth="1"/>
    <col min="9211" max="9211" width="58.7109375" style="46" customWidth="1"/>
    <col min="9212" max="9212" width="9.5703125" style="46" customWidth="1"/>
    <col min="9213" max="9213" width="0" style="46" hidden="1" customWidth="1"/>
    <col min="9214" max="9214" width="8.7109375" style="46" customWidth="1"/>
    <col min="9215" max="9215" width="11.42578125" style="46" customWidth="1"/>
    <col min="9216" max="9218" width="0" style="46" hidden="1" customWidth="1"/>
    <col min="9219" max="9219" width="0.140625" style="46" customWidth="1"/>
    <col min="9220" max="9220" width="11.42578125" style="46" customWidth="1"/>
    <col min="9221" max="9221" width="8.42578125" style="46" customWidth="1"/>
    <col min="9222" max="9222" width="0" style="46" hidden="1" customWidth="1"/>
    <col min="9223" max="9223" width="9.28515625" style="46"/>
    <col min="9224" max="9224" width="9.7109375" style="46" customWidth="1"/>
    <col min="9225" max="9465" width="9.28515625" style="46"/>
    <col min="9466" max="9466" width="3.7109375" style="46" customWidth="1"/>
    <col min="9467" max="9467" width="58.7109375" style="46" customWidth="1"/>
    <col min="9468" max="9468" width="9.5703125" style="46" customWidth="1"/>
    <col min="9469" max="9469" width="0" style="46" hidden="1" customWidth="1"/>
    <col min="9470" max="9470" width="8.7109375" style="46" customWidth="1"/>
    <col min="9471" max="9471" width="11.42578125" style="46" customWidth="1"/>
    <col min="9472" max="9474" width="0" style="46" hidden="1" customWidth="1"/>
    <col min="9475" max="9475" width="0.140625" style="46" customWidth="1"/>
    <col min="9476" max="9476" width="11.42578125" style="46" customWidth="1"/>
    <col min="9477" max="9477" width="8.42578125" style="46" customWidth="1"/>
    <col min="9478" max="9478" width="0" style="46" hidden="1" customWidth="1"/>
    <col min="9479" max="9479" width="9.28515625" style="46"/>
    <col min="9480" max="9480" width="9.7109375" style="46" customWidth="1"/>
    <col min="9481" max="9721" width="9.28515625" style="46"/>
    <col min="9722" max="9722" width="3.7109375" style="46" customWidth="1"/>
    <col min="9723" max="9723" width="58.7109375" style="46" customWidth="1"/>
    <col min="9724" max="9724" width="9.5703125" style="46" customWidth="1"/>
    <col min="9725" max="9725" width="0" style="46" hidden="1" customWidth="1"/>
    <col min="9726" max="9726" width="8.7109375" style="46" customWidth="1"/>
    <col min="9727" max="9727" width="11.42578125" style="46" customWidth="1"/>
    <col min="9728" max="9730" width="0" style="46" hidden="1" customWidth="1"/>
    <col min="9731" max="9731" width="0.140625" style="46" customWidth="1"/>
    <col min="9732" max="9732" width="11.42578125" style="46" customWidth="1"/>
    <col min="9733" max="9733" width="8.42578125" style="46" customWidth="1"/>
    <col min="9734" max="9734" width="0" style="46" hidden="1" customWidth="1"/>
    <col min="9735" max="9735" width="9.28515625" style="46"/>
    <col min="9736" max="9736" width="9.7109375" style="46" customWidth="1"/>
    <col min="9737" max="9977" width="9.28515625" style="46"/>
    <col min="9978" max="9978" width="3.7109375" style="46" customWidth="1"/>
    <col min="9979" max="9979" width="58.7109375" style="46" customWidth="1"/>
    <col min="9980" max="9980" width="9.5703125" style="46" customWidth="1"/>
    <col min="9981" max="9981" width="0" style="46" hidden="1" customWidth="1"/>
    <col min="9982" max="9982" width="8.7109375" style="46" customWidth="1"/>
    <col min="9983" max="9983" width="11.42578125" style="46" customWidth="1"/>
    <col min="9984" max="9986" width="0" style="46" hidden="1" customWidth="1"/>
    <col min="9987" max="9987" width="0.140625" style="46" customWidth="1"/>
    <col min="9988" max="9988" width="11.42578125" style="46" customWidth="1"/>
    <col min="9989" max="9989" width="8.42578125" style="46" customWidth="1"/>
    <col min="9990" max="9990" width="0" style="46" hidden="1" customWidth="1"/>
    <col min="9991" max="9991" width="9.28515625" style="46"/>
    <col min="9992" max="9992" width="9.7109375" style="46" customWidth="1"/>
    <col min="9993" max="10233" width="9.28515625" style="46"/>
    <col min="10234" max="10234" width="3.7109375" style="46" customWidth="1"/>
    <col min="10235" max="10235" width="58.7109375" style="46" customWidth="1"/>
    <col min="10236" max="10236" width="9.5703125" style="46" customWidth="1"/>
    <col min="10237" max="10237" width="0" style="46" hidden="1" customWidth="1"/>
    <col min="10238" max="10238" width="8.7109375" style="46" customWidth="1"/>
    <col min="10239" max="10239" width="11.42578125" style="46" customWidth="1"/>
    <col min="10240" max="10242" width="0" style="46" hidden="1" customWidth="1"/>
    <col min="10243" max="10243" width="0.140625" style="46" customWidth="1"/>
    <col min="10244" max="10244" width="11.42578125" style="46" customWidth="1"/>
    <col min="10245" max="10245" width="8.42578125" style="46" customWidth="1"/>
    <col min="10246" max="10246" width="0" style="46" hidden="1" customWidth="1"/>
    <col min="10247" max="10247" width="9.28515625" style="46"/>
    <col min="10248" max="10248" width="9.7109375" style="46" customWidth="1"/>
    <col min="10249" max="10489" width="9.28515625" style="46"/>
    <col min="10490" max="10490" width="3.7109375" style="46" customWidth="1"/>
    <col min="10491" max="10491" width="58.7109375" style="46" customWidth="1"/>
    <col min="10492" max="10492" width="9.5703125" style="46" customWidth="1"/>
    <col min="10493" max="10493" width="0" style="46" hidden="1" customWidth="1"/>
    <col min="10494" max="10494" width="8.7109375" style="46" customWidth="1"/>
    <col min="10495" max="10495" width="11.42578125" style="46" customWidth="1"/>
    <col min="10496" max="10498" width="0" style="46" hidden="1" customWidth="1"/>
    <col min="10499" max="10499" width="0.140625" style="46" customWidth="1"/>
    <col min="10500" max="10500" width="11.42578125" style="46" customWidth="1"/>
    <col min="10501" max="10501" width="8.42578125" style="46" customWidth="1"/>
    <col min="10502" max="10502" width="0" style="46" hidden="1" customWidth="1"/>
    <col min="10503" max="10503" width="9.28515625" style="46"/>
    <col min="10504" max="10504" width="9.7109375" style="46" customWidth="1"/>
    <col min="10505" max="10745" width="9.28515625" style="46"/>
    <col min="10746" max="10746" width="3.7109375" style="46" customWidth="1"/>
    <col min="10747" max="10747" width="58.7109375" style="46" customWidth="1"/>
    <col min="10748" max="10748" width="9.5703125" style="46" customWidth="1"/>
    <col min="10749" max="10749" width="0" style="46" hidden="1" customWidth="1"/>
    <col min="10750" max="10750" width="8.7109375" style="46" customWidth="1"/>
    <col min="10751" max="10751" width="11.42578125" style="46" customWidth="1"/>
    <col min="10752" max="10754" width="0" style="46" hidden="1" customWidth="1"/>
    <col min="10755" max="10755" width="0.140625" style="46" customWidth="1"/>
    <col min="10756" max="10756" width="11.42578125" style="46" customWidth="1"/>
    <col min="10757" max="10757" width="8.42578125" style="46" customWidth="1"/>
    <col min="10758" max="10758" width="0" style="46" hidden="1" customWidth="1"/>
    <col min="10759" max="10759" width="9.28515625" style="46"/>
    <col min="10760" max="10760" width="9.7109375" style="46" customWidth="1"/>
    <col min="10761" max="11001" width="9.28515625" style="46"/>
    <col min="11002" max="11002" width="3.7109375" style="46" customWidth="1"/>
    <col min="11003" max="11003" width="58.7109375" style="46" customWidth="1"/>
    <col min="11004" max="11004" width="9.5703125" style="46" customWidth="1"/>
    <col min="11005" max="11005" width="0" style="46" hidden="1" customWidth="1"/>
    <col min="11006" max="11006" width="8.7109375" style="46" customWidth="1"/>
    <col min="11007" max="11007" width="11.42578125" style="46" customWidth="1"/>
    <col min="11008" max="11010" width="0" style="46" hidden="1" customWidth="1"/>
    <col min="11011" max="11011" width="0.140625" style="46" customWidth="1"/>
    <col min="11012" max="11012" width="11.42578125" style="46" customWidth="1"/>
    <col min="11013" max="11013" width="8.42578125" style="46" customWidth="1"/>
    <col min="11014" max="11014" width="0" style="46" hidden="1" customWidth="1"/>
    <col min="11015" max="11015" width="9.28515625" style="46"/>
    <col min="11016" max="11016" width="9.7109375" style="46" customWidth="1"/>
    <col min="11017" max="11257" width="9.28515625" style="46"/>
    <col min="11258" max="11258" width="3.7109375" style="46" customWidth="1"/>
    <col min="11259" max="11259" width="58.7109375" style="46" customWidth="1"/>
    <col min="11260" max="11260" width="9.5703125" style="46" customWidth="1"/>
    <col min="11261" max="11261" width="0" style="46" hidden="1" customWidth="1"/>
    <col min="11262" max="11262" width="8.7109375" style="46" customWidth="1"/>
    <col min="11263" max="11263" width="11.42578125" style="46" customWidth="1"/>
    <col min="11264" max="11266" width="0" style="46" hidden="1" customWidth="1"/>
    <col min="11267" max="11267" width="0.140625" style="46" customWidth="1"/>
    <col min="11268" max="11268" width="11.42578125" style="46" customWidth="1"/>
    <col min="11269" max="11269" width="8.42578125" style="46" customWidth="1"/>
    <col min="11270" max="11270" width="0" style="46" hidden="1" customWidth="1"/>
    <col min="11271" max="11271" width="9.28515625" style="46"/>
    <col min="11272" max="11272" width="9.7109375" style="46" customWidth="1"/>
    <col min="11273" max="11513" width="9.28515625" style="46"/>
    <col min="11514" max="11514" width="3.7109375" style="46" customWidth="1"/>
    <col min="11515" max="11515" width="58.7109375" style="46" customWidth="1"/>
    <col min="11516" max="11516" width="9.5703125" style="46" customWidth="1"/>
    <col min="11517" max="11517" width="0" style="46" hidden="1" customWidth="1"/>
    <col min="11518" max="11518" width="8.7109375" style="46" customWidth="1"/>
    <col min="11519" max="11519" width="11.42578125" style="46" customWidth="1"/>
    <col min="11520" max="11522" width="0" style="46" hidden="1" customWidth="1"/>
    <col min="11523" max="11523" width="0.140625" style="46" customWidth="1"/>
    <col min="11524" max="11524" width="11.42578125" style="46" customWidth="1"/>
    <col min="11525" max="11525" width="8.42578125" style="46" customWidth="1"/>
    <col min="11526" max="11526" width="0" style="46" hidden="1" customWidth="1"/>
    <col min="11527" max="11527" width="9.28515625" style="46"/>
    <col min="11528" max="11528" width="9.7109375" style="46" customWidth="1"/>
    <col min="11529" max="11769" width="9.28515625" style="46"/>
    <col min="11770" max="11770" width="3.7109375" style="46" customWidth="1"/>
    <col min="11771" max="11771" width="58.7109375" style="46" customWidth="1"/>
    <col min="11772" max="11772" width="9.5703125" style="46" customWidth="1"/>
    <col min="11773" max="11773" width="0" style="46" hidden="1" customWidth="1"/>
    <col min="11774" max="11774" width="8.7109375" style="46" customWidth="1"/>
    <col min="11775" max="11775" width="11.42578125" style="46" customWidth="1"/>
    <col min="11776" max="11778" width="0" style="46" hidden="1" customWidth="1"/>
    <col min="11779" max="11779" width="0.140625" style="46" customWidth="1"/>
    <col min="11780" max="11780" width="11.42578125" style="46" customWidth="1"/>
    <col min="11781" max="11781" width="8.42578125" style="46" customWidth="1"/>
    <col min="11782" max="11782" width="0" style="46" hidden="1" customWidth="1"/>
    <col min="11783" max="11783" width="9.28515625" style="46"/>
    <col min="11784" max="11784" width="9.7109375" style="46" customWidth="1"/>
    <col min="11785" max="12025" width="9.28515625" style="46"/>
    <col min="12026" max="12026" width="3.7109375" style="46" customWidth="1"/>
    <col min="12027" max="12027" width="58.7109375" style="46" customWidth="1"/>
    <col min="12028" max="12028" width="9.5703125" style="46" customWidth="1"/>
    <col min="12029" max="12029" width="0" style="46" hidden="1" customWidth="1"/>
    <col min="12030" max="12030" width="8.7109375" style="46" customWidth="1"/>
    <col min="12031" max="12031" width="11.42578125" style="46" customWidth="1"/>
    <col min="12032" max="12034" width="0" style="46" hidden="1" customWidth="1"/>
    <col min="12035" max="12035" width="0.140625" style="46" customWidth="1"/>
    <col min="12036" max="12036" width="11.42578125" style="46" customWidth="1"/>
    <col min="12037" max="12037" width="8.42578125" style="46" customWidth="1"/>
    <col min="12038" max="12038" width="0" style="46" hidden="1" customWidth="1"/>
    <col min="12039" max="12039" width="9.28515625" style="46"/>
    <col min="12040" max="12040" width="9.7109375" style="46" customWidth="1"/>
    <col min="12041" max="12281" width="9.28515625" style="46"/>
    <col min="12282" max="12282" width="3.7109375" style="46" customWidth="1"/>
    <col min="12283" max="12283" width="58.7109375" style="46" customWidth="1"/>
    <col min="12284" max="12284" width="9.5703125" style="46" customWidth="1"/>
    <col min="12285" max="12285" width="0" style="46" hidden="1" customWidth="1"/>
    <col min="12286" max="12286" width="8.7109375" style="46" customWidth="1"/>
    <col min="12287" max="12287" width="11.42578125" style="46" customWidth="1"/>
    <col min="12288" max="12290" width="0" style="46" hidden="1" customWidth="1"/>
    <col min="12291" max="12291" width="0.140625" style="46" customWidth="1"/>
    <col min="12292" max="12292" width="11.42578125" style="46" customWidth="1"/>
    <col min="12293" max="12293" width="8.42578125" style="46" customWidth="1"/>
    <col min="12294" max="12294" width="0" style="46" hidden="1" customWidth="1"/>
    <col min="12295" max="12295" width="9.28515625" style="46"/>
    <col min="12296" max="12296" width="9.7109375" style="46" customWidth="1"/>
    <col min="12297" max="12537" width="9.28515625" style="46"/>
    <col min="12538" max="12538" width="3.7109375" style="46" customWidth="1"/>
    <col min="12539" max="12539" width="58.7109375" style="46" customWidth="1"/>
    <col min="12540" max="12540" width="9.5703125" style="46" customWidth="1"/>
    <col min="12541" max="12541" width="0" style="46" hidden="1" customWidth="1"/>
    <col min="12542" max="12542" width="8.7109375" style="46" customWidth="1"/>
    <col min="12543" max="12543" width="11.42578125" style="46" customWidth="1"/>
    <col min="12544" max="12546" width="0" style="46" hidden="1" customWidth="1"/>
    <col min="12547" max="12547" width="0.140625" style="46" customWidth="1"/>
    <col min="12548" max="12548" width="11.42578125" style="46" customWidth="1"/>
    <col min="12549" max="12549" width="8.42578125" style="46" customWidth="1"/>
    <col min="12550" max="12550" width="0" style="46" hidden="1" customWidth="1"/>
    <col min="12551" max="12551" width="9.28515625" style="46"/>
    <col min="12552" max="12552" width="9.7109375" style="46" customWidth="1"/>
    <col min="12553" max="12793" width="9.28515625" style="46"/>
    <col min="12794" max="12794" width="3.7109375" style="46" customWidth="1"/>
    <col min="12795" max="12795" width="58.7109375" style="46" customWidth="1"/>
    <col min="12796" max="12796" width="9.5703125" style="46" customWidth="1"/>
    <col min="12797" max="12797" width="0" style="46" hidden="1" customWidth="1"/>
    <col min="12798" max="12798" width="8.7109375" style="46" customWidth="1"/>
    <col min="12799" max="12799" width="11.42578125" style="46" customWidth="1"/>
    <col min="12800" max="12802" width="0" style="46" hidden="1" customWidth="1"/>
    <col min="12803" max="12803" width="0.140625" style="46" customWidth="1"/>
    <col min="12804" max="12804" width="11.42578125" style="46" customWidth="1"/>
    <col min="12805" max="12805" width="8.42578125" style="46" customWidth="1"/>
    <col min="12806" max="12806" width="0" style="46" hidden="1" customWidth="1"/>
    <col min="12807" max="12807" width="9.28515625" style="46"/>
    <col min="12808" max="12808" width="9.7109375" style="46" customWidth="1"/>
    <col min="12809" max="13049" width="9.28515625" style="46"/>
    <col min="13050" max="13050" width="3.7109375" style="46" customWidth="1"/>
    <col min="13051" max="13051" width="58.7109375" style="46" customWidth="1"/>
    <col min="13052" max="13052" width="9.5703125" style="46" customWidth="1"/>
    <col min="13053" max="13053" width="0" style="46" hidden="1" customWidth="1"/>
    <col min="13054" max="13054" width="8.7109375" style="46" customWidth="1"/>
    <col min="13055" max="13055" width="11.42578125" style="46" customWidth="1"/>
    <col min="13056" max="13058" width="0" style="46" hidden="1" customWidth="1"/>
    <col min="13059" max="13059" width="0.140625" style="46" customWidth="1"/>
    <col min="13060" max="13060" width="11.42578125" style="46" customWidth="1"/>
    <col min="13061" max="13061" width="8.42578125" style="46" customWidth="1"/>
    <col min="13062" max="13062" width="0" style="46" hidden="1" customWidth="1"/>
    <col min="13063" max="13063" width="9.28515625" style="46"/>
    <col min="13064" max="13064" width="9.7109375" style="46" customWidth="1"/>
    <col min="13065" max="13305" width="9.28515625" style="46"/>
    <col min="13306" max="13306" width="3.7109375" style="46" customWidth="1"/>
    <col min="13307" max="13307" width="58.7109375" style="46" customWidth="1"/>
    <col min="13308" max="13308" width="9.5703125" style="46" customWidth="1"/>
    <col min="13309" max="13309" width="0" style="46" hidden="1" customWidth="1"/>
    <col min="13310" max="13310" width="8.7109375" style="46" customWidth="1"/>
    <col min="13311" max="13311" width="11.42578125" style="46" customWidth="1"/>
    <col min="13312" max="13314" width="0" style="46" hidden="1" customWidth="1"/>
    <col min="13315" max="13315" width="0.140625" style="46" customWidth="1"/>
    <col min="13316" max="13316" width="11.42578125" style="46" customWidth="1"/>
    <col min="13317" max="13317" width="8.42578125" style="46" customWidth="1"/>
    <col min="13318" max="13318" width="0" style="46" hidden="1" customWidth="1"/>
    <col min="13319" max="13319" width="9.28515625" style="46"/>
    <col min="13320" max="13320" width="9.7109375" style="46" customWidth="1"/>
    <col min="13321" max="13561" width="9.28515625" style="46"/>
    <col min="13562" max="13562" width="3.7109375" style="46" customWidth="1"/>
    <col min="13563" max="13563" width="58.7109375" style="46" customWidth="1"/>
    <col min="13564" max="13564" width="9.5703125" style="46" customWidth="1"/>
    <col min="13565" max="13565" width="0" style="46" hidden="1" customWidth="1"/>
    <col min="13566" max="13566" width="8.7109375" style="46" customWidth="1"/>
    <col min="13567" max="13567" width="11.42578125" style="46" customWidth="1"/>
    <col min="13568" max="13570" width="0" style="46" hidden="1" customWidth="1"/>
    <col min="13571" max="13571" width="0.140625" style="46" customWidth="1"/>
    <col min="13572" max="13572" width="11.42578125" style="46" customWidth="1"/>
    <col min="13573" max="13573" width="8.42578125" style="46" customWidth="1"/>
    <col min="13574" max="13574" width="0" style="46" hidden="1" customWidth="1"/>
    <col min="13575" max="13575" width="9.28515625" style="46"/>
    <col min="13576" max="13576" width="9.7109375" style="46" customWidth="1"/>
    <col min="13577" max="13817" width="9.28515625" style="46"/>
    <col min="13818" max="13818" width="3.7109375" style="46" customWidth="1"/>
    <col min="13819" max="13819" width="58.7109375" style="46" customWidth="1"/>
    <col min="13820" max="13820" width="9.5703125" style="46" customWidth="1"/>
    <col min="13821" max="13821" width="0" style="46" hidden="1" customWidth="1"/>
    <col min="13822" max="13822" width="8.7109375" style="46" customWidth="1"/>
    <col min="13823" max="13823" width="11.42578125" style="46" customWidth="1"/>
    <col min="13824" max="13826" width="0" style="46" hidden="1" customWidth="1"/>
    <col min="13827" max="13827" width="0.140625" style="46" customWidth="1"/>
    <col min="13828" max="13828" width="11.42578125" style="46" customWidth="1"/>
    <col min="13829" max="13829" width="8.42578125" style="46" customWidth="1"/>
    <col min="13830" max="13830" width="0" style="46" hidden="1" customWidth="1"/>
    <col min="13831" max="13831" width="9.28515625" style="46"/>
    <col min="13832" max="13832" width="9.7109375" style="46" customWidth="1"/>
    <col min="13833" max="14073" width="9.28515625" style="46"/>
    <col min="14074" max="14074" width="3.7109375" style="46" customWidth="1"/>
    <col min="14075" max="14075" width="58.7109375" style="46" customWidth="1"/>
    <col min="14076" max="14076" width="9.5703125" style="46" customWidth="1"/>
    <col min="14077" max="14077" width="0" style="46" hidden="1" customWidth="1"/>
    <col min="14078" max="14078" width="8.7109375" style="46" customWidth="1"/>
    <col min="14079" max="14079" width="11.42578125" style="46" customWidth="1"/>
    <col min="14080" max="14082" width="0" style="46" hidden="1" customWidth="1"/>
    <col min="14083" max="14083" width="0.140625" style="46" customWidth="1"/>
    <col min="14084" max="14084" width="11.42578125" style="46" customWidth="1"/>
    <col min="14085" max="14085" width="8.42578125" style="46" customWidth="1"/>
    <col min="14086" max="14086" width="0" style="46" hidden="1" customWidth="1"/>
    <col min="14087" max="14087" width="9.28515625" style="46"/>
    <col min="14088" max="14088" width="9.7109375" style="46" customWidth="1"/>
    <col min="14089" max="14329" width="9.28515625" style="46"/>
    <col min="14330" max="14330" width="3.7109375" style="46" customWidth="1"/>
    <col min="14331" max="14331" width="58.7109375" style="46" customWidth="1"/>
    <col min="14332" max="14332" width="9.5703125" style="46" customWidth="1"/>
    <col min="14333" max="14333" width="0" style="46" hidden="1" customWidth="1"/>
    <col min="14334" max="14334" width="8.7109375" style="46" customWidth="1"/>
    <col min="14335" max="14335" width="11.42578125" style="46" customWidth="1"/>
    <col min="14336" max="14338" width="0" style="46" hidden="1" customWidth="1"/>
    <col min="14339" max="14339" width="0.140625" style="46" customWidth="1"/>
    <col min="14340" max="14340" width="11.42578125" style="46" customWidth="1"/>
    <col min="14341" max="14341" width="8.42578125" style="46" customWidth="1"/>
    <col min="14342" max="14342" width="0" style="46" hidden="1" customWidth="1"/>
    <col min="14343" max="14343" width="9.28515625" style="46"/>
    <col min="14344" max="14344" width="9.7109375" style="46" customWidth="1"/>
    <col min="14345" max="14585" width="9.28515625" style="46"/>
    <col min="14586" max="14586" width="3.7109375" style="46" customWidth="1"/>
    <col min="14587" max="14587" width="58.7109375" style="46" customWidth="1"/>
    <col min="14588" max="14588" width="9.5703125" style="46" customWidth="1"/>
    <col min="14589" max="14589" width="0" style="46" hidden="1" customWidth="1"/>
    <col min="14590" max="14590" width="8.7109375" style="46" customWidth="1"/>
    <col min="14591" max="14591" width="11.42578125" style="46" customWidth="1"/>
    <col min="14592" max="14594" width="0" style="46" hidden="1" customWidth="1"/>
    <col min="14595" max="14595" width="0.140625" style="46" customWidth="1"/>
    <col min="14596" max="14596" width="11.42578125" style="46" customWidth="1"/>
    <col min="14597" max="14597" width="8.42578125" style="46" customWidth="1"/>
    <col min="14598" max="14598" width="0" style="46" hidden="1" customWidth="1"/>
    <col min="14599" max="14599" width="9.28515625" style="46"/>
    <col min="14600" max="14600" width="9.7109375" style="46" customWidth="1"/>
    <col min="14601" max="14841" width="9.28515625" style="46"/>
    <col min="14842" max="14842" width="3.7109375" style="46" customWidth="1"/>
    <col min="14843" max="14843" width="58.7109375" style="46" customWidth="1"/>
    <col min="14844" max="14844" width="9.5703125" style="46" customWidth="1"/>
    <col min="14845" max="14845" width="0" style="46" hidden="1" customWidth="1"/>
    <col min="14846" max="14846" width="8.7109375" style="46" customWidth="1"/>
    <col min="14847" max="14847" width="11.42578125" style="46" customWidth="1"/>
    <col min="14848" max="14850" width="0" style="46" hidden="1" customWidth="1"/>
    <col min="14851" max="14851" width="0.140625" style="46" customWidth="1"/>
    <col min="14852" max="14852" width="11.42578125" style="46" customWidth="1"/>
    <col min="14853" max="14853" width="8.42578125" style="46" customWidth="1"/>
    <col min="14854" max="14854" width="0" style="46" hidden="1" customWidth="1"/>
    <col min="14855" max="14855" width="9.28515625" style="46"/>
    <col min="14856" max="14856" width="9.7109375" style="46" customWidth="1"/>
    <col min="14857" max="15097" width="9.28515625" style="46"/>
    <col min="15098" max="15098" width="3.7109375" style="46" customWidth="1"/>
    <col min="15099" max="15099" width="58.7109375" style="46" customWidth="1"/>
    <col min="15100" max="15100" width="9.5703125" style="46" customWidth="1"/>
    <col min="15101" max="15101" width="0" style="46" hidden="1" customWidth="1"/>
    <col min="15102" max="15102" width="8.7109375" style="46" customWidth="1"/>
    <col min="15103" max="15103" width="11.42578125" style="46" customWidth="1"/>
    <col min="15104" max="15106" width="0" style="46" hidden="1" customWidth="1"/>
    <col min="15107" max="15107" width="0.140625" style="46" customWidth="1"/>
    <col min="15108" max="15108" width="11.42578125" style="46" customWidth="1"/>
    <col min="15109" max="15109" width="8.42578125" style="46" customWidth="1"/>
    <col min="15110" max="15110" width="0" style="46" hidden="1" customWidth="1"/>
    <col min="15111" max="15111" width="9.28515625" style="46"/>
    <col min="15112" max="15112" width="9.7109375" style="46" customWidth="1"/>
    <col min="15113" max="15353" width="9.28515625" style="46"/>
    <col min="15354" max="15354" width="3.7109375" style="46" customWidth="1"/>
    <col min="15355" max="15355" width="58.7109375" style="46" customWidth="1"/>
    <col min="15356" max="15356" width="9.5703125" style="46" customWidth="1"/>
    <col min="15357" max="15357" width="0" style="46" hidden="1" customWidth="1"/>
    <col min="15358" max="15358" width="8.7109375" style="46" customWidth="1"/>
    <col min="15359" max="15359" width="11.42578125" style="46" customWidth="1"/>
    <col min="15360" max="15362" width="0" style="46" hidden="1" customWidth="1"/>
    <col min="15363" max="15363" width="0.140625" style="46" customWidth="1"/>
    <col min="15364" max="15364" width="11.42578125" style="46" customWidth="1"/>
    <col min="15365" max="15365" width="8.42578125" style="46" customWidth="1"/>
    <col min="15366" max="15366" width="0" style="46" hidden="1" customWidth="1"/>
    <col min="15367" max="15367" width="9.28515625" style="46"/>
    <col min="15368" max="15368" width="9.7109375" style="46" customWidth="1"/>
    <col min="15369" max="15609" width="9.28515625" style="46"/>
    <col min="15610" max="15610" width="3.7109375" style="46" customWidth="1"/>
    <col min="15611" max="15611" width="58.7109375" style="46" customWidth="1"/>
    <col min="15612" max="15612" width="9.5703125" style="46" customWidth="1"/>
    <col min="15613" max="15613" width="0" style="46" hidden="1" customWidth="1"/>
    <col min="15614" max="15614" width="8.7109375" style="46" customWidth="1"/>
    <col min="15615" max="15615" width="11.42578125" style="46" customWidth="1"/>
    <col min="15616" max="15618" width="0" style="46" hidden="1" customWidth="1"/>
    <col min="15619" max="15619" width="0.140625" style="46" customWidth="1"/>
    <col min="15620" max="15620" width="11.42578125" style="46" customWidth="1"/>
    <col min="15621" max="15621" width="8.42578125" style="46" customWidth="1"/>
    <col min="15622" max="15622" width="0" style="46" hidden="1" customWidth="1"/>
    <col min="15623" max="15623" width="9.28515625" style="46"/>
    <col min="15624" max="15624" width="9.7109375" style="46" customWidth="1"/>
    <col min="15625" max="15865" width="9.28515625" style="46"/>
    <col min="15866" max="15866" width="3.7109375" style="46" customWidth="1"/>
    <col min="15867" max="15867" width="58.7109375" style="46" customWidth="1"/>
    <col min="15868" max="15868" width="9.5703125" style="46" customWidth="1"/>
    <col min="15869" max="15869" width="0" style="46" hidden="1" customWidth="1"/>
    <col min="15870" max="15870" width="8.7109375" style="46" customWidth="1"/>
    <col min="15871" max="15871" width="11.42578125" style="46" customWidth="1"/>
    <col min="15872" max="15874" width="0" style="46" hidden="1" customWidth="1"/>
    <col min="15875" max="15875" width="0.140625" style="46" customWidth="1"/>
    <col min="15876" max="15876" width="11.42578125" style="46" customWidth="1"/>
    <col min="15877" max="15877" width="8.42578125" style="46" customWidth="1"/>
    <col min="15878" max="15878" width="0" style="46" hidden="1" customWidth="1"/>
    <col min="15879" max="15879" width="9.28515625" style="46"/>
    <col min="15880" max="15880" width="9.7109375" style="46" customWidth="1"/>
    <col min="15881" max="16121" width="9.28515625" style="46"/>
    <col min="16122" max="16122" width="3.7109375" style="46" customWidth="1"/>
    <col min="16123" max="16123" width="58.7109375" style="46" customWidth="1"/>
    <col min="16124" max="16124" width="9.5703125" style="46" customWidth="1"/>
    <col min="16125" max="16125" width="0" style="46" hidden="1" customWidth="1"/>
    <col min="16126" max="16126" width="8.7109375" style="46" customWidth="1"/>
    <col min="16127" max="16127" width="11.42578125" style="46" customWidth="1"/>
    <col min="16128" max="16130" width="0" style="46" hidden="1" customWidth="1"/>
    <col min="16131" max="16131" width="0.140625" style="46" customWidth="1"/>
    <col min="16132" max="16132" width="11.42578125" style="46" customWidth="1"/>
    <col min="16133" max="16133" width="8.42578125" style="46" customWidth="1"/>
    <col min="16134" max="16134" width="0" style="46" hidden="1" customWidth="1"/>
    <col min="16135" max="16135" width="9.28515625" style="46"/>
    <col min="16136" max="16136" width="9.7109375" style="46" customWidth="1"/>
    <col min="16137" max="16384" width="9.28515625" style="46"/>
  </cols>
  <sheetData>
    <row r="1" spans="1:9">
      <c r="B1" s="46"/>
      <c r="C1" s="46"/>
      <c r="F1" s="46"/>
      <c r="G1" s="455" t="s">
        <v>694</v>
      </c>
      <c r="H1" s="455"/>
      <c r="I1" s="455"/>
    </row>
    <row r="2" spans="1:9">
      <c r="A2" s="488" t="s">
        <v>246</v>
      </c>
      <c r="B2" s="488"/>
      <c r="C2" s="488"/>
      <c r="D2" s="488"/>
      <c r="E2" s="488"/>
      <c r="F2" s="488"/>
      <c r="G2" s="488"/>
      <c r="H2" s="488"/>
      <c r="I2" s="488"/>
    </row>
    <row r="3" spans="1:9" ht="15" customHeight="1">
      <c r="A3" s="456" t="s">
        <v>71</v>
      </c>
      <c r="B3" s="456" t="s">
        <v>247</v>
      </c>
      <c r="C3" s="456" t="s">
        <v>248</v>
      </c>
      <c r="D3" s="489" t="s">
        <v>249</v>
      </c>
      <c r="E3" s="490"/>
      <c r="F3" s="464" t="s">
        <v>250</v>
      </c>
      <c r="G3" s="464" t="s">
        <v>251</v>
      </c>
      <c r="H3" s="491" t="s">
        <v>252</v>
      </c>
      <c r="I3" s="492"/>
    </row>
    <row r="4" spans="1:9" ht="36.75" customHeight="1">
      <c r="A4" s="456"/>
      <c r="B4" s="456"/>
      <c r="C4" s="456"/>
      <c r="D4" s="128" t="s">
        <v>89</v>
      </c>
      <c r="E4" s="113" t="s">
        <v>253</v>
      </c>
      <c r="F4" s="464"/>
      <c r="G4" s="464"/>
      <c r="H4" s="113" t="s">
        <v>254</v>
      </c>
      <c r="I4" s="113" t="s">
        <v>255</v>
      </c>
    </row>
    <row r="5" spans="1:9" ht="15.75" customHeight="1">
      <c r="A5" s="129">
        <v>1</v>
      </c>
      <c r="B5" s="130" t="s">
        <v>256</v>
      </c>
      <c r="C5" s="128" t="s">
        <v>257</v>
      </c>
      <c r="D5" s="131">
        <v>0.8</v>
      </c>
      <c r="E5" s="131">
        <v>0.81</v>
      </c>
      <c r="F5" s="132">
        <v>0.8</v>
      </c>
      <c r="G5" s="131">
        <v>0.8</v>
      </c>
      <c r="H5" s="131">
        <f t="shared" ref="H5:H30" si="0">+D5-F5</f>
        <v>0</v>
      </c>
      <c r="I5" s="131">
        <f t="shared" ref="I5:I30" si="1">+D5-G5</f>
        <v>0</v>
      </c>
    </row>
    <row r="6" spans="1:9" ht="13.5" customHeight="1">
      <c r="A6" s="129">
        <v>2</v>
      </c>
      <c r="B6" s="130" t="s">
        <v>258</v>
      </c>
      <c r="C6" s="128" t="s">
        <v>257</v>
      </c>
      <c r="D6" s="131">
        <v>47.9</v>
      </c>
      <c r="E6" s="131">
        <v>42</v>
      </c>
      <c r="F6" s="132">
        <v>47.9</v>
      </c>
      <c r="G6" s="131">
        <v>47.9</v>
      </c>
      <c r="H6" s="131">
        <f t="shared" si="0"/>
        <v>0</v>
      </c>
      <c r="I6" s="131">
        <f t="shared" si="1"/>
        <v>0</v>
      </c>
    </row>
    <row r="7" spans="1:9" ht="14.25" customHeight="1">
      <c r="A7" s="129">
        <v>3</v>
      </c>
      <c r="B7" s="133" t="s">
        <v>259</v>
      </c>
      <c r="C7" s="115" t="s">
        <v>257</v>
      </c>
      <c r="D7" s="131">
        <v>0.8</v>
      </c>
      <c r="E7" s="131">
        <v>0.8</v>
      </c>
      <c r="F7" s="132">
        <v>1.3</v>
      </c>
      <c r="G7" s="131">
        <v>1.3</v>
      </c>
      <c r="H7" s="131">
        <f t="shared" si="0"/>
        <v>-0.5</v>
      </c>
      <c r="I7" s="131">
        <f t="shared" si="1"/>
        <v>-0.5</v>
      </c>
    </row>
    <row r="8" spans="1:9" ht="12.75" customHeight="1">
      <c r="A8" s="129">
        <v>4</v>
      </c>
      <c r="B8" s="130" t="s">
        <v>260</v>
      </c>
      <c r="C8" s="128" t="s">
        <v>261</v>
      </c>
      <c r="D8" s="131">
        <v>19.5</v>
      </c>
      <c r="E8" s="131">
        <v>19.2</v>
      </c>
      <c r="F8" s="132">
        <v>19.5</v>
      </c>
      <c r="G8" s="131">
        <v>23.2</v>
      </c>
      <c r="H8" s="131">
        <f t="shared" si="0"/>
        <v>0</v>
      </c>
      <c r="I8" s="131">
        <f t="shared" si="1"/>
        <v>-3.6999999999999993</v>
      </c>
    </row>
    <row r="9" spans="1:9" ht="13.5" customHeight="1">
      <c r="A9" s="129">
        <v>5</v>
      </c>
      <c r="B9" s="130" t="s">
        <v>262</v>
      </c>
      <c r="C9" s="128" t="s">
        <v>261</v>
      </c>
      <c r="D9" s="134">
        <v>9</v>
      </c>
      <c r="E9" s="134">
        <v>8.9</v>
      </c>
      <c r="F9" s="135">
        <v>9</v>
      </c>
      <c r="G9" s="134">
        <v>9</v>
      </c>
      <c r="H9" s="131">
        <f t="shared" si="0"/>
        <v>0</v>
      </c>
      <c r="I9" s="131">
        <f t="shared" si="1"/>
        <v>0</v>
      </c>
    </row>
    <row r="10" spans="1:9" ht="12.75" customHeight="1">
      <c r="A10" s="129">
        <v>6</v>
      </c>
      <c r="B10" s="130" t="s">
        <v>263</v>
      </c>
      <c r="C10" s="128" t="s">
        <v>261</v>
      </c>
      <c r="D10" s="131">
        <v>33.5</v>
      </c>
      <c r="E10" s="131">
        <v>33</v>
      </c>
      <c r="F10" s="132">
        <v>35.299999999999997</v>
      </c>
      <c r="G10" s="131">
        <v>35.299999999999997</v>
      </c>
      <c r="H10" s="131">
        <f t="shared" si="0"/>
        <v>-1.7999999999999972</v>
      </c>
      <c r="I10" s="131">
        <f t="shared" si="1"/>
        <v>-1.7999999999999972</v>
      </c>
    </row>
    <row r="11" spans="1:9" ht="12" customHeight="1">
      <c r="A11" s="129">
        <v>7</v>
      </c>
      <c r="B11" s="130" t="s">
        <v>264</v>
      </c>
      <c r="C11" s="128" t="s">
        <v>261</v>
      </c>
      <c r="D11" s="131">
        <v>4.9000000000000004</v>
      </c>
      <c r="E11" s="131">
        <v>4.8</v>
      </c>
      <c r="F11" s="132">
        <v>5</v>
      </c>
      <c r="G11" s="131">
        <v>5</v>
      </c>
      <c r="H11" s="131">
        <f t="shared" si="0"/>
        <v>-9.9999999999999645E-2</v>
      </c>
      <c r="I11" s="131">
        <f t="shared" si="1"/>
        <v>-9.9999999999999645E-2</v>
      </c>
    </row>
    <row r="12" spans="1:9">
      <c r="A12" s="129">
        <v>8</v>
      </c>
      <c r="B12" s="130" t="s">
        <v>265</v>
      </c>
      <c r="C12" s="128" t="s">
        <v>261</v>
      </c>
      <c r="D12" s="131">
        <v>14.9</v>
      </c>
      <c r="E12" s="131">
        <v>14.23</v>
      </c>
      <c r="F12" s="132">
        <v>12.7</v>
      </c>
      <c r="G12" s="131">
        <v>12.7</v>
      </c>
      <c r="H12" s="131">
        <f t="shared" si="0"/>
        <v>2.2000000000000011</v>
      </c>
      <c r="I12" s="131">
        <f t="shared" si="1"/>
        <v>2.2000000000000011</v>
      </c>
    </row>
    <row r="13" spans="1:9" ht="13.5" customHeight="1">
      <c r="A13" s="129">
        <v>9</v>
      </c>
      <c r="B13" s="130" t="s">
        <v>266</v>
      </c>
      <c r="C13" s="128" t="s">
        <v>267</v>
      </c>
      <c r="D13" s="131">
        <v>30</v>
      </c>
      <c r="E13" s="131">
        <v>26.4</v>
      </c>
      <c r="F13" s="132">
        <v>34.299999999999997</v>
      </c>
      <c r="G13" s="131">
        <v>34.299999999999997</v>
      </c>
      <c r="H13" s="131">
        <f t="shared" si="0"/>
        <v>-4.2999999999999972</v>
      </c>
      <c r="I13" s="131">
        <f t="shared" si="1"/>
        <v>-4.2999999999999972</v>
      </c>
    </row>
    <row r="14" spans="1:9" ht="13.5" customHeight="1">
      <c r="A14" s="136">
        <v>10</v>
      </c>
      <c r="B14" s="130" t="s">
        <v>268</v>
      </c>
      <c r="C14" s="128" t="s">
        <v>269</v>
      </c>
      <c r="D14" s="131">
        <v>49.3</v>
      </c>
      <c r="E14" s="131">
        <v>35.799999999999997</v>
      </c>
      <c r="F14" s="132">
        <v>45.9</v>
      </c>
      <c r="G14" s="131">
        <v>46.8</v>
      </c>
      <c r="H14" s="131">
        <f t="shared" si="0"/>
        <v>3.3999999999999986</v>
      </c>
      <c r="I14" s="131">
        <f t="shared" si="1"/>
        <v>2.5</v>
      </c>
    </row>
    <row r="15" spans="1:9" ht="13.5" customHeight="1">
      <c r="A15" s="129">
        <v>11</v>
      </c>
      <c r="B15" s="137" t="s">
        <v>270</v>
      </c>
      <c r="C15" s="128" t="s">
        <v>271</v>
      </c>
      <c r="D15" s="131">
        <v>1586.7</v>
      </c>
      <c r="E15" s="131">
        <v>1465.5</v>
      </c>
      <c r="F15" s="132">
        <v>1445</v>
      </c>
      <c r="G15" s="131">
        <v>1490.9</v>
      </c>
      <c r="H15" s="131">
        <f t="shared" si="0"/>
        <v>141.70000000000005</v>
      </c>
      <c r="I15" s="131">
        <f t="shared" si="1"/>
        <v>95.799999999999955</v>
      </c>
    </row>
    <row r="16" spans="1:9">
      <c r="A16" s="129">
        <v>12</v>
      </c>
      <c r="B16" s="130" t="s">
        <v>272</v>
      </c>
      <c r="C16" s="128" t="s">
        <v>273</v>
      </c>
      <c r="D16" s="131">
        <v>162.9</v>
      </c>
      <c r="E16" s="131">
        <v>125.9</v>
      </c>
      <c r="F16" s="132">
        <v>195</v>
      </c>
      <c r="G16" s="131">
        <v>195</v>
      </c>
      <c r="H16" s="131">
        <f t="shared" si="0"/>
        <v>-32.099999999999994</v>
      </c>
      <c r="I16" s="131">
        <f t="shared" si="1"/>
        <v>-32.099999999999994</v>
      </c>
    </row>
    <row r="17" spans="1:14" ht="13.5" customHeight="1">
      <c r="A17" s="136">
        <v>13</v>
      </c>
      <c r="B17" s="130" t="s">
        <v>274</v>
      </c>
      <c r="C17" s="128" t="s">
        <v>275</v>
      </c>
      <c r="D17" s="131">
        <v>360.5</v>
      </c>
      <c r="E17" s="131">
        <v>0</v>
      </c>
      <c r="F17" s="132">
        <v>360</v>
      </c>
      <c r="G17" s="131">
        <v>360</v>
      </c>
      <c r="H17" s="131">
        <f t="shared" si="0"/>
        <v>0.5</v>
      </c>
      <c r="I17" s="131">
        <f t="shared" si="1"/>
        <v>0.5</v>
      </c>
      <c r="J17" s="486"/>
      <c r="K17" s="487"/>
      <c r="L17" s="487"/>
      <c r="M17" s="487"/>
    </row>
    <row r="18" spans="1:14">
      <c r="A18" s="129">
        <v>14</v>
      </c>
      <c r="B18" s="137" t="s">
        <v>276</v>
      </c>
      <c r="C18" s="128" t="s">
        <v>277</v>
      </c>
      <c r="D18" s="131">
        <v>259.2</v>
      </c>
      <c r="E18" s="131">
        <v>246.1</v>
      </c>
      <c r="F18" s="132">
        <v>255.9</v>
      </c>
      <c r="G18" s="131">
        <v>255.9</v>
      </c>
      <c r="H18" s="131">
        <f t="shared" si="0"/>
        <v>3.2999999999999829</v>
      </c>
      <c r="I18" s="131">
        <f t="shared" si="1"/>
        <v>3.2999999999999829</v>
      </c>
    </row>
    <row r="19" spans="1:14">
      <c r="A19" s="129">
        <v>16</v>
      </c>
      <c r="B19" s="137" t="s">
        <v>278</v>
      </c>
      <c r="C19" s="128" t="s">
        <v>279</v>
      </c>
      <c r="D19" s="131">
        <v>17.100000000000001</v>
      </c>
      <c r="E19" s="131">
        <v>8.1</v>
      </c>
      <c r="F19" s="132">
        <v>18.600000000000001</v>
      </c>
      <c r="G19" s="131">
        <v>18.600000000000001</v>
      </c>
      <c r="H19" s="131">
        <f t="shared" si="0"/>
        <v>-1.5</v>
      </c>
      <c r="I19" s="131">
        <f t="shared" si="1"/>
        <v>-1.5</v>
      </c>
    </row>
    <row r="20" spans="1:14" ht="29.25" customHeight="1">
      <c r="A20" s="136">
        <v>17</v>
      </c>
      <c r="B20" s="137" t="s">
        <v>280</v>
      </c>
      <c r="C20" s="128" t="s">
        <v>281</v>
      </c>
      <c r="D20" s="131">
        <v>40.9</v>
      </c>
      <c r="E20" s="131">
        <v>0.5</v>
      </c>
      <c r="F20" s="132">
        <v>7.7</v>
      </c>
      <c r="G20" s="131">
        <v>7.7</v>
      </c>
      <c r="H20" s="131">
        <f t="shared" si="0"/>
        <v>33.199999999999996</v>
      </c>
      <c r="I20" s="131">
        <f t="shared" si="1"/>
        <v>33.199999999999996</v>
      </c>
      <c r="J20" s="48"/>
      <c r="K20" s="48"/>
    </row>
    <row r="21" spans="1:14">
      <c r="A21" s="129">
        <v>18</v>
      </c>
      <c r="B21" s="137" t="s">
        <v>282</v>
      </c>
      <c r="C21" s="128" t="s">
        <v>283</v>
      </c>
      <c r="D21" s="131">
        <v>1587.2</v>
      </c>
      <c r="E21" s="131">
        <v>920.5</v>
      </c>
      <c r="F21" s="132">
        <v>1410</v>
      </c>
      <c r="G21" s="131">
        <v>1595</v>
      </c>
      <c r="H21" s="131">
        <f t="shared" si="0"/>
        <v>177.20000000000005</v>
      </c>
      <c r="I21" s="131">
        <f t="shared" si="1"/>
        <v>-7.7999999999999545</v>
      </c>
      <c r="L21" s="138"/>
      <c r="M21" s="139"/>
      <c r="N21" s="47"/>
    </row>
    <row r="22" spans="1:14" ht="16.5" customHeight="1">
      <c r="A22" s="129">
        <v>19</v>
      </c>
      <c r="B22" s="133" t="s">
        <v>284</v>
      </c>
      <c r="C22" s="112" t="s">
        <v>285</v>
      </c>
      <c r="D22" s="131">
        <v>967</v>
      </c>
      <c r="E22" s="131">
        <v>930.3</v>
      </c>
      <c r="F22" s="132">
        <v>912</v>
      </c>
      <c r="G22" s="131">
        <v>912</v>
      </c>
      <c r="H22" s="131">
        <f t="shared" si="0"/>
        <v>55</v>
      </c>
      <c r="I22" s="131">
        <f t="shared" si="1"/>
        <v>55</v>
      </c>
      <c r="L22" s="138"/>
      <c r="M22" s="139"/>
      <c r="N22" s="47"/>
    </row>
    <row r="23" spans="1:14" ht="25.5">
      <c r="A23" s="136">
        <v>20</v>
      </c>
      <c r="B23" s="133" t="s">
        <v>286</v>
      </c>
      <c r="C23" s="113" t="s">
        <v>287</v>
      </c>
      <c r="D23" s="131">
        <v>133.6</v>
      </c>
      <c r="E23" s="131">
        <v>128.5</v>
      </c>
      <c r="F23" s="132">
        <v>144.9</v>
      </c>
      <c r="G23" s="131">
        <v>114.9</v>
      </c>
      <c r="H23" s="131">
        <f t="shared" si="0"/>
        <v>-11.300000000000011</v>
      </c>
      <c r="I23" s="131">
        <f t="shared" si="1"/>
        <v>18.699999999999989</v>
      </c>
    </row>
    <row r="24" spans="1:14" ht="38.25">
      <c r="A24" s="136">
        <v>21</v>
      </c>
      <c r="B24" s="130" t="s">
        <v>288</v>
      </c>
      <c r="C24" s="113" t="s">
        <v>289</v>
      </c>
      <c r="D24" s="131">
        <v>483.9</v>
      </c>
      <c r="E24" s="131">
        <v>14</v>
      </c>
      <c r="F24" s="132">
        <v>414.1</v>
      </c>
      <c r="G24" s="131">
        <v>376.2</v>
      </c>
      <c r="H24" s="131">
        <f t="shared" si="0"/>
        <v>69.799999999999955</v>
      </c>
      <c r="I24" s="131">
        <f t="shared" si="1"/>
        <v>107.69999999999999</v>
      </c>
    </row>
    <row r="25" spans="1:14">
      <c r="A25" s="136">
        <v>22</v>
      </c>
      <c r="B25" s="130" t="s">
        <v>290</v>
      </c>
      <c r="C25" s="69" t="s">
        <v>281</v>
      </c>
      <c r="D25" s="140">
        <v>8.4</v>
      </c>
      <c r="E25" s="140">
        <v>0</v>
      </c>
      <c r="F25" s="132">
        <v>9.8000000000000007</v>
      </c>
      <c r="G25" s="131">
        <v>9.8000000000000007</v>
      </c>
      <c r="H25" s="131">
        <f t="shared" si="0"/>
        <v>-1.4000000000000004</v>
      </c>
      <c r="I25" s="131">
        <f t="shared" si="1"/>
        <v>-1.4000000000000004</v>
      </c>
    </row>
    <row r="26" spans="1:14" ht="36.75" customHeight="1">
      <c r="A26" s="136">
        <v>23</v>
      </c>
      <c r="B26" s="137" t="s">
        <v>291</v>
      </c>
      <c r="C26" s="128" t="s">
        <v>292</v>
      </c>
      <c r="D26" s="131">
        <v>1294.7</v>
      </c>
      <c r="E26" s="131">
        <v>17.8</v>
      </c>
      <c r="F26" s="132">
        <v>996.3</v>
      </c>
      <c r="G26" s="131">
        <v>996.3</v>
      </c>
      <c r="H26" s="131">
        <f t="shared" si="0"/>
        <v>298.40000000000009</v>
      </c>
      <c r="I26" s="131">
        <f t="shared" si="1"/>
        <v>298.40000000000009</v>
      </c>
      <c r="J26" s="48"/>
      <c r="K26" s="48"/>
    </row>
    <row r="27" spans="1:14" ht="25.5">
      <c r="A27" s="136">
        <v>24</v>
      </c>
      <c r="B27" s="137" t="s">
        <v>293</v>
      </c>
      <c r="C27" s="128" t="s">
        <v>294</v>
      </c>
      <c r="D27" s="141">
        <v>21.6</v>
      </c>
      <c r="E27" s="141">
        <v>21.3</v>
      </c>
      <c r="F27" s="142">
        <v>22.8</v>
      </c>
      <c r="G27" s="141">
        <v>22.8</v>
      </c>
      <c r="H27" s="141">
        <f t="shared" si="0"/>
        <v>-1.1999999999999993</v>
      </c>
      <c r="I27" s="141">
        <f t="shared" si="1"/>
        <v>-1.1999999999999993</v>
      </c>
      <c r="J27" s="143"/>
    </row>
    <row r="28" spans="1:14" ht="42.75" customHeight="1">
      <c r="A28" s="136">
        <v>25</v>
      </c>
      <c r="B28" s="137" t="s">
        <v>295</v>
      </c>
      <c r="C28" s="128" t="s">
        <v>296</v>
      </c>
      <c r="D28" s="131">
        <v>528.6</v>
      </c>
      <c r="E28" s="131">
        <v>403.6</v>
      </c>
      <c r="F28" s="132">
        <v>534.70000000000005</v>
      </c>
      <c r="G28" s="131">
        <v>534.70000000000005</v>
      </c>
      <c r="H28" s="131">
        <f t="shared" si="0"/>
        <v>-6.1000000000000227</v>
      </c>
      <c r="I28" s="131">
        <f t="shared" si="1"/>
        <v>-6.1000000000000227</v>
      </c>
    </row>
    <row r="29" spans="1:14" ht="13.5" customHeight="1">
      <c r="A29" s="129">
        <v>26</v>
      </c>
      <c r="B29" s="137" t="s">
        <v>297</v>
      </c>
      <c r="C29" s="128" t="s">
        <v>298</v>
      </c>
      <c r="D29" s="131">
        <v>1.1000000000000001</v>
      </c>
      <c r="E29" s="131">
        <v>1.1000000000000001</v>
      </c>
      <c r="F29" s="132">
        <v>2.2999999999999998</v>
      </c>
      <c r="G29" s="131">
        <v>2.2999999999999998</v>
      </c>
      <c r="H29" s="131">
        <f t="shared" si="0"/>
        <v>-1.1999999999999997</v>
      </c>
      <c r="I29" s="131">
        <f t="shared" si="1"/>
        <v>-1.1999999999999997</v>
      </c>
    </row>
    <row r="30" spans="1:14" ht="31.5" customHeight="1">
      <c r="A30" s="129">
        <v>28</v>
      </c>
      <c r="B30" s="48" t="s">
        <v>299</v>
      </c>
      <c r="C30" s="128" t="s">
        <v>300</v>
      </c>
      <c r="D30" s="131">
        <v>65.8</v>
      </c>
      <c r="E30" s="131">
        <v>64</v>
      </c>
      <c r="F30" s="132">
        <v>65.8</v>
      </c>
      <c r="G30" s="131">
        <v>65.8</v>
      </c>
      <c r="H30" s="131">
        <f t="shared" si="0"/>
        <v>0</v>
      </c>
      <c r="I30" s="131">
        <f t="shared" si="1"/>
        <v>0</v>
      </c>
    </row>
    <row r="31" spans="1:14">
      <c r="A31" s="73"/>
      <c r="B31" s="98" t="s">
        <v>89</v>
      </c>
      <c r="C31" s="73"/>
      <c r="D31" s="144">
        <f t="shared" ref="D31:I31" si="2">SUM(D5:D30)</f>
        <v>7729.8000000000011</v>
      </c>
      <c r="E31" s="144">
        <f t="shared" si="2"/>
        <v>4533.1400000000012</v>
      </c>
      <c r="F31" s="144">
        <f t="shared" si="2"/>
        <v>7006.6</v>
      </c>
      <c r="G31" s="144">
        <f t="shared" si="2"/>
        <v>7174.2</v>
      </c>
      <c r="H31" s="144">
        <f t="shared" si="2"/>
        <v>723.19999999999993</v>
      </c>
      <c r="I31" s="144">
        <f t="shared" si="2"/>
        <v>555.6</v>
      </c>
    </row>
    <row r="32" spans="1:14">
      <c r="B32" s="46"/>
      <c r="C32" s="46"/>
      <c r="D32" s="145"/>
      <c r="E32" s="145"/>
    </row>
    <row r="33" spans="2:9">
      <c r="B33" s="46"/>
      <c r="C33" s="46"/>
      <c r="D33" s="145"/>
      <c r="E33" s="145"/>
    </row>
    <row r="34" spans="2:9">
      <c r="B34" s="46"/>
      <c r="C34" s="46"/>
      <c r="G34" s="147"/>
    </row>
    <row r="35" spans="2:9">
      <c r="B35" s="46"/>
      <c r="C35" s="46"/>
    </row>
    <row r="36" spans="2:9">
      <c r="B36" s="46"/>
      <c r="C36" s="46"/>
    </row>
    <row r="37" spans="2:9">
      <c r="B37" s="46"/>
      <c r="C37" s="46"/>
    </row>
    <row r="38" spans="2:9">
      <c r="B38" s="46"/>
      <c r="C38" s="46"/>
    </row>
    <row r="39" spans="2:9">
      <c r="B39" s="46"/>
      <c r="C39" s="46"/>
    </row>
    <row r="40" spans="2:9">
      <c r="B40" s="46"/>
      <c r="C40" s="46"/>
    </row>
    <row r="41" spans="2:9">
      <c r="B41" s="46"/>
      <c r="C41" s="46"/>
    </row>
    <row r="42" spans="2:9">
      <c r="B42" s="46"/>
      <c r="C42" s="46"/>
    </row>
    <row r="43" spans="2:9">
      <c r="B43" s="46"/>
      <c r="C43" s="46"/>
      <c r="D43" s="47"/>
      <c r="E43" s="47"/>
      <c r="F43" s="139"/>
    </row>
    <row r="44" spans="2:9">
      <c r="B44" s="46"/>
      <c r="C44" s="46"/>
      <c r="G44" s="148"/>
      <c r="H44" s="149"/>
      <c r="I44" s="149"/>
    </row>
    <row r="45" spans="2:9">
      <c r="B45" s="46"/>
      <c r="C45" s="46"/>
    </row>
    <row r="46" spans="2:9">
      <c r="B46" s="46"/>
      <c r="C46" s="46"/>
    </row>
    <row r="47" spans="2:9">
      <c r="B47" s="46"/>
      <c r="C47" s="46"/>
    </row>
    <row r="49" spans="2:2">
      <c r="B49" s="47"/>
    </row>
  </sheetData>
  <mergeCells count="10">
    <mergeCell ref="G1:I1"/>
    <mergeCell ref="J17:M17"/>
    <mergeCell ref="A2:I2"/>
    <mergeCell ref="A3:A4"/>
    <mergeCell ref="B3:B4"/>
    <mergeCell ref="C3:C4"/>
    <mergeCell ref="D3:E3"/>
    <mergeCell ref="F3:F4"/>
    <mergeCell ref="G3:G4"/>
    <mergeCell ref="H3:I3"/>
  </mergeCells>
  <pageMargins left="0.70866141732283472" right="0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A9E0-44EA-48C2-A133-BCF2ABF4E1D3}">
  <dimension ref="A1:F97"/>
  <sheetViews>
    <sheetView workbookViewId="0">
      <selection activeCell="H12" sqref="H12"/>
    </sheetView>
  </sheetViews>
  <sheetFormatPr defaultRowHeight="12.75"/>
  <cols>
    <col min="1" max="1" width="5.85546875" style="151" customWidth="1"/>
    <col min="2" max="2" width="6.7109375" style="212" customWidth="1"/>
    <col min="3" max="3" width="68.7109375" style="152" customWidth="1"/>
    <col min="4" max="4" width="9.7109375" style="152" customWidth="1"/>
  </cols>
  <sheetData>
    <row r="1" spans="1:4">
      <c r="C1" s="494" t="s">
        <v>689</v>
      </c>
      <c r="D1" s="494"/>
    </row>
    <row r="2" spans="1:4" ht="15.75" customHeight="1">
      <c r="A2" s="493" t="s">
        <v>534</v>
      </c>
      <c r="B2" s="493"/>
      <c r="C2" s="493"/>
      <c r="D2" s="493"/>
    </row>
    <row r="3" spans="1:4">
      <c r="A3" s="493"/>
      <c r="B3" s="493"/>
      <c r="C3" s="493"/>
      <c r="D3" s="493"/>
    </row>
    <row r="4" spans="1:4">
      <c r="B4" s="153"/>
      <c r="D4" s="151" t="s">
        <v>94</v>
      </c>
    </row>
    <row r="5" spans="1:4" ht="38.25">
      <c r="A5" s="156" t="s">
        <v>395</v>
      </c>
      <c r="B5" s="157" t="s">
        <v>396</v>
      </c>
      <c r="C5" s="156" t="s">
        <v>397</v>
      </c>
      <c r="D5" s="156" t="s">
        <v>89</v>
      </c>
    </row>
    <row r="6" spans="1:4">
      <c r="A6" s="159">
        <v>1</v>
      </c>
      <c r="B6" s="160" t="s">
        <v>398</v>
      </c>
      <c r="C6" s="156">
        <v>3</v>
      </c>
      <c r="D6" s="156">
        <v>4</v>
      </c>
    </row>
    <row r="7" spans="1:4">
      <c r="A7" s="161">
        <v>1</v>
      </c>
      <c r="B7" s="160" t="s">
        <v>84</v>
      </c>
      <c r="C7" s="162" t="s">
        <v>399</v>
      </c>
      <c r="D7" s="163">
        <f>SUM(D8:D26)</f>
        <v>3515.8</v>
      </c>
    </row>
    <row r="8" spans="1:4" ht="25.5">
      <c r="A8" s="161">
        <v>2</v>
      </c>
      <c r="B8" s="168"/>
      <c r="C8" s="198" t="s">
        <v>426</v>
      </c>
      <c r="D8" s="195">
        <v>50</v>
      </c>
    </row>
    <row r="9" spans="1:4">
      <c r="A9" s="161">
        <v>3</v>
      </c>
      <c r="B9" s="168"/>
      <c r="C9" s="198" t="s">
        <v>473</v>
      </c>
      <c r="D9" s="195">
        <v>117</v>
      </c>
    </row>
    <row r="10" spans="1:4" ht="25.5">
      <c r="A10" s="161">
        <v>4</v>
      </c>
      <c r="B10" s="168"/>
      <c r="C10" s="196" t="s">
        <v>427</v>
      </c>
      <c r="D10" s="195">
        <v>45</v>
      </c>
    </row>
    <row r="11" spans="1:4" ht="25.5">
      <c r="A11" s="161">
        <v>5</v>
      </c>
      <c r="B11" s="168"/>
      <c r="C11" s="196" t="s">
        <v>428</v>
      </c>
      <c r="D11" s="195">
        <v>60</v>
      </c>
    </row>
    <row r="12" spans="1:4" ht="25.5">
      <c r="A12" s="161">
        <v>6</v>
      </c>
      <c r="B12" s="168"/>
      <c r="C12" s="137" t="s">
        <v>474</v>
      </c>
      <c r="D12" s="195">
        <v>64.8</v>
      </c>
    </row>
    <row r="13" spans="1:4" ht="27" customHeight="1">
      <c r="A13" s="161">
        <v>7</v>
      </c>
      <c r="B13" s="168"/>
      <c r="C13" s="137" t="s">
        <v>475</v>
      </c>
      <c r="D13" s="195">
        <v>44</v>
      </c>
    </row>
    <row r="14" spans="1:4">
      <c r="A14" s="161">
        <v>8</v>
      </c>
      <c r="B14" s="168"/>
      <c r="C14" s="217" t="s">
        <v>476</v>
      </c>
      <c r="D14" s="195">
        <v>250</v>
      </c>
    </row>
    <row r="15" spans="1:4">
      <c r="A15" s="161">
        <v>9</v>
      </c>
      <c r="B15" s="168"/>
      <c r="C15" s="218" t="s">
        <v>477</v>
      </c>
      <c r="D15" s="195">
        <v>210</v>
      </c>
    </row>
    <row r="16" spans="1:4" ht="25.5">
      <c r="A16" s="161">
        <v>10</v>
      </c>
      <c r="B16" s="168"/>
      <c r="C16" s="218" t="s">
        <v>478</v>
      </c>
      <c r="D16" s="195">
        <v>332</v>
      </c>
    </row>
    <row r="17" spans="1:4">
      <c r="A17" s="161">
        <v>11</v>
      </c>
      <c r="B17" s="168"/>
      <c r="C17" s="218" t="s">
        <v>479</v>
      </c>
      <c r="D17" s="195">
        <v>300</v>
      </c>
    </row>
    <row r="18" spans="1:4">
      <c r="A18" s="161">
        <v>12</v>
      </c>
      <c r="B18" s="168"/>
      <c r="C18" s="176" t="s">
        <v>480</v>
      </c>
      <c r="D18" s="140">
        <v>101</v>
      </c>
    </row>
    <row r="19" spans="1:4">
      <c r="A19" s="161">
        <v>13</v>
      </c>
      <c r="B19" s="168"/>
      <c r="C19" s="176" t="s">
        <v>481</v>
      </c>
      <c r="D19" s="140">
        <v>300</v>
      </c>
    </row>
    <row r="20" spans="1:4" ht="25.5">
      <c r="A20" s="161">
        <v>14</v>
      </c>
      <c r="B20" s="168"/>
      <c r="C20" s="196" t="s">
        <v>482</v>
      </c>
      <c r="D20" s="195">
        <v>101</v>
      </c>
    </row>
    <row r="21" spans="1:4" ht="25.5">
      <c r="A21" s="161">
        <v>15</v>
      </c>
      <c r="B21" s="168"/>
      <c r="C21" s="176" t="s">
        <v>483</v>
      </c>
      <c r="D21" s="140">
        <v>50</v>
      </c>
    </row>
    <row r="22" spans="1:4">
      <c r="A22" s="161">
        <v>16</v>
      </c>
      <c r="B22" s="168"/>
      <c r="C22" s="176" t="s">
        <v>471</v>
      </c>
      <c r="D22" s="140">
        <v>70</v>
      </c>
    </row>
    <row r="23" spans="1:4" ht="25.5">
      <c r="A23" s="161">
        <v>17</v>
      </c>
      <c r="B23" s="168"/>
      <c r="C23" s="176" t="s">
        <v>472</v>
      </c>
      <c r="D23" s="140">
        <v>50</v>
      </c>
    </row>
    <row r="24" spans="1:4">
      <c r="A24" s="161">
        <v>18</v>
      </c>
      <c r="B24" s="168"/>
      <c r="C24" s="198" t="s">
        <v>484</v>
      </c>
      <c r="D24" s="140">
        <v>900</v>
      </c>
    </row>
    <row r="25" spans="1:4">
      <c r="A25" s="161">
        <v>19</v>
      </c>
      <c r="B25" s="168"/>
      <c r="C25" s="176" t="s">
        <v>485</v>
      </c>
      <c r="D25" s="140">
        <v>400</v>
      </c>
    </row>
    <row r="26" spans="1:4" ht="25.5">
      <c r="A26" s="161">
        <v>20</v>
      </c>
      <c r="B26" s="168"/>
      <c r="C26" s="176" t="s">
        <v>486</v>
      </c>
      <c r="D26" s="140">
        <v>71</v>
      </c>
    </row>
    <row r="27" spans="1:4">
      <c r="A27" s="161">
        <v>21</v>
      </c>
      <c r="B27" s="160" t="s">
        <v>85</v>
      </c>
      <c r="C27" s="178" t="s">
        <v>406</v>
      </c>
      <c r="D27" s="179">
        <f>SUM(D28:D44)</f>
        <v>1381.3</v>
      </c>
    </row>
    <row r="28" spans="1:4" ht="25.5">
      <c r="A28" s="161">
        <v>22</v>
      </c>
      <c r="B28" s="168"/>
      <c r="C28" s="219" t="s">
        <v>487</v>
      </c>
      <c r="D28" s="140">
        <v>82.8</v>
      </c>
    </row>
    <row r="29" spans="1:4" ht="25.5">
      <c r="A29" s="161">
        <v>23</v>
      </c>
      <c r="B29" s="168"/>
      <c r="C29" s="219" t="s">
        <v>488</v>
      </c>
      <c r="D29" s="140">
        <v>23</v>
      </c>
    </row>
    <row r="30" spans="1:4" ht="25.5">
      <c r="A30" s="161">
        <v>24</v>
      </c>
      <c r="B30" s="168"/>
      <c r="C30" s="219" t="s">
        <v>489</v>
      </c>
      <c r="D30" s="140">
        <v>40</v>
      </c>
    </row>
    <row r="31" spans="1:4" ht="25.5">
      <c r="A31" s="161">
        <v>25</v>
      </c>
      <c r="B31" s="168"/>
      <c r="C31" s="219" t="s">
        <v>490</v>
      </c>
      <c r="D31" s="140">
        <v>112</v>
      </c>
    </row>
    <row r="32" spans="1:4">
      <c r="A32" s="161">
        <v>26</v>
      </c>
      <c r="B32" s="168"/>
      <c r="C32" s="219" t="s">
        <v>491</v>
      </c>
      <c r="D32" s="140">
        <v>160</v>
      </c>
    </row>
    <row r="33" spans="1:4" ht="38.25">
      <c r="A33" s="161">
        <v>27</v>
      </c>
      <c r="B33" s="168"/>
      <c r="C33" s="219" t="s">
        <v>492</v>
      </c>
      <c r="D33" s="140">
        <v>23</v>
      </c>
    </row>
    <row r="34" spans="1:4" ht="25.5">
      <c r="A34" s="161">
        <v>28</v>
      </c>
      <c r="B34" s="168"/>
      <c r="C34" s="219" t="s">
        <v>431</v>
      </c>
      <c r="D34" s="140">
        <v>300</v>
      </c>
    </row>
    <row r="35" spans="1:4">
      <c r="A35" s="161">
        <v>29</v>
      </c>
      <c r="B35" s="168"/>
      <c r="C35" s="219" t="s">
        <v>432</v>
      </c>
      <c r="D35" s="140">
        <v>14</v>
      </c>
    </row>
    <row r="36" spans="1:4" ht="25.5">
      <c r="A36" s="161">
        <v>30</v>
      </c>
      <c r="B36" s="220"/>
      <c r="C36" s="137" t="s">
        <v>435</v>
      </c>
      <c r="D36" s="221">
        <v>6.5</v>
      </c>
    </row>
    <row r="37" spans="1:4">
      <c r="A37" s="161">
        <v>31</v>
      </c>
      <c r="B37" s="168"/>
      <c r="C37" s="137" t="s">
        <v>493</v>
      </c>
      <c r="D37" s="221">
        <v>150</v>
      </c>
    </row>
    <row r="38" spans="1:4">
      <c r="A38" s="161">
        <v>32</v>
      </c>
      <c r="B38" s="168"/>
      <c r="C38" s="137" t="s">
        <v>439</v>
      </c>
      <c r="D38" s="221">
        <v>45</v>
      </c>
    </row>
    <row r="39" spans="1:4">
      <c r="A39" s="161">
        <v>33</v>
      </c>
      <c r="B39" s="168"/>
      <c r="C39" s="137" t="s">
        <v>494</v>
      </c>
      <c r="D39" s="221">
        <v>200</v>
      </c>
    </row>
    <row r="40" spans="1:4" ht="25.5">
      <c r="A40" s="161">
        <v>34</v>
      </c>
      <c r="B40" s="220"/>
      <c r="C40" s="198" t="s">
        <v>495</v>
      </c>
      <c r="D40" s="221">
        <f>20+5</f>
        <v>25</v>
      </c>
    </row>
    <row r="41" spans="1:4">
      <c r="A41" s="161">
        <v>35</v>
      </c>
      <c r="B41" s="168"/>
      <c r="C41" s="137" t="s">
        <v>496</v>
      </c>
      <c r="D41" s="221">
        <v>150</v>
      </c>
    </row>
    <row r="42" spans="1:4" ht="25.5">
      <c r="A42" s="161">
        <v>36</v>
      </c>
      <c r="B42" s="220"/>
      <c r="C42" s="137" t="s">
        <v>440</v>
      </c>
      <c r="D42" s="221">
        <v>30</v>
      </c>
    </row>
    <row r="43" spans="1:4" ht="25.5">
      <c r="A43" s="161">
        <v>37</v>
      </c>
      <c r="B43" s="220"/>
      <c r="C43" s="137" t="s">
        <v>441</v>
      </c>
      <c r="D43" s="221">
        <v>15</v>
      </c>
    </row>
    <row r="44" spans="1:4">
      <c r="A44" s="161">
        <v>38</v>
      </c>
      <c r="B44" s="220"/>
      <c r="C44" s="137" t="s">
        <v>497</v>
      </c>
      <c r="D44" s="221">
        <v>5</v>
      </c>
    </row>
    <row r="45" spans="1:4">
      <c r="A45" s="161">
        <v>40</v>
      </c>
      <c r="B45" s="160" t="s">
        <v>86</v>
      </c>
      <c r="C45" s="222" t="s">
        <v>443</v>
      </c>
      <c r="D45" s="163">
        <f>SUM(D46:D67)</f>
        <v>3813.4</v>
      </c>
    </row>
    <row r="46" spans="1:4">
      <c r="A46" s="161">
        <v>41</v>
      </c>
      <c r="B46" s="168"/>
      <c r="C46" s="130" t="s">
        <v>498</v>
      </c>
      <c r="D46" s="221">
        <v>277.89999999999998</v>
      </c>
    </row>
    <row r="47" spans="1:4" ht="25.5">
      <c r="A47" s="161">
        <v>42</v>
      </c>
      <c r="B47" s="168"/>
      <c r="C47" s="130" t="s">
        <v>499</v>
      </c>
      <c r="D47" s="221">
        <v>50</v>
      </c>
    </row>
    <row r="48" spans="1:4">
      <c r="A48" s="161">
        <v>43</v>
      </c>
      <c r="B48" s="168"/>
      <c r="C48" s="130" t="s">
        <v>500</v>
      </c>
      <c r="D48" s="221">
        <v>7.5</v>
      </c>
    </row>
    <row r="49" spans="1:4">
      <c r="A49" s="161">
        <v>44</v>
      </c>
      <c r="B49" s="168"/>
      <c r="C49" s="198" t="s">
        <v>501</v>
      </c>
      <c r="D49" s="140">
        <v>135</v>
      </c>
    </row>
    <row r="50" spans="1:4" ht="25.5">
      <c r="A50" s="161">
        <v>45</v>
      </c>
      <c r="B50" s="168"/>
      <c r="C50" s="180" t="s">
        <v>502</v>
      </c>
      <c r="D50" s="140">
        <f>60</f>
        <v>60</v>
      </c>
    </row>
    <row r="51" spans="1:4">
      <c r="A51" s="161">
        <v>46</v>
      </c>
      <c r="B51" s="168"/>
      <c r="C51" s="176" t="s">
        <v>503</v>
      </c>
      <c r="D51" s="140">
        <v>100</v>
      </c>
    </row>
    <row r="52" spans="1:4" ht="25.5">
      <c r="A52" s="161">
        <v>47</v>
      </c>
      <c r="B52" s="168"/>
      <c r="C52" s="180" t="s">
        <v>504</v>
      </c>
      <c r="D52" s="140">
        <v>434.1</v>
      </c>
    </row>
    <row r="53" spans="1:4">
      <c r="A53" s="161">
        <v>48</v>
      </c>
      <c r="B53" s="168"/>
      <c r="C53" s="176" t="s">
        <v>505</v>
      </c>
      <c r="D53" s="140">
        <v>30</v>
      </c>
    </row>
    <row r="54" spans="1:4">
      <c r="A54" s="161">
        <v>49</v>
      </c>
      <c r="B54" s="168"/>
      <c r="C54" s="130" t="s">
        <v>506</v>
      </c>
      <c r="D54" s="140">
        <v>23</v>
      </c>
    </row>
    <row r="55" spans="1:4" ht="25.5">
      <c r="A55" s="161">
        <v>50</v>
      </c>
      <c r="B55" s="168"/>
      <c r="C55" s="130" t="s">
        <v>507</v>
      </c>
      <c r="D55" s="140">
        <v>50</v>
      </c>
    </row>
    <row r="56" spans="1:4">
      <c r="A56" s="161">
        <v>51</v>
      </c>
      <c r="B56" s="168"/>
      <c r="C56" s="130" t="s">
        <v>508</v>
      </c>
      <c r="D56" s="140">
        <v>80</v>
      </c>
    </row>
    <row r="57" spans="1:4">
      <c r="A57" s="161">
        <v>52</v>
      </c>
      <c r="B57" s="168"/>
      <c r="C57" s="130" t="s">
        <v>509</v>
      </c>
      <c r="D57" s="140">
        <v>50</v>
      </c>
    </row>
    <row r="58" spans="1:4">
      <c r="A58" s="161">
        <v>53</v>
      </c>
      <c r="B58" s="168"/>
      <c r="C58" s="176" t="s">
        <v>510</v>
      </c>
      <c r="D58" s="140">
        <v>150</v>
      </c>
    </row>
    <row r="59" spans="1:4">
      <c r="A59" s="161">
        <v>54</v>
      </c>
      <c r="B59" s="168"/>
      <c r="C59" s="130" t="s">
        <v>511</v>
      </c>
      <c r="D59" s="140">
        <v>230</v>
      </c>
    </row>
    <row r="60" spans="1:4" ht="25.5">
      <c r="A60" s="161">
        <v>55</v>
      </c>
      <c r="B60" s="168"/>
      <c r="C60" s="130" t="s">
        <v>512</v>
      </c>
      <c r="D60" s="140">
        <v>210</v>
      </c>
    </row>
    <row r="61" spans="1:4">
      <c r="A61" s="161">
        <v>56</v>
      </c>
      <c r="B61" s="168"/>
      <c r="C61" s="130" t="s">
        <v>513</v>
      </c>
      <c r="D61" s="140">
        <v>120</v>
      </c>
    </row>
    <row r="62" spans="1:4">
      <c r="A62" s="161">
        <v>57</v>
      </c>
      <c r="B62" s="168"/>
      <c r="C62" s="130" t="s">
        <v>514</v>
      </c>
      <c r="D62" s="140">
        <v>200</v>
      </c>
    </row>
    <row r="63" spans="1:4">
      <c r="A63" s="161">
        <v>58</v>
      </c>
      <c r="B63" s="168"/>
      <c r="C63" s="176" t="s">
        <v>515</v>
      </c>
      <c r="D63" s="140">
        <v>55</v>
      </c>
    </row>
    <row r="64" spans="1:4">
      <c r="A64" s="161">
        <v>59</v>
      </c>
      <c r="B64" s="168"/>
      <c r="C64" s="130" t="s">
        <v>516</v>
      </c>
      <c r="D64" s="140">
        <v>80</v>
      </c>
    </row>
    <row r="65" spans="1:4">
      <c r="A65" s="161">
        <v>60</v>
      </c>
      <c r="B65" s="168"/>
      <c r="C65" s="176" t="s">
        <v>517</v>
      </c>
      <c r="D65" s="140">
        <v>1000</v>
      </c>
    </row>
    <row r="66" spans="1:4" ht="25.5">
      <c r="A66" s="161">
        <v>61</v>
      </c>
      <c r="B66" s="168"/>
      <c r="C66" s="176" t="s">
        <v>518</v>
      </c>
      <c r="D66" s="140">
        <v>184.9</v>
      </c>
    </row>
    <row r="67" spans="1:4" ht="25.5">
      <c r="A67" s="161">
        <v>62</v>
      </c>
      <c r="B67" s="168"/>
      <c r="C67" s="176" t="s">
        <v>519</v>
      </c>
      <c r="D67" s="140">
        <f>300-14</f>
        <v>286</v>
      </c>
    </row>
    <row r="68" spans="1:4">
      <c r="A68" s="161">
        <v>63</v>
      </c>
      <c r="B68" s="160" t="s">
        <v>87</v>
      </c>
      <c r="C68" s="183" t="s">
        <v>418</v>
      </c>
      <c r="D68" s="179">
        <f>SUM(D69:D82)</f>
        <v>1373.6</v>
      </c>
    </row>
    <row r="69" spans="1:4">
      <c r="A69" s="161">
        <v>64</v>
      </c>
      <c r="B69" s="168"/>
      <c r="C69" s="176" t="s">
        <v>520</v>
      </c>
      <c r="D69" s="140">
        <v>40</v>
      </c>
    </row>
    <row r="70" spans="1:4">
      <c r="A70" s="161">
        <v>65</v>
      </c>
      <c r="B70" s="168"/>
      <c r="C70" s="176" t="s">
        <v>521</v>
      </c>
      <c r="D70" s="140">
        <v>50</v>
      </c>
    </row>
    <row r="71" spans="1:4" ht="25.5">
      <c r="A71" s="161">
        <v>66</v>
      </c>
      <c r="B71" s="168"/>
      <c r="C71" s="176" t="s">
        <v>522</v>
      </c>
      <c r="D71" s="140">
        <v>3.8</v>
      </c>
    </row>
    <row r="72" spans="1:4" ht="25.5">
      <c r="A72" s="161">
        <v>67</v>
      </c>
      <c r="B72" s="168"/>
      <c r="C72" s="176" t="s">
        <v>523</v>
      </c>
      <c r="D72" s="140">
        <v>3.8</v>
      </c>
    </row>
    <row r="73" spans="1:4">
      <c r="A73" s="161">
        <v>68</v>
      </c>
      <c r="B73" s="168"/>
      <c r="C73" s="130" t="s">
        <v>524</v>
      </c>
      <c r="D73" s="140">
        <v>300</v>
      </c>
    </row>
    <row r="74" spans="1:4" ht="25.5">
      <c r="A74" s="161">
        <v>69</v>
      </c>
      <c r="B74" s="168"/>
      <c r="C74" s="130" t="s">
        <v>525</v>
      </c>
      <c r="D74" s="140">
        <v>200</v>
      </c>
    </row>
    <row r="75" spans="1:4" ht="38.25">
      <c r="A75" s="161">
        <v>70</v>
      </c>
      <c r="B75" s="168"/>
      <c r="C75" s="130" t="s">
        <v>447</v>
      </c>
      <c r="D75" s="140">
        <v>15</v>
      </c>
    </row>
    <row r="76" spans="1:4">
      <c r="A76" s="161">
        <v>71</v>
      </c>
      <c r="B76" s="168"/>
      <c r="C76" s="176" t="s">
        <v>526</v>
      </c>
      <c r="D76" s="140">
        <v>170</v>
      </c>
    </row>
    <row r="77" spans="1:4">
      <c r="A77" s="161">
        <v>72</v>
      </c>
      <c r="B77" s="168"/>
      <c r="C77" s="130" t="s">
        <v>527</v>
      </c>
      <c r="D77" s="140">
        <v>55</v>
      </c>
    </row>
    <row r="78" spans="1:4" ht="38.25">
      <c r="A78" s="161">
        <v>73</v>
      </c>
      <c r="B78" s="168"/>
      <c r="C78" s="130" t="s">
        <v>528</v>
      </c>
      <c r="D78" s="140">
        <v>180</v>
      </c>
    </row>
    <row r="79" spans="1:4">
      <c r="A79" s="161">
        <v>74</v>
      </c>
      <c r="B79" s="168"/>
      <c r="C79" s="130" t="s">
        <v>529</v>
      </c>
      <c r="D79" s="140">
        <v>145</v>
      </c>
    </row>
    <row r="80" spans="1:4">
      <c r="A80" s="161">
        <v>75</v>
      </c>
      <c r="B80" s="168"/>
      <c r="C80" s="130" t="s">
        <v>530</v>
      </c>
      <c r="D80" s="140">
        <v>159</v>
      </c>
    </row>
    <row r="81" spans="1:6" ht="38.25">
      <c r="A81" s="161">
        <v>76</v>
      </c>
      <c r="B81" s="168"/>
      <c r="C81" s="130" t="s">
        <v>531</v>
      </c>
      <c r="D81" s="140">
        <v>30</v>
      </c>
    </row>
    <row r="82" spans="1:6">
      <c r="A82" s="161">
        <v>77</v>
      </c>
      <c r="B82" s="168"/>
      <c r="C82" s="130" t="s">
        <v>532</v>
      </c>
      <c r="D82" s="140">
        <v>22</v>
      </c>
    </row>
    <row r="83" spans="1:6">
      <c r="A83" s="161">
        <v>80</v>
      </c>
      <c r="B83" s="160" t="s">
        <v>88</v>
      </c>
      <c r="C83" s="178" t="s">
        <v>449</v>
      </c>
      <c r="D83" s="179">
        <f>SUM(D84)</f>
        <v>17</v>
      </c>
    </row>
    <row r="84" spans="1:6" ht="25.5">
      <c r="A84" s="161">
        <v>81</v>
      </c>
      <c r="B84" s="220"/>
      <c r="C84" s="223" t="s">
        <v>450</v>
      </c>
      <c r="D84" s="140">
        <v>17</v>
      </c>
    </row>
    <row r="85" spans="1:6" ht="14.25">
      <c r="A85" s="161">
        <v>82</v>
      </c>
      <c r="B85" s="168"/>
      <c r="C85" s="224" t="s">
        <v>96</v>
      </c>
      <c r="D85" s="225">
        <f>+D7+D27+D45+D68+D83</f>
        <v>10101.1</v>
      </c>
      <c r="F85" s="226"/>
    </row>
    <row r="86" spans="1:6">
      <c r="C86" s="151"/>
    </row>
    <row r="87" spans="1:6">
      <c r="A87" s="46" t="s">
        <v>533</v>
      </c>
      <c r="B87" s="46"/>
      <c r="C87" s="46"/>
      <c r="D87" s="46"/>
    </row>
    <row r="88" spans="1:6">
      <c r="C88" s="227"/>
      <c r="D88" s="200"/>
    </row>
    <row r="97" spans="4:4">
      <c r="D97" s="228"/>
    </row>
  </sheetData>
  <mergeCells count="2">
    <mergeCell ref="A2:D3"/>
    <mergeCell ref="C1:D1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F2AE-CD23-44DC-8DA1-010006E21110}">
  <dimension ref="A1:J90"/>
  <sheetViews>
    <sheetView workbookViewId="0">
      <selection activeCell="G17" sqref="G17"/>
    </sheetView>
  </sheetViews>
  <sheetFormatPr defaultColWidth="9.140625" defaultRowHeight="12.75"/>
  <cols>
    <col min="1" max="1" width="4.7109375" style="152" customWidth="1"/>
    <col min="2" max="2" width="7" style="153" customWidth="1"/>
    <col min="3" max="3" width="58.5703125" style="154" customWidth="1"/>
    <col min="4" max="4" width="8.85546875" style="151" customWidth="1"/>
    <col min="5" max="6" width="9.140625" style="47"/>
    <col min="7" max="16384" width="9.140625" style="46"/>
  </cols>
  <sheetData>
    <row r="1" spans="1:10">
      <c r="D1" s="212" t="s">
        <v>695</v>
      </c>
    </row>
    <row r="2" spans="1:10" ht="35.25" customHeight="1">
      <c r="A2" s="445" t="s">
        <v>421</v>
      </c>
      <c r="B2" s="445"/>
      <c r="C2" s="445"/>
      <c r="D2" s="445"/>
      <c r="J2" s="155"/>
    </row>
    <row r="4" spans="1:10" ht="38.25">
      <c r="A4" s="156" t="s">
        <v>395</v>
      </c>
      <c r="B4" s="157" t="s">
        <v>396</v>
      </c>
      <c r="C4" s="156" t="s">
        <v>397</v>
      </c>
      <c r="D4" s="156" t="s">
        <v>89</v>
      </c>
      <c r="E4" s="158"/>
      <c r="F4" s="158"/>
    </row>
    <row r="5" spans="1:10" s="155" customFormat="1" ht="12.75" customHeight="1">
      <c r="A5" s="159">
        <v>1</v>
      </c>
      <c r="B5" s="160" t="s">
        <v>398</v>
      </c>
      <c r="C5" s="156">
        <v>3</v>
      </c>
      <c r="D5" s="156">
        <v>4</v>
      </c>
      <c r="E5" s="158"/>
      <c r="F5" s="158"/>
    </row>
    <row r="6" spans="1:10">
      <c r="A6" s="161">
        <v>1</v>
      </c>
      <c r="B6" s="160" t="s">
        <v>84</v>
      </c>
      <c r="C6" s="162" t="s">
        <v>399</v>
      </c>
      <c r="D6" s="163">
        <f>+D7+D40+D10+D16+D42</f>
        <v>815.80000000000007</v>
      </c>
      <c r="E6" s="164"/>
      <c r="F6" s="164"/>
    </row>
    <row r="7" spans="1:10">
      <c r="A7" s="161">
        <v>2</v>
      </c>
      <c r="B7" s="165"/>
      <c r="C7" s="166" t="s">
        <v>400</v>
      </c>
      <c r="D7" s="167">
        <f>+D8+D9</f>
        <v>368.90000000000003</v>
      </c>
      <c r="E7" s="164"/>
      <c r="F7" s="164"/>
    </row>
    <row r="8" spans="1:10">
      <c r="A8" s="161">
        <v>3</v>
      </c>
      <c r="B8" s="168"/>
      <c r="C8" s="169" t="s">
        <v>154</v>
      </c>
      <c r="D8" s="140">
        <v>360.3</v>
      </c>
      <c r="E8" s="164"/>
      <c r="F8" s="164"/>
    </row>
    <row r="9" spans="1:10">
      <c r="A9" s="161">
        <v>4</v>
      </c>
      <c r="B9" s="168"/>
      <c r="C9" s="170" t="s">
        <v>183</v>
      </c>
      <c r="D9" s="140">
        <v>8.6</v>
      </c>
      <c r="E9" s="164"/>
      <c r="F9" s="164"/>
    </row>
    <row r="10" spans="1:10" ht="24.75" customHeight="1">
      <c r="A10" s="161">
        <v>5</v>
      </c>
      <c r="B10" s="168"/>
      <c r="C10" s="171" t="s">
        <v>422</v>
      </c>
      <c r="D10" s="172">
        <f>SUM(D11:D15)</f>
        <v>42.3</v>
      </c>
      <c r="E10" s="164"/>
      <c r="F10" s="164"/>
    </row>
    <row r="11" spans="1:10">
      <c r="A11" s="161">
        <v>6</v>
      </c>
      <c r="B11" s="168"/>
      <c r="C11" s="173" t="s">
        <v>401</v>
      </c>
      <c r="D11" s="174">
        <v>4.2</v>
      </c>
      <c r="E11" s="164"/>
      <c r="F11" s="164"/>
    </row>
    <row r="12" spans="1:10">
      <c r="A12" s="161">
        <v>7</v>
      </c>
      <c r="B12" s="168"/>
      <c r="C12" s="175" t="s">
        <v>107</v>
      </c>
      <c r="D12" s="118">
        <v>8.5</v>
      </c>
      <c r="E12" s="164"/>
      <c r="F12" s="164"/>
    </row>
    <row r="13" spans="1:10">
      <c r="A13" s="161">
        <v>8</v>
      </c>
      <c r="B13" s="168"/>
      <c r="C13" s="175" t="s">
        <v>115</v>
      </c>
      <c r="D13" s="118">
        <v>12.7</v>
      </c>
      <c r="E13" s="164"/>
      <c r="F13" s="164"/>
    </row>
    <row r="14" spans="1:10">
      <c r="A14" s="161">
        <v>9</v>
      </c>
      <c r="B14" s="168"/>
      <c r="C14" s="175" t="s">
        <v>117</v>
      </c>
      <c r="D14" s="118">
        <v>12.7</v>
      </c>
      <c r="E14" s="164"/>
      <c r="F14" s="164"/>
    </row>
    <row r="15" spans="1:10">
      <c r="A15" s="161">
        <v>10</v>
      </c>
      <c r="B15" s="168"/>
      <c r="C15" s="176" t="s">
        <v>119</v>
      </c>
      <c r="D15" s="118">
        <v>4.2</v>
      </c>
      <c r="E15" s="164"/>
      <c r="F15" s="164"/>
    </row>
    <row r="16" spans="1:10" ht="51">
      <c r="A16" s="161">
        <v>11</v>
      </c>
      <c r="B16" s="168"/>
      <c r="C16" s="171" t="s">
        <v>402</v>
      </c>
      <c r="D16" s="177">
        <f>SUM(D17:D39)</f>
        <v>314</v>
      </c>
      <c r="E16" s="164"/>
      <c r="F16" s="164"/>
    </row>
    <row r="17" spans="1:6">
      <c r="A17" s="161">
        <v>12</v>
      </c>
      <c r="B17" s="168"/>
      <c r="C17" s="173" t="s">
        <v>401</v>
      </c>
      <c r="D17" s="118">
        <v>11.8</v>
      </c>
      <c r="E17" s="164"/>
      <c r="F17" s="164"/>
    </row>
    <row r="18" spans="1:6">
      <c r="A18" s="161">
        <v>13</v>
      </c>
      <c r="B18" s="168"/>
      <c r="C18" s="173" t="s">
        <v>107</v>
      </c>
      <c r="D18" s="118">
        <v>11.8</v>
      </c>
      <c r="E18" s="164"/>
      <c r="F18" s="164"/>
    </row>
    <row r="19" spans="1:6">
      <c r="A19" s="161">
        <v>14</v>
      </c>
      <c r="B19" s="168"/>
      <c r="C19" s="173" t="s">
        <v>109</v>
      </c>
      <c r="D19" s="118">
        <v>12.6</v>
      </c>
      <c r="E19" s="164"/>
      <c r="F19" s="164"/>
    </row>
    <row r="20" spans="1:6">
      <c r="A20" s="161">
        <v>15</v>
      </c>
      <c r="B20" s="168"/>
      <c r="C20" s="173" t="s">
        <v>111</v>
      </c>
      <c r="D20" s="118">
        <v>12.3</v>
      </c>
      <c r="E20" s="164"/>
      <c r="F20" s="164"/>
    </row>
    <row r="21" spans="1:6">
      <c r="A21" s="161">
        <v>16</v>
      </c>
      <c r="B21" s="168"/>
      <c r="C21" s="173" t="s">
        <v>113</v>
      </c>
      <c r="D21" s="118">
        <v>12.9</v>
      </c>
      <c r="E21" s="164"/>
      <c r="F21" s="164"/>
    </row>
    <row r="22" spans="1:6">
      <c r="A22" s="161">
        <v>17</v>
      </c>
      <c r="B22" s="168"/>
      <c r="C22" s="173" t="s">
        <v>115</v>
      </c>
      <c r="D22" s="118">
        <v>14.3</v>
      </c>
      <c r="E22" s="164"/>
      <c r="F22" s="164"/>
    </row>
    <row r="23" spans="1:6">
      <c r="A23" s="161">
        <v>18</v>
      </c>
      <c r="B23" s="168"/>
      <c r="C23" s="173" t="s">
        <v>117</v>
      </c>
      <c r="D23" s="118">
        <v>12.9</v>
      </c>
      <c r="E23" s="164"/>
      <c r="F23" s="164"/>
    </row>
    <row r="24" spans="1:6">
      <c r="A24" s="161">
        <v>19</v>
      </c>
      <c r="B24" s="168"/>
      <c r="C24" s="176" t="s">
        <v>119</v>
      </c>
      <c r="D24" s="118">
        <v>12.3</v>
      </c>
      <c r="E24" s="164"/>
      <c r="F24" s="164"/>
    </row>
    <row r="25" spans="1:6">
      <c r="A25" s="161">
        <v>20</v>
      </c>
      <c r="B25" s="168"/>
      <c r="C25" s="173" t="s">
        <v>123</v>
      </c>
      <c r="D25" s="118">
        <v>9.3000000000000007</v>
      </c>
      <c r="E25" s="164"/>
      <c r="F25" s="164"/>
    </row>
    <row r="26" spans="1:6">
      <c r="A26" s="161">
        <v>21</v>
      </c>
      <c r="B26" s="168"/>
      <c r="C26" s="60" t="s">
        <v>125</v>
      </c>
      <c r="D26" s="118">
        <v>8.6999999999999993</v>
      </c>
      <c r="E26" s="164"/>
      <c r="F26" s="164"/>
    </row>
    <row r="27" spans="1:6">
      <c r="A27" s="161">
        <v>22</v>
      </c>
      <c r="B27" s="168"/>
      <c r="C27" s="60" t="s">
        <v>127</v>
      </c>
      <c r="D27" s="118">
        <v>1.4</v>
      </c>
      <c r="E27" s="164"/>
      <c r="F27" s="164"/>
    </row>
    <row r="28" spans="1:6">
      <c r="A28" s="161">
        <v>23</v>
      </c>
      <c r="B28" s="168"/>
      <c r="C28" s="60" t="s">
        <v>129</v>
      </c>
      <c r="D28" s="118">
        <v>5.6</v>
      </c>
      <c r="E28" s="164"/>
      <c r="F28" s="164"/>
    </row>
    <row r="29" spans="1:6">
      <c r="A29" s="161">
        <v>24</v>
      </c>
      <c r="B29" s="168"/>
      <c r="C29" s="173" t="s">
        <v>403</v>
      </c>
      <c r="D29" s="118">
        <v>7.9</v>
      </c>
      <c r="E29" s="164"/>
      <c r="F29" s="164"/>
    </row>
    <row r="30" spans="1:6">
      <c r="A30" s="161">
        <v>25</v>
      </c>
      <c r="B30" s="168"/>
      <c r="C30" s="60" t="s">
        <v>65</v>
      </c>
      <c r="D30" s="118">
        <v>3.6</v>
      </c>
      <c r="E30" s="164"/>
      <c r="F30" s="164"/>
    </row>
    <row r="31" spans="1:6">
      <c r="A31" s="161">
        <v>26</v>
      </c>
      <c r="B31" s="168"/>
      <c r="C31" s="60" t="s">
        <v>138</v>
      </c>
      <c r="D31" s="118">
        <v>0.9</v>
      </c>
      <c r="E31" s="164"/>
      <c r="F31" s="164"/>
    </row>
    <row r="32" spans="1:6">
      <c r="A32" s="161">
        <v>27</v>
      </c>
      <c r="B32" s="168"/>
      <c r="C32" s="60" t="s">
        <v>140</v>
      </c>
      <c r="D32" s="118">
        <v>10.7</v>
      </c>
      <c r="E32" s="164"/>
      <c r="F32" s="164"/>
    </row>
    <row r="33" spans="1:6">
      <c r="A33" s="161">
        <v>28</v>
      </c>
      <c r="B33" s="168"/>
      <c r="C33" s="60" t="s">
        <v>142</v>
      </c>
      <c r="D33" s="118">
        <v>1.1000000000000001</v>
      </c>
      <c r="E33" s="164"/>
      <c r="F33" s="164"/>
    </row>
    <row r="34" spans="1:6">
      <c r="A34" s="161">
        <v>29</v>
      </c>
      <c r="B34" s="168"/>
      <c r="C34" s="60" t="s">
        <v>144</v>
      </c>
      <c r="D34" s="118">
        <v>11.2</v>
      </c>
      <c r="E34" s="164"/>
      <c r="F34" s="164"/>
    </row>
    <row r="35" spans="1:6">
      <c r="A35" s="161">
        <v>30</v>
      </c>
      <c r="B35" s="168"/>
      <c r="C35" s="173" t="s">
        <v>148</v>
      </c>
      <c r="D35" s="118">
        <v>30.9</v>
      </c>
      <c r="E35" s="164"/>
      <c r="F35" s="164"/>
    </row>
    <row r="36" spans="1:6">
      <c r="A36" s="161">
        <v>31</v>
      </c>
      <c r="B36" s="168"/>
      <c r="C36" s="175" t="s">
        <v>150</v>
      </c>
      <c r="D36" s="118">
        <v>25.8</v>
      </c>
      <c r="E36" s="164"/>
      <c r="F36" s="164"/>
    </row>
    <row r="37" spans="1:6">
      <c r="A37" s="161">
        <v>32</v>
      </c>
      <c r="B37" s="168"/>
      <c r="C37" s="173" t="s">
        <v>152</v>
      </c>
      <c r="D37" s="118">
        <v>92.6</v>
      </c>
      <c r="E37" s="164"/>
      <c r="F37" s="164"/>
    </row>
    <row r="38" spans="1:6">
      <c r="A38" s="161">
        <v>33</v>
      </c>
      <c r="B38" s="168"/>
      <c r="C38" s="192" t="s">
        <v>25</v>
      </c>
      <c r="D38" s="118">
        <v>2</v>
      </c>
      <c r="E38" s="164"/>
      <c r="F38" s="164"/>
    </row>
    <row r="39" spans="1:6">
      <c r="A39" s="161">
        <v>34</v>
      </c>
      <c r="B39" s="168"/>
      <c r="C39" s="192" t="s">
        <v>26</v>
      </c>
      <c r="D39" s="118">
        <v>1.4</v>
      </c>
      <c r="E39" s="164"/>
      <c r="F39" s="164"/>
    </row>
    <row r="40" spans="1:6">
      <c r="A40" s="161">
        <v>35</v>
      </c>
      <c r="B40" s="168"/>
      <c r="C40" s="166" t="s">
        <v>404</v>
      </c>
      <c r="D40" s="167">
        <f>+D41</f>
        <v>59.2</v>
      </c>
      <c r="E40" s="164"/>
      <c r="F40" s="164"/>
    </row>
    <row r="41" spans="1:6">
      <c r="A41" s="161">
        <v>36</v>
      </c>
      <c r="B41" s="168"/>
      <c r="C41" s="176" t="s">
        <v>165</v>
      </c>
      <c r="D41" s="140">
        <v>59.2</v>
      </c>
      <c r="E41" s="164"/>
      <c r="F41" s="164"/>
    </row>
    <row r="42" spans="1:6">
      <c r="A42" s="161">
        <v>37</v>
      </c>
      <c r="B42" s="168"/>
      <c r="C42" s="166" t="s">
        <v>405</v>
      </c>
      <c r="D42" s="167">
        <f>+D43</f>
        <v>31.4</v>
      </c>
      <c r="E42" s="164"/>
      <c r="F42" s="164"/>
    </row>
    <row r="43" spans="1:6">
      <c r="A43" s="161">
        <v>38</v>
      </c>
      <c r="B43" s="168"/>
      <c r="C43" s="169" t="s">
        <v>183</v>
      </c>
      <c r="D43" s="140">
        <v>31.4</v>
      </c>
      <c r="E43" s="164"/>
      <c r="F43" s="164"/>
    </row>
    <row r="44" spans="1:6">
      <c r="A44" s="161">
        <v>39</v>
      </c>
      <c r="B44" s="160" t="s">
        <v>85</v>
      </c>
      <c r="C44" s="178" t="s">
        <v>406</v>
      </c>
      <c r="D44" s="179">
        <f>+D45+D47+D53+D58+D60+D62+D64+D66+D68</f>
        <v>637.5</v>
      </c>
      <c r="E44" s="164"/>
      <c r="F44" s="164"/>
    </row>
    <row r="45" spans="1:6">
      <c r="A45" s="161">
        <v>40</v>
      </c>
      <c r="B45" s="168"/>
      <c r="C45" s="166" t="s">
        <v>407</v>
      </c>
      <c r="D45" s="167">
        <f>+D46</f>
        <v>27</v>
      </c>
      <c r="E45" s="164"/>
      <c r="F45" s="164"/>
    </row>
    <row r="46" spans="1:6">
      <c r="A46" s="161">
        <v>41</v>
      </c>
      <c r="B46" s="168"/>
      <c r="C46" s="170" t="s">
        <v>53</v>
      </c>
      <c r="D46" s="140">
        <v>27</v>
      </c>
      <c r="E46" s="164"/>
      <c r="F46" s="164"/>
    </row>
    <row r="47" spans="1:6" ht="25.5">
      <c r="A47" s="161">
        <v>42</v>
      </c>
      <c r="B47" s="168"/>
      <c r="C47" s="171" t="s">
        <v>408</v>
      </c>
      <c r="D47" s="167">
        <f>SUM(D48:D52)</f>
        <v>105</v>
      </c>
      <c r="E47" s="164"/>
      <c r="F47" s="164"/>
    </row>
    <row r="48" spans="1:6">
      <c r="A48" s="161">
        <v>43</v>
      </c>
      <c r="B48" s="168"/>
      <c r="C48" s="175" t="s">
        <v>170</v>
      </c>
      <c r="D48" s="140">
        <v>17.8</v>
      </c>
      <c r="E48" s="164"/>
      <c r="F48" s="164"/>
    </row>
    <row r="49" spans="1:7">
      <c r="A49" s="161">
        <v>44</v>
      </c>
      <c r="B49" s="168"/>
      <c r="C49" s="193" t="s">
        <v>5</v>
      </c>
      <c r="D49" s="140">
        <v>5.5</v>
      </c>
      <c r="E49" s="164"/>
      <c r="F49" s="164"/>
    </row>
    <row r="50" spans="1:7">
      <c r="A50" s="161">
        <v>45</v>
      </c>
      <c r="B50" s="168"/>
      <c r="C50" s="194" t="s">
        <v>25</v>
      </c>
      <c r="D50" s="140">
        <v>9.5</v>
      </c>
      <c r="E50" s="164"/>
      <c r="F50" s="164"/>
    </row>
    <row r="51" spans="1:7">
      <c r="A51" s="161">
        <v>46</v>
      </c>
      <c r="B51" s="168"/>
      <c r="C51" s="194" t="s">
        <v>409</v>
      </c>
      <c r="D51" s="140">
        <v>9.8000000000000007</v>
      </c>
      <c r="E51" s="164"/>
      <c r="F51" s="164"/>
    </row>
    <row r="52" spans="1:7">
      <c r="A52" s="161">
        <v>47</v>
      </c>
      <c r="B52" s="168"/>
      <c r="C52" s="175" t="s">
        <v>53</v>
      </c>
      <c r="D52" s="140">
        <v>62.4</v>
      </c>
      <c r="E52" s="164"/>
      <c r="F52" s="164"/>
    </row>
    <row r="53" spans="1:7" ht="25.5">
      <c r="A53" s="161">
        <v>48</v>
      </c>
      <c r="B53" s="168"/>
      <c r="C53" s="166" t="s">
        <v>410</v>
      </c>
      <c r="D53" s="167">
        <f>SUM(D54:D57)</f>
        <v>29.5</v>
      </c>
      <c r="E53" s="164"/>
      <c r="F53" s="164"/>
    </row>
    <row r="54" spans="1:7">
      <c r="A54" s="161">
        <v>49</v>
      </c>
      <c r="B54" s="168"/>
      <c r="C54" s="180" t="s">
        <v>170</v>
      </c>
      <c r="D54" s="140">
        <v>10.6</v>
      </c>
      <c r="E54" s="164"/>
      <c r="F54" s="164"/>
      <c r="G54" s="47"/>
    </row>
    <row r="55" spans="1:7">
      <c r="A55" s="161">
        <v>50</v>
      </c>
      <c r="B55" s="168"/>
      <c r="C55" s="137" t="s">
        <v>5</v>
      </c>
      <c r="D55" s="140">
        <v>4.5999999999999996</v>
      </c>
      <c r="E55" s="164"/>
      <c r="F55" s="164"/>
      <c r="G55" s="47"/>
    </row>
    <row r="56" spans="1:7">
      <c r="A56" s="161">
        <v>51</v>
      </c>
      <c r="B56" s="168"/>
      <c r="C56" s="194" t="s">
        <v>25</v>
      </c>
      <c r="D56" s="140">
        <v>2.5</v>
      </c>
      <c r="E56" s="164"/>
      <c r="F56" s="164"/>
      <c r="G56" s="47"/>
    </row>
    <row r="57" spans="1:7">
      <c r="A57" s="161">
        <v>52</v>
      </c>
      <c r="B57" s="168"/>
      <c r="C57" s="137" t="s">
        <v>53</v>
      </c>
      <c r="D57" s="140">
        <v>11.8</v>
      </c>
      <c r="E57" s="164"/>
      <c r="F57" s="164"/>
      <c r="G57" s="47"/>
    </row>
    <row r="58" spans="1:7" ht="25.5">
      <c r="A58" s="161">
        <v>53</v>
      </c>
      <c r="B58" s="168"/>
      <c r="C58" s="166" t="s">
        <v>411</v>
      </c>
      <c r="D58" s="167">
        <f>+D59</f>
        <v>185.6</v>
      </c>
      <c r="E58" s="164"/>
      <c r="F58" s="164"/>
    </row>
    <row r="59" spans="1:7">
      <c r="A59" s="161">
        <v>54</v>
      </c>
      <c r="B59" s="168"/>
      <c r="C59" s="170" t="s">
        <v>183</v>
      </c>
      <c r="D59" s="140">
        <v>185.6</v>
      </c>
      <c r="E59" s="164"/>
      <c r="F59" s="164"/>
    </row>
    <row r="60" spans="1:7" ht="25.5">
      <c r="A60" s="161">
        <v>55</v>
      </c>
      <c r="B60" s="168"/>
      <c r="C60" s="171" t="s">
        <v>412</v>
      </c>
      <c r="D60" s="167">
        <f>+D61</f>
        <v>80.5</v>
      </c>
      <c r="E60" s="164"/>
      <c r="F60" s="164"/>
    </row>
    <row r="61" spans="1:7">
      <c r="A61" s="161">
        <v>56</v>
      </c>
      <c r="B61" s="168"/>
      <c r="C61" s="170" t="s">
        <v>183</v>
      </c>
      <c r="D61" s="140">
        <v>80.5</v>
      </c>
      <c r="E61" s="164"/>
      <c r="F61" s="164"/>
    </row>
    <row r="62" spans="1:7">
      <c r="A62" s="161">
        <v>57</v>
      </c>
      <c r="B62" s="168"/>
      <c r="C62" s="171" t="s">
        <v>413</v>
      </c>
      <c r="D62" s="167">
        <f>+D63</f>
        <v>24.4</v>
      </c>
      <c r="E62" s="164"/>
      <c r="F62" s="164"/>
    </row>
    <row r="63" spans="1:7">
      <c r="A63" s="161">
        <v>58</v>
      </c>
      <c r="B63" s="168"/>
      <c r="C63" s="176" t="s">
        <v>414</v>
      </c>
      <c r="D63" s="140">
        <v>24.4</v>
      </c>
      <c r="E63" s="164"/>
      <c r="F63" s="164"/>
    </row>
    <row r="64" spans="1:7">
      <c r="A64" s="161">
        <v>59</v>
      </c>
      <c r="B64" s="168"/>
      <c r="C64" s="181" t="s">
        <v>415</v>
      </c>
      <c r="D64" s="167">
        <f>+D65</f>
        <v>52.8</v>
      </c>
      <c r="E64" s="164"/>
      <c r="F64" s="164"/>
    </row>
    <row r="65" spans="1:7">
      <c r="A65" s="161">
        <v>60</v>
      </c>
      <c r="B65" s="168"/>
      <c r="C65" s="170" t="s">
        <v>183</v>
      </c>
      <c r="D65" s="140">
        <v>52.8</v>
      </c>
      <c r="E65" s="164"/>
      <c r="F65" s="164"/>
    </row>
    <row r="66" spans="1:7" ht="25.5">
      <c r="A66" s="161">
        <v>61</v>
      </c>
      <c r="B66" s="168"/>
      <c r="C66" s="181" t="s">
        <v>423</v>
      </c>
      <c r="D66" s="167">
        <f>+D67</f>
        <v>1.1000000000000001</v>
      </c>
      <c r="E66" s="164"/>
      <c r="F66" s="164"/>
    </row>
    <row r="67" spans="1:7">
      <c r="A67" s="161">
        <v>62</v>
      </c>
      <c r="B67" s="168"/>
      <c r="C67" s="170" t="s">
        <v>183</v>
      </c>
      <c r="D67" s="140">
        <v>1.1000000000000001</v>
      </c>
      <c r="E67" s="164"/>
      <c r="F67" s="164"/>
    </row>
    <row r="68" spans="1:7">
      <c r="A68" s="161">
        <v>63</v>
      </c>
      <c r="B68" s="168"/>
      <c r="C68" s="182" t="s">
        <v>416</v>
      </c>
      <c r="D68" s="140">
        <f>+D69</f>
        <v>131.6</v>
      </c>
      <c r="E68" s="164"/>
      <c r="F68" s="164"/>
    </row>
    <row r="69" spans="1:7">
      <c r="A69" s="161">
        <v>64</v>
      </c>
      <c r="B69" s="168"/>
      <c r="C69" s="170" t="s">
        <v>183</v>
      </c>
      <c r="D69" s="140">
        <v>131.6</v>
      </c>
      <c r="E69" s="164"/>
      <c r="F69" s="164"/>
    </row>
    <row r="70" spans="1:7">
      <c r="A70" s="161">
        <v>65</v>
      </c>
      <c r="B70" s="160" t="s">
        <v>86</v>
      </c>
      <c r="C70" s="183" t="s">
        <v>417</v>
      </c>
      <c r="D70" s="179">
        <f>+D71</f>
        <v>3000</v>
      </c>
      <c r="E70" s="164"/>
      <c r="F70" s="164"/>
    </row>
    <row r="71" spans="1:7" ht="25.5">
      <c r="A71" s="161">
        <v>66</v>
      </c>
      <c r="B71" s="168"/>
      <c r="C71" s="171" t="s">
        <v>59</v>
      </c>
      <c r="D71" s="167">
        <f>+D72</f>
        <v>3000</v>
      </c>
      <c r="E71" s="164"/>
      <c r="F71" s="164"/>
    </row>
    <row r="72" spans="1:7">
      <c r="A72" s="161">
        <v>67</v>
      </c>
      <c r="B72" s="160"/>
      <c r="C72" s="176" t="s">
        <v>183</v>
      </c>
      <c r="D72" s="140">
        <v>3000</v>
      </c>
      <c r="E72" s="164"/>
      <c r="F72" s="164"/>
    </row>
    <row r="73" spans="1:7">
      <c r="A73" s="161">
        <v>68</v>
      </c>
      <c r="B73" s="160" t="s">
        <v>87</v>
      </c>
      <c r="C73" s="178" t="s">
        <v>418</v>
      </c>
      <c r="D73" s="179">
        <f>+D74</f>
        <v>1064</v>
      </c>
      <c r="E73" s="164"/>
      <c r="F73" s="164"/>
    </row>
    <row r="74" spans="1:7" ht="38.25">
      <c r="A74" s="161">
        <v>69</v>
      </c>
      <c r="B74" s="168"/>
      <c r="C74" s="181" t="s">
        <v>419</v>
      </c>
      <c r="D74" s="167">
        <f>+D75</f>
        <v>1064</v>
      </c>
      <c r="E74" s="164"/>
      <c r="F74" s="164"/>
    </row>
    <row r="75" spans="1:7">
      <c r="A75" s="161">
        <v>70</v>
      </c>
      <c r="B75" s="168"/>
      <c r="C75" s="170" t="s">
        <v>183</v>
      </c>
      <c r="D75" s="140">
        <v>1064</v>
      </c>
      <c r="E75" s="164"/>
      <c r="F75" s="164"/>
    </row>
    <row r="76" spans="1:7">
      <c r="A76" s="161">
        <v>71</v>
      </c>
      <c r="B76" s="160"/>
      <c r="C76" s="184" t="s">
        <v>96</v>
      </c>
      <c r="D76" s="179">
        <f>+D6+D44+D70+D73</f>
        <v>5517.3</v>
      </c>
      <c r="E76" s="185"/>
      <c r="F76" s="185"/>
      <c r="G76" s="185"/>
    </row>
    <row r="77" spans="1:7" ht="13.5" customHeight="1">
      <c r="C77" s="154" t="s">
        <v>420</v>
      </c>
      <c r="D77" s="186"/>
    </row>
    <row r="78" spans="1:7">
      <c r="C78" s="187"/>
      <c r="D78" s="186"/>
    </row>
    <row r="79" spans="1:7">
      <c r="C79" s="188"/>
      <c r="D79" s="164"/>
    </row>
    <row r="80" spans="1:7">
      <c r="C80" s="189"/>
      <c r="D80" s="164"/>
    </row>
    <row r="81" spans="3:4">
      <c r="C81" s="190"/>
      <c r="D81" s="186"/>
    </row>
    <row r="82" spans="3:4">
      <c r="C82" s="188"/>
    </row>
    <row r="83" spans="3:4">
      <c r="C83" s="191"/>
      <c r="D83" s="164"/>
    </row>
    <row r="87" spans="3:4">
      <c r="D87" s="164"/>
    </row>
    <row r="88" spans="3:4">
      <c r="D88" s="164"/>
    </row>
    <row r="90" spans="3:4">
      <c r="D90" s="16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3C5B-9862-4FB3-99C9-FFA8DE6871E8}">
  <dimension ref="A1:I62"/>
  <sheetViews>
    <sheetView workbookViewId="0">
      <selection activeCell="M7" sqref="M7"/>
    </sheetView>
  </sheetViews>
  <sheetFormatPr defaultColWidth="9.140625" defaultRowHeight="12.75"/>
  <cols>
    <col min="1" max="1" width="4.85546875" style="152" customWidth="1"/>
    <col min="2" max="2" width="7.140625" style="155" customWidth="1"/>
    <col min="3" max="3" width="55.28515625" style="152" customWidth="1"/>
    <col min="4" max="4" width="7.140625" style="152" customWidth="1"/>
    <col min="5" max="5" width="6.85546875" style="152" customWidth="1"/>
    <col min="6" max="6" width="6.85546875" style="46" customWidth="1"/>
    <col min="7" max="16384" width="9.140625" style="46"/>
  </cols>
  <sheetData>
    <row r="1" spans="1:9">
      <c r="B1" s="153"/>
      <c r="D1" s="494" t="s">
        <v>696</v>
      </c>
      <c r="E1" s="494"/>
      <c r="F1" s="494"/>
    </row>
    <row r="2" spans="1:9" ht="30" customHeight="1">
      <c r="A2" s="493" t="s">
        <v>456</v>
      </c>
      <c r="B2" s="493"/>
      <c r="C2" s="493"/>
      <c r="D2" s="493"/>
      <c r="E2" s="493"/>
      <c r="F2" s="493"/>
    </row>
    <row r="3" spans="1:9">
      <c r="B3" s="153"/>
      <c r="E3" s="495" t="s">
        <v>94</v>
      </c>
      <c r="F3" s="495"/>
    </row>
    <row r="4" spans="1:9" ht="46.5" customHeight="1">
      <c r="A4" s="156" t="s">
        <v>395</v>
      </c>
      <c r="B4" s="157" t="s">
        <v>396</v>
      </c>
      <c r="C4" s="156" t="s">
        <v>397</v>
      </c>
      <c r="D4" s="156" t="s">
        <v>453</v>
      </c>
      <c r="E4" s="156" t="s">
        <v>454</v>
      </c>
      <c r="F4" s="156" t="s">
        <v>455</v>
      </c>
    </row>
    <row r="5" spans="1:9">
      <c r="A5" s="159">
        <v>1</v>
      </c>
      <c r="B5" s="160" t="s">
        <v>398</v>
      </c>
      <c r="C5" s="156">
        <v>3</v>
      </c>
      <c r="D5" s="156">
        <v>4</v>
      </c>
      <c r="E5" s="156">
        <v>5</v>
      </c>
      <c r="F5" s="204">
        <v>6</v>
      </c>
    </row>
    <row r="6" spans="1:9">
      <c r="A6" s="161">
        <v>1</v>
      </c>
      <c r="B6" s="160" t="s">
        <v>84</v>
      </c>
      <c r="C6" s="162" t="s">
        <v>399</v>
      </c>
      <c r="D6" s="206">
        <f>+E6+F6</f>
        <v>2630.7</v>
      </c>
      <c r="E6" s="163">
        <f>+E7</f>
        <v>1992</v>
      </c>
      <c r="F6" s="163">
        <f>+F7</f>
        <v>638.70000000000005</v>
      </c>
      <c r="G6" s="47"/>
      <c r="H6" s="47"/>
      <c r="I6" s="47"/>
    </row>
    <row r="7" spans="1:9">
      <c r="A7" s="161">
        <v>2</v>
      </c>
      <c r="B7" s="168"/>
      <c r="C7" s="180" t="s">
        <v>424</v>
      </c>
      <c r="D7" s="195">
        <f>SUM(D8:D14)</f>
        <v>2630.7</v>
      </c>
      <c r="E7" s="195">
        <f>SUM(E8:E14)</f>
        <v>1992</v>
      </c>
      <c r="F7" s="195">
        <f>SUM(F8:F14)</f>
        <v>638.70000000000005</v>
      </c>
      <c r="G7" s="47"/>
      <c r="H7" s="47"/>
      <c r="I7" s="47"/>
    </row>
    <row r="8" spans="1:9">
      <c r="A8" s="161">
        <v>3</v>
      </c>
      <c r="B8" s="168"/>
      <c r="C8" s="196" t="s">
        <v>425</v>
      </c>
      <c r="D8" s="207">
        <f>+E8+F8</f>
        <v>1077</v>
      </c>
      <c r="E8" s="195">
        <v>637</v>
      </c>
      <c r="F8" s="195">
        <v>440</v>
      </c>
      <c r="G8" s="47"/>
      <c r="H8" s="47"/>
      <c r="I8" s="47"/>
    </row>
    <row r="9" spans="1:9" ht="38.25">
      <c r="A9" s="161">
        <v>4</v>
      </c>
      <c r="B9" s="168"/>
      <c r="C9" s="196" t="s">
        <v>426</v>
      </c>
      <c r="D9" s="207">
        <f t="shared" ref="D9:D14" si="0">+E9+F9</f>
        <v>200</v>
      </c>
      <c r="E9" s="195">
        <v>200</v>
      </c>
      <c r="F9" s="195"/>
      <c r="G9" s="47"/>
      <c r="H9" s="47"/>
      <c r="I9" s="47"/>
    </row>
    <row r="10" spans="1:9" ht="25.5">
      <c r="A10" s="161">
        <v>5</v>
      </c>
      <c r="B10" s="168"/>
      <c r="C10" s="196" t="s">
        <v>427</v>
      </c>
      <c r="D10" s="207">
        <f t="shared" si="0"/>
        <v>225</v>
      </c>
      <c r="E10" s="195">
        <v>225</v>
      </c>
      <c r="F10" s="195"/>
      <c r="G10" s="47"/>
      <c r="H10" s="47"/>
      <c r="I10" s="47"/>
    </row>
    <row r="11" spans="1:9" ht="38.25">
      <c r="A11" s="161">
        <v>6</v>
      </c>
      <c r="B11" s="168"/>
      <c r="C11" s="196" t="s">
        <v>428</v>
      </c>
      <c r="D11" s="207">
        <f t="shared" si="0"/>
        <v>400</v>
      </c>
      <c r="E11" s="195">
        <v>400</v>
      </c>
      <c r="F11" s="195"/>
      <c r="G11" s="47"/>
      <c r="H11" s="47"/>
      <c r="I11" s="47"/>
    </row>
    <row r="12" spans="1:9" ht="38.25">
      <c r="A12" s="161">
        <v>7</v>
      </c>
      <c r="B12" s="168"/>
      <c r="C12" s="196" t="s">
        <v>429</v>
      </c>
      <c r="D12" s="207">
        <f t="shared" si="0"/>
        <v>280</v>
      </c>
      <c r="E12" s="195">
        <v>280</v>
      </c>
      <c r="F12" s="195"/>
      <c r="G12" s="47"/>
      <c r="H12" s="47"/>
      <c r="I12" s="47"/>
    </row>
    <row r="13" spans="1:9" ht="25.5">
      <c r="A13" s="161">
        <v>8</v>
      </c>
      <c r="B13" s="168"/>
      <c r="C13" s="196" t="s">
        <v>470</v>
      </c>
      <c r="D13" s="207">
        <f t="shared" si="0"/>
        <v>268</v>
      </c>
      <c r="E13" s="195">
        <v>250</v>
      </c>
      <c r="F13" s="195">
        <v>18</v>
      </c>
      <c r="G13" s="47"/>
      <c r="H13" s="47"/>
      <c r="I13" s="47"/>
    </row>
    <row r="14" spans="1:9" ht="25.5">
      <c r="A14" s="161">
        <v>9</v>
      </c>
      <c r="B14" s="168"/>
      <c r="C14" s="196" t="s">
        <v>452</v>
      </c>
      <c r="D14" s="207">
        <f t="shared" si="0"/>
        <v>180.7</v>
      </c>
      <c r="E14" s="195"/>
      <c r="F14" s="195">
        <v>180.7</v>
      </c>
      <c r="G14" s="47"/>
      <c r="H14" s="47"/>
      <c r="I14" s="47"/>
    </row>
    <row r="15" spans="1:9">
      <c r="A15" s="161">
        <v>10</v>
      </c>
      <c r="B15" s="160" t="s">
        <v>85</v>
      </c>
      <c r="C15" s="178" t="s">
        <v>406</v>
      </c>
      <c r="D15" s="197">
        <f>+D16</f>
        <v>2247.8000000000002</v>
      </c>
      <c r="E15" s="197">
        <f>+E16</f>
        <v>2074.8000000000002</v>
      </c>
      <c r="F15" s="197">
        <f>+F16</f>
        <v>173</v>
      </c>
      <c r="G15" s="47"/>
      <c r="H15" s="47"/>
      <c r="I15" s="47"/>
    </row>
    <row r="16" spans="1:9">
      <c r="A16" s="161">
        <v>11</v>
      </c>
      <c r="B16" s="168"/>
      <c r="C16" s="180" t="s">
        <v>424</v>
      </c>
      <c r="D16" s="195">
        <f>SUM(D17:D29)</f>
        <v>2247.8000000000002</v>
      </c>
      <c r="E16" s="195">
        <f>SUM(E17:E29)</f>
        <v>2074.8000000000002</v>
      </c>
      <c r="F16" s="205">
        <f>SUM(F17:F29)</f>
        <v>173</v>
      </c>
      <c r="G16" s="47"/>
      <c r="H16" s="47"/>
      <c r="I16" s="47"/>
    </row>
    <row r="17" spans="1:9" ht="25.5">
      <c r="A17" s="161">
        <v>12</v>
      </c>
      <c r="B17" s="168"/>
      <c r="C17" s="180" t="s">
        <v>430</v>
      </c>
      <c r="D17" s="215">
        <f>+E17+F17</f>
        <v>150</v>
      </c>
      <c r="E17" s="195">
        <v>150</v>
      </c>
      <c r="F17" s="131"/>
      <c r="G17" s="47"/>
      <c r="H17" s="47"/>
      <c r="I17" s="47"/>
    </row>
    <row r="18" spans="1:9" ht="25.5">
      <c r="A18" s="161">
        <v>13</v>
      </c>
      <c r="B18" s="168"/>
      <c r="C18" s="198" t="s">
        <v>431</v>
      </c>
      <c r="D18" s="215">
        <f t="shared" ref="D18:D29" si="1">+E18+F18</f>
        <v>945</v>
      </c>
      <c r="E18" s="195">
        <v>780</v>
      </c>
      <c r="F18" s="174">
        <v>165</v>
      </c>
      <c r="G18" s="47"/>
      <c r="H18" s="47"/>
      <c r="I18" s="47"/>
    </row>
    <row r="19" spans="1:9">
      <c r="A19" s="161">
        <v>14</v>
      </c>
      <c r="B19" s="168"/>
      <c r="C19" s="198" t="s">
        <v>432</v>
      </c>
      <c r="D19" s="215">
        <f t="shared" si="1"/>
        <v>77</v>
      </c>
      <c r="E19" s="195">
        <v>77</v>
      </c>
      <c r="F19" s="131"/>
      <c r="G19" s="47"/>
      <c r="H19" s="47"/>
      <c r="I19" s="47"/>
    </row>
    <row r="20" spans="1:9" ht="25.5">
      <c r="A20" s="161">
        <v>15</v>
      </c>
      <c r="B20" s="168"/>
      <c r="C20" s="198" t="s">
        <v>433</v>
      </c>
      <c r="D20" s="215">
        <f t="shared" si="1"/>
        <v>38</v>
      </c>
      <c r="E20" s="195">
        <v>35</v>
      </c>
      <c r="F20" s="174">
        <v>3</v>
      </c>
      <c r="G20" s="47"/>
      <c r="H20" s="47"/>
      <c r="I20" s="47"/>
    </row>
    <row r="21" spans="1:9" ht="25.5">
      <c r="A21" s="161">
        <v>16</v>
      </c>
      <c r="B21" s="168"/>
      <c r="C21" s="198" t="s">
        <v>434</v>
      </c>
      <c r="D21" s="215">
        <f t="shared" si="1"/>
        <v>69</v>
      </c>
      <c r="E21" s="195">
        <v>64</v>
      </c>
      <c r="F21" s="174">
        <v>5</v>
      </c>
      <c r="G21" s="47"/>
      <c r="H21" s="47"/>
      <c r="I21" s="47"/>
    </row>
    <row r="22" spans="1:9" ht="38.25">
      <c r="A22" s="161">
        <v>17</v>
      </c>
      <c r="B22" s="160"/>
      <c r="C22" s="198" t="s">
        <v>435</v>
      </c>
      <c r="D22" s="215">
        <f t="shared" si="1"/>
        <v>35</v>
      </c>
      <c r="E22" s="195">
        <v>35</v>
      </c>
      <c r="F22" s="131"/>
      <c r="G22" s="47"/>
      <c r="H22" s="47"/>
      <c r="I22" s="47"/>
    </row>
    <row r="23" spans="1:9" ht="25.5">
      <c r="A23" s="161">
        <v>18</v>
      </c>
      <c r="B23" s="160"/>
      <c r="C23" s="198" t="s">
        <v>436</v>
      </c>
      <c r="D23" s="215">
        <f t="shared" si="1"/>
        <v>36.799999999999997</v>
      </c>
      <c r="E23" s="195">
        <v>36.799999999999997</v>
      </c>
      <c r="F23" s="131"/>
      <c r="G23" s="47"/>
      <c r="H23" s="47"/>
      <c r="I23" s="47"/>
    </row>
    <row r="24" spans="1:9" ht="25.5">
      <c r="A24" s="161">
        <v>19</v>
      </c>
      <c r="B24" s="160"/>
      <c r="C24" s="176" t="s">
        <v>437</v>
      </c>
      <c r="D24" s="215">
        <f t="shared" si="1"/>
        <v>140</v>
      </c>
      <c r="E24" s="199">
        <f>100+40</f>
        <v>140</v>
      </c>
      <c r="F24" s="131"/>
      <c r="G24" s="47"/>
      <c r="H24" s="47"/>
      <c r="I24" s="47"/>
    </row>
    <row r="25" spans="1:9" ht="25.5">
      <c r="A25" s="161">
        <v>20</v>
      </c>
      <c r="B25" s="160"/>
      <c r="C25" s="176" t="s">
        <v>438</v>
      </c>
      <c r="D25" s="215">
        <f t="shared" si="1"/>
        <v>177</v>
      </c>
      <c r="E25" s="199">
        <f>100+77</f>
        <v>177</v>
      </c>
      <c r="F25" s="131"/>
      <c r="G25" s="47"/>
      <c r="H25" s="47"/>
      <c r="I25" s="47"/>
    </row>
    <row r="26" spans="1:9">
      <c r="A26" s="161">
        <v>21</v>
      </c>
      <c r="B26" s="160"/>
      <c r="C26" s="176" t="s">
        <v>439</v>
      </c>
      <c r="D26" s="215">
        <f t="shared" si="1"/>
        <v>255</v>
      </c>
      <c r="E26" s="199">
        <v>255</v>
      </c>
      <c r="F26" s="131"/>
      <c r="G26" s="47"/>
      <c r="H26" s="47"/>
      <c r="I26" s="47"/>
    </row>
    <row r="27" spans="1:9" ht="38.25">
      <c r="A27" s="161">
        <v>22</v>
      </c>
      <c r="B27" s="160"/>
      <c r="C27" s="176" t="s">
        <v>440</v>
      </c>
      <c r="D27" s="215">
        <f t="shared" si="1"/>
        <v>200</v>
      </c>
      <c r="E27" s="199">
        <v>200</v>
      </c>
      <c r="F27" s="131"/>
      <c r="G27" s="47"/>
      <c r="H27" s="47"/>
      <c r="I27" s="47"/>
    </row>
    <row r="28" spans="1:9" ht="25.5">
      <c r="A28" s="161">
        <v>23</v>
      </c>
      <c r="B28" s="160"/>
      <c r="C28" s="176" t="s">
        <v>441</v>
      </c>
      <c r="D28" s="215">
        <f t="shared" si="1"/>
        <v>100</v>
      </c>
      <c r="E28" s="199">
        <v>100</v>
      </c>
      <c r="F28" s="131"/>
      <c r="G28" s="47"/>
      <c r="H28" s="47"/>
      <c r="I28" s="47"/>
    </row>
    <row r="29" spans="1:9" ht="25.5">
      <c r="A29" s="161">
        <v>24</v>
      </c>
      <c r="B29" s="160"/>
      <c r="C29" s="176" t="s">
        <v>442</v>
      </c>
      <c r="D29" s="215">
        <f t="shared" si="1"/>
        <v>25</v>
      </c>
      <c r="E29" s="199">
        <v>25</v>
      </c>
      <c r="F29" s="131"/>
      <c r="G29" s="47"/>
      <c r="H29" s="47"/>
      <c r="I29" s="47"/>
    </row>
    <row r="30" spans="1:9">
      <c r="A30" s="161">
        <v>25</v>
      </c>
      <c r="B30" s="160" t="s">
        <v>86</v>
      </c>
      <c r="C30" s="178" t="s">
        <v>443</v>
      </c>
      <c r="D30" s="197">
        <f>+D31</f>
        <v>1472.5</v>
      </c>
      <c r="E30" s="197">
        <f>+E31</f>
        <v>1472.5</v>
      </c>
      <c r="F30" s="197">
        <f>+F31</f>
        <v>0</v>
      </c>
      <c r="G30" s="47"/>
      <c r="H30" s="47"/>
      <c r="I30" s="47"/>
    </row>
    <row r="31" spans="1:9">
      <c r="A31" s="161">
        <v>26</v>
      </c>
      <c r="B31" s="160"/>
      <c r="C31" s="180" t="s">
        <v>424</v>
      </c>
      <c r="D31" s="199">
        <f>SUM(D32:D34)</f>
        <v>1472.5</v>
      </c>
      <c r="E31" s="199">
        <f>SUM(E32:E34)</f>
        <v>1472.5</v>
      </c>
      <c r="F31" s="199">
        <f>SUM(F32:F34)</f>
        <v>0</v>
      </c>
      <c r="G31" s="47"/>
      <c r="H31" s="47"/>
      <c r="I31" s="47"/>
    </row>
    <row r="32" spans="1:9" ht="25.5">
      <c r="A32" s="161">
        <v>27</v>
      </c>
      <c r="B32" s="160"/>
      <c r="C32" s="176" t="s">
        <v>444</v>
      </c>
      <c r="D32" s="176">
        <f>+E32+F32</f>
        <v>42.5</v>
      </c>
      <c r="E32" s="195">
        <v>42.5</v>
      </c>
      <c r="F32" s="131"/>
      <c r="G32" s="47"/>
      <c r="H32" s="47"/>
      <c r="I32" s="47"/>
    </row>
    <row r="33" spans="1:9" ht="63.75">
      <c r="A33" s="161">
        <v>28</v>
      </c>
      <c r="B33" s="160"/>
      <c r="C33" s="176" t="s">
        <v>445</v>
      </c>
      <c r="D33" s="176">
        <f t="shared" ref="D33:D34" si="2">+E33+F33</f>
        <v>1430</v>
      </c>
      <c r="E33" s="199">
        <v>1430</v>
      </c>
      <c r="F33" s="131"/>
      <c r="G33" s="47"/>
      <c r="H33" s="47"/>
      <c r="I33" s="47"/>
    </row>
    <row r="34" spans="1:9" ht="32.25" customHeight="1">
      <c r="A34" s="161">
        <v>29</v>
      </c>
      <c r="B34" s="160"/>
      <c r="C34" s="176" t="s">
        <v>446</v>
      </c>
      <c r="D34" s="176">
        <f t="shared" si="2"/>
        <v>0</v>
      </c>
      <c r="E34" s="199"/>
      <c r="F34" s="131"/>
      <c r="G34" s="47"/>
      <c r="H34" s="47"/>
      <c r="I34" s="47"/>
    </row>
    <row r="35" spans="1:9">
      <c r="A35" s="161">
        <v>30</v>
      </c>
      <c r="B35" s="160" t="s">
        <v>87</v>
      </c>
      <c r="C35" s="183" t="s">
        <v>418</v>
      </c>
      <c r="D35" s="183">
        <f>+D36</f>
        <v>153.19999999999999</v>
      </c>
      <c r="E35" s="197">
        <f>+E36</f>
        <v>142.19999999999999</v>
      </c>
      <c r="F35" s="197">
        <f>+F36</f>
        <v>11</v>
      </c>
      <c r="G35" s="47"/>
      <c r="H35" s="47"/>
      <c r="I35" s="47"/>
    </row>
    <row r="36" spans="1:9">
      <c r="A36" s="161">
        <v>31</v>
      </c>
      <c r="B36" s="160"/>
      <c r="C36" s="180" t="s">
        <v>424</v>
      </c>
      <c r="D36" s="199">
        <f>+D37+D38</f>
        <v>153.19999999999999</v>
      </c>
      <c r="E36" s="199">
        <f>+E37+E38</f>
        <v>142.19999999999999</v>
      </c>
      <c r="F36" s="199">
        <f>+F37+F38</f>
        <v>11</v>
      </c>
      <c r="G36" s="47"/>
      <c r="H36" s="47"/>
      <c r="I36" s="47"/>
    </row>
    <row r="37" spans="1:9" ht="38.25">
      <c r="A37" s="161">
        <v>32</v>
      </c>
      <c r="B37" s="160"/>
      <c r="C37" s="176" t="s">
        <v>447</v>
      </c>
      <c r="D37" s="176">
        <f>+E37+F37</f>
        <v>80</v>
      </c>
      <c r="E37" s="199">
        <v>80</v>
      </c>
      <c r="F37" s="131"/>
      <c r="G37" s="47"/>
      <c r="H37" s="47"/>
      <c r="I37" s="47"/>
    </row>
    <row r="38" spans="1:9" ht="38.25">
      <c r="A38" s="161">
        <v>33</v>
      </c>
      <c r="B38" s="160"/>
      <c r="C38" s="176" t="s">
        <v>448</v>
      </c>
      <c r="D38" s="176">
        <f>+E38+F38</f>
        <v>73.2</v>
      </c>
      <c r="E38" s="199">
        <v>62.2</v>
      </c>
      <c r="F38" s="174">
        <v>11</v>
      </c>
      <c r="G38" s="47"/>
      <c r="H38" s="47"/>
      <c r="I38" s="47"/>
    </row>
    <row r="39" spans="1:9" ht="12.75" customHeight="1">
      <c r="A39" s="161">
        <v>34</v>
      </c>
      <c r="B39" s="160" t="s">
        <v>88</v>
      </c>
      <c r="C39" s="178" t="s">
        <v>449</v>
      </c>
      <c r="D39" s="183">
        <f t="shared" ref="D39:F40" si="3">+D40</f>
        <v>67.8</v>
      </c>
      <c r="E39" s="197">
        <f t="shared" si="3"/>
        <v>67.8</v>
      </c>
      <c r="F39" s="197">
        <f t="shared" si="3"/>
        <v>0</v>
      </c>
      <c r="G39" s="47"/>
      <c r="H39" s="47"/>
      <c r="I39" s="47"/>
    </row>
    <row r="40" spans="1:9">
      <c r="A40" s="161">
        <v>35</v>
      </c>
      <c r="B40" s="168"/>
      <c r="C40" s="180" t="s">
        <v>424</v>
      </c>
      <c r="D40" s="215">
        <f t="shared" si="3"/>
        <v>67.8</v>
      </c>
      <c r="E40" s="195">
        <f t="shared" si="3"/>
        <v>67.8</v>
      </c>
      <c r="F40" s="195">
        <f t="shared" si="3"/>
        <v>0</v>
      </c>
      <c r="G40" s="47"/>
      <c r="H40" s="47"/>
      <c r="I40" s="47"/>
    </row>
    <row r="41" spans="1:9" ht="25.5">
      <c r="A41" s="161">
        <v>36</v>
      </c>
      <c r="B41" s="168"/>
      <c r="C41" s="198" t="s">
        <v>450</v>
      </c>
      <c r="D41" s="215">
        <f>+E41+F41</f>
        <v>67.8</v>
      </c>
      <c r="E41" s="195">
        <v>67.8</v>
      </c>
      <c r="F41" s="131"/>
      <c r="G41" s="47"/>
      <c r="H41" s="47"/>
      <c r="I41" s="47"/>
    </row>
    <row r="42" spans="1:9" ht="15.75" customHeight="1">
      <c r="A42" s="161">
        <v>37</v>
      </c>
      <c r="B42" s="168"/>
      <c r="C42" s="184" t="s">
        <v>96</v>
      </c>
      <c r="D42" s="179">
        <f>+D6+D15+D30+D35+D39</f>
        <v>6572</v>
      </c>
      <c r="E42" s="179">
        <f>+E6+E15+E30+E35+E39</f>
        <v>5749.3</v>
      </c>
      <c r="F42" s="179">
        <f>+F6+F15+F30+F35+F39</f>
        <v>822.7</v>
      </c>
      <c r="G42" s="47"/>
      <c r="H42" s="47"/>
      <c r="I42" s="47"/>
    </row>
    <row r="43" spans="1:9">
      <c r="C43" s="152" t="s">
        <v>451</v>
      </c>
      <c r="E43" s="200"/>
    </row>
    <row r="44" spans="1:9">
      <c r="E44" s="200"/>
    </row>
    <row r="45" spans="1:9">
      <c r="C45" s="201"/>
      <c r="D45" s="201"/>
      <c r="E45" s="200"/>
    </row>
    <row r="46" spans="1:9">
      <c r="C46" s="49"/>
      <c r="D46" s="49"/>
      <c r="E46" s="200"/>
    </row>
    <row r="47" spans="1:9">
      <c r="C47" s="49"/>
      <c r="D47" s="49"/>
      <c r="E47" s="200"/>
    </row>
    <row r="48" spans="1:9">
      <c r="E48" s="200"/>
    </row>
    <row r="49" spans="3:5">
      <c r="C49" s="151"/>
      <c r="D49" s="151"/>
      <c r="E49" s="200"/>
    </row>
    <row r="50" spans="3:5">
      <c r="C50" s="151"/>
      <c r="D50" s="151"/>
    </row>
    <row r="51" spans="3:5">
      <c r="C51" s="151"/>
      <c r="D51" s="151"/>
    </row>
    <row r="52" spans="3:5">
      <c r="C52" s="151"/>
      <c r="D52" s="151"/>
      <c r="E52" s="200"/>
    </row>
    <row r="53" spans="3:5">
      <c r="C53" s="151"/>
      <c r="D53" s="151"/>
      <c r="E53" s="200"/>
    </row>
    <row r="54" spans="3:5">
      <c r="C54" s="202"/>
      <c r="D54" s="202"/>
      <c r="E54" s="200"/>
    </row>
    <row r="55" spans="3:5">
      <c r="C55" s="203"/>
      <c r="D55" s="203"/>
    </row>
    <row r="56" spans="3:5">
      <c r="C56" s="151"/>
      <c r="D56" s="151"/>
    </row>
    <row r="57" spans="3:5">
      <c r="C57" s="151"/>
      <c r="D57" s="151"/>
    </row>
    <row r="58" spans="3:5">
      <c r="C58" s="151"/>
      <c r="D58" s="151"/>
    </row>
    <row r="59" spans="3:5">
      <c r="C59" s="151"/>
      <c r="D59" s="151"/>
    </row>
    <row r="62" spans="3:5">
      <c r="C62" s="151"/>
      <c r="D62" s="151"/>
    </row>
  </sheetData>
  <mergeCells count="3">
    <mergeCell ref="A2:F2"/>
    <mergeCell ref="D1:F1"/>
    <mergeCell ref="E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6977-2BCC-4FAB-861A-6C756D99218A}">
  <sheetPr>
    <pageSetUpPr fitToPage="1"/>
  </sheetPr>
  <dimension ref="A1:U88"/>
  <sheetViews>
    <sheetView zoomScale="110" zoomScaleNormal="110" workbookViewId="0">
      <selection activeCell="S32" sqref="S32"/>
    </sheetView>
  </sheetViews>
  <sheetFormatPr defaultColWidth="9.28515625" defaultRowHeight="11.25"/>
  <cols>
    <col min="1" max="1" width="3.5703125" style="9" customWidth="1"/>
    <col min="2" max="2" width="35.28515625" style="3" customWidth="1"/>
    <col min="3" max="4" width="6.5703125" style="9" customWidth="1"/>
    <col min="5" max="5" width="5" style="9" customWidth="1"/>
    <col min="6" max="6" width="6.5703125" style="9" customWidth="1"/>
    <col min="7" max="8" width="6.42578125" style="9" customWidth="1"/>
    <col min="9" max="9" width="5.140625" style="9" customWidth="1"/>
    <col min="10" max="10" width="5.7109375" style="9" customWidth="1"/>
    <col min="11" max="11" width="6.140625" style="9" customWidth="1"/>
    <col min="12" max="12" width="5.7109375" style="9" customWidth="1"/>
    <col min="13" max="13" width="5.5703125" style="9" customWidth="1"/>
    <col min="14" max="14" width="6" style="9" customWidth="1"/>
    <col min="15" max="16" width="5.42578125" style="9" customWidth="1"/>
    <col min="17" max="17" width="5" style="9" customWidth="1"/>
    <col min="18" max="18" width="4.7109375" style="9" customWidth="1"/>
    <col min="19" max="16384" width="9.28515625" style="9"/>
  </cols>
  <sheetData>
    <row r="1" spans="1:21" ht="12" customHeight="1">
      <c r="O1" s="496" t="s">
        <v>697</v>
      </c>
      <c r="P1" s="496"/>
      <c r="Q1" s="496"/>
      <c r="R1" s="496"/>
    </row>
    <row r="2" spans="1:21" ht="18" customHeight="1">
      <c r="A2" s="502" t="s">
        <v>78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</row>
    <row r="3" spans="1:21" ht="12.75" customHeight="1" thickBot="1">
      <c r="A3" s="10"/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96" t="s">
        <v>47</v>
      </c>
      <c r="R3" s="496"/>
    </row>
    <row r="4" spans="1:21" s="11" customFormat="1" ht="28.15" customHeight="1">
      <c r="A4" s="497" t="s">
        <v>71</v>
      </c>
      <c r="B4" s="517" t="s">
        <v>73</v>
      </c>
      <c r="C4" s="503" t="s">
        <v>18</v>
      </c>
      <c r="D4" s="504"/>
      <c r="E4" s="504"/>
      <c r="F4" s="505"/>
      <c r="G4" s="503" t="s">
        <v>13</v>
      </c>
      <c r="H4" s="504"/>
      <c r="I4" s="504"/>
      <c r="J4" s="505"/>
      <c r="K4" s="511" t="s">
        <v>457</v>
      </c>
      <c r="L4" s="512"/>
      <c r="M4" s="512"/>
      <c r="N4" s="513"/>
      <c r="O4" s="511" t="s">
        <v>57</v>
      </c>
      <c r="P4" s="512"/>
      <c r="Q4" s="512"/>
      <c r="R4" s="513"/>
    </row>
    <row r="5" spans="1:21" s="11" customFormat="1" ht="13.5" customHeight="1">
      <c r="A5" s="498"/>
      <c r="B5" s="518"/>
      <c r="C5" s="506"/>
      <c r="D5" s="507"/>
      <c r="E5" s="507"/>
      <c r="F5" s="508"/>
      <c r="G5" s="506"/>
      <c r="H5" s="507"/>
      <c r="I5" s="507"/>
      <c r="J5" s="508"/>
      <c r="K5" s="514"/>
      <c r="L5" s="515"/>
      <c r="M5" s="515"/>
      <c r="N5" s="516"/>
      <c r="O5" s="514"/>
      <c r="P5" s="515"/>
      <c r="Q5" s="515"/>
      <c r="R5" s="516"/>
    </row>
    <row r="6" spans="1:21" s="11" customFormat="1" ht="9.4" customHeight="1">
      <c r="A6" s="498"/>
      <c r="B6" s="518"/>
      <c r="C6" s="520">
        <v>2024</v>
      </c>
      <c r="D6" s="509">
        <v>2025</v>
      </c>
      <c r="E6" s="500" t="s">
        <v>48</v>
      </c>
      <c r="F6" s="501"/>
      <c r="G6" s="520">
        <v>2024</v>
      </c>
      <c r="H6" s="509">
        <v>2025</v>
      </c>
      <c r="I6" s="500" t="s">
        <v>48</v>
      </c>
      <c r="J6" s="501"/>
      <c r="K6" s="520">
        <v>2024</v>
      </c>
      <c r="L6" s="509">
        <v>2025</v>
      </c>
      <c r="M6" s="500" t="s">
        <v>48</v>
      </c>
      <c r="N6" s="501"/>
      <c r="O6" s="520">
        <v>2024</v>
      </c>
      <c r="P6" s="509">
        <v>2025</v>
      </c>
      <c r="Q6" s="500" t="s">
        <v>48</v>
      </c>
      <c r="R6" s="501"/>
    </row>
    <row r="7" spans="1:21" s="11" customFormat="1" ht="10.9" customHeight="1">
      <c r="A7" s="498"/>
      <c r="B7" s="518"/>
      <c r="C7" s="520"/>
      <c r="D7" s="509"/>
      <c r="E7" s="500"/>
      <c r="F7" s="501"/>
      <c r="G7" s="520"/>
      <c r="H7" s="509"/>
      <c r="I7" s="500"/>
      <c r="J7" s="501"/>
      <c r="K7" s="520"/>
      <c r="L7" s="509"/>
      <c r="M7" s="500"/>
      <c r="N7" s="501"/>
      <c r="O7" s="520"/>
      <c r="P7" s="509"/>
      <c r="Q7" s="500"/>
      <c r="R7" s="501"/>
    </row>
    <row r="8" spans="1:21" s="11" customFormat="1" ht="11.65" customHeight="1">
      <c r="A8" s="499"/>
      <c r="B8" s="519"/>
      <c r="C8" s="521"/>
      <c r="D8" s="510"/>
      <c r="E8" s="31" t="s">
        <v>16</v>
      </c>
      <c r="F8" s="32" t="s">
        <v>15</v>
      </c>
      <c r="G8" s="521"/>
      <c r="H8" s="510"/>
      <c r="I8" s="31" t="s">
        <v>16</v>
      </c>
      <c r="J8" s="32" t="s">
        <v>15</v>
      </c>
      <c r="K8" s="521"/>
      <c r="L8" s="510"/>
      <c r="M8" s="31" t="s">
        <v>16</v>
      </c>
      <c r="N8" s="32" t="s">
        <v>15</v>
      </c>
      <c r="O8" s="521"/>
      <c r="P8" s="510"/>
      <c r="Q8" s="31" t="s">
        <v>16</v>
      </c>
      <c r="R8" s="32" t="s">
        <v>15</v>
      </c>
    </row>
    <row r="9" spans="1:21" s="36" customFormat="1" ht="10.9" customHeight="1">
      <c r="A9" s="33">
        <v>1</v>
      </c>
      <c r="B9" s="34">
        <v>2</v>
      </c>
      <c r="C9" s="33">
        <v>3</v>
      </c>
      <c r="D9" s="35">
        <v>4</v>
      </c>
      <c r="E9" s="35">
        <v>5</v>
      </c>
      <c r="F9" s="34">
        <v>6</v>
      </c>
      <c r="G9" s="33">
        <v>7</v>
      </c>
      <c r="H9" s="35">
        <v>8</v>
      </c>
      <c r="I9" s="35">
        <v>9</v>
      </c>
      <c r="J9" s="34">
        <v>10</v>
      </c>
      <c r="K9" s="33">
        <v>11</v>
      </c>
      <c r="L9" s="35">
        <v>12</v>
      </c>
      <c r="M9" s="35">
        <v>13</v>
      </c>
      <c r="N9" s="34">
        <v>14</v>
      </c>
      <c r="O9" s="33">
        <v>15</v>
      </c>
      <c r="P9" s="35">
        <v>16</v>
      </c>
      <c r="Q9" s="35">
        <v>17</v>
      </c>
      <c r="R9" s="34">
        <v>18</v>
      </c>
    </row>
    <row r="10" spans="1:21" s="17" customFormat="1" ht="10.9" customHeight="1">
      <c r="A10" s="12">
        <v>1</v>
      </c>
      <c r="B10" s="37" t="s">
        <v>458</v>
      </c>
      <c r="C10" s="13">
        <v>998.3</v>
      </c>
      <c r="D10" s="14">
        <v>1069.3999999999999</v>
      </c>
      <c r="E10" s="14">
        <v>107.12210758289092</v>
      </c>
      <c r="F10" s="16">
        <v>71.099999999999909</v>
      </c>
      <c r="G10" s="13">
        <v>507</v>
      </c>
      <c r="H10" s="14">
        <v>537.79999999999995</v>
      </c>
      <c r="I10" s="14">
        <v>106.0749506903353</v>
      </c>
      <c r="J10" s="16">
        <v>30.799999999999955</v>
      </c>
      <c r="K10" s="13">
        <v>425.3</v>
      </c>
      <c r="L10" s="15">
        <v>459.5</v>
      </c>
      <c r="M10" s="14">
        <v>108.04138255349164</v>
      </c>
      <c r="N10" s="16">
        <v>34.199999999999989</v>
      </c>
      <c r="O10" s="13">
        <v>66</v>
      </c>
      <c r="P10" s="14">
        <v>72.100000000000009</v>
      </c>
      <c r="Q10" s="38">
        <v>109.24242424242425</v>
      </c>
      <c r="R10" s="16">
        <v>6.1000000000000085</v>
      </c>
    </row>
    <row r="11" spans="1:21" s="17" customFormat="1" ht="10.9" customHeight="1">
      <c r="A11" s="12">
        <v>2</v>
      </c>
      <c r="B11" s="37" t="s">
        <v>459</v>
      </c>
      <c r="C11" s="13">
        <v>1100.5</v>
      </c>
      <c r="D11" s="14">
        <v>1158.8</v>
      </c>
      <c r="E11" s="14">
        <v>105.2975920036347</v>
      </c>
      <c r="F11" s="16">
        <v>58.299999999999955</v>
      </c>
      <c r="G11" s="13">
        <v>546.5</v>
      </c>
      <c r="H11" s="14">
        <v>538.30000000000007</v>
      </c>
      <c r="I11" s="14">
        <v>98.499542543458389</v>
      </c>
      <c r="J11" s="16">
        <v>-8.1999999999999318</v>
      </c>
      <c r="K11" s="13">
        <v>484.29999999999995</v>
      </c>
      <c r="L11" s="15">
        <v>533.29999999999995</v>
      </c>
      <c r="M11" s="14">
        <v>110.11769564319636</v>
      </c>
      <c r="N11" s="16">
        <v>49</v>
      </c>
      <c r="O11" s="13">
        <v>69.7</v>
      </c>
      <c r="P11" s="14">
        <v>87.2</v>
      </c>
      <c r="Q11" s="38">
        <v>125.10760401721663</v>
      </c>
      <c r="R11" s="16">
        <v>17.5</v>
      </c>
    </row>
    <row r="12" spans="1:21" s="17" customFormat="1" ht="10.9" customHeight="1">
      <c r="A12" s="12">
        <v>3</v>
      </c>
      <c r="B12" s="37" t="s">
        <v>460</v>
      </c>
      <c r="C12" s="13">
        <v>1079.7</v>
      </c>
      <c r="D12" s="14">
        <v>1142.7</v>
      </c>
      <c r="E12" s="14">
        <v>105.83495415393165</v>
      </c>
      <c r="F12" s="16">
        <v>63</v>
      </c>
      <c r="G12" s="13">
        <v>534.1</v>
      </c>
      <c r="H12" s="14">
        <v>549.20000000000005</v>
      </c>
      <c r="I12" s="14">
        <v>102.82718592023966</v>
      </c>
      <c r="J12" s="16">
        <v>15.100000000000023</v>
      </c>
      <c r="K12" s="13">
        <v>469.20000000000005</v>
      </c>
      <c r="L12" s="15">
        <v>493.8</v>
      </c>
      <c r="M12" s="14">
        <v>105.24296675191816</v>
      </c>
      <c r="N12" s="16">
        <v>24.599999999999966</v>
      </c>
      <c r="O12" s="13">
        <v>76.400000000000006</v>
      </c>
      <c r="P12" s="14">
        <v>99.7</v>
      </c>
      <c r="Q12" s="38">
        <v>130.49738219895289</v>
      </c>
      <c r="R12" s="16">
        <v>23.299999999999997</v>
      </c>
      <c r="U12" s="17" t="s">
        <v>54</v>
      </c>
    </row>
    <row r="13" spans="1:21" s="17" customFormat="1" ht="10.9" customHeight="1">
      <c r="A13" s="12">
        <v>4</v>
      </c>
      <c r="B13" s="37" t="s">
        <v>461</v>
      </c>
      <c r="C13" s="13">
        <v>1143.2</v>
      </c>
      <c r="D13" s="14">
        <v>1208.2000000000003</v>
      </c>
      <c r="E13" s="14">
        <v>105.68579426172151</v>
      </c>
      <c r="F13" s="16">
        <v>65.000000000000227</v>
      </c>
      <c r="G13" s="13">
        <v>549.29999999999995</v>
      </c>
      <c r="H13" s="14">
        <v>560.80000000000007</v>
      </c>
      <c r="I13" s="14">
        <v>102.09357363917715</v>
      </c>
      <c r="J13" s="16">
        <v>11.500000000000114</v>
      </c>
      <c r="K13" s="13">
        <v>502.6</v>
      </c>
      <c r="L13" s="15">
        <v>559.5</v>
      </c>
      <c r="M13" s="14">
        <v>111.32113012335853</v>
      </c>
      <c r="N13" s="16">
        <v>56.899999999999977</v>
      </c>
      <c r="O13" s="13">
        <v>91.3</v>
      </c>
      <c r="P13" s="14">
        <v>87.9</v>
      </c>
      <c r="Q13" s="38">
        <v>96.276013143483027</v>
      </c>
      <c r="R13" s="16">
        <v>-3.3999999999999915</v>
      </c>
    </row>
    <row r="14" spans="1:21" s="17" customFormat="1" ht="10.9" customHeight="1">
      <c r="A14" s="12">
        <v>5</v>
      </c>
      <c r="B14" s="37" t="s">
        <v>462</v>
      </c>
      <c r="C14" s="13">
        <v>1129.4000000000001</v>
      </c>
      <c r="D14" s="14">
        <v>1262</v>
      </c>
      <c r="E14" s="14">
        <v>111.74074729945103</v>
      </c>
      <c r="F14" s="16">
        <v>132.59999999999991</v>
      </c>
      <c r="G14" s="13">
        <v>502.4</v>
      </c>
      <c r="H14" s="14">
        <v>579.9</v>
      </c>
      <c r="I14" s="14">
        <v>115.42595541401275</v>
      </c>
      <c r="J14" s="16">
        <v>77.5</v>
      </c>
      <c r="K14" s="13">
        <v>543.09999999999991</v>
      </c>
      <c r="L14" s="15">
        <v>583.9</v>
      </c>
      <c r="M14" s="14">
        <v>107.51242865034065</v>
      </c>
      <c r="N14" s="16">
        <v>40.800000000000068</v>
      </c>
      <c r="O14" s="13">
        <v>83.9</v>
      </c>
      <c r="P14" s="14">
        <v>98.2</v>
      </c>
      <c r="Q14" s="38">
        <v>117.04410011918951</v>
      </c>
      <c r="R14" s="16">
        <v>14.299999999999997</v>
      </c>
    </row>
    <row r="15" spans="1:21" s="17" customFormat="1" ht="10.9" customHeight="1">
      <c r="A15" s="12">
        <v>6</v>
      </c>
      <c r="B15" s="37" t="s">
        <v>463</v>
      </c>
      <c r="C15" s="13">
        <v>1186.3</v>
      </c>
      <c r="D15" s="14">
        <v>1270.3</v>
      </c>
      <c r="E15" s="14">
        <v>107.08083958526511</v>
      </c>
      <c r="F15" s="16">
        <v>84</v>
      </c>
      <c r="G15" s="13">
        <v>604.1</v>
      </c>
      <c r="H15" s="14">
        <v>653.29999999999995</v>
      </c>
      <c r="I15" s="14">
        <v>108.14434696242343</v>
      </c>
      <c r="J15" s="16">
        <v>49.199999999999932</v>
      </c>
      <c r="K15" s="13">
        <v>538.9</v>
      </c>
      <c r="L15" s="15">
        <v>556</v>
      </c>
      <c r="M15" s="14">
        <v>103.17313045091853</v>
      </c>
      <c r="N15" s="16">
        <v>17.100000000000023</v>
      </c>
      <c r="O15" s="13">
        <v>43.3</v>
      </c>
      <c r="P15" s="14">
        <v>61</v>
      </c>
      <c r="Q15" s="38">
        <v>140.87759815242495</v>
      </c>
      <c r="R15" s="16">
        <v>17.700000000000003</v>
      </c>
    </row>
    <row r="16" spans="1:21" s="17" customFormat="1" ht="10.9" customHeight="1">
      <c r="A16" s="12">
        <v>7</v>
      </c>
      <c r="B16" s="37" t="s">
        <v>464</v>
      </c>
      <c r="C16" s="13">
        <v>1187.8999999999999</v>
      </c>
      <c r="D16" s="14">
        <v>1258.5</v>
      </c>
      <c r="E16" s="14">
        <v>105.9432612172742</v>
      </c>
      <c r="F16" s="16">
        <v>70.600000000000136</v>
      </c>
      <c r="G16" s="13">
        <v>569.1</v>
      </c>
      <c r="H16" s="14">
        <v>614</v>
      </c>
      <c r="I16" s="14">
        <v>107.88965032507467</v>
      </c>
      <c r="J16" s="16">
        <v>44.899999999999977</v>
      </c>
      <c r="K16" s="13">
        <v>537.5</v>
      </c>
      <c r="L16" s="15">
        <v>556.4</v>
      </c>
      <c r="M16" s="14">
        <v>103.51627906976744</v>
      </c>
      <c r="N16" s="16">
        <v>18.899999999999977</v>
      </c>
      <c r="O16" s="13">
        <v>81.3</v>
      </c>
      <c r="P16" s="14">
        <v>88.1</v>
      </c>
      <c r="Q16" s="38">
        <v>108.36408364083641</v>
      </c>
      <c r="R16" s="16">
        <v>6.7999999999999972</v>
      </c>
    </row>
    <row r="17" spans="1:18" s="17" customFormat="1" ht="10.9" customHeight="1">
      <c r="A17" s="12">
        <v>8</v>
      </c>
      <c r="B17" s="37" t="s">
        <v>465</v>
      </c>
      <c r="C17" s="13">
        <v>1185.6000000000001</v>
      </c>
      <c r="D17" s="14">
        <v>1336.1</v>
      </c>
      <c r="E17" s="14">
        <v>112.69399460188932</v>
      </c>
      <c r="F17" s="16">
        <v>150.49999999999977</v>
      </c>
      <c r="G17" s="13">
        <v>500.79999999999995</v>
      </c>
      <c r="H17" s="14">
        <v>551.59999999999991</v>
      </c>
      <c r="I17" s="14">
        <v>110.1437699680511</v>
      </c>
      <c r="J17" s="16">
        <v>50.799999999999955</v>
      </c>
      <c r="K17" s="13">
        <v>607.1</v>
      </c>
      <c r="L17" s="15">
        <v>712.4</v>
      </c>
      <c r="M17" s="14">
        <v>117.34475374732334</v>
      </c>
      <c r="N17" s="16">
        <v>105.29999999999995</v>
      </c>
      <c r="O17" s="13">
        <v>77.7</v>
      </c>
      <c r="P17" s="14">
        <v>72.100000000000009</v>
      </c>
      <c r="Q17" s="38">
        <v>92.792792792792795</v>
      </c>
      <c r="R17" s="16">
        <v>-5.5999999999999943</v>
      </c>
    </row>
    <row r="18" spans="1:18" s="17" customFormat="1" ht="10.9" customHeight="1">
      <c r="A18" s="12">
        <v>9</v>
      </c>
      <c r="B18" s="39" t="s">
        <v>466</v>
      </c>
      <c r="C18" s="13">
        <v>2077.0000000000005</v>
      </c>
      <c r="D18" s="14">
        <v>2276.8000000000002</v>
      </c>
      <c r="E18" s="14">
        <v>109.61964371689936</v>
      </c>
      <c r="F18" s="16">
        <v>199.79999999999973</v>
      </c>
      <c r="G18" s="13">
        <v>509.1</v>
      </c>
      <c r="H18" s="14">
        <v>541.19999999999993</v>
      </c>
      <c r="I18" s="14">
        <v>106.30524454920447</v>
      </c>
      <c r="J18" s="16">
        <v>32.099999999999909</v>
      </c>
      <c r="K18" s="13">
        <v>1540.1000000000001</v>
      </c>
      <c r="L18" s="15">
        <v>1700.3</v>
      </c>
      <c r="M18" s="14">
        <v>110.40192195311991</v>
      </c>
      <c r="N18" s="16">
        <v>160.19999999999982</v>
      </c>
      <c r="O18" s="13">
        <v>27.799999999999997</v>
      </c>
      <c r="P18" s="14">
        <v>35.299999999999997</v>
      </c>
      <c r="Q18" s="38">
        <v>126.97841726618707</v>
      </c>
      <c r="R18" s="16">
        <v>7.5</v>
      </c>
    </row>
    <row r="19" spans="1:18" s="17" customFormat="1" ht="10.9" customHeight="1">
      <c r="A19" s="12">
        <v>10</v>
      </c>
      <c r="B19" s="39" t="s">
        <v>2</v>
      </c>
      <c r="C19" s="13">
        <v>2140.4</v>
      </c>
      <c r="D19" s="14">
        <v>2372.9</v>
      </c>
      <c r="E19" s="14">
        <v>110.86245561577275</v>
      </c>
      <c r="F19" s="16">
        <v>232.5</v>
      </c>
      <c r="G19" s="13">
        <v>514.1</v>
      </c>
      <c r="H19" s="14">
        <v>581.70000000000005</v>
      </c>
      <c r="I19" s="14">
        <v>113.14919276405368</v>
      </c>
      <c r="J19" s="16">
        <v>67.600000000000023</v>
      </c>
      <c r="K19" s="13">
        <v>1604</v>
      </c>
      <c r="L19" s="15">
        <v>1769.2</v>
      </c>
      <c r="M19" s="14">
        <v>110.29925187032418</v>
      </c>
      <c r="N19" s="16">
        <v>165.20000000000005</v>
      </c>
      <c r="O19" s="13">
        <v>22.3</v>
      </c>
      <c r="P19" s="14">
        <v>22</v>
      </c>
      <c r="Q19" s="38">
        <v>98.654708520179369</v>
      </c>
      <c r="R19" s="16">
        <v>-0.30000000000000071</v>
      </c>
    </row>
    <row r="20" spans="1:18" s="17" customFormat="1" ht="10.9" customHeight="1">
      <c r="A20" s="12">
        <v>11</v>
      </c>
      <c r="B20" s="39" t="s">
        <v>27</v>
      </c>
      <c r="C20" s="13">
        <v>3052.3</v>
      </c>
      <c r="D20" s="14">
        <v>3284.2999999999997</v>
      </c>
      <c r="E20" s="14">
        <v>107.60082560691934</v>
      </c>
      <c r="F20" s="16">
        <v>231.99999999999955</v>
      </c>
      <c r="G20" s="13">
        <v>1269</v>
      </c>
      <c r="H20" s="14">
        <v>1335.4</v>
      </c>
      <c r="I20" s="14">
        <v>105.23246650906226</v>
      </c>
      <c r="J20" s="16">
        <v>66.400000000000091</v>
      </c>
      <c r="K20" s="13">
        <v>1752.6000000000001</v>
      </c>
      <c r="L20" s="15">
        <v>1913.3</v>
      </c>
      <c r="M20" s="14">
        <v>109.16923428049753</v>
      </c>
      <c r="N20" s="16">
        <v>160.69999999999982</v>
      </c>
      <c r="O20" s="13">
        <v>30.7</v>
      </c>
      <c r="P20" s="14">
        <v>35.6</v>
      </c>
      <c r="Q20" s="38">
        <v>115.96091205211727</v>
      </c>
      <c r="R20" s="16">
        <v>4.9000000000000021</v>
      </c>
    </row>
    <row r="21" spans="1:18" s="17" customFormat="1" ht="10.9" customHeight="1">
      <c r="A21" s="12">
        <v>12</v>
      </c>
      <c r="B21" s="39" t="s">
        <v>28</v>
      </c>
      <c r="C21" s="13">
        <v>1510.6</v>
      </c>
      <c r="D21" s="14">
        <v>1631.7</v>
      </c>
      <c r="E21" s="14">
        <v>108.01668211306767</v>
      </c>
      <c r="F21" s="16">
        <v>121.10000000000014</v>
      </c>
      <c r="G21" s="13">
        <v>460.09999999999997</v>
      </c>
      <c r="H21" s="14">
        <v>482.90000000000003</v>
      </c>
      <c r="I21" s="14">
        <v>104.9554444685938</v>
      </c>
      <c r="J21" s="16">
        <v>22.800000000000068</v>
      </c>
      <c r="K21" s="13">
        <v>1042.7</v>
      </c>
      <c r="L21" s="15">
        <v>1136</v>
      </c>
      <c r="M21" s="14">
        <v>108.94792365972954</v>
      </c>
      <c r="N21" s="16">
        <v>93.299999999999955</v>
      </c>
      <c r="O21" s="13">
        <v>7.8</v>
      </c>
      <c r="P21" s="14">
        <v>12.8</v>
      </c>
      <c r="Q21" s="38">
        <v>164.10256410256412</v>
      </c>
      <c r="R21" s="16">
        <v>5.0000000000000009</v>
      </c>
    </row>
    <row r="22" spans="1:18" s="17" customFormat="1" ht="10.9" customHeight="1">
      <c r="A22" s="12">
        <v>13</v>
      </c>
      <c r="B22" s="39" t="s">
        <v>29</v>
      </c>
      <c r="C22" s="13">
        <v>2111.5</v>
      </c>
      <c r="D22" s="14">
        <v>2270.3000000000002</v>
      </c>
      <c r="E22" s="14">
        <v>107.52071986739287</v>
      </c>
      <c r="F22" s="16">
        <v>158.80000000000018</v>
      </c>
      <c r="G22" s="13">
        <v>974.3</v>
      </c>
      <c r="H22" s="14">
        <v>1050.3000000000002</v>
      </c>
      <c r="I22" s="14">
        <v>107.80047213383969</v>
      </c>
      <c r="J22" s="16">
        <v>76.000000000000227</v>
      </c>
      <c r="K22" s="13">
        <v>1116</v>
      </c>
      <c r="L22" s="15">
        <v>1194.6999999999998</v>
      </c>
      <c r="M22" s="14">
        <v>107.05197132616486</v>
      </c>
      <c r="N22" s="16">
        <v>78.699999999999818</v>
      </c>
      <c r="O22" s="13">
        <v>21.2</v>
      </c>
      <c r="P22" s="14">
        <v>25.3</v>
      </c>
      <c r="Q22" s="38">
        <v>119.33962264150944</v>
      </c>
      <c r="R22" s="16">
        <v>4.1000000000000014</v>
      </c>
    </row>
    <row r="23" spans="1:18" s="17" customFormat="1" ht="10.9" customHeight="1">
      <c r="A23" s="12">
        <v>14</v>
      </c>
      <c r="B23" s="39" t="s">
        <v>30</v>
      </c>
      <c r="C23" s="13">
        <v>1859.5</v>
      </c>
      <c r="D23" s="14">
        <v>2015.4000000000003</v>
      </c>
      <c r="E23" s="14">
        <v>108.38397418660932</v>
      </c>
      <c r="F23" s="16">
        <v>155.90000000000032</v>
      </c>
      <c r="G23" s="13">
        <v>782.5</v>
      </c>
      <c r="H23" s="14">
        <v>840.90000000000009</v>
      </c>
      <c r="I23" s="14">
        <v>107.4632587859425</v>
      </c>
      <c r="J23" s="16">
        <v>58.400000000000091</v>
      </c>
      <c r="K23" s="13">
        <v>1054.7</v>
      </c>
      <c r="L23" s="15">
        <v>1133.3000000000002</v>
      </c>
      <c r="M23" s="14">
        <v>107.45235612022377</v>
      </c>
      <c r="N23" s="16">
        <v>78.600000000000136</v>
      </c>
      <c r="O23" s="13">
        <v>22.299999999999997</v>
      </c>
      <c r="P23" s="14">
        <v>41.2</v>
      </c>
      <c r="Q23" s="38">
        <v>184.75336322869958</v>
      </c>
      <c r="R23" s="16">
        <v>18.900000000000006</v>
      </c>
    </row>
    <row r="24" spans="1:18" s="17" customFormat="1" ht="10.9" customHeight="1">
      <c r="A24" s="12">
        <v>15</v>
      </c>
      <c r="B24" s="39" t="s">
        <v>467</v>
      </c>
      <c r="C24" s="13">
        <v>3065.7</v>
      </c>
      <c r="D24" s="14">
        <v>3375.8</v>
      </c>
      <c r="E24" s="14">
        <v>110.11514499135598</v>
      </c>
      <c r="F24" s="16">
        <v>310.10000000000036</v>
      </c>
      <c r="G24" s="13">
        <v>677.19999999999993</v>
      </c>
      <c r="H24" s="14">
        <v>723.1</v>
      </c>
      <c r="I24" s="14">
        <v>106.77790903721207</v>
      </c>
      <c r="J24" s="16">
        <v>45.900000000000091</v>
      </c>
      <c r="K24" s="13">
        <v>2335</v>
      </c>
      <c r="L24" s="15">
        <v>2581.3000000000002</v>
      </c>
      <c r="M24" s="14">
        <v>110.54817987152035</v>
      </c>
      <c r="N24" s="16">
        <v>246.30000000000018</v>
      </c>
      <c r="O24" s="13">
        <v>53.5</v>
      </c>
      <c r="P24" s="14">
        <v>71.400000000000006</v>
      </c>
      <c r="Q24" s="38">
        <v>133.45794392523365</v>
      </c>
      <c r="R24" s="16">
        <v>17.900000000000006</v>
      </c>
    </row>
    <row r="25" spans="1:18" s="17" customFormat="1" ht="10.9" customHeight="1">
      <c r="A25" s="12">
        <v>16</v>
      </c>
      <c r="B25" s="39" t="s">
        <v>468</v>
      </c>
      <c r="C25" s="13">
        <v>2777.4</v>
      </c>
      <c r="D25" s="14">
        <v>3017.6</v>
      </c>
      <c r="E25" s="14">
        <v>108.64837617916037</v>
      </c>
      <c r="F25" s="16">
        <v>240.19999999999982</v>
      </c>
      <c r="G25" s="13">
        <v>518.4</v>
      </c>
      <c r="H25" s="14">
        <v>530.79999999999995</v>
      </c>
      <c r="I25" s="14">
        <v>102.39197530864197</v>
      </c>
      <c r="J25" s="16">
        <v>12.399999999999977</v>
      </c>
      <c r="K25" s="13">
        <v>2252.4</v>
      </c>
      <c r="L25" s="15">
        <v>2477.4</v>
      </c>
      <c r="M25" s="14">
        <v>109.98934469898775</v>
      </c>
      <c r="N25" s="16">
        <v>225</v>
      </c>
      <c r="O25" s="13">
        <v>6.6</v>
      </c>
      <c r="P25" s="14">
        <v>9.4</v>
      </c>
      <c r="Q25" s="38">
        <v>142.42424242424244</v>
      </c>
      <c r="R25" s="16">
        <v>2.8000000000000007</v>
      </c>
    </row>
    <row r="26" spans="1:18" s="17" customFormat="1" ht="10.9" customHeight="1">
      <c r="A26" s="12">
        <v>17</v>
      </c>
      <c r="B26" s="6" t="s">
        <v>65</v>
      </c>
      <c r="C26" s="13">
        <v>2239.4</v>
      </c>
      <c r="D26" s="14">
        <v>2407.6</v>
      </c>
      <c r="E26" s="14">
        <v>107.51094043047244</v>
      </c>
      <c r="F26" s="16">
        <v>168.19999999999982</v>
      </c>
      <c r="G26" s="13">
        <v>529.79999999999995</v>
      </c>
      <c r="H26" s="14">
        <v>536.09999999999991</v>
      </c>
      <c r="I26" s="14">
        <v>101.18912797281992</v>
      </c>
      <c r="J26" s="16">
        <v>6.2999999999999545</v>
      </c>
      <c r="K26" s="13">
        <v>1691</v>
      </c>
      <c r="L26" s="15">
        <v>1858.5</v>
      </c>
      <c r="M26" s="14">
        <v>109.90538143110587</v>
      </c>
      <c r="N26" s="16">
        <v>167.5</v>
      </c>
      <c r="O26" s="13">
        <v>18.600000000000001</v>
      </c>
      <c r="P26" s="14">
        <v>13</v>
      </c>
      <c r="Q26" s="38">
        <v>69.892473118279568</v>
      </c>
      <c r="R26" s="16">
        <v>-5.6000000000000014</v>
      </c>
    </row>
    <row r="27" spans="1:18" s="17" customFormat="1" ht="10.9" customHeight="1">
      <c r="A27" s="12">
        <v>18</v>
      </c>
      <c r="B27" s="39" t="s">
        <v>21</v>
      </c>
      <c r="C27" s="13">
        <v>888.30000000000007</v>
      </c>
      <c r="D27" s="14">
        <v>958.6</v>
      </c>
      <c r="E27" s="14">
        <v>107.91399302037598</v>
      </c>
      <c r="F27" s="16">
        <v>70.299999999999955</v>
      </c>
      <c r="G27" s="13">
        <v>326.10000000000002</v>
      </c>
      <c r="H27" s="14">
        <v>342.09999999999997</v>
      </c>
      <c r="I27" s="14">
        <v>104.90647040785032</v>
      </c>
      <c r="J27" s="16">
        <v>15.999999999999943</v>
      </c>
      <c r="K27" s="13">
        <v>561</v>
      </c>
      <c r="L27" s="15">
        <v>615.1</v>
      </c>
      <c r="M27" s="14">
        <v>109.64349376114082</v>
      </c>
      <c r="N27" s="16">
        <v>54.100000000000023</v>
      </c>
      <c r="O27" s="13">
        <v>1.2000000000000002</v>
      </c>
      <c r="P27" s="14">
        <v>1.4</v>
      </c>
      <c r="Q27" s="38">
        <v>116.66666666666666</v>
      </c>
      <c r="R27" s="16">
        <v>0.19999999999999973</v>
      </c>
    </row>
    <row r="28" spans="1:18" s="17" customFormat="1" ht="10.9" customHeight="1">
      <c r="A28" s="12">
        <v>19</v>
      </c>
      <c r="B28" s="39" t="s">
        <v>22</v>
      </c>
      <c r="C28" s="13">
        <v>2071.2999999999997</v>
      </c>
      <c r="D28" s="14">
        <v>2216.6000000000004</v>
      </c>
      <c r="E28" s="14">
        <v>107.01491816733454</v>
      </c>
      <c r="F28" s="16">
        <v>145.30000000000064</v>
      </c>
      <c r="G28" s="13">
        <v>891.1</v>
      </c>
      <c r="H28" s="14">
        <v>929.50000000000011</v>
      </c>
      <c r="I28" s="14">
        <v>104.30928066434744</v>
      </c>
      <c r="J28" s="16">
        <v>38.400000000000091</v>
      </c>
      <c r="K28" s="13">
        <v>1117.5</v>
      </c>
      <c r="L28" s="15">
        <v>1225.1000000000001</v>
      </c>
      <c r="M28" s="14">
        <v>109.62863534675616</v>
      </c>
      <c r="N28" s="16">
        <v>107.60000000000014</v>
      </c>
      <c r="O28" s="13">
        <v>62.7</v>
      </c>
      <c r="P28" s="14">
        <v>62</v>
      </c>
      <c r="Q28" s="38">
        <v>98.883572567783091</v>
      </c>
      <c r="R28" s="16">
        <v>-0.70000000000000284</v>
      </c>
    </row>
    <row r="29" spans="1:18" s="17" customFormat="1" ht="10.9" customHeight="1">
      <c r="A29" s="12">
        <v>20</v>
      </c>
      <c r="B29" s="39" t="s">
        <v>31</v>
      </c>
      <c r="C29" s="13">
        <v>758.40000000000009</v>
      </c>
      <c r="D29" s="14">
        <v>804</v>
      </c>
      <c r="E29" s="14">
        <v>106.01265822784809</v>
      </c>
      <c r="F29" s="16">
        <v>45.599999999999909</v>
      </c>
      <c r="G29" s="13">
        <v>319</v>
      </c>
      <c r="H29" s="14">
        <v>341.3</v>
      </c>
      <c r="I29" s="14">
        <v>106.99059561128527</v>
      </c>
      <c r="J29" s="16">
        <v>22.300000000000011</v>
      </c>
      <c r="K29" s="13">
        <v>435.2</v>
      </c>
      <c r="L29" s="15">
        <v>457.3</v>
      </c>
      <c r="M29" s="14">
        <v>105.078125</v>
      </c>
      <c r="N29" s="16">
        <v>22.100000000000023</v>
      </c>
      <c r="O29" s="13">
        <v>4.1999999999999993</v>
      </c>
      <c r="P29" s="14">
        <v>5.4</v>
      </c>
      <c r="Q29" s="38">
        <v>128.57142857142861</v>
      </c>
      <c r="R29" s="16">
        <v>1.2000000000000011</v>
      </c>
    </row>
    <row r="30" spans="1:18" s="17" customFormat="1" ht="10.9" customHeight="1">
      <c r="A30" s="12">
        <v>21</v>
      </c>
      <c r="B30" s="39" t="s">
        <v>32</v>
      </c>
      <c r="C30" s="13">
        <v>1054.7</v>
      </c>
      <c r="D30" s="14">
        <v>1012.4000000000001</v>
      </c>
      <c r="E30" s="14">
        <v>95.989380866597145</v>
      </c>
      <c r="F30" s="16">
        <v>-42.299999999999955</v>
      </c>
      <c r="G30" s="13">
        <v>559.70000000000005</v>
      </c>
      <c r="H30" s="14">
        <v>594.70000000000005</v>
      </c>
      <c r="I30" s="14">
        <v>106.25335000893337</v>
      </c>
      <c r="J30" s="16">
        <v>35</v>
      </c>
      <c r="K30" s="13">
        <v>294.60000000000002</v>
      </c>
      <c r="L30" s="15">
        <v>282.5</v>
      </c>
      <c r="M30" s="14">
        <v>95.892735913102499</v>
      </c>
      <c r="N30" s="16">
        <v>-12.100000000000023</v>
      </c>
      <c r="O30" s="13">
        <v>200.4</v>
      </c>
      <c r="P30" s="14">
        <v>135.19999999999999</v>
      </c>
      <c r="Q30" s="38">
        <v>67.465069860279442</v>
      </c>
      <c r="R30" s="16">
        <v>-65.200000000000017</v>
      </c>
    </row>
    <row r="31" spans="1:18" s="17" customFormat="1" ht="10.9" customHeight="1">
      <c r="A31" s="12">
        <v>22</v>
      </c>
      <c r="B31" s="39" t="s">
        <v>469</v>
      </c>
      <c r="C31" s="13">
        <v>1662.6000000000001</v>
      </c>
      <c r="D31" s="14">
        <v>1830.1999999999998</v>
      </c>
      <c r="E31" s="14">
        <v>110.08059665584022</v>
      </c>
      <c r="F31" s="16">
        <v>167.59999999999968</v>
      </c>
      <c r="G31" s="13">
        <v>68.900000000000006</v>
      </c>
      <c r="H31" s="14">
        <v>3</v>
      </c>
      <c r="I31" s="14">
        <v>4.3541364296081273</v>
      </c>
      <c r="J31" s="16">
        <v>-65.900000000000006</v>
      </c>
      <c r="K31" s="13">
        <v>1578.2</v>
      </c>
      <c r="L31" s="15">
        <v>1810.1999999999998</v>
      </c>
      <c r="M31" s="14">
        <v>114.7002914712964</v>
      </c>
      <c r="N31" s="16">
        <v>231.99999999999977</v>
      </c>
      <c r="O31" s="13">
        <v>15.5</v>
      </c>
      <c r="P31" s="14">
        <v>17</v>
      </c>
      <c r="Q31" s="38">
        <v>109.6774193548387</v>
      </c>
      <c r="R31" s="16">
        <v>1.5</v>
      </c>
    </row>
    <row r="32" spans="1:18" s="17" customFormat="1" ht="10.9" customHeight="1">
      <c r="A32" s="12">
        <v>23</v>
      </c>
      <c r="B32" s="39" t="s">
        <v>20</v>
      </c>
      <c r="C32" s="13">
        <v>610.9</v>
      </c>
      <c r="D32" s="14">
        <v>683.6</v>
      </c>
      <c r="E32" s="14">
        <v>111.90047470944509</v>
      </c>
      <c r="F32" s="16">
        <v>72.700000000000045</v>
      </c>
      <c r="G32" s="13">
        <v>450.6</v>
      </c>
      <c r="H32" s="14">
        <v>484.2</v>
      </c>
      <c r="I32" s="14">
        <v>107.45672436750996</v>
      </c>
      <c r="J32" s="16">
        <v>33.599999999999966</v>
      </c>
      <c r="K32" s="13">
        <v>31.4</v>
      </c>
      <c r="L32" s="15">
        <v>58</v>
      </c>
      <c r="M32" s="14">
        <v>184.71337579617835</v>
      </c>
      <c r="N32" s="16">
        <v>26.6</v>
      </c>
      <c r="O32" s="13">
        <v>128.9</v>
      </c>
      <c r="P32" s="14">
        <v>141.4</v>
      </c>
      <c r="Q32" s="38">
        <v>109.69743987587277</v>
      </c>
      <c r="R32" s="16">
        <v>12.5</v>
      </c>
    </row>
    <row r="33" spans="1:18" s="17" customFormat="1" ht="10.9" customHeight="1">
      <c r="A33" s="12">
        <v>24</v>
      </c>
      <c r="B33" s="39" t="s">
        <v>19</v>
      </c>
      <c r="C33" s="13">
        <v>549.4</v>
      </c>
      <c r="D33" s="14">
        <v>620.1</v>
      </c>
      <c r="E33" s="14">
        <v>112.8685839097197</v>
      </c>
      <c r="F33" s="16">
        <v>70.700000000000045</v>
      </c>
      <c r="G33" s="13">
        <v>442.5</v>
      </c>
      <c r="H33" s="14">
        <v>477.20000000000005</v>
      </c>
      <c r="I33" s="14">
        <v>107.84180790960454</v>
      </c>
      <c r="J33" s="16">
        <v>34.700000000000045</v>
      </c>
      <c r="K33" s="13"/>
      <c r="L33" s="15"/>
      <c r="M33" s="14"/>
      <c r="N33" s="16"/>
      <c r="O33" s="13">
        <v>106.9</v>
      </c>
      <c r="P33" s="14">
        <v>142.9</v>
      </c>
      <c r="Q33" s="38">
        <v>133.67633302151543</v>
      </c>
      <c r="R33" s="16">
        <v>36</v>
      </c>
    </row>
    <row r="34" spans="1:18" s="17" customFormat="1" ht="10.9" customHeight="1">
      <c r="A34" s="12">
        <v>25</v>
      </c>
      <c r="B34" s="39" t="s">
        <v>33</v>
      </c>
      <c r="C34" s="13">
        <v>1318.4</v>
      </c>
      <c r="D34" s="14">
        <v>1504.8</v>
      </c>
      <c r="E34" s="14">
        <v>114.1383495145631</v>
      </c>
      <c r="F34" s="16">
        <v>186.39999999999986</v>
      </c>
      <c r="G34" s="13">
        <v>1171</v>
      </c>
      <c r="H34" s="14">
        <v>1251</v>
      </c>
      <c r="I34" s="14">
        <v>106.83176771989753</v>
      </c>
      <c r="J34" s="16">
        <v>80</v>
      </c>
      <c r="K34" s="13">
        <v>44.5</v>
      </c>
      <c r="L34" s="15">
        <v>127.3</v>
      </c>
      <c r="M34" s="14">
        <v>286.06741573033707</v>
      </c>
      <c r="N34" s="16">
        <v>82.8</v>
      </c>
      <c r="O34" s="13">
        <v>102.89999999999999</v>
      </c>
      <c r="P34" s="14">
        <v>126.5</v>
      </c>
      <c r="Q34" s="38">
        <v>122.93488824101071</v>
      </c>
      <c r="R34" s="16">
        <v>23.600000000000009</v>
      </c>
    </row>
    <row r="35" spans="1:18" s="17" customFormat="1" ht="10.9" customHeight="1">
      <c r="A35" s="12">
        <v>26</v>
      </c>
      <c r="B35" s="39" t="s">
        <v>49</v>
      </c>
      <c r="C35" s="13">
        <v>1676.9</v>
      </c>
      <c r="D35" s="14">
        <v>1527.1</v>
      </c>
      <c r="E35" s="14">
        <v>91.066849543801055</v>
      </c>
      <c r="F35" s="16">
        <v>-149.80000000000018</v>
      </c>
      <c r="G35" s="13">
        <v>1185.5999999999999</v>
      </c>
      <c r="H35" s="14">
        <v>1278.8</v>
      </c>
      <c r="I35" s="14">
        <v>107.86099865047234</v>
      </c>
      <c r="J35" s="16">
        <v>93.200000000000045</v>
      </c>
      <c r="K35" s="13">
        <v>300.89999999999998</v>
      </c>
      <c r="L35" s="15">
        <v>71.099999999999994</v>
      </c>
      <c r="M35" s="14">
        <v>23.629112662013956</v>
      </c>
      <c r="N35" s="16">
        <v>-229.79999999999998</v>
      </c>
      <c r="O35" s="13">
        <v>190.4</v>
      </c>
      <c r="P35" s="14">
        <v>177.2</v>
      </c>
      <c r="Q35" s="38">
        <v>93.067226890756288</v>
      </c>
      <c r="R35" s="16">
        <v>-13.200000000000017</v>
      </c>
    </row>
    <row r="36" spans="1:18" s="17" customFormat="1" ht="10.9" customHeight="1">
      <c r="A36" s="12">
        <v>27</v>
      </c>
      <c r="B36" s="39" t="s">
        <v>34</v>
      </c>
      <c r="C36" s="13">
        <v>1002.3999999999999</v>
      </c>
      <c r="D36" s="14">
        <v>1540.8</v>
      </c>
      <c r="E36" s="14">
        <v>153.71109337589786</v>
      </c>
      <c r="F36" s="16">
        <v>538.40000000000009</v>
      </c>
      <c r="G36" s="13">
        <v>188.2</v>
      </c>
      <c r="H36" s="14">
        <v>196.5</v>
      </c>
      <c r="I36" s="14">
        <v>104.41020191285865</v>
      </c>
      <c r="J36" s="16">
        <v>8.3000000000000114</v>
      </c>
      <c r="K36" s="13">
        <v>790.9</v>
      </c>
      <c r="L36" s="15">
        <v>1319.2</v>
      </c>
      <c r="M36" s="14">
        <v>166.79731950941965</v>
      </c>
      <c r="N36" s="16">
        <v>528.30000000000007</v>
      </c>
      <c r="O36" s="13">
        <v>23.3</v>
      </c>
      <c r="P36" s="14">
        <v>25.1</v>
      </c>
      <c r="Q36" s="38">
        <v>107.72532188841201</v>
      </c>
      <c r="R36" s="16">
        <v>1.8000000000000007</v>
      </c>
    </row>
    <row r="37" spans="1:18" s="17" customFormat="1" ht="10.9" customHeight="1">
      <c r="A37" s="12">
        <v>28</v>
      </c>
      <c r="B37" s="39" t="s">
        <v>23</v>
      </c>
      <c r="C37" s="13">
        <v>1234.2</v>
      </c>
      <c r="D37" s="14">
        <v>1409.8000000000002</v>
      </c>
      <c r="E37" s="14">
        <v>114.22783989628911</v>
      </c>
      <c r="F37" s="16">
        <v>175.60000000000014</v>
      </c>
      <c r="G37" s="13">
        <v>1209.2</v>
      </c>
      <c r="H37" s="14">
        <v>1390.8000000000002</v>
      </c>
      <c r="I37" s="14">
        <v>115.01819384717169</v>
      </c>
      <c r="J37" s="16">
        <v>181.60000000000014</v>
      </c>
      <c r="K37" s="13"/>
      <c r="L37" s="15"/>
      <c r="M37" s="14"/>
      <c r="N37" s="16"/>
      <c r="O37" s="13">
        <v>25</v>
      </c>
      <c r="P37" s="14">
        <v>19</v>
      </c>
      <c r="Q37" s="38">
        <v>76</v>
      </c>
      <c r="R37" s="16">
        <v>-6</v>
      </c>
    </row>
    <row r="38" spans="1:18" s="17" customFormat="1" ht="10.9" customHeight="1">
      <c r="A38" s="12">
        <v>29</v>
      </c>
      <c r="B38" s="39" t="s">
        <v>6</v>
      </c>
      <c r="C38" s="13">
        <v>354.7</v>
      </c>
      <c r="D38" s="14">
        <v>388.5</v>
      </c>
      <c r="E38" s="14">
        <v>109.52917958838455</v>
      </c>
      <c r="F38" s="16">
        <v>33.800000000000011</v>
      </c>
      <c r="G38" s="13">
        <v>351.5</v>
      </c>
      <c r="H38" s="14">
        <v>381.5</v>
      </c>
      <c r="I38" s="14">
        <v>108.53485064011379</v>
      </c>
      <c r="J38" s="16">
        <v>30</v>
      </c>
      <c r="K38" s="13"/>
      <c r="L38" s="15"/>
      <c r="M38" s="15"/>
      <c r="N38" s="23"/>
      <c r="O38" s="13">
        <v>3.2</v>
      </c>
      <c r="P38" s="14">
        <v>7</v>
      </c>
      <c r="Q38" s="38" t="s">
        <v>77</v>
      </c>
      <c r="R38" s="16">
        <v>3.8</v>
      </c>
    </row>
    <row r="39" spans="1:18" s="17" customFormat="1" ht="10.9" customHeight="1">
      <c r="A39" s="12">
        <v>30</v>
      </c>
      <c r="B39" s="39" t="s">
        <v>7</v>
      </c>
      <c r="C39" s="13">
        <v>277.10000000000002</v>
      </c>
      <c r="D39" s="14">
        <v>319.2</v>
      </c>
      <c r="E39" s="14">
        <v>115.19307109346806</v>
      </c>
      <c r="F39" s="16">
        <v>42.099999999999966</v>
      </c>
      <c r="G39" s="13">
        <v>274.3</v>
      </c>
      <c r="H39" s="14">
        <v>316</v>
      </c>
      <c r="I39" s="14">
        <v>115.20233321181188</v>
      </c>
      <c r="J39" s="16">
        <v>41.699999999999989</v>
      </c>
      <c r="K39" s="13"/>
      <c r="L39" s="15"/>
      <c r="M39" s="15"/>
      <c r="N39" s="23"/>
      <c r="O39" s="13">
        <v>2.8</v>
      </c>
      <c r="P39" s="14">
        <v>3.2</v>
      </c>
      <c r="Q39" s="38">
        <v>114.28571428571431</v>
      </c>
      <c r="R39" s="16">
        <v>0.40000000000000036</v>
      </c>
    </row>
    <row r="40" spans="1:18" s="17" customFormat="1" ht="10.9" customHeight="1">
      <c r="A40" s="12">
        <v>31</v>
      </c>
      <c r="B40" s="39" t="s">
        <v>8</v>
      </c>
      <c r="C40" s="13">
        <v>265.2</v>
      </c>
      <c r="D40" s="14">
        <v>270.7</v>
      </c>
      <c r="E40" s="14">
        <v>102.07390648567119</v>
      </c>
      <c r="F40" s="16">
        <v>5.5</v>
      </c>
      <c r="G40" s="13">
        <v>257.2</v>
      </c>
      <c r="H40" s="14">
        <v>262.7</v>
      </c>
      <c r="I40" s="14">
        <v>102.1384136858476</v>
      </c>
      <c r="J40" s="16">
        <v>5.5</v>
      </c>
      <c r="K40" s="13"/>
      <c r="L40" s="15"/>
      <c r="M40" s="15"/>
      <c r="N40" s="23"/>
      <c r="O40" s="13">
        <v>8</v>
      </c>
      <c r="P40" s="14">
        <v>8</v>
      </c>
      <c r="Q40" s="38">
        <v>100</v>
      </c>
      <c r="R40" s="16">
        <v>0</v>
      </c>
    </row>
    <row r="41" spans="1:18" s="17" customFormat="1" ht="10.9" customHeight="1">
      <c r="A41" s="12">
        <v>32</v>
      </c>
      <c r="B41" s="39" t="s">
        <v>9</v>
      </c>
      <c r="C41" s="13">
        <v>182.5</v>
      </c>
      <c r="D41" s="14">
        <v>205</v>
      </c>
      <c r="E41" s="14">
        <v>112.32876712328768</v>
      </c>
      <c r="F41" s="16">
        <v>22.5</v>
      </c>
      <c r="G41" s="13">
        <v>181.5</v>
      </c>
      <c r="H41" s="14">
        <v>203.9</v>
      </c>
      <c r="I41" s="14">
        <v>112.34159779614326</v>
      </c>
      <c r="J41" s="16">
        <v>22.400000000000006</v>
      </c>
      <c r="K41" s="13"/>
      <c r="L41" s="15"/>
      <c r="M41" s="15"/>
      <c r="N41" s="23"/>
      <c r="O41" s="13">
        <v>1</v>
      </c>
      <c r="P41" s="14">
        <v>1.1000000000000001</v>
      </c>
      <c r="Q41" s="38">
        <v>110.00000000000001</v>
      </c>
      <c r="R41" s="16">
        <v>0.10000000000000009</v>
      </c>
    </row>
    <row r="42" spans="1:18" s="17" customFormat="1" ht="10.9" customHeight="1">
      <c r="A42" s="12">
        <v>33</v>
      </c>
      <c r="B42" s="39" t="s">
        <v>10</v>
      </c>
      <c r="C42" s="13">
        <v>148.4</v>
      </c>
      <c r="D42" s="14">
        <v>159.5</v>
      </c>
      <c r="E42" s="14">
        <v>107.47978436657681</v>
      </c>
      <c r="F42" s="16">
        <v>11.099999999999994</v>
      </c>
      <c r="G42" s="13">
        <v>147.30000000000001</v>
      </c>
      <c r="H42" s="14">
        <v>158.4</v>
      </c>
      <c r="I42" s="14">
        <v>107.5356415478615</v>
      </c>
      <c r="J42" s="16">
        <v>11.099999999999994</v>
      </c>
      <c r="K42" s="13"/>
      <c r="L42" s="15"/>
      <c r="M42" s="15"/>
      <c r="N42" s="23"/>
      <c r="O42" s="13">
        <v>1.1000000000000001</v>
      </c>
      <c r="P42" s="14">
        <v>1.1000000000000001</v>
      </c>
      <c r="Q42" s="38">
        <v>100</v>
      </c>
      <c r="R42" s="16">
        <v>0</v>
      </c>
    </row>
    <row r="43" spans="1:18" s="17" customFormat="1" ht="10.9" customHeight="1">
      <c r="A43" s="12">
        <v>34</v>
      </c>
      <c r="B43" s="39" t="s">
        <v>4</v>
      </c>
      <c r="C43" s="13">
        <v>1534.5000000000002</v>
      </c>
      <c r="D43" s="14">
        <v>1641.9399999999998</v>
      </c>
      <c r="E43" s="14">
        <v>107.00162919517754</v>
      </c>
      <c r="F43" s="16">
        <v>107.4399999999996</v>
      </c>
      <c r="G43" s="13">
        <v>1461.9</v>
      </c>
      <c r="H43" s="14">
        <v>1572.1399999999999</v>
      </c>
      <c r="I43" s="14">
        <v>107.54087146863669</v>
      </c>
      <c r="J43" s="16">
        <v>110.23999999999978</v>
      </c>
      <c r="K43" s="13">
        <v>59.7</v>
      </c>
      <c r="L43" s="15">
        <v>59.2</v>
      </c>
      <c r="M43" s="14">
        <v>99.162479061976555</v>
      </c>
      <c r="N43" s="16">
        <v>-0.5</v>
      </c>
      <c r="O43" s="13">
        <v>12.9</v>
      </c>
      <c r="P43" s="14">
        <v>10.600000000000001</v>
      </c>
      <c r="Q43" s="38">
        <v>82.170542635658933</v>
      </c>
      <c r="R43" s="16">
        <v>-2.2999999999999989</v>
      </c>
    </row>
    <row r="44" spans="1:18" s="17" customFormat="1" ht="10.9" customHeight="1">
      <c r="A44" s="12">
        <v>35</v>
      </c>
      <c r="B44" s="39" t="s">
        <v>0</v>
      </c>
      <c r="C44" s="13">
        <v>844.7</v>
      </c>
      <c r="D44" s="14">
        <v>882.30000000000007</v>
      </c>
      <c r="E44" s="14">
        <v>104.45128447969694</v>
      </c>
      <c r="F44" s="16">
        <v>37.600000000000023</v>
      </c>
      <c r="G44" s="13">
        <v>778.5</v>
      </c>
      <c r="H44" s="14">
        <v>816.6</v>
      </c>
      <c r="I44" s="14">
        <v>104.89402697495183</v>
      </c>
      <c r="J44" s="16">
        <v>38.100000000000023</v>
      </c>
      <c r="K44" s="13"/>
      <c r="L44" s="15"/>
      <c r="M44" s="15"/>
      <c r="N44" s="16"/>
      <c r="O44" s="13">
        <v>66.2</v>
      </c>
      <c r="P44" s="14">
        <v>65.7</v>
      </c>
      <c r="Q44" s="38">
        <v>99.244712990936563</v>
      </c>
      <c r="R44" s="16">
        <v>-0.5</v>
      </c>
    </row>
    <row r="45" spans="1:18" s="17" customFormat="1" ht="10.9" customHeight="1">
      <c r="A45" s="12">
        <v>36</v>
      </c>
      <c r="B45" s="39" t="s">
        <v>1</v>
      </c>
      <c r="C45" s="13">
        <v>1518.8000000000002</v>
      </c>
      <c r="D45" s="14">
        <v>1696.4</v>
      </c>
      <c r="E45" s="14">
        <v>111.69344219120359</v>
      </c>
      <c r="F45" s="16">
        <v>177.59999999999991</v>
      </c>
      <c r="G45" s="13">
        <v>26.7</v>
      </c>
      <c r="H45" s="14">
        <v>107.7</v>
      </c>
      <c r="I45" s="14" t="s">
        <v>76</v>
      </c>
      <c r="J45" s="16">
        <v>81</v>
      </c>
      <c r="K45" s="13">
        <v>1490.9</v>
      </c>
      <c r="L45" s="15">
        <v>1586.7</v>
      </c>
      <c r="M45" s="14">
        <v>106.42564893688376</v>
      </c>
      <c r="N45" s="16">
        <v>95.799999999999955</v>
      </c>
      <c r="O45" s="13">
        <v>1.2</v>
      </c>
      <c r="P45" s="14">
        <v>2</v>
      </c>
      <c r="Q45" s="38">
        <v>166.66666666666669</v>
      </c>
      <c r="R45" s="16">
        <v>0.8</v>
      </c>
    </row>
    <row r="46" spans="1:18" s="17" customFormat="1" ht="10.9" customHeight="1">
      <c r="A46" s="12">
        <v>37</v>
      </c>
      <c r="B46" s="39" t="s">
        <v>14</v>
      </c>
      <c r="C46" s="13">
        <v>2381</v>
      </c>
      <c r="D46" s="14">
        <v>2355.9</v>
      </c>
      <c r="E46" s="14">
        <v>98.945821083578338</v>
      </c>
      <c r="F46" s="16">
        <v>-25.099999999999909</v>
      </c>
      <c r="G46" s="13">
        <v>1521.3</v>
      </c>
      <c r="H46" s="14">
        <v>1662.6999999999998</v>
      </c>
      <c r="I46" s="14">
        <v>109.29468217971473</v>
      </c>
      <c r="J46" s="16">
        <v>141.39999999999986</v>
      </c>
      <c r="K46" s="13">
        <v>737.4</v>
      </c>
      <c r="L46" s="15">
        <v>528.4</v>
      </c>
      <c r="M46" s="14">
        <v>71.657173854081918</v>
      </c>
      <c r="N46" s="16">
        <v>-209</v>
      </c>
      <c r="O46" s="13">
        <v>122.3</v>
      </c>
      <c r="P46" s="14">
        <v>164.8</v>
      </c>
      <c r="Q46" s="38">
        <v>134.75061324611613</v>
      </c>
      <c r="R46" s="16">
        <v>42.500000000000014</v>
      </c>
    </row>
    <row r="47" spans="1:18" s="17" customFormat="1" ht="10.9" customHeight="1">
      <c r="A47" s="12">
        <v>38</v>
      </c>
      <c r="B47" s="39" t="s">
        <v>5</v>
      </c>
      <c r="C47" s="13">
        <v>1050.8000000000002</v>
      </c>
      <c r="D47" s="14">
        <v>1150.9000000000001</v>
      </c>
      <c r="E47" s="14">
        <v>109.52607537114578</v>
      </c>
      <c r="F47" s="16">
        <v>100.09999999999991</v>
      </c>
      <c r="G47" s="13">
        <v>363.3</v>
      </c>
      <c r="H47" s="14">
        <v>384.59999999999997</v>
      </c>
      <c r="I47" s="14">
        <v>105.86292320396365</v>
      </c>
      <c r="J47" s="16">
        <v>21.299999999999955</v>
      </c>
      <c r="K47" s="13">
        <v>210.4</v>
      </c>
      <c r="L47" s="15">
        <v>210.1</v>
      </c>
      <c r="M47" s="14">
        <v>99.857414448669189</v>
      </c>
      <c r="N47" s="16">
        <v>-0.30000000000001137</v>
      </c>
      <c r="O47" s="13">
        <v>477.1</v>
      </c>
      <c r="P47" s="14">
        <v>556.20000000000005</v>
      </c>
      <c r="Q47" s="38">
        <v>116.57933347306644</v>
      </c>
      <c r="R47" s="16">
        <v>79.100000000000023</v>
      </c>
    </row>
    <row r="48" spans="1:18" s="17" customFormat="1" ht="10.9" customHeight="1">
      <c r="A48" s="12">
        <v>39</v>
      </c>
      <c r="B48" s="39" t="s">
        <v>25</v>
      </c>
      <c r="C48" s="13">
        <v>1314.9</v>
      </c>
      <c r="D48" s="14">
        <v>1365.1999999999998</v>
      </c>
      <c r="E48" s="14">
        <v>103.82538596090956</v>
      </c>
      <c r="F48" s="16">
        <v>50.299999999999727</v>
      </c>
      <c r="G48" s="13">
        <v>631.29999999999995</v>
      </c>
      <c r="H48" s="14">
        <v>685.3</v>
      </c>
      <c r="I48" s="14">
        <v>108.55377791858069</v>
      </c>
      <c r="J48" s="16">
        <v>54</v>
      </c>
      <c r="K48" s="13">
        <v>321.60000000000002</v>
      </c>
      <c r="L48" s="15">
        <v>312.3</v>
      </c>
      <c r="M48" s="14">
        <v>97.108208955223873</v>
      </c>
      <c r="N48" s="16">
        <v>-9.3000000000000114</v>
      </c>
      <c r="O48" s="13">
        <v>362</v>
      </c>
      <c r="P48" s="14">
        <v>367.6</v>
      </c>
      <c r="Q48" s="38">
        <v>101.54696132596686</v>
      </c>
      <c r="R48" s="16">
        <v>5.6000000000000227</v>
      </c>
    </row>
    <row r="49" spans="1:18" s="17" customFormat="1" ht="10.9" customHeight="1">
      <c r="A49" s="12">
        <v>40</v>
      </c>
      <c r="B49" s="39" t="s">
        <v>26</v>
      </c>
      <c r="C49" s="13">
        <v>1358.1</v>
      </c>
      <c r="D49" s="14">
        <v>1515.4</v>
      </c>
      <c r="E49" s="14">
        <v>111.58235770561815</v>
      </c>
      <c r="F49" s="16">
        <v>157.30000000000018</v>
      </c>
      <c r="G49" s="13">
        <v>638.29999999999995</v>
      </c>
      <c r="H49" s="14">
        <v>682.3</v>
      </c>
      <c r="I49" s="14">
        <v>106.89331035563214</v>
      </c>
      <c r="J49" s="16">
        <v>44</v>
      </c>
      <c r="K49" s="13">
        <v>327.8</v>
      </c>
      <c r="L49" s="15">
        <v>336.1</v>
      </c>
      <c r="M49" s="14">
        <v>102.53203172666261</v>
      </c>
      <c r="N49" s="16">
        <v>8.3000000000000114</v>
      </c>
      <c r="O49" s="13">
        <v>392</v>
      </c>
      <c r="P49" s="14">
        <v>497</v>
      </c>
      <c r="Q49" s="38">
        <v>126.78571428571428</v>
      </c>
      <c r="R49" s="16">
        <v>105</v>
      </c>
    </row>
    <row r="50" spans="1:18" s="17" customFormat="1" ht="10.9" customHeight="1">
      <c r="A50" s="12">
        <v>41</v>
      </c>
      <c r="B50" s="39" t="s">
        <v>53</v>
      </c>
      <c r="C50" s="13">
        <v>2925.7000000000007</v>
      </c>
      <c r="D50" s="14">
        <v>3011.7</v>
      </c>
      <c r="E50" s="14">
        <v>102.9394674778685</v>
      </c>
      <c r="F50" s="16">
        <v>85.999999999999091</v>
      </c>
      <c r="G50" s="13">
        <v>1657.7</v>
      </c>
      <c r="H50" s="14">
        <v>1797.1999999999998</v>
      </c>
      <c r="I50" s="14">
        <v>108.41527417506182</v>
      </c>
      <c r="J50" s="16">
        <v>139.49999999999977</v>
      </c>
      <c r="K50" s="13">
        <v>1254.7000000000003</v>
      </c>
      <c r="L50" s="15">
        <v>1201.8</v>
      </c>
      <c r="M50" s="14">
        <v>95.783852713796108</v>
      </c>
      <c r="N50" s="16">
        <v>-52.900000000000318</v>
      </c>
      <c r="O50" s="13">
        <v>13.3</v>
      </c>
      <c r="P50" s="14">
        <v>12.7</v>
      </c>
      <c r="Q50" s="38">
        <v>95.488721804511272</v>
      </c>
      <c r="R50" s="16">
        <v>-0.60000000000000142</v>
      </c>
    </row>
    <row r="51" spans="1:18" s="17" customFormat="1" ht="10.9" customHeight="1">
      <c r="A51" s="12">
        <v>42</v>
      </c>
      <c r="B51" s="40" t="s">
        <v>12</v>
      </c>
      <c r="C51" s="13">
        <v>779.9000000000002</v>
      </c>
      <c r="D51" s="14">
        <v>682.60000000000014</v>
      </c>
      <c r="E51" s="14">
        <v>87.524041543787661</v>
      </c>
      <c r="F51" s="16">
        <v>-97.300000000000068</v>
      </c>
      <c r="G51" s="13">
        <v>175.3</v>
      </c>
      <c r="H51" s="14">
        <v>145.80000000000001</v>
      </c>
      <c r="I51" s="14">
        <v>83.171705647461494</v>
      </c>
      <c r="J51" s="16">
        <v>-29.5</v>
      </c>
      <c r="K51" s="13">
        <v>590.00000000000011</v>
      </c>
      <c r="L51" s="15">
        <v>528.6</v>
      </c>
      <c r="M51" s="14">
        <v>89.593220338983031</v>
      </c>
      <c r="N51" s="16">
        <v>-61.400000000000091</v>
      </c>
      <c r="O51" s="13">
        <v>14.6</v>
      </c>
      <c r="P51" s="14">
        <v>8.1999999999999993</v>
      </c>
      <c r="Q51" s="38">
        <v>56.164383561643824</v>
      </c>
      <c r="R51" s="16">
        <v>-6.4</v>
      </c>
    </row>
    <row r="52" spans="1:18" s="17" customFormat="1" ht="10.9" customHeight="1">
      <c r="A52" s="12">
        <v>43</v>
      </c>
      <c r="B52" s="39" t="s">
        <v>35</v>
      </c>
      <c r="C52" s="13">
        <v>213.2</v>
      </c>
      <c r="D52" s="14">
        <v>208.9</v>
      </c>
      <c r="E52" s="14">
        <v>97.983114446529086</v>
      </c>
      <c r="F52" s="16">
        <v>-4.2999999999999829</v>
      </c>
      <c r="G52" s="13">
        <v>213.2</v>
      </c>
      <c r="H52" s="14">
        <v>208.9</v>
      </c>
      <c r="I52" s="14">
        <v>97.983114446529086</v>
      </c>
      <c r="J52" s="16">
        <v>-4.2999999999999829</v>
      </c>
      <c r="K52" s="13"/>
      <c r="L52" s="15">
        <v>0</v>
      </c>
      <c r="M52" s="14"/>
      <c r="N52" s="16"/>
      <c r="O52" s="13"/>
      <c r="P52" s="14"/>
      <c r="Q52" s="38"/>
      <c r="R52" s="16"/>
    </row>
    <row r="53" spans="1:18" s="17" customFormat="1" ht="10.9" customHeight="1">
      <c r="A53" s="12">
        <v>44</v>
      </c>
      <c r="B53" s="40" t="s">
        <v>3</v>
      </c>
      <c r="C53" s="13">
        <v>11088.3</v>
      </c>
      <c r="D53" s="14">
        <v>11730</v>
      </c>
      <c r="E53" s="14">
        <v>105.78718108276293</v>
      </c>
      <c r="F53" s="16">
        <v>641.70000000000073</v>
      </c>
      <c r="G53" s="13">
        <v>9579.2999999999993</v>
      </c>
      <c r="H53" s="14">
        <v>10028.4</v>
      </c>
      <c r="I53" s="14">
        <v>104.68823400457237</v>
      </c>
      <c r="J53" s="16">
        <v>449.10000000000036</v>
      </c>
      <c r="K53" s="13">
        <v>1493.2999999999997</v>
      </c>
      <c r="L53" s="15">
        <v>1683.7</v>
      </c>
      <c r="M53" s="14">
        <v>112.75028460456709</v>
      </c>
      <c r="N53" s="16">
        <v>190.40000000000032</v>
      </c>
      <c r="O53" s="13">
        <v>15.7</v>
      </c>
      <c r="P53" s="14">
        <v>17.899999999999999</v>
      </c>
      <c r="Q53" s="38">
        <v>114.01273885350318</v>
      </c>
      <c r="R53" s="16">
        <v>2.1999999999999993</v>
      </c>
    </row>
    <row r="54" spans="1:18" s="17" customFormat="1" ht="10.9" customHeight="1">
      <c r="A54" s="12">
        <v>45</v>
      </c>
      <c r="B54" s="39" t="s">
        <v>36</v>
      </c>
      <c r="C54" s="13">
        <v>4779.2</v>
      </c>
      <c r="D54" s="14">
        <v>4671.3</v>
      </c>
      <c r="E54" s="14">
        <v>97.7422999665216</v>
      </c>
      <c r="F54" s="16">
        <v>-107.89999999999964</v>
      </c>
      <c r="G54" s="13">
        <v>4322.6000000000004</v>
      </c>
      <c r="H54" s="14">
        <v>4379.1000000000004</v>
      </c>
      <c r="I54" s="14">
        <v>101.30708369962522</v>
      </c>
      <c r="J54" s="16">
        <v>56.5</v>
      </c>
      <c r="K54" s="13">
        <v>436.70000000000005</v>
      </c>
      <c r="L54" s="15">
        <v>264.89999999999998</v>
      </c>
      <c r="M54" s="14">
        <v>60.65949164185939</v>
      </c>
      <c r="N54" s="16">
        <v>-171.80000000000007</v>
      </c>
      <c r="O54" s="13">
        <v>19.900000000000002</v>
      </c>
      <c r="P54" s="14">
        <v>27.3</v>
      </c>
      <c r="Q54" s="38">
        <v>137.1859296482412</v>
      </c>
      <c r="R54" s="16">
        <v>7.3999999999999986</v>
      </c>
    </row>
    <row r="55" spans="1:18" s="17" customFormat="1" ht="10.9" customHeight="1">
      <c r="A55" s="12">
        <v>46</v>
      </c>
      <c r="B55" s="39" t="s">
        <v>37</v>
      </c>
      <c r="C55" s="13">
        <v>905.7</v>
      </c>
      <c r="D55" s="14">
        <v>724.5</v>
      </c>
      <c r="E55" s="14">
        <v>79.993375289831064</v>
      </c>
      <c r="F55" s="16">
        <v>-181.20000000000005</v>
      </c>
      <c r="G55" s="13">
        <v>711</v>
      </c>
      <c r="H55" s="14">
        <v>649.6</v>
      </c>
      <c r="I55" s="14">
        <v>91.364275668073134</v>
      </c>
      <c r="J55" s="16">
        <v>-61.399999999999977</v>
      </c>
      <c r="K55" s="13">
        <v>191.2</v>
      </c>
      <c r="L55" s="15">
        <v>71.099999999999994</v>
      </c>
      <c r="M55" s="14">
        <v>37.186192468619247</v>
      </c>
      <c r="N55" s="16">
        <v>-120.1</v>
      </c>
      <c r="O55" s="13">
        <v>3.5</v>
      </c>
      <c r="P55" s="14">
        <v>3.8</v>
      </c>
      <c r="Q55" s="38">
        <v>108.57142857142857</v>
      </c>
      <c r="R55" s="16">
        <v>0.29999999999999982</v>
      </c>
    </row>
    <row r="56" spans="1:18" s="17" customFormat="1" ht="10.9" customHeight="1">
      <c r="A56" s="12">
        <v>47</v>
      </c>
      <c r="B56" s="39" t="s">
        <v>38</v>
      </c>
      <c r="C56" s="13">
        <v>521.39999999999986</v>
      </c>
      <c r="D56" s="14">
        <v>493.8</v>
      </c>
      <c r="E56" s="14">
        <v>94.706559263521314</v>
      </c>
      <c r="F56" s="16">
        <v>-27.599999999999852</v>
      </c>
      <c r="G56" s="13">
        <v>436.29999999999995</v>
      </c>
      <c r="H56" s="14">
        <v>453.9</v>
      </c>
      <c r="I56" s="14">
        <v>104.03392161356865</v>
      </c>
      <c r="J56" s="16">
        <v>17.600000000000023</v>
      </c>
      <c r="K56" s="13">
        <v>79.3</v>
      </c>
      <c r="L56" s="15">
        <v>32.799999999999997</v>
      </c>
      <c r="M56" s="14">
        <v>41.361916771752838</v>
      </c>
      <c r="N56" s="16">
        <v>-46.5</v>
      </c>
      <c r="O56" s="13">
        <v>5.8000000000000007</v>
      </c>
      <c r="P56" s="14">
        <v>7.1000000000000005</v>
      </c>
      <c r="Q56" s="38">
        <v>122.41379310344827</v>
      </c>
      <c r="R56" s="16">
        <v>1.2999999999999998</v>
      </c>
    </row>
    <row r="57" spans="1:18" s="17" customFormat="1" ht="10.9" customHeight="1">
      <c r="A57" s="12">
        <v>48</v>
      </c>
      <c r="B57" s="39" t="s">
        <v>39</v>
      </c>
      <c r="C57" s="13">
        <v>580.69999999999993</v>
      </c>
      <c r="D57" s="14">
        <v>490</v>
      </c>
      <c r="E57" s="14">
        <v>84.380919579817473</v>
      </c>
      <c r="F57" s="16">
        <v>-90.699999999999932</v>
      </c>
      <c r="G57" s="13">
        <v>465.5</v>
      </c>
      <c r="H57" s="14">
        <v>426.3</v>
      </c>
      <c r="I57" s="14">
        <v>91.578947368421055</v>
      </c>
      <c r="J57" s="16">
        <v>-39.199999999999989</v>
      </c>
      <c r="K57" s="13">
        <v>93.4</v>
      </c>
      <c r="L57" s="15">
        <v>46.4</v>
      </c>
      <c r="M57" s="14">
        <v>49.678800856531048</v>
      </c>
      <c r="N57" s="16">
        <v>-47.000000000000007</v>
      </c>
      <c r="O57" s="13">
        <v>21.8</v>
      </c>
      <c r="P57" s="14">
        <v>17.3</v>
      </c>
      <c r="Q57" s="38">
        <v>79.357798165137609</v>
      </c>
      <c r="R57" s="16">
        <v>-4.5</v>
      </c>
    </row>
    <row r="58" spans="1:18" s="17" customFormat="1" ht="10.9" customHeight="1">
      <c r="A58" s="12">
        <v>49</v>
      </c>
      <c r="B58" s="39" t="s">
        <v>40</v>
      </c>
      <c r="C58" s="13">
        <v>710.30000000000007</v>
      </c>
      <c r="D58" s="14">
        <v>548.30000000000007</v>
      </c>
      <c r="E58" s="14">
        <v>77.192735463888496</v>
      </c>
      <c r="F58" s="16">
        <v>-162</v>
      </c>
      <c r="G58" s="13">
        <v>573.4</v>
      </c>
      <c r="H58" s="14">
        <v>501.4</v>
      </c>
      <c r="I58" s="14">
        <v>87.44332054412277</v>
      </c>
      <c r="J58" s="16">
        <v>-72</v>
      </c>
      <c r="K58" s="13">
        <v>135.30000000000001</v>
      </c>
      <c r="L58" s="15">
        <v>44.2</v>
      </c>
      <c r="M58" s="14">
        <v>32.668144863266811</v>
      </c>
      <c r="N58" s="16">
        <v>-91.100000000000009</v>
      </c>
      <c r="O58" s="13">
        <v>1.6</v>
      </c>
      <c r="P58" s="14">
        <v>2.7</v>
      </c>
      <c r="Q58" s="38">
        <v>168.75</v>
      </c>
      <c r="R58" s="16">
        <v>1.1000000000000001</v>
      </c>
    </row>
    <row r="59" spans="1:18" s="17" customFormat="1" ht="10.9" customHeight="1">
      <c r="A59" s="12">
        <v>50</v>
      </c>
      <c r="B59" s="39" t="s">
        <v>41</v>
      </c>
      <c r="C59" s="13">
        <v>607.60000000000014</v>
      </c>
      <c r="D59" s="14">
        <v>560</v>
      </c>
      <c r="E59" s="14">
        <v>92.165898617511502</v>
      </c>
      <c r="F59" s="16">
        <v>-47.600000000000136</v>
      </c>
      <c r="G59" s="13">
        <v>483.20000000000005</v>
      </c>
      <c r="H59" s="14">
        <v>483.5</v>
      </c>
      <c r="I59" s="14">
        <v>100.06208609271523</v>
      </c>
      <c r="J59" s="16">
        <v>0.29999999999995453</v>
      </c>
      <c r="K59" s="13">
        <v>119.19999999999999</v>
      </c>
      <c r="L59" s="15">
        <v>62.099999999999994</v>
      </c>
      <c r="M59" s="14">
        <v>52.097315436241608</v>
      </c>
      <c r="N59" s="16">
        <v>-57.099999999999994</v>
      </c>
      <c r="O59" s="13">
        <v>5.2</v>
      </c>
      <c r="P59" s="14">
        <v>14.4</v>
      </c>
      <c r="Q59" s="38" t="s">
        <v>66</v>
      </c>
      <c r="R59" s="16">
        <v>9.1999999999999993</v>
      </c>
    </row>
    <row r="60" spans="1:18" s="17" customFormat="1" ht="10.9" customHeight="1">
      <c r="A60" s="12">
        <v>51</v>
      </c>
      <c r="B60" s="39" t="s">
        <v>42</v>
      </c>
      <c r="C60" s="13">
        <v>487.5</v>
      </c>
      <c r="D60" s="14">
        <v>455</v>
      </c>
      <c r="E60" s="14">
        <v>93.333333333333329</v>
      </c>
      <c r="F60" s="16">
        <v>-32.5</v>
      </c>
      <c r="G60" s="13">
        <v>425.5</v>
      </c>
      <c r="H60" s="14">
        <v>416.5</v>
      </c>
      <c r="I60" s="14">
        <v>97.88484136310224</v>
      </c>
      <c r="J60" s="16">
        <v>-9</v>
      </c>
      <c r="K60" s="13">
        <v>55.2</v>
      </c>
      <c r="L60" s="15">
        <v>29.7</v>
      </c>
      <c r="M60" s="14">
        <v>53.804347826086953</v>
      </c>
      <c r="N60" s="16">
        <v>-25.500000000000004</v>
      </c>
      <c r="O60" s="13">
        <v>6.8</v>
      </c>
      <c r="P60" s="14">
        <v>8.8000000000000007</v>
      </c>
      <c r="Q60" s="38">
        <v>129.41176470588235</v>
      </c>
      <c r="R60" s="16">
        <v>2.0000000000000009</v>
      </c>
    </row>
    <row r="61" spans="1:18" s="17" customFormat="1" ht="10.9" customHeight="1">
      <c r="A61" s="12">
        <v>52</v>
      </c>
      <c r="B61" s="39" t="s">
        <v>43</v>
      </c>
      <c r="C61" s="13">
        <v>478.5</v>
      </c>
      <c r="D61" s="14">
        <v>406.20000000000005</v>
      </c>
      <c r="E61" s="14">
        <v>84.890282131661451</v>
      </c>
      <c r="F61" s="16">
        <v>-72.299999999999955</v>
      </c>
      <c r="G61" s="13">
        <v>407.6</v>
      </c>
      <c r="H61" s="14">
        <v>370.7</v>
      </c>
      <c r="I61" s="14">
        <v>90.947006869479878</v>
      </c>
      <c r="J61" s="16">
        <v>-36.900000000000034</v>
      </c>
      <c r="K61" s="13">
        <v>68.7</v>
      </c>
      <c r="L61" s="15">
        <v>32.900000000000006</v>
      </c>
      <c r="M61" s="14">
        <v>47.889374090247458</v>
      </c>
      <c r="N61" s="16">
        <v>-35.799999999999997</v>
      </c>
      <c r="O61" s="13">
        <v>2.2000000000000002</v>
      </c>
      <c r="P61" s="14">
        <v>2.6</v>
      </c>
      <c r="Q61" s="38">
        <v>118.18181818181816</v>
      </c>
      <c r="R61" s="16">
        <v>0.39999999999999991</v>
      </c>
    </row>
    <row r="62" spans="1:18" s="17" customFormat="1" ht="10.9" customHeight="1">
      <c r="A62" s="12">
        <v>53</v>
      </c>
      <c r="B62" s="39" t="s">
        <v>44</v>
      </c>
      <c r="C62" s="13">
        <v>494.9</v>
      </c>
      <c r="D62" s="14">
        <v>484.40000000000003</v>
      </c>
      <c r="E62" s="14">
        <v>97.878359264497888</v>
      </c>
      <c r="F62" s="16">
        <v>-10.499999999999943</v>
      </c>
      <c r="G62" s="13">
        <v>395.59999999999997</v>
      </c>
      <c r="H62" s="14">
        <v>430.8</v>
      </c>
      <c r="I62" s="14">
        <v>108.89787664307381</v>
      </c>
      <c r="J62" s="16">
        <v>35.200000000000045</v>
      </c>
      <c r="K62" s="13">
        <v>94</v>
      </c>
      <c r="L62" s="15">
        <v>45.300000000000004</v>
      </c>
      <c r="M62" s="14">
        <v>48.191489361702132</v>
      </c>
      <c r="N62" s="16">
        <v>-48.699999999999996</v>
      </c>
      <c r="O62" s="13">
        <v>5.3000000000000007</v>
      </c>
      <c r="P62" s="14">
        <v>8.3000000000000007</v>
      </c>
      <c r="Q62" s="38">
        <v>156.60377358490564</v>
      </c>
      <c r="R62" s="16">
        <v>3</v>
      </c>
    </row>
    <row r="63" spans="1:18" s="17" customFormat="1" ht="10.9" customHeight="1">
      <c r="A63" s="12">
        <v>54</v>
      </c>
      <c r="B63" s="39" t="s">
        <v>45</v>
      </c>
      <c r="C63" s="13">
        <v>448.7</v>
      </c>
      <c r="D63" s="14">
        <v>404</v>
      </c>
      <c r="E63" s="14">
        <v>90.03788722977491</v>
      </c>
      <c r="F63" s="16">
        <v>-44.699999999999989</v>
      </c>
      <c r="G63" s="13">
        <v>385</v>
      </c>
      <c r="H63" s="14">
        <v>366.5</v>
      </c>
      <c r="I63" s="14">
        <v>95.194805194805198</v>
      </c>
      <c r="J63" s="16">
        <v>-18.5</v>
      </c>
      <c r="K63" s="13">
        <v>59.5</v>
      </c>
      <c r="L63" s="15">
        <v>32</v>
      </c>
      <c r="M63" s="14">
        <v>53.781512605042018</v>
      </c>
      <c r="N63" s="16">
        <v>-27.5</v>
      </c>
      <c r="O63" s="13">
        <v>4.2</v>
      </c>
      <c r="P63" s="14">
        <v>5.5</v>
      </c>
      <c r="Q63" s="38">
        <v>130.95238095238096</v>
      </c>
      <c r="R63" s="16">
        <v>1.2999999999999998</v>
      </c>
    </row>
    <row r="64" spans="1:18" s="17" customFormat="1" ht="10.9" customHeight="1">
      <c r="A64" s="12">
        <v>55</v>
      </c>
      <c r="B64" s="39" t="s">
        <v>46</v>
      </c>
      <c r="C64" s="13">
        <v>706.80000000000007</v>
      </c>
      <c r="D64" s="14">
        <v>641.09999999999991</v>
      </c>
      <c r="E64" s="14">
        <v>90.704584040747008</v>
      </c>
      <c r="F64" s="16">
        <v>-65.700000000000159</v>
      </c>
      <c r="G64" s="13">
        <v>626.1</v>
      </c>
      <c r="H64" s="14">
        <v>584.29999999999995</v>
      </c>
      <c r="I64" s="14">
        <v>93.3237501996486</v>
      </c>
      <c r="J64" s="16">
        <v>-41.800000000000068</v>
      </c>
      <c r="K64" s="13">
        <v>77.599999999999994</v>
      </c>
      <c r="L64" s="15">
        <v>50.499999999999993</v>
      </c>
      <c r="M64" s="14">
        <v>65.077319587628864</v>
      </c>
      <c r="N64" s="16">
        <v>-27.1</v>
      </c>
      <c r="O64" s="13">
        <v>3.1</v>
      </c>
      <c r="P64" s="14">
        <v>6.3</v>
      </c>
      <c r="Q64" s="38" t="s">
        <v>67</v>
      </c>
      <c r="R64" s="16">
        <v>3.1999999999999997</v>
      </c>
    </row>
    <row r="65" spans="1:19" s="21" customFormat="1" ht="10.9" customHeight="1">
      <c r="A65" s="12">
        <v>56</v>
      </c>
      <c r="B65" s="41" t="s">
        <v>24</v>
      </c>
      <c r="C65" s="18">
        <v>79631.299999999988</v>
      </c>
      <c r="D65" s="19">
        <v>83929.140000000014</v>
      </c>
      <c r="E65" s="19">
        <v>105.39717422671741</v>
      </c>
      <c r="F65" s="20">
        <v>4297.8399999999983</v>
      </c>
      <c r="G65" s="18">
        <v>44850.1</v>
      </c>
      <c r="H65" s="19">
        <v>46973.140000000007</v>
      </c>
      <c r="I65" s="19">
        <v>104.73363493057988</v>
      </c>
      <c r="J65" s="20">
        <v>2123.0400000000009</v>
      </c>
      <c r="K65" s="18">
        <v>31546.600000000013</v>
      </c>
      <c r="L65" s="19">
        <v>33343.399999999994</v>
      </c>
      <c r="M65" s="19">
        <v>105.69570096301972</v>
      </c>
      <c r="N65" s="20">
        <v>1796.7999999999993</v>
      </c>
      <c r="O65" s="18">
        <v>3234.6000000000004</v>
      </c>
      <c r="P65" s="19">
        <v>3612.6</v>
      </c>
      <c r="Q65" s="19">
        <v>111.68614357262101</v>
      </c>
      <c r="R65" s="20">
        <v>378</v>
      </c>
    </row>
    <row r="66" spans="1:19" s="17" customFormat="1" ht="10.5">
      <c r="A66" s="12">
        <v>57</v>
      </c>
      <c r="B66" s="27" t="s">
        <v>72</v>
      </c>
      <c r="C66" s="18">
        <v>18846.099999999999</v>
      </c>
      <c r="D66" s="19">
        <v>25925.4</v>
      </c>
      <c r="E66" s="19">
        <v>137.56373997803263</v>
      </c>
      <c r="F66" s="20">
        <v>7079.3000000000029</v>
      </c>
      <c r="G66" s="18">
        <v>13550.7</v>
      </c>
      <c r="H66" s="19">
        <v>18288.3</v>
      </c>
      <c r="I66" s="19">
        <v>134.96203148176846</v>
      </c>
      <c r="J66" s="20">
        <v>4737.5999999999985</v>
      </c>
      <c r="K66" s="18">
        <v>5295.4</v>
      </c>
      <c r="L66" s="28">
        <v>7637.1</v>
      </c>
      <c r="M66" s="14">
        <v>144.22139970540471</v>
      </c>
      <c r="N66" s="16">
        <v>2341.7000000000007</v>
      </c>
      <c r="O66" s="22"/>
      <c r="P66" s="15"/>
      <c r="Q66" s="15"/>
      <c r="R66" s="23"/>
      <c r="S66" s="26"/>
    </row>
    <row r="67" spans="1:19" s="17" customFormat="1" ht="10.5">
      <c r="A67" s="12">
        <v>58</v>
      </c>
      <c r="B67" s="6" t="s">
        <v>61</v>
      </c>
      <c r="C67" s="13">
        <v>8256.7999999999993</v>
      </c>
      <c r="D67" s="14">
        <v>7654.8</v>
      </c>
      <c r="E67" s="14">
        <v>92.709039821722712</v>
      </c>
      <c r="F67" s="16">
        <v>-601.99999999999909</v>
      </c>
      <c r="G67" s="13">
        <v>4694.8999999999996</v>
      </c>
      <c r="H67" s="14">
        <v>5024.1000000000004</v>
      </c>
      <c r="I67" s="14">
        <v>107.01186393746407</v>
      </c>
      <c r="J67" s="16">
        <v>329.20000000000073</v>
      </c>
      <c r="K67" s="13">
        <v>3561.9</v>
      </c>
      <c r="L67" s="15">
        <v>2630.7</v>
      </c>
      <c r="M67" s="14">
        <v>73.856649540975312</v>
      </c>
      <c r="N67" s="16">
        <v>-931.20000000000027</v>
      </c>
      <c r="O67" s="22"/>
      <c r="P67" s="15"/>
      <c r="Q67" s="15"/>
      <c r="R67" s="23"/>
      <c r="S67" s="26"/>
    </row>
    <row r="68" spans="1:19" s="17" customFormat="1" ht="10.5">
      <c r="A68" s="12">
        <v>59</v>
      </c>
      <c r="B68" s="6" t="s">
        <v>62</v>
      </c>
      <c r="C68" s="13">
        <v>3894.5999999999995</v>
      </c>
      <c r="D68" s="14">
        <v>6370.2999999999993</v>
      </c>
      <c r="E68" s="14">
        <v>163.56750372310378</v>
      </c>
      <c r="F68" s="16">
        <v>2475.6999999999998</v>
      </c>
      <c r="G68" s="13">
        <v>3025.0999999999995</v>
      </c>
      <c r="H68" s="14">
        <v>4121.3999999999996</v>
      </c>
      <c r="I68" s="14">
        <v>136.24012429341178</v>
      </c>
      <c r="J68" s="16">
        <v>1096.3000000000002</v>
      </c>
      <c r="K68" s="13">
        <v>869.5</v>
      </c>
      <c r="L68" s="15">
        <v>2248.9</v>
      </c>
      <c r="M68" s="14" t="s">
        <v>75</v>
      </c>
      <c r="N68" s="16">
        <v>1379.4</v>
      </c>
      <c r="O68" s="22"/>
      <c r="P68" s="15"/>
      <c r="Q68" s="15"/>
      <c r="R68" s="23"/>
      <c r="S68" s="26"/>
    </row>
    <row r="69" spans="1:19" s="17" customFormat="1" ht="10.5">
      <c r="A69" s="12">
        <v>60</v>
      </c>
      <c r="B69" s="6" t="s">
        <v>74</v>
      </c>
      <c r="C69" s="13">
        <v>3499.2</v>
      </c>
      <c r="D69" s="14">
        <v>7027.9</v>
      </c>
      <c r="E69" s="14" t="s">
        <v>67</v>
      </c>
      <c r="F69" s="16">
        <v>3528.7</v>
      </c>
      <c r="G69" s="13">
        <v>3416.2</v>
      </c>
      <c r="H69" s="14">
        <v>5555.4</v>
      </c>
      <c r="I69" s="14">
        <v>162.61928458521163</v>
      </c>
      <c r="J69" s="16">
        <v>2139.1999999999998</v>
      </c>
      <c r="K69" s="13">
        <v>83</v>
      </c>
      <c r="L69" s="15">
        <v>1472.5</v>
      </c>
      <c r="M69" s="14" t="s">
        <v>69</v>
      </c>
      <c r="N69" s="16">
        <v>1389.5</v>
      </c>
      <c r="O69" s="22"/>
      <c r="P69" s="15"/>
      <c r="Q69" s="15"/>
      <c r="R69" s="23"/>
      <c r="S69" s="26"/>
    </row>
    <row r="70" spans="1:19" s="17" customFormat="1" ht="10.5">
      <c r="A70" s="12">
        <v>61</v>
      </c>
      <c r="B70" s="6" t="s">
        <v>63</v>
      </c>
      <c r="C70" s="13">
        <v>1834.6999999999998</v>
      </c>
      <c r="D70" s="14">
        <v>2877.8</v>
      </c>
      <c r="E70" s="14">
        <v>156.85398157736964</v>
      </c>
      <c r="F70" s="16">
        <v>1043.1000000000004</v>
      </c>
      <c r="G70" s="13">
        <v>1071.0999999999999</v>
      </c>
      <c r="H70" s="14">
        <v>1660.6</v>
      </c>
      <c r="I70" s="14">
        <v>155.0368779759126</v>
      </c>
      <c r="J70" s="16">
        <v>589.5</v>
      </c>
      <c r="K70" s="13">
        <v>763.59999999999991</v>
      </c>
      <c r="L70" s="15">
        <v>1217.2</v>
      </c>
      <c r="M70" s="14">
        <v>159.4028287061289</v>
      </c>
      <c r="N70" s="16">
        <v>453.60000000000014</v>
      </c>
      <c r="O70" s="22"/>
      <c r="P70" s="15"/>
      <c r="Q70" s="15"/>
      <c r="R70" s="23"/>
      <c r="S70" s="26"/>
    </row>
    <row r="71" spans="1:19" s="17" customFormat="1" ht="10.5">
      <c r="A71" s="12">
        <v>62</v>
      </c>
      <c r="B71" s="6" t="s">
        <v>64</v>
      </c>
      <c r="C71" s="13">
        <v>797.1</v>
      </c>
      <c r="D71" s="14">
        <v>994.59999999999991</v>
      </c>
      <c r="E71" s="14">
        <v>124.77731777694139</v>
      </c>
      <c r="F71" s="16">
        <v>197.49999999999989</v>
      </c>
      <c r="G71" s="13">
        <v>779.7</v>
      </c>
      <c r="H71" s="14">
        <v>926.8</v>
      </c>
      <c r="I71" s="14">
        <v>118.86623060151339</v>
      </c>
      <c r="J71" s="16">
        <v>147.09999999999991</v>
      </c>
      <c r="K71" s="13">
        <v>17.399999999999999</v>
      </c>
      <c r="L71" s="15">
        <v>67.8</v>
      </c>
      <c r="M71" s="14" t="s">
        <v>70</v>
      </c>
      <c r="N71" s="16">
        <v>50.4</v>
      </c>
      <c r="O71" s="22"/>
      <c r="P71" s="15"/>
      <c r="Q71" s="15"/>
      <c r="R71" s="23"/>
      <c r="S71" s="26"/>
    </row>
    <row r="72" spans="1:19" s="17" customFormat="1" ht="21">
      <c r="A72" s="12">
        <v>63</v>
      </c>
      <c r="B72" s="7" t="s">
        <v>56</v>
      </c>
      <c r="C72" s="13">
        <v>563.70000000000005</v>
      </c>
      <c r="D72" s="14">
        <v>1000</v>
      </c>
      <c r="E72" s="14">
        <v>177.39932588256164</v>
      </c>
      <c r="F72" s="16">
        <v>436.29999999999995</v>
      </c>
      <c r="G72" s="13">
        <v>563.70000000000005</v>
      </c>
      <c r="H72" s="14">
        <v>1000</v>
      </c>
      <c r="I72" s="14">
        <v>177.39932588256164</v>
      </c>
      <c r="J72" s="16">
        <v>436.29999999999995</v>
      </c>
      <c r="K72" s="13"/>
      <c r="L72" s="15"/>
      <c r="M72" s="14"/>
      <c r="N72" s="16"/>
      <c r="O72" s="22"/>
      <c r="P72" s="15"/>
      <c r="Q72" s="15"/>
      <c r="R72" s="23"/>
      <c r="S72" s="26"/>
    </row>
    <row r="73" spans="1:19" s="17" customFormat="1" ht="10.5">
      <c r="A73" s="12">
        <v>64</v>
      </c>
      <c r="B73" s="8" t="s">
        <v>55</v>
      </c>
      <c r="C73" s="13">
        <v>1794</v>
      </c>
      <c r="D73" s="14">
        <v>2000</v>
      </c>
      <c r="E73" s="14">
        <v>111.48272017837235</v>
      </c>
      <c r="F73" s="16">
        <v>206</v>
      </c>
      <c r="G73" s="13">
        <v>1794</v>
      </c>
      <c r="H73" s="14">
        <v>2000</v>
      </c>
      <c r="I73" s="14">
        <v>111.48272017837235</v>
      </c>
      <c r="J73" s="16">
        <v>206</v>
      </c>
      <c r="K73" s="13"/>
      <c r="L73" s="15"/>
      <c r="M73" s="14"/>
      <c r="N73" s="16"/>
      <c r="O73" s="22"/>
      <c r="P73" s="15"/>
      <c r="Q73" s="15"/>
      <c r="R73" s="23"/>
      <c r="S73" s="26"/>
    </row>
    <row r="74" spans="1:19" s="17" customFormat="1" ht="10.5">
      <c r="A74" s="12">
        <v>65</v>
      </c>
      <c r="B74" s="8" t="s">
        <v>52</v>
      </c>
      <c r="C74" s="13">
        <v>781.2</v>
      </c>
      <c r="D74" s="14">
        <v>509.59999999999997</v>
      </c>
      <c r="E74" s="14">
        <v>65.232974910394262</v>
      </c>
      <c r="F74" s="16">
        <v>-271.60000000000008</v>
      </c>
      <c r="G74" s="13">
        <v>781.2</v>
      </c>
      <c r="H74" s="14">
        <v>509.59999999999997</v>
      </c>
      <c r="I74" s="14">
        <v>65.232974910394262</v>
      </c>
      <c r="J74" s="16">
        <v>-271.60000000000008</v>
      </c>
      <c r="K74" s="13"/>
      <c r="L74" s="15"/>
      <c r="M74" s="14"/>
      <c r="N74" s="16"/>
      <c r="O74" s="22"/>
      <c r="P74" s="15"/>
      <c r="Q74" s="15"/>
      <c r="R74" s="23"/>
      <c r="S74" s="26"/>
    </row>
    <row r="75" spans="1:19" s="17" customFormat="1" ht="21">
      <c r="A75" s="12">
        <v>66</v>
      </c>
      <c r="B75" s="7" t="s">
        <v>59</v>
      </c>
      <c r="C75" s="13">
        <v>2845.7</v>
      </c>
      <c r="D75" s="14">
        <v>3000</v>
      </c>
      <c r="E75" s="14">
        <v>105.42221597497981</v>
      </c>
      <c r="F75" s="16">
        <v>154.30000000000018</v>
      </c>
      <c r="G75" s="13"/>
      <c r="H75" s="14"/>
      <c r="I75" s="14"/>
      <c r="J75" s="16"/>
      <c r="K75" s="13">
        <v>2845.7</v>
      </c>
      <c r="L75" s="15">
        <v>3000</v>
      </c>
      <c r="M75" s="14"/>
      <c r="N75" s="16"/>
      <c r="O75" s="22"/>
      <c r="P75" s="15"/>
      <c r="Q75" s="15"/>
      <c r="R75" s="23"/>
      <c r="S75" s="26"/>
    </row>
    <row r="76" spans="1:19" s="17" customFormat="1" ht="21">
      <c r="A76" s="12">
        <v>67</v>
      </c>
      <c r="B76" s="7" t="s">
        <v>50</v>
      </c>
      <c r="C76" s="13">
        <v>820.3</v>
      </c>
      <c r="D76" s="14">
        <v>1083.9000000000001</v>
      </c>
      <c r="E76" s="14"/>
      <c r="F76" s="16">
        <v>263.60000000000014</v>
      </c>
      <c r="G76" s="13"/>
      <c r="H76" s="14"/>
      <c r="I76" s="14"/>
      <c r="J76" s="16"/>
      <c r="K76" s="13">
        <v>820.3</v>
      </c>
      <c r="L76" s="15">
        <v>1083.9000000000001</v>
      </c>
      <c r="M76" s="14"/>
      <c r="N76" s="16">
        <v>263.60000000000014</v>
      </c>
      <c r="O76" s="22"/>
      <c r="P76" s="15"/>
      <c r="Q76" s="15"/>
      <c r="R76" s="23"/>
      <c r="S76" s="26"/>
    </row>
    <row r="77" spans="1:19" s="17" customFormat="1" ht="21">
      <c r="A77" s="12">
        <v>68</v>
      </c>
      <c r="B77" s="7" t="s">
        <v>51</v>
      </c>
      <c r="C77" s="13">
        <v>152.69999999999999</v>
      </c>
      <c r="D77" s="14">
        <v>170.8</v>
      </c>
      <c r="E77" s="14">
        <v>111.85330713817945</v>
      </c>
      <c r="F77" s="16">
        <v>18.100000000000023</v>
      </c>
      <c r="G77" s="13"/>
      <c r="H77" s="14"/>
      <c r="I77" s="14"/>
      <c r="J77" s="16"/>
      <c r="K77" s="13">
        <v>152.69999999999999</v>
      </c>
      <c r="L77" s="15">
        <v>170.8</v>
      </c>
      <c r="M77" s="14">
        <v>111.85330713817945</v>
      </c>
      <c r="N77" s="16">
        <v>18.100000000000023</v>
      </c>
      <c r="O77" s="22"/>
      <c r="P77" s="15"/>
      <c r="Q77" s="15"/>
      <c r="R77" s="23"/>
      <c r="S77" s="26"/>
    </row>
    <row r="78" spans="1:19" s="17" customFormat="1" ht="42">
      <c r="A78" s="12">
        <v>69</v>
      </c>
      <c r="B78" s="7" t="s">
        <v>58</v>
      </c>
      <c r="C78" s="13">
        <v>360</v>
      </c>
      <c r="D78" s="14">
        <v>360.5</v>
      </c>
      <c r="E78" s="14">
        <v>100.13888888888889</v>
      </c>
      <c r="F78" s="16">
        <v>0.5</v>
      </c>
      <c r="G78" s="13"/>
      <c r="H78" s="14"/>
      <c r="I78" s="14"/>
      <c r="J78" s="16"/>
      <c r="K78" s="13">
        <v>360</v>
      </c>
      <c r="L78" s="15">
        <v>360.5</v>
      </c>
      <c r="M78" s="14">
        <v>100.13888888888889</v>
      </c>
      <c r="N78" s="16">
        <v>0.5</v>
      </c>
      <c r="O78" s="22"/>
      <c r="P78" s="15"/>
      <c r="Q78" s="15"/>
      <c r="R78" s="23"/>
      <c r="S78" s="26"/>
    </row>
    <row r="79" spans="1:19" s="17" customFormat="1" ht="10.5">
      <c r="A79" s="12">
        <v>70</v>
      </c>
      <c r="B79" s="30" t="s">
        <v>68</v>
      </c>
      <c r="C79" s="13">
        <v>1575</v>
      </c>
      <c r="D79" s="14">
        <v>2065.8000000000002</v>
      </c>
      <c r="E79" s="14">
        <v>131.16190476190476</v>
      </c>
      <c r="F79" s="16">
        <v>490.80000000000018</v>
      </c>
      <c r="G79" s="13">
        <v>1575</v>
      </c>
      <c r="H79" s="14">
        <v>2065.8000000000002</v>
      </c>
      <c r="I79" s="14">
        <v>131.16190476190476</v>
      </c>
      <c r="J79" s="16">
        <v>490.80000000000018</v>
      </c>
      <c r="K79" s="13"/>
      <c r="L79" s="15"/>
      <c r="M79" s="14"/>
      <c r="N79" s="16"/>
      <c r="O79" s="22"/>
      <c r="P79" s="15"/>
      <c r="Q79" s="15"/>
      <c r="R79" s="23"/>
      <c r="S79" s="26"/>
    </row>
    <row r="80" spans="1:19" s="21" customFormat="1" thickBot="1">
      <c r="A80" s="12">
        <v>75</v>
      </c>
      <c r="B80" s="5" t="s">
        <v>11</v>
      </c>
      <c r="C80" s="42">
        <v>106810</v>
      </c>
      <c r="D80" s="43">
        <v>119070.93999999999</v>
      </c>
      <c r="E80" s="43">
        <v>111.47920606684767</v>
      </c>
      <c r="F80" s="44">
        <v>12260.939999999988</v>
      </c>
      <c r="G80" s="42">
        <v>62550.999999999985</v>
      </c>
      <c r="H80" s="43">
        <v>69836.84</v>
      </c>
      <c r="I80" s="43">
        <v>111.64783936307974</v>
      </c>
      <c r="J80" s="44">
        <v>7285.8400000000111</v>
      </c>
      <c r="K80" s="42">
        <v>41024.400000000009</v>
      </c>
      <c r="L80" s="29">
        <v>45621.499999999985</v>
      </c>
      <c r="M80" s="43">
        <v>111.20577022454923</v>
      </c>
      <c r="N80" s="44">
        <v>4597.0999999999767</v>
      </c>
      <c r="O80" s="42">
        <v>3234.6000000000004</v>
      </c>
      <c r="P80" s="43">
        <v>3612.6</v>
      </c>
      <c r="Q80" s="43">
        <v>111.68614357262101</v>
      </c>
      <c r="R80" s="44">
        <v>377.99999999999955</v>
      </c>
      <c r="S80" s="45"/>
    </row>
    <row r="81" spans="2:18" ht="13.15" customHeight="1">
      <c r="B81" s="2"/>
      <c r="C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2:18" ht="13.15" customHeight="1">
      <c r="B82" s="2"/>
      <c r="C82" s="24"/>
      <c r="D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2:18" ht="13.15" customHeight="1">
      <c r="B83" s="2"/>
      <c r="C83" s="24"/>
      <c r="D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2:18" ht="13.15" customHeight="1">
      <c r="B84" s="2"/>
      <c r="C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2:18" ht="13.15" customHeight="1">
      <c r="B85" s="2"/>
      <c r="C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2:18" ht="13.15" customHeight="1">
      <c r="B86" s="2"/>
      <c r="C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2:18" ht="13.15" customHeight="1">
      <c r="G87" s="4"/>
    </row>
    <row r="88" spans="2:18" ht="13.15" customHeight="1">
      <c r="G88" s="25"/>
    </row>
  </sheetData>
  <mergeCells count="21">
    <mergeCell ref="K4:N5"/>
    <mergeCell ref="D6:D8"/>
    <mergeCell ref="E6:F7"/>
    <mergeCell ref="K6:K8"/>
    <mergeCell ref="G6:G8"/>
    <mergeCell ref="O1:R1"/>
    <mergeCell ref="A4:A8"/>
    <mergeCell ref="M6:N7"/>
    <mergeCell ref="A2:R2"/>
    <mergeCell ref="Q3:R3"/>
    <mergeCell ref="C4:F5"/>
    <mergeCell ref="G4:J5"/>
    <mergeCell ref="Q6:R7"/>
    <mergeCell ref="I6:J7"/>
    <mergeCell ref="H6:H8"/>
    <mergeCell ref="O4:R5"/>
    <mergeCell ref="L6:L8"/>
    <mergeCell ref="B4:B8"/>
    <mergeCell ref="O6:O8"/>
    <mergeCell ref="P6:P8"/>
    <mergeCell ref="C6:C8"/>
  </mergeCell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18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Steponas Navajauskas</cp:lastModifiedBy>
  <cp:lastPrinted>2025-02-11T14:42:27Z</cp:lastPrinted>
  <dcterms:created xsi:type="dcterms:W3CDTF">2006-11-23T11:47:41Z</dcterms:created>
  <dcterms:modified xsi:type="dcterms:W3CDTF">2025-02-11T14:52:18Z</dcterms:modified>
</cp:coreProperties>
</file>