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7.xml" ContentType="application/vnd.ms-excel.person+xml"/>
  <Override PartName="/xl/persons/person64.xml" ContentType="application/vnd.ms-excel.person+xml"/>
  <Override PartName="/xl/persons/person66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51.xml" ContentType="application/vnd.ms-excel.person+xml"/>
  <Override PartName="/xl/persons/person58.xml" ContentType="application/vnd.ms-excel.person+xml"/>
  <Override PartName="/xl/persons/person82.xml" ContentType="application/vnd.ms-excel.person+xml"/>
  <Override PartName="/xl/persons/person71.xml" ContentType="application/vnd.ms-excel.person+xml"/>
  <Override PartName="/xl/persons/person75.xml" ContentType="application/vnd.ms-excel.person+xml"/>
  <Override PartName="/xl/persons/person46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48.xml" ContentType="application/vnd.ms-excel.person+xml"/>
  <Override PartName="/xl/persons/person67.xml" ContentType="application/vnd.ms-excel.person+xml"/>
  <Override PartName="/xl/persons/person59.xml" ContentType="application/vnd.ms-excel.person+xml"/>
  <Override PartName="/xl/persons/person.xml" ContentType="application/vnd.ms-excel.person+xml"/>
  <Override PartName="/xl/persons/person86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37.xml" ContentType="application/vnd.ms-excel.person+xml"/>
  <Override PartName="/xl/persons/person78.xml" ContentType="application/vnd.ms-excel.person+xml"/>
  <Override PartName="/xl/persons/person73.xml" ContentType="application/vnd.ms-excel.person+xml"/>
  <Override PartName="/xl/persons/person70.xml" ContentType="application/vnd.ms-excel.person+xml"/>
  <Override PartName="/xl/persons/person68.xml" ContentType="application/vnd.ms-excel.person+xml"/>
  <Override PartName="/xl/persons/person62.xml" ContentType="application/vnd.ms-excel.person+xml"/>
  <Override PartName="/xl/persons/person55.xml" ContentType="application/vnd.ms-excel.person+xml"/>
  <Override PartName="/xl/persons/person50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83.xml" ContentType="application/vnd.ms-excel.person+xml"/>
  <Override PartName="/xl/persons/person81.xml" ContentType="application/vnd.ms-excel.person+xml"/>
  <Override PartName="/xl/persons/person76.xml" ContentType="application/vnd.ms-excel.person+xml"/>
  <Override PartName="/xl/persons/person63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1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60.xml" ContentType="application/vnd.ms-excel.person+xml"/>
  <Override PartName="/xl/persons/person18.xml" ContentType="application/vnd.ms-excel.person+xml"/>
  <Override PartName="/xl/persons/person85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53.xml" ContentType="application/vnd.ms-excel.person+xml"/>
  <Override PartName="/xl/persons/person77.xml" ContentType="application/vnd.ms-excel.person+xml"/>
  <Override PartName="/xl/persons/person49.xml" ContentType="application/vnd.ms-excel.person+xml"/>
  <Override PartName="/xl/persons/person72.xml" ContentType="application/vnd.ms-excel.person+xml"/>
  <Override PartName="/xl/persons/person7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5.xml" ContentType="application/vnd.ms-excel.person+xml"/>
  <Override PartName="/xl/persons/person39.xml" ContentType="application/vnd.ms-excel.person+xml"/>
  <Override PartName="/xl/persons/person61.xml" ContentType="application/vnd.ms-excel.person+xml"/>
  <Override PartName="/xl/persons/person69.xml" ContentType="application/vnd.ms-excel.person+xml"/>
  <Override PartName="/xl/persons/person38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56.xml" ContentType="application/vnd.ms-excel.person+xml"/>
  <Override PartName="/xl/persons/person80.xml" ContentType="application/vnd.ms-excel.person+xml"/>
  <Override PartName="/xl/persons/person84.xml" ContentType="application/vnd.ms-excel.person+xml"/>
  <Override PartName="/xl/persons/person54.xml" ContentType="application/vnd.ms-excel.person+xml"/>
  <Override PartName="/xl/persons/person34.xml" ContentType="application/vnd.ms-excel.person+xml"/>
  <Override PartName="/xl/persons/person74.xml" ContentType="application/vnd.ms-excel.person+xml"/>
  <Override PartName="/xl/persons/person79.xml" ContentType="application/vnd.ms-excel.person+xml"/>
  <Override PartName="/xl/persons/person45.xml" ContentType="application/vnd.ms-excel.person+xml"/>
  <Override PartName="/xl/persons/person3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3-2027\9 Tarybos posėdis\SP1\"/>
    </mc:Choice>
  </mc:AlternateContent>
  <xr:revisionPtr revIDLastSave="0" documentId="8_{7A4ECFFD-50AE-41CB-9922-F53D51BF41B9}" xr6:coauthVersionLast="45" xr6:coauthVersionMax="45" xr10:uidLastSave="{00000000-0000-0000-0000-000000000000}"/>
  <bookViews>
    <workbookView xWindow="-120" yWindow="-120" windowWidth="29040" windowHeight="1584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77" r:id="rId7"/>
    <sheet name="8 pr" sheetId="78" r:id="rId8"/>
    <sheet name="9 pr" sheetId="68" r:id="rId9"/>
    <sheet name="10 pr" sheetId="79" r:id="rId10"/>
    <sheet name="11 pr" sheetId="80" r:id="rId11"/>
    <sheet name="12 pr" sheetId="82" r:id="rId12"/>
    <sheet name="13 pr" sheetId="81" r:id="rId13"/>
  </sheets>
  <definedNames>
    <definedName name="_xlnm.Print_Area" localSheetId="0">'1 pr'!$A$1:$C$49</definedName>
    <definedName name="_xlnm.Print_Area" localSheetId="9">'10 pr'!$A$1:$D$65</definedName>
    <definedName name="_xlnm.Print_Area" localSheetId="10">'11 pr'!$A$1:$D$18</definedName>
    <definedName name="_xlnm.Print_Area" localSheetId="11">'12 pr'!$A$1:$D$22</definedName>
    <definedName name="_xlnm.Print_Area" localSheetId="1">'2 pr'!$A$1:$G$67</definedName>
    <definedName name="_xlnm.Print_Area" localSheetId="2">'3 pr'!$A$1:$D$305</definedName>
    <definedName name="_xlnm.Print_Area" localSheetId="3">'4 pr'!$A$1:$D$53</definedName>
    <definedName name="_xlnm.Print_Area" localSheetId="4">'5 pr'!$A$1:$D$58</definedName>
    <definedName name="_xlnm.Print_Area" localSheetId="5">'6 pr'!$A$1:$D$47</definedName>
    <definedName name="_xlnm.Print_Area" localSheetId="6">'7 pr'!$A$1:$D$24</definedName>
    <definedName name="_xlnm.Print_Area" localSheetId="7">'8 pr'!$A$1:$D$105</definedName>
    <definedName name="_xlnm.Print_Area" localSheetId="8">'9 pr'!$A$1:$D$53</definedName>
    <definedName name="_xlnm.Print_Titles" localSheetId="0">'1 pr'!$7:$7</definedName>
    <definedName name="_xlnm.Print_Titles" localSheetId="9">'10 pr'!$9:$9</definedName>
    <definedName name="_xlnm.Print_Titles" localSheetId="10">'11 pr'!$8:$8</definedName>
    <definedName name="_xlnm.Print_Titles" localSheetId="11">'12 pr'!$9:$9</definedName>
    <definedName name="_xlnm.Print_Titles" localSheetId="1">'2 pr'!$9:$9</definedName>
    <definedName name="_xlnm.Print_Titles" localSheetId="2">'3 pr'!$8:$8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6">'7 pr'!$9:$9</definedName>
    <definedName name="_xlnm.Print_Titles" localSheetId="7">'8 pr'!$9:$9</definedName>
    <definedName name="_xlnm.Print_Titles" localSheetId="8">'9 pr'!$8:$8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79" l="1"/>
  <c r="C29" i="75" l="1"/>
  <c r="C24" i="75"/>
  <c r="C19" i="75"/>
  <c r="C16" i="75"/>
  <c r="C12" i="75"/>
  <c r="C9" i="75"/>
  <c r="C8" i="75" s="1"/>
  <c r="D53" i="79"/>
  <c r="D52" i="79"/>
  <c r="D50" i="79"/>
  <c r="D43" i="79" l="1"/>
  <c r="D175" i="76"/>
  <c r="D41" i="79"/>
  <c r="D35" i="79"/>
  <c r="D19" i="79"/>
  <c r="G64" i="57" l="1"/>
  <c r="C11" i="57"/>
  <c r="C12" i="57"/>
  <c r="C13" i="57"/>
  <c r="C14" i="57"/>
  <c r="C15" i="57"/>
  <c r="C16" i="57"/>
  <c r="C17" i="57"/>
  <c r="C18" i="57"/>
  <c r="C19" i="57"/>
  <c r="C20" i="57"/>
  <c r="C21" i="57"/>
  <c r="C22" i="57"/>
  <c r="C23" i="57"/>
  <c r="C24" i="57"/>
  <c r="C25" i="57"/>
  <c r="C26" i="57"/>
  <c r="C27" i="57"/>
  <c r="C28" i="57"/>
  <c r="C29" i="57"/>
  <c r="C30" i="57"/>
  <c r="C32" i="57"/>
  <c r="C33" i="57"/>
  <c r="C34" i="57"/>
  <c r="C35" i="57"/>
  <c r="C36" i="57"/>
  <c r="C38" i="57"/>
  <c r="C39" i="57"/>
  <c r="C40" i="57"/>
  <c r="C41" i="57"/>
  <c r="C42" i="57"/>
  <c r="C43" i="57"/>
  <c r="C44" i="57"/>
  <c r="C45" i="57"/>
  <c r="C46" i="57"/>
  <c r="C47" i="57"/>
  <c r="C48" i="57"/>
  <c r="C49" i="57"/>
  <c r="C50" i="57"/>
  <c r="C51" i="57"/>
  <c r="C52" i="57"/>
  <c r="C53" i="57"/>
  <c r="C54" i="57"/>
  <c r="C55" i="57"/>
  <c r="C56" i="57"/>
  <c r="C57" i="57"/>
  <c r="C58" i="57"/>
  <c r="C59" i="57"/>
  <c r="C60" i="57"/>
  <c r="C61" i="57"/>
  <c r="C62" i="57"/>
  <c r="C63" i="57"/>
  <c r="C10" i="57"/>
  <c r="C33" i="75" l="1"/>
  <c r="C18" i="75" s="1"/>
  <c r="C35" i="75" s="1"/>
  <c r="D11" i="79" l="1"/>
  <c r="C45" i="75" l="1"/>
  <c r="D37" i="81" l="1"/>
  <c r="D16" i="77"/>
  <c r="D15" i="77" s="1"/>
  <c r="D195" i="76"/>
  <c r="D10" i="80" l="1"/>
  <c r="D12" i="77" l="1"/>
  <c r="D17" i="82" l="1"/>
  <c r="D16" i="82" s="1"/>
  <c r="D11" i="82"/>
  <c r="D254" i="76" l="1"/>
  <c r="D252" i="76"/>
  <c r="D61" i="76"/>
  <c r="D258" i="76" l="1"/>
  <c r="D293" i="76"/>
  <c r="D282" i="76" l="1"/>
  <c r="D63" i="76"/>
  <c r="D274" i="76"/>
  <c r="D265" i="76" l="1"/>
  <c r="D248" i="76"/>
  <c r="D243" i="76" s="1"/>
  <c r="D210" i="76"/>
  <c r="D192" i="76" l="1"/>
  <c r="D191" i="76" s="1"/>
  <c r="D184" i="76" l="1"/>
  <c r="D177" i="76" s="1"/>
  <c r="D151" i="76"/>
  <c r="D140" i="76"/>
  <c r="C40" i="75"/>
  <c r="C37" i="75" s="1"/>
  <c r="C36" i="75" s="1"/>
  <c r="C44" i="75" s="1"/>
  <c r="D61" i="79"/>
  <c r="D59" i="79"/>
  <c r="D56" i="79"/>
  <c r="D55" i="79" s="1"/>
  <c r="D48" i="79"/>
  <c r="D47" i="79" s="1"/>
  <c r="D33" i="79"/>
  <c r="D31" i="79"/>
  <c r="D29" i="79"/>
  <c r="D27" i="79"/>
  <c r="D26" i="79" s="1"/>
  <c r="D14" i="79"/>
  <c r="D10" i="79" s="1"/>
  <c r="D58" i="79" l="1"/>
  <c r="D138" i="76"/>
  <c r="D63" i="79" l="1"/>
  <c r="D60" i="76"/>
  <c r="D35" i="76"/>
  <c r="D47" i="76"/>
  <c r="D101" i="78" l="1"/>
  <c r="D99" i="78"/>
  <c r="D97" i="78"/>
  <c r="D95" i="78"/>
  <c r="D93" i="78"/>
  <c r="D91" i="78"/>
  <c r="D89" i="78"/>
  <c r="D87" i="78"/>
  <c r="D85" i="78"/>
  <c r="D83" i="78"/>
  <c r="D81" i="78"/>
  <c r="D79" i="78"/>
  <c r="D77" i="78"/>
  <c r="D75" i="78"/>
  <c r="D71" i="78"/>
  <c r="D59" i="78"/>
  <c r="D45" i="78"/>
  <c r="D43" i="78"/>
  <c r="D41" i="78"/>
  <c r="D38" i="78"/>
  <c r="D26" i="78"/>
  <c r="D24" i="78"/>
  <c r="D22" i="78"/>
  <c r="D16" i="78"/>
  <c r="D13" i="78"/>
  <c r="D11" i="78"/>
  <c r="D15" i="78" l="1"/>
  <c r="D10" i="78"/>
  <c r="D58" i="78"/>
  <c r="D74" i="78"/>
  <c r="D103" i="78" l="1"/>
  <c r="D231" i="76"/>
  <c r="D234" i="76"/>
  <c r="D240" i="76"/>
  <c r="D239" i="76"/>
  <c r="D238" i="76"/>
  <c r="D237" i="76"/>
  <c r="D236" i="76"/>
  <c r="D235" i="76"/>
  <c r="D232" i="76"/>
  <c r="D233" i="76"/>
  <c r="D241" i="76"/>
  <c r="D98" i="81" l="1"/>
  <c r="D81" i="81"/>
  <c r="D80" i="81"/>
  <c r="D76" i="81"/>
  <c r="D71" i="81"/>
  <c r="D66" i="81"/>
  <c r="D64" i="81"/>
  <c r="D49" i="81"/>
  <c r="D30" i="81"/>
  <c r="D25" i="81"/>
  <c r="D19" i="81"/>
  <c r="D16" i="81"/>
  <c r="D20" i="81" s="1"/>
  <c r="D99" i="81" l="1"/>
  <c r="D40" i="76"/>
  <c r="D39" i="76" l="1"/>
  <c r="D9" i="76" s="1"/>
  <c r="D46" i="68"/>
  <c r="D45" i="68" s="1"/>
  <c r="D43" i="68"/>
  <c r="D35" i="68"/>
  <c r="D10" i="68" s="1"/>
  <c r="D9" i="68" s="1"/>
  <c r="D48" i="68" l="1"/>
  <c r="D13" i="80" l="1"/>
  <c r="D12" i="80" s="1"/>
  <c r="D9" i="80"/>
  <c r="D19" i="77"/>
  <c r="D18" i="77" s="1"/>
  <c r="D11" i="77"/>
  <c r="D10" i="77" s="1"/>
  <c r="D42" i="60"/>
  <c r="D37" i="60"/>
  <c r="D32" i="62"/>
  <c r="D29" i="58"/>
  <c r="D27" i="58"/>
  <c r="D25" i="58"/>
  <c r="D273" i="76"/>
  <c r="D111" i="76"/>
  <c r="D94" i="76" s="1"/>
  <c r="D87" i="76" s="1"/>
  <c r="D37" i="57"/>
  <c r="C37" i="57" s="1"/>
  <c r="D31" i="57"/>
  <c r="C31" i="57" s="1"/>
  <c r="D15" i="80" l="1"/>
  <c r="D21" i="77"/>
  <c r="D10" i="60"/>
  <c r="D44" i="60" s="1"/>
  <c r="E64" i="57"/>
  <c r="D263" i="76"/>
  <c r="D262" i="76" s="1"/>
  <c r="D136" i="76"/>
  <c r="D209" i="76"/>
  <c r="D207" i="76" s="1"/>
  <c r="D279" i="76"/>
  <c r="D242" i="76"/>
  <c r="D167" i="76"/>
  <c r="D9" i="62"/>
  <c r="D43" i="62"/>
  <c r="D34" i="62"/>
  <c r="D31" i="58"/>
  <c r="D46" i="58"/>
  <c r="D9" i="58"/>
  <c r="D40" i="58"/>
  <c r="F64" i="57"/>
  <c r="D64" i="57"/>
  <c r="C64" i="57" l="1"/>
  <c r="D51" i="58"/>
  <c r="D303" i="76"/>
  <c r="D56" i="62"/>
  <c r="D14" i="82" l="1"/>
  <c r="D13" i="82" s="1"/>
  <c r="D10" i="82" l="1"/>
  <c r="D19" i="82" s="1"/>
</calcChain>
</file>

<file path=xl/sharedStrings.xml><?xml version="1.0" encoding="utf-8"?>
<sst xmlns="http://schemas.openxmlformats.org/spreadsheetml/2006/main" count="1306" uniqueCount="763">
  <si>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</si>
  <si>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</si>
  <si>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</si>
  <si>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</si>
  <si>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</si>
  <si>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</si>
  <si>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</si>
  <si>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</si>
  <si>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</si>
  <si>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</si>
  <si>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</si>
  <si>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</si>
  <si>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</si>
  <si>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</si>
  <si>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</si>
  <si>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</si>
  <si>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</si>
  <si>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</si>
  <si>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</si>
  <si>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</si>
  <si>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</si>
  <si>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</si>
  <si>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</si>
  <si>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</si>
  <si>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</si>
  <si>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</si>
  <si>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4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</si>
  <si>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</si>
  <si>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</si>
  <si>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</si>
  <si>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</si>
  <si>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</si>
  <si>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</si>
  <si>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</si>
  <si>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</si>
  <si>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</si>
  <si>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</si>
  <si>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</si>
  <si>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</si>
  <si>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</si>
  <si>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</si>
  <si>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</si>
  <si>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</si>
  <si>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</si>
  <si>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</si>
  <si>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</si>
  <si>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</si>
  <si>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</si>
  <si>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</si>
  <si>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</si>
  <si>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</si>
  <si>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</si>
  <si>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</si>
  <si>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</si>
  <si>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</si>
  <si>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</si>
  <si>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</si>
  <si>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</si>
  <si>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</si>
  <si>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</si>
  <si>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</si>
  <si>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</si>
  <si>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</si>
  <si>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</si>
  <si>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</si>
  <si>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 xml:space="preserve">                                                               ___________________________________________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</si>
  <si>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</si>
  <si>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</si>
  <si>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</si>
  <si>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</si>
  <si>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7 priedas</t>
  </si>
  <si>
    <t>Eil.   Nr.</t>
  </si>
  <si>
    <t>Kėdainių Juozo Paukštelio progimnazija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</si>
  <si>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</si>
  <si>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</si>
  <si>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</si>
  <si>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</si>
  <si>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</si>
  <si>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</si>
  <si>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</si>
  <si>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</si>
  <si>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</si>
  <si>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</si>
  <si>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</si>
  <si>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</si>
  <si>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</si>
  <si>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</si>
  <si>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</si>
  <si>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</si>
  <si>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</si>
  <si>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</si>
  <si>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</si>
  <si>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</si>
  <si>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</si>
  <si>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</si>
  <si>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</si>
  <si>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</si>
  <si>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</si>
  <si>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</si>
  <si>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</si>
  <si>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</si>
  <si>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</si>
  <si>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</si>
  <si>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</si>
  <si>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</si>
  <si>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</si>
  <si>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</si>
  <si>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</si>
  <si>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</si>
  <si>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</si>
  <si>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</si>
  <si>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</si>
  <si>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</si>
  <si>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</si>
  <si>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</si>
  <si>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</si>
  <si>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</si>
  <si>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</si>
  <si>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</si>
  <si>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</si>
  <si>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</si>
  <si>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</si>
  <si>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</si>
  <si>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</si>
  <si>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</si>
  <si>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</si>
  <si>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</si>
  <si>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</si>
  <si>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</si>
  <si>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</si>
  <si>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</si>
  <si>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</si>
  <si>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</si>
  <si>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</si>
  <si>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</si>
  <si>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</si>
  <si>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</si>
  <si>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</si>
  <si>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</si>
  <si>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</si>
  <si>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</si>
  <si>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</si>
  <si>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</si>
  <si>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</si>
  <si>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</si>
  <si>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</si>
  <si>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</si>
  <si>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</si>
  <si>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</si>
  <si>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</si>
  <si>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</si>
  <si>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</si>
  <si>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</si>
  <si>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</si>
  <si>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</si>
  <si>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</si>
  <si>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Kėdainių švietimo pagalbos tarnyba iš viso:</t>
  </si>
  <si>
    <t>Šėtos socialinis ir ugdymo centras</t>
  </si>
  <si>
    <t xml:space="preserve">  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</si>
  <si>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</si>
  <si>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</si>
  <si>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</si>
  <si>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</si>
  <si>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</si>
  <si>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</si>
  <si>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</si>
  <si>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</si>
  <si>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</si>
  <si>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</si>
  <si>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</si>
  <si>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</si>
  <si>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</si>
  <si>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</si>
  <si>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</si>
  <si>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</si>
  <si>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</si>
  <si>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</si>
  <si>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</si>
  <si>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</si>
  <si>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</si>
  <si>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</si>
  <si>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</si>
  <si>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</si>
  <si>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</si>
  <si>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 xml:space="preserve">                                                                 Kėdainių rajono savivaldybės tarybos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</si>
  <si>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</si>
  <si>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</si>
  <si>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</si>
  <si>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</si>
  <si>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</si>
  <si>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</si>
  <si>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</si>
  <si>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</si>
  <si>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 xml:space="preserve">                                                    Kėdainių rajono savivaldybės tarybos</t>
  </si>
  <si>
    <t xml:space="preserve"> 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</si>
  <si>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</si>
  <si>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</si>
  <si>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</si>
  <si>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</si>
  <si>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</si>
  <si>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11 priedas</t>
  </si>
  <si>
    <t>12 priedas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</si>
  <si>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</si>
  <si>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</si>
  <si>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</si>
  <si>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</si>
  <si>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</si>
  <si>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</si>
  <si>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</si>
  <si>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</si>
  <si>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</si>
  <si>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</si>
  <si>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</si>
  <si>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</si>
  <si>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</si>
  <si>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</si>
  <si>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</si>
  <si>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</si>
  <si>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</si>
  <si>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</si>
  <si>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</si>
  <si>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(2) Savivaldybės visuomenės sveikatos rėmimo specialiajai programai skirtinos lėšos</t>
  </si>
  <si>
    <t>Lėšos,                 tūkst. Eur</t>
  </si>
  <si>
    <t>1.10.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</si>
  <si>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</si>
  <si>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1.11.</t>
  </si>
  <si>
    <t>(3) Kitoms Programos priemonėms skirtinos lėšos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</si>
  <si>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</si>
  <si>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</si>
  <si>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</si>
  <si>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</si>
  <si>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</si>
  <si>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</si>
  <si>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</si>
  <si>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</si>
  <si>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</si>
  <si>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</si>
  <si>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</si>
  <si>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</si>
  <si>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</si>
  <si>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</si>
  <si>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</si>
  <si>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</si>
  <si>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</si>
  <si>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</si>
  <si>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</si>
  <si>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</si>
  <si>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</si>
  <si>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</si>
  <si>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</si>
  <si>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</si>
  <si>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</si>
  <si>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</si>
  <si>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</si>
  <si>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</si>
  <si>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</si>
  <si>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</si>
  <si>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</si>
  <si>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</si>
  <si>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</si>
  <si>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</si>
  <si>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</si>
  <si>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</si>
  <si>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Kraujupio upelio minimaliam debitui papildyti Nevėžio upės vandeniu</t>
  </si>
  <si>
    <t>4.1.4.</t>
  </si>
  <si>
    <t>Individualių nuotekų valymo įrenginių kompensavimui Kėdainių r. sav.</t>
  </si>
  <si>
    <t>4.1.5.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</si>
  <si>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</si>
  <si>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</si>
  <si>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</si>
  <si>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</si>
  <si>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</si>
  <si>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</si>
  <si>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</si>
  <si>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</si>
  <si>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</si>
  <si>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4.3.3.</t>
  </si>
  <si>
    <t>Aplinkos oro, dirvožemio, požeminio ir paviršinio vandens nuotekų tyrimų atlikimui Kėdainių r.</t>
  </si>
  <si>
    <t>4.3.4.</t>
  </si>
  <si>
    <t>Nevėžio upės pakrančių valymui, tvarkymui Kėdainių m.</t>
  </si>
  <si>
    <t>4.3.5.</t>
  </si>
  <si>
    <t>Dotnuvėlės upelio pakrančių valymui, tvarkymui Kėdainių m.</t>
  </si>
  <si>
    <t>4.3.6.</t>
  </si>
  <si>
    <t>Jūrinių erelių perimviečių stebėjimui Kėdainių rajone</t>
  </si>
  <si>
    <t>4.3.7.</t>
  </si>
  <si>
    <t>4.3.8.</t>
  </si>
  <si>
    <t>4.3.9.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</si>
  <si>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</si>
  <si>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</si>
  <si>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</si>
  <si>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</si>
  <si>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</si>
  <si>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</si>
  <si>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</si>
  <si>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</si>
  <si>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</si>
  <si>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</si>
  <si>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</si>
  <si>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</si>
  <si>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</si>
  <si>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</si>
  <si>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</si>
  <si>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</si>
  <si>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</si>
  <si>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</si>
  <si>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</si>
  <si>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</si>
  <si>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</si>
  <si>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 xml:space="preserve">Pernaravos seniūnijai 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</si>
  <si>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</si>
  <si>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</si>
  <si>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</si>
  <si>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</si>
  <si>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</si>
  <si>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</si>
  <si>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</si>
  <si>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</si>
  <si>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4.5.4.</t>
  </si>
  <si>
    <t>Viešųjų erdvių apželdinimas Kėdainių m.</t>
  </si>
  <si>
    <t>4.5.5.</t>
  </si>
  <si>
    <t>4.6.</t>
  </si>
  <si>
    <t>Kitos išlaidos</t>
  </si>
  <si>
    <t>Iš viso:</t>
  </si>
  <si>
    <t xml:space="preserve">                                                __________________________</t>
  </si>
  <si>
    <t>Ugdymo finansavimo poreikių skirtumams sumažinti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</si>
  <si>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</si>
  <si>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</si>
  <si>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</si>
  <si>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</si>
  <si>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Kėdainių r. sav. teritorijoje esančių saugomų teritorijų apsaugos ir tvarkymo darbai (šienavimas, menkaverčių krūmų iškirtimas)</t>
  </si>
  <si>
    <t>Želdinių būklės ekspertizės paslaugos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</si>
  <si>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</si>
  <si>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Finansuoti sporto šakų programas, iš jų:</t>
  </si>
  <si>
    <t>2.1</t>
  </si>
  <si>
    <t>2.2</t>
  </si>
  <si>
    <t>2.3</t>
  </si>
  <si>
    <t>3</t>
  </si>
  <si>
    <t>4.1</t>
  </si>
  <si>
    <t>5</t>
  </si>
  <si>
    <t>6</t>
  </si>
  <si>
    <t>Duomenų teikimas suteiktos valstybės pagalbos registrui</t>
  </si>
  <si>
    <t>1.12.</t>
  </si>
  <si>
    <t>03.7</t>
  </si>
  <si>
    <t>4.5.6.</t>
  </si>
  <si>
    <t>Želdynų kūrimo ir tvarkymo projektų rengimui</t>
  </si>
  <si>
    <t>Iš viso (1.1 + 1.2):</t>
  </si>
  <si>
    <t>Iš viso (1.4 + 1.5):</t>
  </si>
  <si>
    <t>Faktinės Programos lėšos (1.3 + 1.6)</t>
  </si>
  <si>
    <t>Iš viso (2.1 + 2.2):</t>
  </si>
  <si>
    <t>05.1</t>
  </si>
  <si>
    <t>08.1</t>
  </si>
  <si>
    <t>Infrastruktūros objektų investicijoms</t>
  </si>
  <si>
    <t>iš jų: vykdyti socialinio - emocinio ugdymo programas</t>
  </si>
  <si>
    <t>Kita dotacija neformaliajam vaikų švietimui</t>
  </si>
  <si>
    <t>11.13</t>
  </si>
  <si>
    <t>1.9</t>
  </si>
  <si>
    <t>Iš viso (1.8+1.9):</t>
  </si>
  <si>
    <t>1.13.</t>
  </si>
  <si>
    <t>Iš viso (1.11 + 1.12):</t>
  </si>
  <si>
    <t>107.1</t>
  </si>
  <si>
    <t>107.2</t>
  </si>
  <si>
    <t>Kita dotacija viešosios paskirties rekreacijai ir poilsiui skirtų valstybės miško žemės sklypų priežiūros, apsaugos ir tvarkymo darbams Kėdainių mieste</t>
  </si>
  <si>
    <t xml:space="preserve">Kėdainių rajono želdynų ir želdinių inventorizacijai ir apskaitai  </t>
  </si>
  <si>
    <t>Kita dotacija išlaidoms, susijusioms su ugdymu, maitinimu ir pavėžėjimu socialinę riziką patiriantiems vaikams ikimokykliniame ugdyme</t>
  </si>
  <si>
    <t>Įgyvendinti projektą  „Pabėgėlių iš Ukrainos priėmimas ir ankstyva integracija“</t>
  </si>
  <si>
    <t>5.1</t>
  </si>
  <si>
    <t>Kita dotacija įgyvendinti valstybei nuosavybės teise priklausančių žemės savininkų ir kitų naudotojų žemėje esančių melioracijos statinių rekonstravimo ir remonto darbus</t>
  </si>
  <si>
    <t xml:space="preserve">IŠ BIUDŽETO IŠLAIKOMŲ ĮSTAIGŲ 2024 METŲ PAJAMOS UŽ PREKES IR  PASLAUGAS, UŽ ILGALAIKIO IR TRUMPALAIKIO MATERIALIOJO TURTO NUOMĄ IR UŽ IŠLAIKYMĄ ŠVIETIMO, SOCIALINĖS APSAUGOS IR KITOSE ĮSTAIGOSE </t>
  </si>
  <si>
    <t xml:space="preserve"> 2024 METŲ ASIGNAVIMAI ĮSTAIGOMS IŠ PAJAMŲ, GAUTŲ UŽ PREKES IR PASLAUGAS 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</si>
  <si>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</si>
  <si>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</si>
  <si>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</si>
  <si>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</si>
  <si>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</si>
  <si>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>27.5</t>
  </si>
  <si>
    <t xml:space="preserve"> 2024 METŲ ASIGNAVIMAI ĮSTAIGOMS IŠ PAJAMŲ, GAUTŲ UŽ ILGALAIKIO IR TRUMPALAIKIO MATERIALIOJO TURTO NUOMĄ</t>
  </si>
  <si>
    <t>2024 METŲ ASIGNAVIMAI ĮSTAIGOMS IŠ PAJAMŲ, GAUTŲ UŽ IŠLAIKYMĄ ŠVIETIMO, SOCIALINĖS APSAUGOS IR KITOSE ĮSTAIGOSE</t>
  </si>
  <si>
    <t>2024 METŲ VALSTYBĖS BIUDŽETO SPECIALIOS TIKSLINĖS DOTACIJOS SAVIVALDYBĖS BIUDŽETUI VALSTYBINĖMS (VALSTYBĖS PERDUOTOMS SAVIVALDYBEI) FUNKCIJOMS ATLIKTI ASIGNAVIMAI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</si>
  <si>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</si>
  <si>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</si>
  <si>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</si>
  <si>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</si>
  <si>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</si>
  <si>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</si>
  <si>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</si>
  <si>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iš jų: vykdyti socialinės paramos 2024 m. programą</t>
  </si>
  <si>
    <t xml:space="preserve">KĖDAINIŲ RAJONO SAVIVALDYBĖS  2024 METŲ BIUDŽETO ASIGNAVIMAI INVESTICIJŲ PROJEKTAMS FINANSUOTI  PASKOLŲ LĖŠOMIS </t>
  </si>
  <si>
    <t>2024 METŲ VALSTYBĖS BIUDŽETO DOTACIJOS IŠ KITŲ VALDYMO LYGIŲ SAVIVALDYBĖS BIUDŽETUI PROJEKTAMS FINANSUOTI  ASIGNAVIMAI</t>
  </si>
  <si>
    <t xml:space="preserve">KĖDAINIŲ RAJONO SAVIVALDYBĖS 2024 METŲ BIUDŽETO ASIGNAVIMAI PROJEKTAMS FINANSUOTI EUROPOS SĄJUNGOS LĖŠOMIS </t>
  </si>
  <si>
    <t>KĖDAINIŲ RAJONO SAVIVALDYBĖS 2024 METŲ BIUDŽETO ASIGNAVIMAI  SAVARANKIŠKOMS FUNKCIJOMS ATLIKTI</t>
  </si>
  <si>
    <t xml:space="preserve">                 SPECIALIOSIOS PROGRAMOS 2024 METŲ PRIEMONIŲ SĄMATA                                                                                                                 </t>
  </si>
  <si>
    <t>4.1.1.9.</t>
  </si>
  <si>
    <t>4.1.2.</t>
  </si>
  <si>
    <t>4.1.3.</t>
  </si>
  <si>
    <t>Pėsčiųjų ir dviračių tako tarp J. Basanavičiaus g. ir Josvainių g. įrengimui</t>
  </si>
  <si>
    <t>Kėdainių r. sav. 2019–2024 m. aplinkos monitoringo programos 2024 m. paslaugų įgyvendinimui</t>
  </si>
  <si>
    <t xml:space="preserve">Kėdainių r. sav. 2025–2030 m. aplinkos monitoringo programos parengimui </t>
  </si>
  <si>
    <t>Vandens telkinių pakrančių valymui ir tvarkymui Kėdainių r. sav.</t>
  </si>
  <si>
    <t>Krakių tvenkinių valymui Krakių mstl., Krakių sen.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</si>
  <si>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</si>
  <si>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</si>
  <si>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</si>
  <si>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</si>
  <si>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</si>
  <si>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</si>
  <si>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</si>
  <si>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</si>
  <si>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</si>
  <si>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</si>
  <si>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</si>
  <si>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</si>
  <si>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</si>
  <si>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</si>
  <si>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</si>
  <si>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</si>
  <si>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</si>
  <si>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Anestezijos paslaugų vaikams ir suaugusiesiems kokybės gerinimo Kėdainių rajono savivaldybėje 2022-2027 m. programa (VšĮ Kėdainių ligoninė)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</si>
  <si>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</si>
  <si>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</si>
  <si>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</si>
  <si>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</si>
  <si>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</si>
  <si>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</si>
  <si>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</si>
  <si>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</si>
  <si>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                                                           2024 m. vasario 15 d. sprendimo Nr. TS-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</si>
  <si>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</si>
  <si>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</si>
  <si>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</si>
  <si>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</si>
  <si>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</si>
  <si>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 xml:space="preserve">                                                2024 m. vasario 15 d. sprendimo Nr. TS-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</si>
  <si>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</si>
  <si>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</si>
  <si>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</si>
  <si>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</si>
  <si>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</si>
  <si>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</si>
  <si>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</si>
  <si>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</si>
  <si>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</si>
  <si>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</si>
  <si>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</si>
  <si>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</si>
  <si>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</si>
  <si>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</si>
  <si>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</si>
  <si>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</si>
  <si>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</si>
  <si>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</si>
  <si>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</si>
  <si>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</si>
  <si>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</si>
  <si>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</si>
  <si>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</si>
  <si>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</si>
  <si>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</si>
  <si>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</si>
  <si>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</si>
  <si>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</si>
  <si>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</si>
  <si>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</si>
  <si>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>Kėdainių Juozo Paukštelio progimnazijos  sporto aikštyno atnaijinimas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</si>
  <si>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</si>
  <si>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</si>
  <si>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</si>
  <si>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</si>
  <si>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</si>
  <si>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</si>
  <si>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</si>
  <si>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</si>
  <si>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</si>
  <si>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</si>
  <si>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</si>
  <si>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</si>
  <si>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 xml:space="preserve">Nekilnojamųjų kultūros vertybių vertinimo medžiagos, nekilnojamųjų kultūros paveldo objektų, vietovių  individualius apsaugos reglamentų rengimas finansavimo programą 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</si>
  <si>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</si>
  <si>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</si>
  <si>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Apytalaukio dvaro sodybos avarinės būklės likvidavimas, dvaro tvarkybos darbai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</si>
  <si>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</si>
  <si>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</si>
  <si>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</si>
  <si>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</si>
  <si>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</si>
  <si>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</si>
  <si>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</si>
  <si>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</si>
  <si>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</si>
  <si>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</si>
  <si>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</si>
  <si>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</si>
  <si>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</si>
  <si>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</si>
  <si>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</si>
  <si>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</si>
  <si>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</si>
  <si>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</si>
  <si>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</si>
  <si>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</si>
  <si>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</si>
  <si>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</si>
  <si>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</si>
  <si>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 xml:space="preserve">Konteinerių, kompostavimo dėžių įsigijimas </t>
  </si>
  <si>
    <t>Projektų rengimas ir  gyvenviečių lietaus nuotekų-drenažų sistemų remontas</t>
  </si>
  <si>
    <t>Hidrotechninių įrenginių atnaujinimui reikalingos techninės dokumentacijos rengimas</t>
  </si>
  <si>
    <t>Kėdainių rajono Dotnuvos seniūnijos Kruostos upės Vaidatonių tvenkinio hidrotechnikos statinių rekonstrukcija ir techninės priežiūros vykdymas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</si>
  <si>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</si>
  <si>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</si>
  <si>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„Balsių melioracija“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</si>
  <si>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</si>
  <si>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</si>
  <si>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</si>
  <si>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</si>
  <si>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</si>
  <si>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</si>
  <si>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</si>
  <si>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</si>
  <si>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</si>
  <si>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</si>
  <si>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</si>
  <si>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</si>
  <si>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</si>
  <si>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</si>
  <si>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</si>
  <si>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Bakainių piliakalnio su priešpiliu ir papiliu bei priešpilio tvarkybos techninės dokumentacijos rengimas bei tvarkybos darbai 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</si>
  <si>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</si>
  <si>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</si>
  <si>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</si>
  <si>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</si>
  <si>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</si>
  <si>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</si>
  <si>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</si>
  <si>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</si>
  <si>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</si>
  <si>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30.8.1</t>
  </si>
  <si>
    <t>30.8.2</t>
  </si>
  <si>
    <t>30.8.3</t>
  </si>
  <si>
    <t>30.8.4</t>
  </si>
  <si>
    <t>30.8.5</t>
  </si>
  <si>
    <t>30.8.6</t>
  </si>
  <si>
    <t>30.8.7</t>
  </si>
  <si>
    <t>30.8.8</t>
  </si>
  <si>
    <t>30.8.9</t>
  </si>
  <si>
    <t>30.8.10</t>
  </si>
  <si>
    <t>30.8.11</t>
  </si>
  <si>
    <t>30.8.12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</si>
  <si>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</si>
  <si>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</si>
  <si>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</si>
  <si>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</si>
  <si>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</si>
  <si>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</si>
  <si>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</si>
  <si>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</si>
  <si>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</si>
  <si>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</si>
  <si>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</si>
  <si>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</si>
  <si>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</si>
  <si>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</si>
  <si>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</si>
  <si>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</si>
  <si>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</si>
  <si>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</si>
  <si>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</si>
  <si>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</si>
  <si>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</si>
  <si>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</si>
  <si>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</si>
  <si>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</si>
  <si>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</si>
  <si>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</si>
  <si>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</si>
  <si>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</si>
  <si>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</si>
  <si>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</si>
  <si>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</si>
  <si>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</si>
  <si>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</si>
  <si>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</si>
  <si>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</si>
  <si>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</si>
  <si>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</si>
  <si>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</si>
  <si>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</si>
  <si>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</si>
  <si>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</si>
  <si>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</si>
  <si>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</si>
  <si>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</si>
  <si>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</si>
  <si>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</si>
  <si>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</si>
  <si>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</si>
  <si>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</si>
  <si>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</si>
  <si>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</si>
  <si>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</si>
  <si>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</si>
  <si>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</si>
  <si>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</si>
  <si>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</si>
  <si>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</si>
  <si>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</si>
  <si>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</si>
  <si>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</si>
  <si>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</si>
  <si>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</si>
  <si>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</si>
  <si>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</si>
  <si>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</si>
  <si>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</si>
  <si>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</si>
  <si>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</si>
  <si>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</si>
  <si>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</si>
  <si>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</si>
  <si>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</si>
  <si>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</si>
  <si>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</si>
  <si>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</si>
  <si>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</si>
  <si>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</si>
  <si>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</si>
  <si>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</si>
  <si>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</si>
  <si>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76.3.10</t>
  </si>
  <si>
    <t>76.3.11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</si>
  <si>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</si>
  <si>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</si>
  <si>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</si>
  <si>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</si>
  <si>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</si>
  <si>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</si>
  <si>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</si>
  <si>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</si>
  <si>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</si>
  <si>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</si>
  <si>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</si>
  <si>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</si>
  <si>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</si>
  <si>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</si>
  <si>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</si>
  <si>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</si>
  <si>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</si>
  <si>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</si>
  <si>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</si>
  <si>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</si>
  <si>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</si>
  <si>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</si>
  <si>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</si>
  <si>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</si>
  <si>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</si>
  <si>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</si>
  <si>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</si>
  <si>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92.5.2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</si>
  <si>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</si>
  <si>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</si>
  <si>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</si>
  <si>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</si>
  <si>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</si>
  <si>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</si>
  <si>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</si>
  <si>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</si>
  <si>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105.2.7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</si>
  <si>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</si>
  <si>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</si>
  <si>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</si>
  <si>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</si>
  <si>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</si>
  <si>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</si>
  <si>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</si>
  <si>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</si>
  <si>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</si>
  <si>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</si>
  <si>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</si>
  <si>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 xml:space="preserve">                                                                           Kėdainių rajono savivaldybės tarybos  </t>
  </si>
  <si>
    <t xml:space="preserve">                                                                                2024 m. vasario 15 d. sprendimo Nr. TS-</t>
  </si>
  <si>
    <t xml:space="preserve">                                                                 2024 m. vasario 15 d. sprendimo Nr. TS-</t>
  </si>
  <si>
    <t>Valstybinėms (perduotoms savivaldybėms) funkcijoms atlikti</t>
  </si>
  <si>
    <t xml:space="preserve">Valstybės biudžeto kitos dotacijos </t>
  </si>
  <si>
    <t>Europos Sąjungos ir kitos tarptautinės finansinės paramos lėšos</t>
  </si>
  <si>
    <t>Suma</t>
  </si>
  <si>
    <t xml:space="preserve"> (tūkst. Eur)</t>
  </si>
  <si>
    <t>34</t>
  </si>
  <si>
    <t>35</t>
  </si>
  <si>
    <t>36</t>
  </si>
  <si>
    <t>37</t>
  </si>
  <si>
    <t xml:space="preserve">MATERIALIOJO IR NEMATERIALIOJO TURTO REALIZAVIMO PAJAMOS </t>
  </si>
  <si>
    <t>mokyklos specialiųjų ugdymosi poreikių turintiems mokiniams</t>
  </si>
  <si>
    <t>Finansinių įsipareigojimų prisiėmimo (skolinimosi) pajamos</t>
  </si>
  <si>
    <t>Metų pradžios lėšų likutis</t>
  </si>
  <si>
    <t>Pajamų ir pelno mokesčiai (3+4)</t>
  </si>
  <si>
    <t>Kėdainių rajono savivaldybės biudžeto asignavimai investicijų projektams ir remonto darbams finansuoti pagal objektus:</t>
  </si>
  <si>
    <t xml:space="preserve">Vaikų maitinimo ekologiškais ir pagal nacionalinę maisto kokybės sistemą pagamintais produktais  Kėdainių lopšelyje-darželyje "Žilvitis" organizavimas 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</si>
  <si>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</si>
  <si>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 </t>
  </si>
  <si>
    <t xml:space="preserve">Pirminės asmens sveikatos priežiūros paslaugų prieinamumo ir kokybės užtikrinimo Kėdainių rajono kaimiškųjų vietovių gyventojams programą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</si>
  <si>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</si>
  <si>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</si>
  <si>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</si>
  <si>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Rentgeno paslaugų atnaujinimo, kokybės gerinimo Kėdainių rajono savivaldybėje 2022-2027 m. programa </t>
  </si>
  <si>
    <t xml:space="preserve">Kompiuterinės tomografijos paslaugų kokybės gerinimo Kėdainių rajono savivaldybėje 2023-2030 m. programa </t>
  </si>
  <si>
    <t xml:space="preserve">Odontologijos paslaugų plėtros Kėdainių rajono savivaldybėje 2024-2027 m. programa </t>
  </si>
  <si>
    <t xml:space="preserve">Reabilitacijos prieinamumo didinimo Kėdainių rajono savivaldybėje 2024 m. programa </t>
  </si>
  <si>
    <t xml:space="preserve"> MOKESČIAI (2+5+9)</t>
  </si>
  <si>
    <t>Turto mokesčiai (6+7+8)</t>
  </si>
  <si>
    <t>Prekių ir paslaugų mokesčiai (10)</t>
  </si>
  <si>
    <t>Turto pajamos (13+14+15+16)</t>
  </si>
  <si>
    <t xml:space="preserve">Šėtos kultūros centro vidaus erdvių remontas </t>
  </si>
  <si>
    <t xml:space="preserve">Išmokos pagal savivaldybės  infrastruktūros plėtros sutartis </t>
  </si>
  <si>
    <t>Daugiabučių namų kiemų dangų atnaujinimas</t>
  </si>
  <si>
    <t xml:space="preserve">Infrastruktūros plėtros techninės dokumentacijos rengimas ir infrastruktūros gerinimo darbai </t>
  </si>
  <si>
    <t xml:space="preserve">                                                Kėdainių rajono savivaldybės tarybos</t>
  </si>
  <si>
    <t xml:space="preserve">                                       Kėdainių rajono savivaldybės tarybos</t>
  </si>
  <si>
    <t xml:space="preserve">                                              2024 m. vasario 15 d. sprendimo Nr. TS-</t>
  </si>
  <si>
    <t xml:space="preserve">                                                        2024 m. vasario 15 d. sprendimo Nr. TS- </t>
  </si>
  <si>
    <t xml:space="preserve">                                                    2024 m. vasario 15 d. sprendimo Nr. TS- </t>
  </si>
  <si>
    <t xml:space="preserve">                                              Kėdainių rajono savivaldybės tarybos</t>
  </si>
  <si>
    <t xml:space="preserve">                                                           2024 m. vasario 15 d. sprendimo Nr. TS- </t>
  </si>
  <si>
    <t xml:space="preserve">                                                           Kėdainių rajono savivaldybės tarybos</t>
  </si>
  <si>
    <t>6,1</t>
  </si>
  <si>
    <t>„Tūkstantmečio mokyklos “  projekto įgyvendimas</t>
  </si>
  <si>
    <t xml:space="preserve">                                                                   Kėdainių rajono savivaldybės tarybos</t>
  </si>
  <si>
    <t xml:space="preserve">                                                                   2024 m. vasario    d. sprendimo Nr. TS-</t>
  </si>
  <si>
    <t xml:space="preserve">Socialinėms paslaugoms:
Teikti socialinę priežiūrą šeimoms </t>
  </si>
  <si>
    <t>Sveikos gyvensenos plėtojimui bei sveikos gyvensebos įgūdžių ugdymui įstaigose ir bendruomenėse, visuomenės sveikatos stebėsenos vykdymui savivaldybėse</t>
  </si>
  <si>
    <t xml:space="preserve">                                                      Kėdainių rajono savivaldybės tarybos</t>
  </si>
  <si>
    <t xml:space="preserve">                                 Kėdainių rajono savivaldybės tarybos</t>
  </si>
  <si>
    <t xml:space="preserve">                                          2024 m. vasario 15 d. sprendimo Nr. TS- </t>
  </si>
  <si>
    <t>„Tūkstantmečio mokyklos I“  projekto įgyvendimas</t>
  </si>
  <si>
    <t xml:space="preserve">                                                            2024 m. vasario 15 d. sprendimo Nr. TS- </t>
  </si>
  <si>
    <t xml:space="preserve">                                                    2024 m. vasario    d. sprendimo Nr. TS-</t>
  </si>
  <si>
    <t>ŽEMĖS ŪKIO PLĖTRA IR MELIORACIJA</t>
  </si>
  <si>
    <t>1.1</t>
  </si>
  <si>
    <t>1.2</t>
  </si>
  <si>
    <t>3.1</t>
  </si>
  <si>
    <t xml:space="preserve">                                                      2024 m. vasario 15 d. sprendimo Nr. TS-</t>
  </si>
  <si>
    <t>38</t>
  </si>
  <si>
    <t>Pajamos už prekes ir paslaugas (18+19+20+21)</t>
  </si>
  <si>
    <t>Kitos neišvardytos pajamos</t>
  </si>
  <si>
    <t>Infrastruktūros plėtros įmokos</t>
  </si>
  <si>
    <t>Valstybės biudžeto specialioji tikslinė dotacija (31+32+33)</t>
  </si>
  <si>
    <t xml:space="preserve">                                       IŠ VISO PAJAMŲ IR DOTACIJŲ (28+29)</t>
  </si>
  <si>
    <t>Iš viso (1+11+27)</t>
  </si>
  <si>
    <t>4 priedas</t>
  </si>
  <si>
    <t>01.3</t>
  </si>
  <si>
    <t xml:space="preserve"> Kita dotacja profesiniam orientavimui</t>
  </si>
  <si>
    <t xml:space="preserve"> Kita dotacija socialinių paslaugų įstaigose dirbančių  socialinių  paslaugų srities darbuotojų pareiginei algai padidinti</t>
  </si>
  <si>
    <t>Kita dotaacija būstams pritaikyti asmenims su negalia</t>
  </si>
  <si>
    <t>Kėdainių rajono savivaldybės administracija</t>
  </si>
  <si>
    <t>Kita dotacija asmenų su negalia koordinavimui</t>
  </si>
  <si>
    <t>Kita dotacija stiprinti bendruomenines veiklas savivaldybėje</t>
  </si>
  <si>
    <t>05.2</t>
  </si>
  <si>
    <t>Kita dotacija  savivaldybės institucijos valdomiems vietinės reikšmės keliams</t>
  </si>
  <si>
    <t>07.1</t>
  </si>
  <si>
    <t>KITOS PAJAMOS (12+17+22+25+26)</t>
  </si>
  <si>
    <t>Rinkliavos (23+24 )</t>
  </si>
  <si>
    <t>DOTACIJOS IŠ KITŲ VALDŽIOS SEKTORIAUS  SUBJEKTŲ (30+34+35)</t>
  </si>
  <si>
    <t xml:space="preserve">          KĖDAINIŲ RAJONO SAVIVALDYBĖS 2024 METŲ BIUDŽETO PAJAMOS</t>
  </si>
  <si>
    <t>infrastruktūros plėtros įmokos</t>
  </si>
  <si>
    <t>Kita dotacija už būsto suteikimą užsieniečiams, pasitraukusiems iš Ukrainos dėl Rusijos federacijos karinės agresijos, finansuoti</t>
  </si>
  <si>
    <t>03.8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</si>
</sst>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"/>
    <numFmt numFmtId="172" formatCode="0.0;\-0.0;;"/>
  </numFmts>
  <fonts count="25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5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horizontal="left" vertical="center" wrapText="1"/>
    </xf>
    <xf numFmtId="17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167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7" fontId="1" fillId="0" borderId="1" xfId="20" applyNumberForma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7" fontId="1" fillId="0" borderId="5" xfId="0" applyNumberFormat="1" applyFont="1" applyBorder="1" applyAlignment="1">
      <alignment vertical="center" wrapText="1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20" applyNumberForma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right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8" fontId="2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68" fontId="6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 vertical="center" wrapText="1"/>
    </xf>
    <xf numFmtId="168" fontId="1" fillId="0" borderId="0" xfId="0" applyNumberFormat="1" applyFont="1"/>
    <xf numFmtId="168" fontId="2" fillId="0" borderId="0" xfId="0" applyNumberFormat="1" applyFont="1"/>
    <xf numFmtId="170" fontId="2" fillId="0" borderId="1" xfId="0" applyNumberFormat="1" applyFont="1" applyBorder="1" applyAlignment="1">
      <alignment horizontal="center" vertical="center" wrapText="1"/>
    </xf>
    <xf numFmtId="171" fontId="1" fillId="0" borderId="1" xfId="20" applyNumberFormat="1" applyBorder="1" applyAlignment="1">
      <alignment horizontal="right" vertical="center"/>
    </xf>
    <xf numFmtId="0" fontId="9" fillId="0" borderId="0" xfId="0" applyFont="1"/>
    <xf numFmtId="49" fontId="2" fillId="0" borderId="5" xfId="0" applyNumberFormat="1" applyFont="1" applyBorder="1" applyAlignment="1">
      <alignment horizontal="right"/>
    </xf>
    <xf numFmtId="0" fontId="2" fillId="0" borderId="0" xfId="0" applyFont="1"/>
    <xf numFmtId="167" fontId="6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horizontal="right" vertical="center"/>
    </xf>
    <xf numFmtId="167" fontId="1" fillId="0" borderId="3" xfId="20" applyNumberFormat="1" applyBorder="1" applyAlignment="1">
      <alignment vertical="center"/>
    </xf>
    <xf numFmtId="0" fontId="3" fillId="0" borderId="0" xfId="0" applyFont="1"/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0" fontId="6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7" fontId="21" fillId="0" borderId="0" xfId="0" applyNumberFormat="1" applyFont="1" applyAlignment="1">
      <alignment vertical="center"/>
    </xf>
    <xf numFmtId="167" fontId="21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0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23" fillId="0" borderId="0" xfId="0" applyNumberFormat="1" applyFont="1"/>
    <xf numFmtId="0" fontId="23" fillId="0" borderId="0" xfId="0" applyFont="1"/>
    <xf numFmtId="168" fontId="23" fillId="0" borderId="0" xfId="0" applyNumberFormat="1" applyFont="1"/>
    <xf numFmtId="167" fontId="1" fillId="0" borderId="7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1" xfId="0" applyFont="1" applyBorder="1" applyAlignment="1">
      <alignment horizontal="right" vertical="center"/>
    </xf>
    <xf numFmtId="167" fontId="1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center" vertical="center"/>
    </xf>
    <xf numFmtId="167" fontId="1" fillId="0" borderId="1" xfId="20" applyNumberFormat="1" applyBorder="1" applyAlignment="1">
      <alignment vertical="center" wrapText="1"/>
    </xf>
    <xf numFmtId="172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2" fillId="0" borderId="0" xfId="0" applyNumberFormat="1" applyFont="1"/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8" fontId="1" fillId="0" borderId="1" xfId="20" applyNumberFormat="1" applyBorder="1" applyAlignment="1">
      <alignment horizontal="right" vertical="top"/>
    </xf>
    <xf numFmtId="0" fontId="1" fillId="0" borderId="1" xfId="18" applyBorder="1" applyAlignment="1">
      <alignment vertical="center" wrapText="1"/>
    </xf>
    <xf numFmtId="0" fontId="1" fillId="0" borderId="11" xfId="18" applyBorder="1" applyAlignment="1">
      <alignment vertical="center" wrapText="1"/>
    </xf>
    <xf numFmtId="168" fontId="1" fillId="0" borderId="11" xfId="0" applyNumberFormat="1" applyFont="1" applyBorder="1" applyAlignment="1">
      <alignment horizontal="right" vertical="center"/>
    </xf>
    <xf numFmtId="0" fontId="15" fillId="0" borderId="0" xfId="0" applyFont="1"/>
    <xf numFmtId="0" fontId="23" fillId="0" borderId="1" xfId="0" applyFont="1" applyBorder="1" applyAlignment="1">
      <alignment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/>
    <xf numFmtId="49" fontId="10" fillId="0" borderId="1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/>
    </xf>
    <xf numFmtId="168" fontId="18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0" fontId="1" fillId="0" borderId="1" xfId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168" fontId="15" fillId="0" borderId="0" xfId="0" applyNumberFormat="1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7" fontId="2" fillId="0" borderId="0" xfId="0" applyNumberFormat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67" fontId="2" fillId="0" borderId="1" xfId="0" applyNumberFormat="1" applyFont="1" applyBorder="1" applyAlignment="1">
      <alignment horizontal="left" vertical="center" wrapText="1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7.xml"/><Relationship Id="rId84" Type="http://schemas.microsoft.com/office/2017/10/relationships/person" Target="persons/person64.xml"/><Relationship Id="rId89" Type="http://schemas.microsoft.com/office/2017/10/relationships/person" Target="persons/person66.xml"/><Relationship Id="rId16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74" Type="http://schemas.microsoft.com/office/2017/10/relationships/person" Target="persons/person51.xml"/><Relationship Id="rId79" Type="http://schemas.microsoft.com/office/2017/10/relationships/person" Target="persons/person58.xml"/><Relationship Id="rId102" Type="http://schemas.microsoft.com/office/2017/10/relationships/person" Target="persons/person82.xml"/><Relationship Id="rId5" Type="http://schemas.openxmlformats.org/officeDocument/2006/relationships/worksheet" Target="worksheets/sheet5.xml"/><Relationship Id="rId90" Type="http://schemas.microsoft.com/office/2017/10/relationships/person" Target="persons/person71.xml"/><Relationship Id="rId95" Type="http://schemas.microsoft.com/office/2017/10/relationships/person" Target="persons/person75.xml"/><Relationship Id="rId64" Type="http://schemas.microsoft.com/office/2017/10/relationships/person" Target="persons/person46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27" Type="http://schemas.microsoft.com/office/2017/10/relationships/person" Target="persons/person12.xml"/><Relationship Id="rId22" Type="http://schemas.microsoft.com/office/2017/10/relationships/person" Target="persons/person4.xml"/><Relationship Id="rId69" Type="http://schemas.microsoft.com/office/2017/10/relationships/person" Target="persons/person48.xml"/><Relationship Id="rId85" Type="http://schemas.microsoft.com/office/2017/10/relationships/person" Target="persons/person67.xml"/><Relationship Id="rId80" Type="http://schemas.microsoft.com/office/2017/10/relationships/person" Target="persons/person59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103" Type="http://schemas.microsoft.com/office/2017/10/relationships/person" Target="persons/person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59" Type="http://schemas.microsoft.com/office/2017/10/relationships/person" Target="persons/person37.xml"/><Relationship Id="rId96" Type="http://schemas.microsoft.com/office/2017/10/relationships/person" Target="persons/person78.xml"/><Relationship Id="rId91" Type="http://schemas.microsoft.com/office/2017/10/relationships/person" Target="persons/person73.xml"/><Relationship Id="rId88" Type="http://schemas.microsoft.com/office/2017/10/relationships/person" Target="persons/person70.xml"/><Relationship Id="rId20" Type="http://schemas.microsoft.com/office/2017/10/relationships/person" Target="persons/person68.xml"/><Relationship Id="rId83" Type="http://schemas.microsoft.com/office/2017/10/relationships/person" Target="persons/person62.xml"/><Relationship Id="rId75" Type="http://schemas.microsoft.com/office/2017/10/relationships/person" Target="persons/person55.xml"/><Relationship Id="rId70" Type="http://schemas.microsoft.com/office/2017/10/relationships/person" Target="persons/person50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styles" Target="styles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6" Type="http://schemas.microsoft.com/office/2017/10/relationships/person" Target="persons/person84.xml"/><Relationship Id="rId10" Type="http://schemas.openxmlformats.org/officeDocument/2006/relationships/worksheet" Target="worksheets/sheet10.xml"/><Relationship Id="rId101" Type="http://schemas.microsoft.com/office/2017/10/relationships/person" Target="persons/person83.xml"/><Relationship Id="rId99" Type="http://schemas.microsoft.com/office/2017/10/relationships/person" Target="persons/person81.xml"/><Relationship Id="rId94" Type="http://schemas.microsoft.com/office/2017/10/relationships/person" Target="persons/person76.xml"/><Relationship Id="rId86" Type="http://schemas.microsoft.com/office/2017/10/relationships/person" Target="persons/person63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1.xml"/><Relationship Id="rId73" Type="http://schemas.microsoft.com/office/2017/10/relationships/person" Target="persons/person52.xml"/><Relationship Id="rId78" Type="http://schemas.microsoft.com/office/2017/10/relationships/person" Target="persons/person57.xml"/><Relationship Id="rId81" Type="http://schemas.microsoft.com/office/2017/10/relationships/person" Target="persons/person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39" Type="http://schemas.microsoft.com/office/2017/10/relationships/person" Target="persons/person18.xml"/><Relationship Id="rId104" Type="http://schemas.microsoft.com/office/2017/10/relationships/person" Target="persons/person86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6" Type="http://schemas.microsoft.com/office/2017/10/relationships/person" Target="persons/person53.xml"/><Relationship Id="rId97" Type="http://schemas.microsoft.com/office/2017/10/relationships/person" Target="persons/person77.xml"/><Relationship Id="rId7" Type="http://schemas.openxmlformats.org/officeDocument/2006/relationships/worksheet" Target="worksheets/sheet7.xml"/><Relationship Id="rId71" Type="http://schemas.microsoft.com/office/2017/10/relationships/person" Target="persons/person49.xml"/><Relationship Id="rId92" Type="http://schemas.microsoft.com/office/2017/10/relationships/person" Target="persons/person72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45" Type="http://schemas.microsoft.com/office/2017/10/relationships/person" Target="persons/person23.xml"/><Relationship Id="rId66" Type="http://schemas.microsoft.com/office/2017/10/relationships/person" Target="persons/person44.xml"/><Relationship Id="rId87" Type="http://schemas.microsoft.com/office/2017/10/relationships/person" Target="persons/person65.xml"/><Relationship Id="rId61" Type="http://schemas.microsoft.com/office/2017/10/relationships/person" Target="persons/person39.xml"/><Relationship Id="rId82" Type="http://schemas.microsoft.com/office/2017/10/relationships/person" Target="persons/person61.xml"/><Relationship Id="rId19" Type="http://schemas.microsoft.com/office/2017/10/relationships/person" Target="persons/person69.xml"/><Relationship Id="rId14" Type="http://schemas.openxmlformats.org/officeDocument/2006/relationships/theme" Target="theme/theme1.xml"/><Relationship Id="rId105" Type="http://schemas.microsoft.com/office/2017/10/relationships/person" Target="persons/person85.xml"/><Relationship Id="rId56" Type="http://schemas.microsoft.com/office/2017/10/relationships/person" Target="persons/person38.xml"/><Relationship Id="rId35" Type="http://schemas.microsoft.com/office/2017/10/relationships/person" Target="persons/person17.xml"/><Relationship Id="rId30" Type="http://schemas.microsoft.com/office/2017/10/relationships/person" Target="persons/person9.xml"/><Relationship Id="rId77" Type="http://schemas.microsoft.com/office/2017/10/relationships/person" Target="persons/person56.xml"/><Relationship Id="rId100" Type="http://schemas.microsoft.com/office/2017/10/relationships/person" Target="persons/person80.xml"/><Relationship Id="rId8" Type="http://schemas.openxmlformats.org/officeDocument/2006/relationships/worksheet" Target="worksheets/sheet8.xml"/><Relationship Id="rId72" Type="http://schemas.microsoft.com/office/2017/10/relationships/person" Target="persons/person54.xml"/><Relationship Id="rId51" Type="http://schemas.microsoft.com/office/2017/10/relationships/person" Target="persons/person34.xml"/><Relationship Id="rId93" Type="http://schemas.microsoft.com/office/2017/10/relationships/person" Target="persons/person74.xml"/><Relationship Id="rId98" Type="http://schemas.microsoft.com/office/2017/10/relationships/person" Target="persons/person79.xml"/><Relationship Id="rId3" Type="http://schemas.openxmlformats.org/officeDocument/2006/relationships/worksheet" Target="worksheets/sheet3.xml"/><Relationship Id="rId67" Type="http://schemas.microsoft.com/office/2017/10/relationships/person" Target="persons/person45.xml"/><Relationship Id="rId25" Type="http://schemas.microsoft.com/office/2017/10/relationships/person" Target="persons/person3.xml"/><Relationship Id="rId46" Type="http://schemas.microsoft.com/office/2017/10/relationships/person" Target="persons/person2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Normal="100" workbookViewId="0">
      <selection activeCell="P22" sqref="P22"/>
    </sheetView>
  </sheetViews>
  <sheetFormatPr defaultColWidth="9.140625" defaultRowHeight="12.75" x14ac:dyDescent="0.2"/>
  <cols>
    <col min="1" max="1" width="6.28515625" style="3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7" ht="15.75" x14ac:dyDescent="0.25">
      <c r="A1" s="197"/>
      <c r="B1" s="221" t="s">
        <v>184</v>
      </c>
      <c r="C1" s="221"/>
    </row>
    <row r="2" spans="1:7" ht="15.75" x14ac:dyDescent="0.25">
      <c r="A2" s="197"/>
      <c r="B2" s="222" t="s">
        <v>431</v>
      </c>
      <c r="C2" s="222"/>
    </row>
    <row r="3" spans="1:7" ht="15.75" x14ac:dyDescent="0.25">
      <c r="A3" s="223" t="s">
        <v>166</v>
      </c>
      <c r="B3" s="223"/>
      <c r="C3" s="223"/>
    </row>
    <row r="4" spans="1:7" x14ac:dyDescent="0.2">
      <c r="A4" s="198"/>
      <c r="B4" s="199"/>
      <c r="C4" s="199"/>
    </row>
    <row r="5" spans="1:7" x14ac:dyDescent="0.2">
      <c r="A5" s="197"/>
      <c r="B5" s="200" t="s">
        <v>759</v>
      </c>
      <c r="C5" s="201"/>
    </row>
    <row r="6" spans="1:7" x14ac:dyDescent="0.2">
      <c r="A6" s="197"/>
      <c r="B6" s="201"/>
      <c r="C6" s="199" t="s">
        <v>683</v>
      </c>
    </row>
    <row r="7" spans="1:7" x14ac:dyDescent="0.2">
      <c r="A7" s="202" t="s">
        <v>0</v>
      </c>
      <c r="B7" s="203" t="s">
        <v>167</v>
      </c>
      <c r="C7" s="203" t="s">
        <v>682</v>
      </c>
      <c r="D7" s="3"/>
      <c r="E7" s="3"/>
      <c r="F7" s="3"/>
    </row>
    <row r="8" spans="1:7" x14ac:dyDescent="0.2">
      <c r="A8" s="204">
        <v>1</v>
      </c>
      <c r="B8" s="202" t="s">
        <v>705</v>
      </c>
      <c r="C8" s="205">
        <f>+C9+C12+C16</f>
        <v>48666</v>
      </c>
      <c r="E8" s="4"/>
    </row>
    <row r="9" spans="1:7" x14ac:dyDescent="0.2">
      <c r="A9" s="204">
        <v>2</v>
      </c>
      <c r="B9" s="202" t="s">
        <v>692</v>
      </c>
      <c r="C9" s="205">
        <f>+C10+C11</f>
        <v>45796</v>
      </c>
      <c r="E9" s="4"/>
    </row>
    <row r="10" spans="1:7" x14ac:dyDescent="0.2">
      <c r="A10" s="204">
        <v>3</v>
      </c>
      <c r="B10" s="206" t="s">
        <v>168</v>
      </c>
      <c r="C10" s="32">
        <v>45746</v>
      </c>
      <c r="D10" s="207"/>
      <c r="E10" s="102"/>
      <c r="G10" s="102"/>
    </row>
    <row r="11" spans="1:7" ht="25.5" x14ac:dyDescent="0.2">
      <c r="A11" s="204">
        <v>4</v>
      </c>
      <c r="B11" s="208" t="s">
        <v>195</v>
      </c>
      <c r="C11" s="32">
        <v>50</v>
      </c>
      <c r="D11" s="209"/>
      <c r="E11" s="102"/>
      <c r="F11" s="165"/>
      <c r="G11" s="102"/>
    </row>
    <row r="12" spans="1:7" x14ac:dyDescent="0.2">
      <c r="A12" s="204">
        <v>5</v>
      </c>
      <c r="B12" s="202" t="s">
        <v>706</v>
      </c>
      <c r="C12" s="210">
        <f>+C13+C15+C14</f>
        <v>2520</v>
      </c>
      <c r="D12" s="209"/>
      <c r="F12" s="165"/>
      <c r="G12" s="102"/>
    </row>
    <row r="13" spans="1:7" x14ac:dyDescent="0.2">
      <c r="A13" s="204">
        <v>6</v>
      </c>
      <c r="B13" s="206" t="s">
        <v>169</v>
      </c>
      <c r="C13" s="32">
        <v>900</v>
      </c>
      <c r="D13" s="4"/>
      <c r="F13" s="103"/>
    </row>
    <row r="14" spans="1:7" x14ac:dyDescent="0.2">
      <c r="A14" s="204">
        <v>7</v>
      </c>
      <c r="B14" s="206" t="s">
        <v>170</v>
      </c>
      <c r="C14" s="32">
        <v>20</v>
      </c>
      <c r="D14" s="4"/>
      <c r="F14" s="103"/>
    </row>
    <row r="15" spans="1:7" x14ac:dyDescent="0.2">
      <c r="A15" s="204">
        <v>8</v>
      </c>
      <c r="B15" s="206" t="s">
        <v>171</v>
      </c>
      <c r="C15" s="32">
        <v>1600</v>
      </c>
      <c r="D15" s="4"/>
      <c r="F15" s="165"/>
    </row>
    <row r="16" spans="1:7" x14ac:dyDescent="0.2">
      <c r="A16" s="204">
        <v>9</v>
      </c>
      <c r="B16" s="202" t="s">
        <v>707</v>
      </c>
      <c r="C16" s="205">
        <f>+C17</f>
        <v>350</v>
      </c>
      <c r="D16" s="209"/>
    </row>
    <row r="17" spans="1:10" s="3" customFormat="1" ht="15.75" customHeight="1" x14ac:dyDescent="0.2">
      <c r="A17" s="204">
        <v>10</v>
      </c>
      <c r="B17" s="206" t="s">
        <v>172</v>
      </c>
      <c r="C17" s="32">
        <v>350</v>
      </c>
      <c r="D17" s="2"/>
      <c r="E17" s="2"/>
      <c r="F17" s="52"/>
      <c r="G17" s="69"/>
      <c r="J17" s="69"/>
    </row>
    <row r="18" spans="1:10" x14ac:dyDescent="0.2">
      <c r="A18" s="204">
        <v>11</v>
      </c>
      <c r="B18" s="202" t="s">
        <v>756</v>
      </c>
      <c r="C18" s="210">
        <f>C19+C24+C29+C32+C33</f>
        <v>5297.5</v>
      </c>
      <c r="D18" s="4"/>
    </row>
    <row r="19" spans="1:10" x14ac:dyDescent="0.2">
      <c r="A19" s="204">
        <v>12</v>
      </c>
      <c r="B19" s="202" t="s">
        <v>708</v>
      </c>
      <c r="C19" s="210">
        <f>C21+C22+C23+C20</f>
        <v>790</v>
      </c>
      <c r="D19" s="209"/>
    </row>
    <row r="20" spans="1:10" x14ac:dyDescent="0.2">
      <c r="A20" s="204">
        <v>13</v>
      </c>
      <c r="B20" s="211" t="s">
        <v>174</v>
      </c>
      <c r="C20" s="32">
        <v>30</v>
      </c>
      <c r="D20" s="4"/>
      <c r="G20" s="102"/>
    </row>
    <row r="21" spans="1:10" ht="25.5" x14ac:dyDescent="0.2">
      <c r="A21" s="204">
        <v>14</v>
      </c>
      <c r="B21" s="208" t="s">
        <v>175</v>
      </c>
      <c r="C21" s="32">
        <v>650</v>
      </c>
      <c r="D21" s="4"/>
      <c r="G21" s="102"/>
    </row>
    <row r="22" spans="1:10" x14ac:dyDescent="0.2">
      <c r="A22" s="204">
        <v>15</v>
      </c>
      <c r="B22" s="206" t="s">
        <v>176</v>
      </c>
      <c r="C22" s="32">
        <v>50</v>
      </c>
      <c r="D22" s="209"/>
      <c r="F22" s="52"/>
      <c r="G22" s="102"/>
    </row>
    <row r="23" spans="1:10" x14ac:dyDescent="0.2">
      <c r="A23" s="204">
        <v>16</v>
      </c>
      <c r="B23" s="212" t="s">
        <v>98</v>
      </c>
      <c r="C23" s="32">
        <v>60</v>
      </c>
      <c r="D23" s="209"/>
      <c r="F23" s="52"/>
      <c r="G23" s="102"/>
    </row>
    <row r="24" spans="1:10" x14ac:dyDescent="0.2">
      <c r="A24" s="204">
        <v>17</v>
      </c>
      <c r="B24" s="202" t="s">
        <v>739</v>
      </c>
      <c r="C24" s="210">
        <f>+C26+C25+C27+C28</f>
        <v>2620.5</v>
      </c>
      <c r="D24" s="4"/>
    </row>
    <row r="25" spans="1:10" x14ac:dyDescent="0.2">
      <c r="A25" s="204">
        <v>18</v>
      </c>
      <c r="B25" s="206" t="s">
        <v>177</v>
      </c>
      <c r="C25" s="32">
        <v>305.7</v>
      </c>
      <c r="D25" s="4"/>
      <c r="E25" s="209"/>
      <c r="F25" s="51"/>
      <c r="G25" s="102"/>
    </row>
    <row r="26" spans="1:10" x14ac:dyDescent="0.2">
      <c r="A26" s="204">
        <v>19</v>
      </c>
      <c r="B26" s="206" t="s">
        <v>178</v>
      </c>
      <c r="C26" s="32">
        <v>151.6</v>
      </c>
      <c r="D26" s="4"/>
      <c r="E26" s="209"/>
      <c r="F26" s="51"/>
      <c r="G26" s="102"/>
    </row>
    <row r="27" spans="1:10" x14ac:dyDescent="0.2">
      <c r="A27" s="204">
        <v>20</v>
      </c>
      <c r="B27" s="206" t="s">
        <v>179</v>
      </c>
      <c r="C27" s="32">
        <v>2063.1999999999998</v>
      </c>
      <c r="D27" s="4"/>
      <c r="E27" s="209"/>
      <c r="F27" s="51"/>
      <c r="G27" s="102"/>
    </row>
    <row r="28" spans="1:10" x14ac:dyDescent="0.2">
      <c r="A28" s="204">
        <v>21</v>
      </c>
      <c r="B28" s="206" t="s">
        <v>741</v>
      </c>
      <c r="C28" s="32">
        <v>100</v>
      </c>
      <c r="D28" s="4"/>
      <c r="E28" s="209"/>
      <c r="F28" s="51"/>
      <c r="G28" s="102"/>
    </row>
    <row r="29" spans="1:10" x14ac:dyDescent="0.2">
      <c r="A29" s="204">
        <v>22</v>
      </c>
      <c r="B29" s="202" t="s">
        <v>757</v>
      </c>
      <c r="C29" s="205">
        <f>+C30+C31</f>
        <v>1829</v>
      </c>
      <c r="D29" s="4"/>
      <c r="E29" s="51"/>
      <c r="F29" s="51"/>
    </row>
    <row r="30" spans="1:10" x14ac:dyDescent="0.2">
      <c r="A30" s="204">
        <v>23</v>
      </c>
      <c r="B30" s="206" t="s">
        <v>180</v>
      </c>
      <c r="C30" s="32">
        <v>45</v>
      </c>
      <c r="D30" s="4"/>
      <c r="G30" s="102"/>
    </row>
    <row r="31" spans="1:10" x14ac:dyDescent="0.2">
      <c r="A31" s="204">
        <v>24</v>
      </c>
      <c r="B31" s="206" t="s">
        <v>181</v>
      </c>
      <c r="C31" s="32">
        <v>1784</v>
      </c>
      <c r="E31" s="209"/>
      <c r="F31" s="52"/>
      <c r="G31" s="102"/>
    </row>
    <row r="32" spans="1:10" x14ac:dyDescent="0.2">
      <c r="A32" s="204">
        <v>25</v>
      </c>
      <c r="B32" s="202" t="s">
        <v>182</v>
      </c>
      <c r="C32" s="210">
        <v>50</v>
      </c>
      <c r="D32" s="4"/>
      <c r="E32" s="51"/>
      <c r="F32" s="51"/>
      <c r="G32" s="102"/>
    </row>
    <row r="33" spans="1:10" x14ac:dyDescent="0.2">
      <c r="A33" s="204">
        <v>26</v>
      </c>
      <c r="B33" s="202" t="s">
        <v>740</v>
      </c>
      <c r="C33" s="210">
        <f>8</f>
        <v>8</v>
      </c>
      <c r="D33" s="4"/>
      <c r="E33" s="4"/>
      <c r="G33" s="102"/>
    </row>
    <row r="34" spans="1:10" x14ac:dyDescent="0.2">
      <c r="A34" s="204">
        <v>27</v>
      </c>
      <c r="B34" s="213" t="s">
        <v>688</v>
      </c>
      <c r="C34" s="210">
        <v>121</v>
      </c>
      <c r="D34" s="4"/>
      <c r="G34" s="102"/>
      <c r="H34" s="102"/>
      <c r="I34" s="102"/>
    </row>
    <row r="35" spans="1:10" s="3" customFormat="1" x14ac:dyDescent="0.2">
      <c r="A35" s="204">
        <v>28</v>
      </c>
      <c r="B35" s="214" t="s">
        <v>744</v>
      </c>
      <c r="C35" s="210">
        <f>+C8+C18+C34</f>
        <v>54084.5</v>
      </c>
      <c r="D35" s="2"/>
      <c r="E35" s="2"/>
      <c r="F35" s="52"/>
      <c r="G35" s="69"/>
      <c r="J35" s="69"/>
    </row>
    <row r="36" spans="1:10" s="3" customFormat="1" ht="12.75" customHeight="1" x14ac:dyDescent="0.2">
      <c r="A36" s="204">
        <v>29</v>
      </c>
      <c r="B36" s="202" t="s">
        <v>758</v>
      </c>
      <c r="C36" s="210">
        <f>+C37+C42+C43</f>
        <v>35595.599999999999</v>
      </c>
      <c r="D36" s="2"/>
      <c r="E36" s="102"/>
      <c r="F36" s="52"/>
      <c r="G36" s="69"/>
      <c r="J36" s="69"/>
    </row>
    <row r="37" spans="1:10" s="3" customFormat="1" ht="15" customHeight="1" x14ac:dyDescent="0.2">
      <c r="A37" s="204">
        <v>30</v>
      </c>
      <c r="B37" s="215" t="s">
        <v>742</v>
      </c>
      <c r="C37" s="210">
        <f>+C38+C39+C40</f>
        <v>28864.7</v>
      </c>
      <c r="D37" s="2"/>
      <c r="E37" s="2"/>
      <c r="F37" s="52"/>
      <c r="G37" s="69"/>
      <c r="J37" s="69"/>
    </row>
    <row r="38" spans="1:10" ht="12.6" customHeight="1" x14ac:dyDescent="0.2">
      <c r="A38" s="204">
        <v>31</v>
      </c>
      <c r="B38" s="206" t="s">
        <v>679</v>
      </c>
      <c r="C38" s="32">
        <v>7006.6</v>
      </c>
      <c r="D38" s="4"/>
      <c r="E38" s="209"/>
      <c r="F38" s="51"/>
      <c r="G38" s="102"/>
    </row>
    <row r="39" spans="1:10" ht="12.6" customHeight="1" x14ac:dyDescent="0.2">
      <c r="A39" s="204">
        <v>32</v>
      </c>
      <c r="B39" s="206" t="s">
        <v>196</v>
      </c>
      <c r="C39" s="32">
        <v>21175.9</v>
      </c>
      <c r="D39" s="4"/>
      <c r="E39" s="209"/>
      <c r="F39" s="51"/>
      <c r="G39" s="102"/>
    </row>
    <row r="40" spans="1:10" ht="12.6" customHeight="1" x14ac:dyDescent="0.2">
      <c r="A40" s="204">
        <v>33</v>
      </c>
      <c r="B40" s="206" t="s">
        <v>173</v>
      </c>
      <c r="C40" s="216">
        <f>+C41</f>
        <v>682.2</v>
      </c>
      <c r="D40" s="4"/>
      <c r="E40" s="209"/>
      <c r="F40" s="51"/>
    </row>
    <row r="41" spans="1:10" ht="12.6" customHeight="1" x14ac:dyDescent="0.2">
      <c r="A41" s="217" t="s">
        <v>546</v>
      </c>
      <c r="B41" s="208" t="s">
        <v>689</v>
      </c>
      <c r="C41" s="32">
        <v>682.2</v>
      </c>
      <c r="D41" s="4"/>
      <c r="F41" s="51"/>
      <c r="G41" s="102"/>
    </row>
    <row r="42" spans="1:10" x14ac:dyDescent="0.2">
      <c r="A42" s="217" t="s">
        <v>684</v>
      </c>
      <c r="B42" s="215" t="s">
        <v>680</v>
      </c>
      <c r="C42" s="210">
        <v>4518.7</v>
      </c>
      <c r="D42" s="4"/>
      <c r="F42" s="51"/>
      <c r="G42" s="102"/>
    </row>
    <row r="43" spans="1:10" x14ac:dyDescent="0.2">
      <c r="A43" s="217" t="s">
        <v>685</v>
      </c>
      <c r="B43" s="213" t="s">
        <v>681</v>
      </c>
      <c r="C43" s="205">
        <v>2212.1999999999998</v>
      </c>
      <c r="D43" s="4"/>
      <c r="F43" s="51"/>
      <c r="G43" s="102"/>
    </row>
    <row r="44" spans="1:10" ht="16.5" customHeight="1" x14ac:dyDescent="0.2">
      <c r="A44" s="217" t="s">
        <v>686</v>
      </c>
      <c r="B44" s="214" t="s">
        <v>743</v>
      </c>
      <c r="C44" s="210">
        <f>+C35+C36</f>
        <v>89680.1</v>
      </c>
      <c r="D44" s="4"/>
      <c r="F44" s="51"/>
      <c r="G44" s="102"/>
    </row>
    <row r="45" spans="1:10" ht="12.6" customHeight="1" x14ac:dyDescent="0.2">
      <c r="A45" s="217" t="s">
        <v>687</v>
      </c>
      <c r="B45" s="218" t="s">
        <v>690</v>
      </c>
      <c r="C45" s="216">
        <f>1575+563.7</f>
        <v>2138.6999999999998</v>
      </c>
      <c r="D45" s="4"/>
      <c r="F45" s="51"/>
      <c r="G45" s="102"/>
    </row>
    <row r="46" spans="1:10" ht="12.6" customHeight="1" x14ac:dyDescent="0.2">
      <c r="A46" s="217" t="s">
        <v>738</v>
      </c>
      <c r="B46" s="218" t="s">
        <v>691</v>
      </c>
      <c r="C46" s="32">
        <v>8822.7999999999993</v>
      </c>
      <c r="D46" s="4"/>
      <c r="F46" s="51"/>
      <c r="G46" s="102"/>
    </row>
    <row r="48" spans="1:10" ht="12.6" customHeight="1" x14ac:dyDescent="0.2">
      <c r="A48" s="197"/>
      <c r="B48" s="199" t="s">
        <v>183</v>
      </c>
      <c r="C48" s="219"/>
      <c r="G48" s="4"/>
    </row>
    <row r="49" spans="1:11" ht="12.6" customHeight="1" x14ac:dyDescent="0.2">
      <c r="A49" s="197"/>
      <c r="B49" s="199"/>
      <c r="C49" s="103"/>
      <c r="G49" s="4"/>
    </row>
    <row r="50" spans="1:11" ht="12.6" customHeight="1" x14ac:dyDescent="0.2">
      <c r="A50" s="197"/>
      <c r="B50" s="199"/>
      <c r="C50" s="103"/>
      <c r="G50" s="4"/>
    </row>
    <row r="51" spans="1:11" ht="12.6" customHeight="1" x14ac:dyDescent="0.2">
      <c r="B51" s="52"/>
      <c r="G51" s="4"/>
    </row>
    <row r="52" spans="1:11" ht="12.6" customHeight="1" x14ac:dyDescent="0.2">
      <c r="B52" s="52"/>
      <c r="C52" s="103"/>
      <c r="G52" s="4"/>
      <c r="K52" s="102"/>
    </row>
    <row r="53" spans="1:11" ht="12.6" customHeight="1" x14ac:dyDescent="0.2">
      <c r="B53" s="52"/>
      <c r="C53" s="103"/>
      <c r="G53" s="4"/>
    </row>
    <row r="54" spans="1:11" ht="12.6" customHeight="1" x14ac:dyDescent="0.2">
      <c r="B54" s="52"/>
      <c r="C54" s="103"/>
      <c r="G54" s="102"/>
    </row>
    <row r="55" spans="1:11" ht="12.6" customHeight="1" x14ac:dyDescent="0.2">
      <c r="B55" s="52"/>
      <c r="C55" s="102"/>
      <c r="D55" s="103"/>
      <c r="F55" s="4"/>
    </row>
    <row r="56" spans="1:11" ht="12.6" customHeight="1" x14ac:dyDescent="0.2">
      <c r="B56" s="52"/>
      <c r="C56" s="102"/>
      <c r="D56" s="103"/>
      <c r="F56" s="4"/>
    </row>
    <row r="57" spans="1:11" ht="12.6" customHeight="1" x14ac:dyDescent="0.2">
      <c r="B57" s="52"/>
      <c r="C57" s="103"/>
      <c r="D57" s="102"/>
    </row>
    <row r="58" spans="1:11" ht="12.6" customHeight="1" x14ac:dyDescent="0.2">
      <c r="B58" s="52"/>
      <c r="C58" s="103"/>
      <c r="D58" s="224"/>
    </row>
    <row r="59" spans="1:11" x14ac:dyDescent="0.2">
      <c r="B59" s="52"/>
      <c r="C59" s="103"/>
      <c r="D59" s="225"/>
      <c r="G59" s="102"/>
    </row>
    <row r="60" spans="1:11" x14ac:dyDescent="0.2">
      <c r="C60" s="103"/>
      <c r="G60" s="102"/>
    </row>
    <row r="61" spans="1:11" x14ac:dyDescent="0.2">
      <c r="G61" s="102"/>
    </row>
    <row r="62" spans="1:11" x14ac:dyDescent="0.2">
      <c r="G62" s="102"/>
    </row>
    <row r="63" spans="1:11" x14ac:dyDescent="0.2">
      <c r="G63" s="102"/>
    </row>
    <row r="67" spans="5:7" x14ac:dyDescent="0.2">
      <c r="G67" s="102"/>
    </row>
    <row r="73" spans="5:7" x14ac:dyDescent="0.2">
      <c r="G73" s="102"/>
    </row>
    <row r="75" spans="5:7" ht="12" customHeight="1" x14ac:dyDescent="0.2"/>
    <row r="76" spans="5:7" ht="12" customHeight="1" x14ac:dyDescent="0.2">
      <c r="E76" s="220"/>
    </row>
    <row r="77" spans="5:7" ht="12" customHeight="1" x14ac:dyDescent="0.2"/>
    <row r="78" spans="5:7" ht="12" customHeight="1" x14ac:dyDescent="0.2"/>
    <row r="79" spans="5:7" ht="12" customHeight="1" x14ac:dyDescent="0.2"/>
    <row r="80" spans="5:7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D58:D59"/>
  </mergeCells>
  <phoneticPr fontId="13" type="noConversion"/>
  <pageMargins left="0.70866141732283472" right="0" top="0.55118110236220474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9"/>
  <sheetViews>
    <sheetView zoomScaleNormal="100" workbookViewId="0">
      <selection activeCell="N45" sqref="N45"/>
    </sheetView>
  </sheetViews>
  <sheetFormatPr defaultColWidth="9.140625" defaultRowHeight="12.75" x14ac:dyDescent="0.2"/>
  <cols>
    <col min="1" max="1" width="4.7109375" style="3" customWidth="1"/>
    <col min="2" max="2" width="7" style="7" customWidth="1"/>
    <col min="3" max="3" width="70" style="79" customWidth="1"/>
    <col min="4" max="4" width="10.42578125" style="5" customWidth="1"/>
    <col min="5" max="6" width="9.140625" style="4" customWidth="1"/>
    <col min="7" max="16384" width="9.140625" style="2"/>
  </cols>
  <sheetData>
    <row r="1" spans="1:6" ht="15.75" x14ac:dyDescent="0.25">
      <c r="C1" s="222" t="s">
        <v>193</v>
      </c>
      <c r="D1" s="222"/>
    </row>
    <row r="2" spans="1:6" ht="15" customHeight="1" x14ac:dyDescent="0.25">
      <c r="C2" s="222" t="s">
        <v>425</v>
      </c>
      <c r="D2" s="222"/>
    </row>
    <row r="3" spans="1:6" ht="15.75" x14ac:dyDescent="0.25">
      <c r="C3" s="49"/>
      <c r="D3" s="35" t="s">
        <v>192</v>
      </c>
    </row>
    <row r="4" spans="1:6" ht="15.75" x14ac:dyDescent="0.2">
      <c r="D4" s="35"/>
    </row>
    <row r="5" spans="1:6" ht="35.25" customHeight="1" x14ac:dyDescent="0.2">
      <c r="A5" s="232" t="s">
        <v>525</v>
      </c>
      <c r="B5" s="232"/>
      <c r="C5" s="232"/>
      <c r="D5" s="232"/>
    </row>
    <row r="6" spans="1:6" x14ac:dyDescent="0.2">
      <c r="A6" s="63"/>
      <c r="B6" s="63"/>
      <c r="C6" s="63"/>
      <c r="D6" s="63"/>
    </row>
    <row r="7" spans="1:6" x14ac:dyDescent="0.2">
      <c r="A7" s="81"/>
      <c r="B7" s="82"/>
      <c r="C7" s="83"/>
      <c r="D7" s="84" t="s">
        <v>75</v>
      </c>
    </row>
    <row r="8" spans="1:6" ht="38.25" x14ac:dyDescent="0.2">
      <c r="A8" s="8" t="s">
        <v>71</v>
      </c>
      <c r="B8" s="9" t="s">
        <v>190</v>
      </c>
      <c r="C8" s="8" t="s">
        <v>16</v>
      </c>
      <c r="D8" s="8" t="s">
        <v>17</v>
      </c>
      <c r="E8" s="34"/>
      <c r="F8" s="34"/>
    </row>
    <row r="9" spans="1:6" s="39" customFormat="1" ht="12.75" customHeight="1" x14ac:dyDescent="0.2">
      <c r="A9" s="10">
        <v>1</v>
      </c>
      <c r="B9" s="11" t="s">
        <v>18</v>
      </c>
      <c r="C9" s="8">
        <v>3</v>
      </c>
      <c r="D9" s="8">
        <v>4</v>
      </c>
      <c r="E9" s="34"/>
      <c r="F9" s="34"/>
    </row>
    <row r="10" spans="1:6" s="39" customFormat="1" ht="16.5" customHeight="1" x14ac:dyDescent="0.2">
      <c r="A10" s="12">
        <v>1</v>
      </c>
      <c r="B10" s="11" t="s">
        <v>48</v>
      </c>
      <c r="C10" s="13" t="s">
        <v>49</v>
      </c>
      <c r="D10" s="64">
        <f>+D11+D14+D19</f>
        <v>456.30000000000007</v>
      </c>
      <c r="E10" s="34"/>
      <c r="F10" s="34"/>
    </row>
    <row r="11" spans="1:6" s="39" customFormat="1" ht="12.75" customHeight="1" x14ac:dyDescent="0.2">
      <c r="A11" s="12">
        <v>2</v>
      </c>
      <c r="B11" s="14" t="s">
        <v>162</v>
      </c>
      <c r="C11" s="86" t="s">
        <v>353</v>
      </c>
      <c r="D11" s="78">
        <f>+D12+D13</f>
        <v>296.3</v>
      </c>
      <c r="E11" s="34"/>
      <c r="F11" s="34"/>
    </row>
    <row r="12" spans="1:6" s="39" customFormat="1" ht="12.75" customHeight="1" x14ac:dyDescent="0.2">
      <c r="A12" s="12">
        <v>3</v>
      </c>
      <c r="B12" s="1"/>
      <c r="C12" s="73" t="s">
        <v>111</v>
      </c>
      <c r="D12" s="19">
        <v>287.5</v>
      </c>
      <c r="E12" s="34"/>
      <c r="F12" s="34"/>
    </row>
    <row r="13" spans="1:6" s="39" customFormat="1" ht="12.75" customHeight="1" x14ac:dyDescent="0.2">
      <c r="A13" s="12">
        <v>4</v>
      </c>
      <c r="B13" s="1"/>
      <c r="C13" s="33" t="s">
        <v>3</v>
      </c>
      <c r="D13" s="19">
        <v>8.8000000000000007</v>
      </c>
      <c r="E13" s="34"/>
      <c r="F13" s="34"/>
    </row>
    <row r="14" spans="1:6" s="39" customFormat="1" ht="25.5" x14ac:dyDescent="0.2">
      <c r="A14" s="12">
        <v>5</v>
      </c>
      <c r="B14" s="1" t="s">
        <v>163</v>
      </c>
      <c r="C14" s="109" t="s">
        <v>363</v>
      </c>
      <c r="D14" s="158">
        <f>SUM(D15:D18)</f>
        <v>26.599999999999998</v>
      </c>
      <c r="E14" s="34"/>
      <c r="F14" s="34"/>
    </row>
    <row r="15" spans="1:6" s="39" customFormat="1" x14ac:dyDescent="0.2">
      <c r="A15" s="12">
        <v>6</v>
      </c>
      <c r="B15" s="1"/>
      <c r="C15" s="24" t="s">
        <v>83</v>
      </c>
      <c r="D15" s="159">
        <v>3.8</v>
      </c>
      <c r="E15" s="34"/>
      <c r="F15" s="34"/>
    </row>
    <row r="16" spans="1:6" s="39" customFormat="1" x14ac:dyDescent="0.2">
      <c r="A16" s="12">
        <v>7</v>
      </c>
      <c r="B16" s="1"/>
      <c r="C16" s="24" t="s">
        <v>86</v>
      </c>
      <c r="D16" s="159">
        <v>7.6</v>
      </c>
      <c r="E16" s="34"/>
      <c r="F16" s="34"/>
    </row>
    <row r="17" spans="1:6" s="39" customFormat="1" x14ac:dyDescent="0.2">
      <c r="A17" s="12">
        <v>8</v>
      </c>
      <c r="B17" s="1"/>
      <c r="C17" s="24" t="s">
        <v>87</v>
      </c>
      <c r="D17" s="159">
        <v>11.4</v>
      </c>
      <c r="E17" s="34"/>
      <c r="F17" s="34"/>
    </row>
    <row r="18" spans="1:6" x14ac:dyDescent="0.2">
      <c r="A18" s="12">
        <v>9</v>
      </c>
      <c r="B18" s="1"/>
      <c r="C18" s="15" t="s">
        <v>99</v>
      </c>
      <c r="D18" s="159">
        <v>3.8</v>
      </c>
      <c r="E18" s="34"/>
      <c r="F18" s="34"/>
    </row>
    <row r="19" spans="1:6" x14ac:dyDescent="0.2">
      <c r="A19" s="12">
        <v>10</v>
      </c>
      <c r="B19" s="1" t="s">
        <v>746</v>
      </c>
      <c r="C19" s="109" t="s">
        <v>747</v>
      </c>
      <c r="D19" s="160">
        <f>SUM(D20:D25)</f>
        <v>133.4</v>
      </c>
      <c r="E19" s="34"/>
      <c r="F19" s="34"/>
    </row>
    <row r="20" spans="1:6" x14ac:dyDescent="0.2">
      <c r="A20" s="12">
        <v>11</v>
      </c>
      <c r="B20" s="1"/>
      <c r="C20" s="21" t="s">
        <v>91</v>
      </c>
      <c r="D20" s="159">
        <v>16.7</v>
      </c>
      <c r="E20" s="34"/>
      <c r="F20" s="34"/>
    </row>
    <row r="21" spans="1:6" x14ac:dyDescent="0.2">
      <c r="A21" s="12">
        <v>12</v>
      </c>
      <c r="B21" s="1"/>
      <c r="C21" s="21" t="s">
        <v>39</v>
      </c>
      <c r="D21" s="159">
        <v>18.7</v>
      </c>
      <c r="E21" s="34"/>
      <c r="F21" s="34"/>
    </row>
    <row r="22" spans="1:6" x14ac:dyDescent="0.2">
      <c r="A22" s="12">
        <v>13</v>
      </c>
      <c r="B22" s="1"/>
      <c r="C22" s="22" t="s">
        <v>89</v>
      </c>
      <c r="D22" s="159">
        <v>18.100000000000001</v>
      </c>
      <c r="E22" s="34"/>
      <c r="F22" s="34"/>
    </row>
    <row r="23" spans="1:6" x14ac:dyDescent="0.2">
      <c r="A23" s="12">
        <v>14</v>
      </c>
      <c r="B23" s="1"/>
      <c r="C23" s="21" t="s">
        <v>90</v>
      </c>
      <c r="D23" s="159">
        <v>19.100000000000001</v>
      </c>
      <c r="E23" s="34"/>
      <c r="F23" s="34"/>
    </row>
    <row r="24" spans="1:6" x14ac:dyDescent="0.2">
      <c r="A24" s="12">
        <v>15</v>
      </c>
      <c r="B24" s="1"/>
      <c r="C24" s="22" t="s">
        <v>72</v>
      </c>
      <c r="D24" s="159">
        <v>13.2</v>
      </c>
      <c r="E24" s="34"/>
      <c r="F24" s="34"/>
    </row>
    <row r="25" spans="1:6" x14ac:dyDescent="0.2">
      <c r="A25" s="12">
        <v>16</v>
      </c>
      <c r="B25" s="1"/>
      <c r="C25" s="37" t="s">
        <v>111</v>
      </c>
      <c r="D25" s="159">
        <v>47.6</v>
      </c>
      <c r="E25" s="34"/>
      <c r="F25" s="34"/>
    </row>
    <row r="26" spans="1:6" ht="15.75" customHeight="1" x14ac:dyDescent="0.2">
      <c r="A26" s="12">
        <v>17</v>
      </c>
      <c r="B26" s="11" t="s">
        <v>21</v>
      </c>
      <c r="C26" s="17" t="s">
        <v>22</v>
      </c>
      <c r="D26" s="38">
        <f>+D27+D29+D31+D33+D35+D41+D43+D45</f>
        <v>652.80000000000007</v>
      </c>
      <c r="E26" s="34"/>
      <c r="F26" s="34"/>
    </row>
    <row r="27" spans="1:6" x14ac:dyDescent="0.2">
      <c r="A27" s="12">
        <v>18</v>
      </c>
      <c r="B27" s="1" t="s">
        <v>123</v>
      </c>
      <c r="C27" s="86" t="s">
        <v>426</v>
      </c>
      <c r="D27" s="78">
        <f>+D28</f>
        <v>25</v>
      </c>
      <c r="E27" s="34"/>
      <c r="F27" s="34"/>
    </row>
    <row r="28" spans="1:6" x14ac:dyDescent="0.2">
      <c r="A28" s="12">
        <v>19</v>
      </c>
      <c r="B28" s="1"/>
      <c r="C28" s="33" t="s">
        <v>82</v>
      </c>
      <c r="D28" s="19">
        <v>25</v>
      </c>
      <c r="E28" s="34"/>
      <c r="F28" s="34"/>
    </row>
    <row r="29" spans="1:6" ht="25.5" x14ac:dyDescent="0.2">
      <c r="A29" s="12">
        <v>20</v>
      </c>
      <c r="B29" s="1" t="s">
        <v>125</v>
      </c>
      <c r="C29" s="86" t="s">
        <v>427</v>
      </c>
      <c r="D29" s="78">
        <f>+D30</f>
        <v>151.80000000000001</v>
      </c>
      <c r="E29" s="34"/>
      <c r="F29" s="34"/>
    </row>
    <row r="30" spans="1:6" x14ac:dyDescent="0.2">
      <c r="A30" s="12">
        <v>21</v>
      </c>
      <c r="B30" s="1"/>
      <c r="C30" s="33" t="s">
        <v>3</v>
      </c>
      <c r="D30" s="19">
        <v>151.80000000000001</v>
      </c>
      <c r="E30" s="34"/>
      <c r="F30" s="34"/>
    </row>
    <row r="31" spans="1:6" ht="25.5" x14ac:dyDescent="0.2">
      <c r="A31" s="12">
        <v>22</v>
      </c>
      <c r="B31" s="1" t="s">
        <v>126</v>
      </c>
      <c r="C31" s="109" t="s">
        <v>428</v>
      </c>
      <c r="D31" s="78">
        <f>+D32</f>
        <v>85.1</v>
      </c>
      <c r="E31" s="34"/>
      <c r="F31" s="34"/>
    </row>
    <row r="32" spans="1:6" x14ac:dyDescent="0.2">
      <c r="A32" s="12">
        <v>23</v>
      </c>
      <c r="B32" s="1"/>
      <c r="C32" s="33" t="s">
        <v>3</v>
      </c>
      <c r="D32" s="19">
        <v>85.1</v>
      </c>
      <c r="E32" s="34"/>
      <c r="F32" s="34"/>
    </row>
    <row r="33" spans="1:6" x14ac:dyDescent="0.2">
      <c r="A33" s="12">
        <v>24</v>
      </c>
      <c r="B33" s="1" t="s">
        <v>128</v>
      </c>
      <c r="C33" s="109" t="s">
        <v>429</v>
      </c>
      <c r="D33" s="78">
        <f>+D34</f>
        <v>152.80000000000001</v>
      </c>
      <c r="E33" s="34"/>
      <c r="F33" s="34"/>
    </row>
    <row r="34" spans="1:6" x14ac:dyDescent="0.2">
      <c r="A34" s="12">
        <v>25</v>
      </c>
      <c r="B34" s="1"/>
      <c r="C34" s="15" t="s">
        <v>3</v>
      </c>
      <c r="D34" s="19">
        <v>152.80000000000001</v>
      </c>
      <c r="E34" s="34"/>
      <c r="F34" s="34"/>
    </row>
    <row r="35" spans="1:6" ht="25.5" x14ac:dyDescent="0.2">
      <c r="A35" s="12">
        <v>26</v>
      </c>
      <c r="B35" s="1" t="s">
        <v>130</v>
      </c>
      <c r="C35" s="109" t="s">
        <v>748</v>
      </c>
      <c r="D35" s="78">
        <f>SUM(D36:D40)</f>
        <v>132</v>
      </c>
      <c r="E35" s="34"/>
      <c r="F35" s="34"/>
    </row>
    <row r="36" spans="1:6" x14ac:dyDescent="0.2">
      <c r="A36" s="12">
        <v>27</v>
      </c>
      <c r="B36" s="1"/>
      <c r="C36" s="24" t="s">
        <v>1</v>
      </c>
      <c r="D36" s="19">
        <v>56.5</v>
      </c>
      <c r="E36" s="34"/>
      <c r="F36" s="34"/>
    </row>
    <row r="37" spans="1:6" x14ac:dyDescent="0.2">
      <c r="A37" s="12">
        <v>28</v>
      </c>
      <c r="B37" s="1"/>
      <c r="C37" s="42" t="s">
        <v>2</v>
      </c>
      <c r="D37" s="19">
        <v>2.6</v>
      </c>
      <c r="E37" s="34"/>
      <c r="F37" s="34"/>
    </row>
    <row r="38" spans="1:6" x14ac:dyDescent="0.2">
      <c r="A38" s="12">
        <v>29</v>
      </c>
      <c r="B38" s="1"/>
      <c r="C38" s="161" t="s">
        <v>15</v>
      </c>
      <c r="D38" s="19">
        <v>11.6</v>
      </c>
      <c r="E38" s="34"/>
      <c r="F38" s="34"/>
    </row>
    <row r="39" spans="1:6" x14ac:dyDescent="0.2">
      <c r="A39" s="12">
        <v>30</v>
      </c>
      <c r="B39" s="1"/>
      <c r="C39" s="161" t="s">
        <v>19</v>
      </c>
      <c r="D39" s="19">
        <v>8.5</v>
      </c>
      <c r="E39" s="34"/>
      <c r="F39" s="34"/>
    </row>
    <row r="40" spans="1:6" x14ac:dyDescent="0.2">
      <c r="A40" s="12">
        <v>31</v>
      </c>
      <c r="B40" s="1"/>
      <c r="C40" s="24" t="s">
        <v>82</v>
      </c>
      <c r="D40" s="19">
        <v>52.8</v>
      </c>
      <c r="E40" s="34"/>
      <c r="F40" s="34"/>
    </row>
    <row r="41" spans="1:6" x14ac:dyDescent="0.2">
      <c r="A41" s="12">
        <v>32</v>
      </c>
      <c r="B41" s="1" t="s">
        <v>198</v>
      </c>
      <c r="C41" s="109" t="s">
        <v>749</v>
      </c>
      <c r="D41" s="78">
        <f>+D42</f>
        <v>53.2</v>
      </c>
      <c r="E41" s="34"/>
      <c r="F41" s="34"/>
    </row>
    <row r="42" spans="1:6" x14ac:dyDescent="0.2">
      <c r="A42" s="12">
        <v>33</v>
      </c>
      <c r="B42" s="1"/>
      <c r="C42" s="15" t="s">
        <v>750</v>
      </c>
      <c r="D42" s="19">
        <v>53.2</v>
      </c>
      <c r="E42" s="34"/>
      <c r="F42" s="34"/>
    </row>
    <row r="43" spans="1:6" x14ac:dyDescent="0.2">
      <c r="A43" s="12">
        <v>34</v>
      </c>
      <c r="B43" s="1" t="s">
        <v>342</v>
      </c>
      <c r="C43" s="109" t="s">
        <v>751</v>
      </c>
      <c r="D43" s="19">
        <f>+D44</f>
        <v>24.4</v>
      </c>
      <c r="E43" s="34"/>
      <c r="F43" s="34"/>
    </row>
    <row r="44" spans="1:6" x14ac:dyDescent="0.2">
      <c r="A44" s="12">
        <v>35</v>
      </c>
      <c r="B44" s="1"/>
      <c r="C44" s="15" t="s">
        <v>750</v>
      </c>
      <c r="D44" s="19">
        <v>24.4</v>
      </c>
      <c r="E44" s="34"/>
      <c r="F44" s="34"/>
    </row>
    <row r="45" spans="1:6" ht="25.5" x14ac:dyDescent="0.2">
      <c r="A45" s="12">
        <v>36</v>
      </c>
      <c r="B45" s="1" t="s">
        <v>762</v>
      </c>
      <c r="C45" s="109" t="s">
        <v>761</v>
      </c>
      <c r="D45" s="19">
        <f>+D46</f>
        <v>28.5</v>
      </c>
      <c r="E45" s="34"/>
      <c r="F45" s="34"/>
    </row>
    <row r="46" spans="1:6" x14ac:dyDescent="0.2">
      <c r="A46" s="12">
        <v>37</v>
      </c>
      <c r="B46" s="1"/>
      <c r="C46" s="15" t="s">
        <v>750</v>
      </c>
      <c r="D46" s="19">
        <v>28.5</v>
      </c>
      <c r="E46" s="34"/>
      <c r="F46" s="34"/>
    </row>
    <row r="47" spans="1:6" ht="15" customHeight="1" x14ac:dyDescent="0.2">
      <c r="A47" s="12">
        <v>38</v>
      </c>
      <c r="B47" s="11" t="s">
        <v>53</v>
      </c>
      <c r="C47" s="17" t="s">
        <v>54</v>
      </c>
      <c r="D47" s="162">
        <f>+D48+D50</f>
        <v>91.300000000000011</v>
      </c>
      <c r="E47" s="34"/>
      <c r="F47" s="34"/>
    </row>
    <row r="48" spans="1:6" x14ac:dyDescent="0.2">
      <c r="A48" s="12">
        <v>39</v>
      </c>
      <c r="B48" s="1" t="s">
        <v>349</v>
      </c>
      <c r="C48" s="86" t="s">
        <v>430</v>
      </c>
      <c r="D48" s="78">
        <f>+D49</f>
        <v>59.7</v>
      </c>
      <c r="E48" s="34"/>
      <c r="F48" s="34"/>
    </row>
    <row r="49" spans="1:8" x14ac:dyDescent="0.2">
      <c r="A49" s="12">
        <v>40</v>
      </c>
      <c r="B49" s="1"/>
      <c r="C49" s="15" t="s">
        <v>46</v>
      </c>
      <c r="D49" s="19">
        <v>59.7</v>
      </c>
      <c r="E49" s="34"/>
      <c r="F49" s="34"/>
    </row>
    <row r="50" spans="1:8" x14ac:dyDescent="0.2">
      <c r="A50" s="12">
        <v>41</v>
      </c>
      <c r="B50" s="1" t="s">
        <v>753</v>
      </c>
      <c r="C50" s="109" t="s">
        <v>752</v>
      </c>
      <c r="D50" s="19">
        <f>+D51</f>
        <v>31.6</v>
      </c>
      <c r="E50" s="34"/>
      <c r="F50" s="34"/>
    </row>
    <row r="51" spans="1:8" x14ac:dyDescent="0.2">
      <c r="A51" s="12">
        <v>42</v>
      </c>
      <c r="B51" s="1"/>
      <c r="C51" s="15" t="s">
        <v>750</v>
      </c>
      <c r="D51" s="19">
        <v>31.6</v>
      </c>
      <c r="E51" s="34"/>
      <c r="F51" s="34"/>
    </row>
    <row r="52" spans="1:8" x14ac:dyDescent="0.2">
      <c r="A52" s="12">
        <v>43</v>
      </c>
      <c r="B52" s="11" t="s">
        <v>55</v>
      </c>
      <c r="C52" s="163" t="s">
        <v>56</v>
      </c>
      <c r="D52" s="38">
        <f>+D53</f>
        <v>2845.7</v>
      </c>
      <c r="E52" s="34"/>
      <c r="F52" s="34"/>
    </row>
    <row r="53" spans="1:8" x14ac:dyDescent="0.2">
      <c r="A53" s="12">
        <v>44</v>
      </c>
      <c r="B53" s="1" t="s">
        <v>755</v>
      </c>
      <c r="C53" s="109" t="s">
        <v>754</v>
      </c>
      <c r="D53" s="19">
        <f>+D54</f>
        <v>2845.7</v>
      </c>
      <c r="E53" s="34"/>
      <c r="F53" s="34"/>
    </row>
    <row r="54" spans="1:8" x14ac:dyDescent="0.2">
      <c r="A54" s="12">
        <v>45</v>
      </c>
      <c r="B54" s="1"/>
      <c r="C54" s="15" t="s">
        <v>3</v>
      </c>
      <c r="D54" s="19">
        <v>2845.7</v>
      </c>
      <c r="E54" s="34"/>
      <c r="F54" s="34"/>
    </row>
    <row r="55" spans="1:8" ht="15" customHeight="1" x14ac:dyDescent="0.2">
      <c r="A55" s="12">
        <v>46</v>
      </c>
      <c r="B55" s="11" t="s">
        <v>57</v>
      </c>
      <c r="C55" s="17" t="s">
        <v>58</v>
      </c>
      <c r="D55" s="38">
        <f>+D56</f>
        <v>14.1</v>
      </c>
      <c r="E55" s="34"/>
      <c r="F55" s="34"/>
      <c r="H55" s="102"/>
    </row>
    <row r="56" spans="1:8" ht="25.5" x14ac:dyDescent="0.2">
      <c r="A56" s="12">
        <v>47</v>
      </c>
      <c r="B56" s="1" t="s">
        <v>350</v>
      </c>
      <c r="C56" s="164" t="s">
        <v>361</v>
      </c>
      <c r="D56" s="78">
        <f>+D57</f>
        <v>14.1</v>
      </c>
      <c r="E56" s="34"/>
      <c r="F56" s="34"/>
    </row>
    <row r="57" spans="1:8" x14ac:dyDescent="0.2">
      <c r="A57" s="12">
        <v>48</v>
      </c>
      <c r="B57" s="11"/>
      <c r="C57" s="33" t="s">
        <v>3</v>
      </c>
      <c r="D57" s="19">
        <v>14.1</v>
      </c>
      <c r="E57" s="34"/>
      <c r="F57" s="34"/>
    </row>
    <row r="58" spans="1:8" ht="17.25" customHeight="1" x14ac:dyDescent="0.2">
      <c r="A58" s="12">
        <v>49</v>
      </c>
      <c r="B58" s="11" t="s">
        <v>27</v>
      </c>
      <c r="C58" s="17" t="s">
        <v>28</v>
      </c>
      <c r="D58" s="38">
        <f>+D59+D61</f>
        <v>458.5</v>
      </c>
      <c r="E58" s="34"/>
      <c r="F58" s="34"/>
    </row>
    <row r="59" spans="1:8" ht="25.5" x14ac:dyDescent="0.2">
      <c r="A59" s="12">
        <v>50</v>
      </c>
      <c r="B59" s="1" t="s">
        <v>132</v>
      </c>
      <c r="C59" s="164" t="s">
        <v>523</v>
      </c>
      <c r="D59" s="78">
        <f>+D60</f>
        <v>158.5</v>
      </c>
      <c r="E59" s="34"/>
      <c r="F59" s="34"/>
    </row>
    <row r="60" spans="1:8" x14ac:dyDescent="0.2">
      <c r="A60" s="12">
        <v>51</v>
      </c>
      <c r="B60" s="1"/>
      <c r="C60" s="33" t="s">
        <v>3</v>
      </c>
      <c r="D60" s="19">
        <v>158.5</v>
      </c>
      <c r="E60" s="34"/>
      <c r="F60" s="34"/>
    </row>
    <row r="61" spans="1:8" ht="25.5" x14ac:dyDescent="0.2">
      <c r="A61" s="12">
        <v>52</v>
      </c>
      <c r="B61" s="1" t="s">
        <v>134</v>
      </c>
      <c r="C61" s="164" t="s">
        <v>366</v>
      </c>
      <c r="D61" s="78">
        <f>+D62</f>
        <v>300</v>
      </c>
      <c r="E61" s="34"/>
      <c r="F61" s="34"/>
    </row>
    <row r="62" spans="1:8" x14ac:dyDescent="0.2">
      <c r="A62" s="12">
        <v>53</v>
      </c>
      <c r="B62" s="1"/>
      <c r="C62" s="33" t="s">
        <v>3</v>
      </c>
      <c r="D62" s="19">
        <v>300</v>
      </c>
      <c r="E62" s="34"/>
      <c r="F62" s="34"/>
    </row>
    <row r="63" spans="1:8" x14ac:dyDescent="0.2">
      <c r="A63" s="12">
        <v>54</v>
      </c>
      <c r="B63" s="11"/>
      <c r="C63" s="30" t="s">
        <v>20</v>
      </c>
      <c r="D63" s="38">
        <f>+D10+D26+D47+D52+D55+D58</f>
        <v>4518.7</v>
      </c>
      <c r="E63" s="165"/>
      <c r="F63" s="165"/>
    </row>
    <row r="64" spans="1:8" ht="13.5" customHeight="1" x14ac:dyDescent="0.2">
      <c r="C64" s="79" t="s">
        <v>68</v>
      </c>
      <c r="D64" s="20"/>
    </row>
    <row r="65" spans="3:4" x14ac:dyDescent="0.2">
      <c r="C65" s="166"/>
      <c r="D65" s="20"/>
    </row>
    <row r="66" spans="3:4" x14ac:dyDescent="0.2">
      <c r="C66" s="166"/>
      <c r="D66" s="47"/>
    </row>
    <row r="67" spans="3:4" x14ac:dyDescent="0.2">
      <c r="D67" s="47"/>
    </row>
    <row r="68" spans="3:4" x14ac:dyDescent="0.2">
      <c r="C68" s="167"/>
      <c r="D68" s="47"/>
    </row>
    <row r="69" spans="3:4" x14ac:dyDescent="0.2">
      <c r="C69" s="168"/>
      <c r="D69" s="47"/>
    </row>
    <row r="70" spans="3:4" x14ac:dyDescent="0.2">
      <c r="C70" s="169"/>
      <c r="D70" s="20"/>
    </row>
    <row r="71" spans="3:4" x14ac:dyDescent="0.2">
      <c r="C71" s="167"/>
    </row>
    <row r="72" spans="3:4" x14ac:dyDescent="0.2">
      <c r="C72" s="99"/>
      <c r="D72" s="47"/>
    </row>
    <row r="76" spans="3:4" x14ac:dyDescent="0.2">
      <c r="D76" s="47"/>
    </row>
    <row r="77" spans="3:4" x14ac:dyDescent="0.2">
      <c r="D77" s="47"/>
    </row>
    <row r="79" spans="3:4" x14ac:dyDescent="0.2">
      <c r="D79" s="47"/>
    </row>
  </sheetData>
  <mergeCells count="3">
    <mergeCell ref="A5:D5"/>
    <mergeCell ref="C1:D1"/>
    <mergeCell ref="C2:D2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7"/>
  <sheetViews>
    <sheetView zoomScaleNormal="100" workbookViewId="0">
      <selection activeCell="G27" sqref="G27"/>
    </sheetView>
  </sheetViews>
  <sheetFormatPr defaultColWidth="9.140625" defaultRowHeight="12.75" x14ac:dyDescent="0.2"/>
  <cols>
    <col min="1" max="1" width="4.7109375" style="5" customWidth="1"/>
    <col min="2" max="2" width="6.7109375" style="7" customWidth="1"/>
    <col min="3" max="3" width="72" style="79" customWidth="1"/>
    <col min="4" max="4" width="11" style="5" customWidth="1"/>
    <col min="5" max="6" width="9.28515625" style="2" customWidth="1"/>
    <col min="7" max="16384" width="9.140625" style="2"/>
  </cols>
  <sheetData>
    <row r="1" spans="1:13" ht="15.75" x14ac:dyDescent="0.25">
      <c r="C1" s="222" t="s">
        <v>728</v>
      </c>
      <c r="D1" s="222"/>
    </row>
    <row r="2" spans="1:13" ht="15.75" x14ac:dyDescent="0.25">
      <c r="C2" s="222" t="s">
        <v>729</v>
      </c>
      <c r="D2" s="222"/>
    </row>
    <row r="3" spans="1:13" ht="15.75" x14ac:dyDescent="0.25">
      <c r="C3" s="49"/>
      <c r="D3" s="35" t="s">
        <v>200</v>
      </c>
    </row>
    <row r="4" spans="1:13" ht="15.75" x14ac:dyDescent="0.2">
      <c r="D4" s="35"/>
    </row>
    <row r="5" spans="1:13" ht="35.25" customHeight="1" x14ac:dyDescent="0.2">
      <c r="A5" s="232" t="s">
        <v>387</v>
      </c>
      <c r="B5" s="232"/>
      <c r="C5" s="232"/>
      <c r="D5" s="232"/>
    </row>
    <row r="6" spans="1:13" x14ac:dyDescent="0.2">
      <c r="A6" s="84"/>
      <c r="B6" s="82"/>
      <c r="C6" s="83"/>
      <c r="D6" s="84" t="s">
        <v>75</v>
      </c>
    </row>
    <row r="7" spans="1:13" ht="39.75" customHeight="1" x14ac:dyDescent="0.2">
      <c r="A7" s="8" t="s">
        <v>71</v>
      </c>
      <c r="B7" s="9" t="s">
        <v>190</v>
      </c>
      <c r="C7" s="8" t="s">
        <v>16</v>
      </c>
      <c r="D7" s="8" t="s">
        <v>17</v>
      </c>
      <c r="E7" s="4"/>
      <c r="F7" s="4"/>
      <c r="M7" s="39"/>
    </row>
    <row r="8" spans="1:13" s="39" customFormat="1" ht="12.75" customHeight="1" x14ac:dyDescent="0.2">
      <c r="A8" s="10">
        <v>1</v>
      </c>
      <c r="B8" s="11" t="s">
        <v>18</v>
      </c>
      <c r="C8" s="8">
        <v>3</v>
      </c>
      <c r="D8" s="8">
        <v>4</v>
      </c>
      <c r="E8" s="4"/>
      <c r="F8" s="4"/>
    </row>
    <row r="9" spans="1:13" s="39" customFormat="1" ht="18" customHeight="1" x14ac:dyDescent="0.2">
      <c r="A9" s="12">
        <v>1</v>
      </c>
      <c r="B9" s="11" t="s">
        <v>48</v>
      </c>
      <c r="C9" s="13" t="s">
        <v>49</v>
      </c>
      <c r="D9" s="64">
        <f>+D10</f>
        <v>315</v>
      </c>
      <c r="E9" s="4"/>
      <c r="F9" s="4"/>
      <c r="G9" s="100"/>
      <c r="H9" s="34"/>
      <c r="I9" s="34"/>
      <c r="J9" s="34"/>
    </row>
    <row r="10" spans="1:13" s="39" customFormat="1" ht="12.75" customHeight="1" x14ac:dyDescent="0.2">
      <c r="A10" s="12">
        <v>2</v>
      </c>
      <c r="B10" s="9"/>
      <c r="C10" s="16" t="s">
        <v>96</v>
      </c>
      <c r="D10" s="36">
        <f>+D11</f>
        <v>315</v>
      </c>
      <c r="E10" s="4"/>
      <c r="F10" s="4"/>
      <c r="G10" s="100"/>
      <c r="H10" s="34"/>
      <c r="I10" s="34"/>
      <c r="J10" s="34"/>
    </row>
    <row r="11" spans="1:13" s="39" customFormat="1" x14ac:dyDescent="0.2">
      <c r="A11" s="12" t="s">
        <v>333</v>
      </c>
      <c r="B11" s="9"/>
      <c r="C11" s="73" t="s">
        <v>730</v>
      </c>
      <c r="D11" s="67">
        <v>315</v>
      </c>
      <c r="E11" s="4"/>
      <c r="F11" s="4"/>
      <c r="G11" s="100"/>
      <c r="H11" s="34"/>
      <c r="I11" s="34"/>
      <c r="J11" s="34"/>
    </row>
    <row r="12" spans="1:13" ht="16.5" customHeight="1" x14ac:dyDescent="0.2">
      <c r="A12" s="71" t="s">
        <v>336</v>
      </c>
      <c r="B12" s="11" t="s">
        <v>27</v>
      </c>
      <c r="C12" s="17" t="s">
        <v>28</v>
      </c>
      <c r="D12" s="72">
        <f>+D13</f>
        <v>16.5</v>
      </c>
      <c r="E12" s="4"/>
      <c r="F12" s="4"/>
      <c r="G12" s="100"/>
      <c r="H12" s="34"/>
      <c r="I12" s="34"/>
      <c r="J12" s="34"/>
    </row>
    <row r="13" spans="1:13" x14ac:dyDescent="0.2">
      <c r="A13" s="71" t="s">
        <v>26</v>
      </c>
      <c r="B13" s="1"/>
      <c r="C13" s="55" t="s">
        <v>96</v>
      </c>
      <c r="D13" s="67">
        <f>+D14</f>
        <v>16.5</v>
      </c>
      <c r="E13" s="4"/>
      <c r="F13" s="4"/>
      <c r="G13" s="100"/>
      <c r="H13" s="34"/>
      <c r="I13" s="34"/>
      <c r="J13" s="34"/>
    </row>
    <row r="14" spans="1:13" ht="25.5" x14ac:dyDescent="0.2">
      <c r="A14" s="12" t="s">
        <v>337</v>
      </c>
      <c r="B14" s="1"/>
      <c r="C14" s="54" t="s">
        <v>505</v>
      </c>
      <c r="D14" s="32">
        <v>16.5</v>
      </c>
      <c r="E14" s="4"/>
      <c r="F14" s="4"/>
      <c r="G14" s="100"/>
      <c r="H14" s="34"/>
      <c r="I14" s="34"/>
      <c r="J14" s="34"/>
    </row>
    <row r="15" spans="1:13" ht="12.75" customHeight="1" x14ac:dyDescent="0.2">
      <c r="A15" s="12">
        <v>5</v>
      </c>
      <c r="B15" s="11"/>
      <c r="C15" s="30" t="s">
        <v>20</v>
      </c>
      <c r="D15" s="38">
        <f>+D9+D12</f>
        <v>331.5</v>
      </c>
      <c r="E15" s="4"/>
      <c r="F15" s="4"/>
      <c r="G15" s="4"/>
      <c r="H15" s="4"/>
      <c r="I15" s="4"/>
      <c r="J15" s="4"/>
    </row>
    <row r="16" spans="1:13" x14ac:dyDescent="0.2">
      <c r="A16" s="76"/>
      <c r="C16" s="79" t="s">
        <v>68</v>
      </c>
      <c r="D16" s="20"/>
    </row>
    <row r="17" spans="3:9" x14ac:dyDescent="0.2">
      <c r="C17" s="5"/>
      <c r="D17" s="20"/>
      <c r="I17" s="4"/>
    </row>
    <row r="18" spans="3:9" x14ac:dyDescent="0.2">
      <c r="C18" s="5"/>
      <c r="D18" s="20"/>
      <c r="I18" s="4"/>
    </row>
    <row r="19" spans="3:9" x14ac:dyDescent="0.2">
      <c r="C19" s="5"/>
      <c r="D19" s="40"/>
    </row>
    <row r="20" spans="3:9" x14ac:dyDescent="0.2">
      <c r="C20" s="76"/>
      <c r="D20" s="40"/>
    </row>
    <row r="21" spans="3:9" x14ac:dyDescent="0.2">
      <c r="C21" s="5"/>
      <c r="D21" s="40"/>
    </row>
    <row r="22" spans="3:9" x14ac:dyDescent="0.2">
      <c r="C22" s="101"/>
      <c r="D22" s="40"/>
      <c r="E22" s="4"/>
    </row>
    <row r="23" spans="3:9" x14ac:dyDescent="0.2">
      <c r="C23" s="76"/>
      <c r="D23" s="40"/>
    </row>
    <row r="24" spans="3:9" x14ac:dyDescent="0.2">
      <c r="C24" s="76"/>
      <c r="D24" s="20"/>
    </row>
    <row r="25" spans="3:9" x14ac:dyDescent="0.2">
      <c r="C25" s="76"/>
      <c r="D25" s="40"/>
    </row>
    <row r="26" spans="3:9" x14ac:dyDescent="0.2">
      <c r="D26" s="40"/>
    </row>
    <row r="27" spans="3:9" x14ac:dyDescent="0.2">
      <c r="D27" s="40"/>
    </row>
    <row r="28" spans="3:9" x14ac:dyDescent="0.2">
      <c r="C28" s="76"/>
      <c r="D28" s="40"/>
    </row>
    <row r="29" spans="3:9" x14ac:dyDescent="0.2">
      <c r="C29" s="76"/>
      <c r="D29" s="40"/>
    </row>
    <row r="30" spans="3:9" x14ac:dyDescent="0.2">
      <c r="C30" s="76"/>
      <c r="D30" s="3"/>
    </row>
    <row r="31" spans="3:9" x14ac:dyDescent="0.2">
      <c r="C31" s="76"/>
      <c r="D31" s="3"/>
    </row>
    <row r="32" spans="3:9" x14ac:dyDescent="0.2">
      <c r="C32" s="74"/>
    </row>
    <row r="33" spans="3:3" x14ac:dyDescent="0.2">
      <c r="C33" s="75"/>
    </row>
    <row r="34" spans="3:3" x14ac:dyDescent="0.2">
      <c r="C34" s="76"/>
    </row>
    <row r="35" spans="3:3" x14ac:dyDescent="0.2">
      <c r="C35" s="99"/>
    </row>
    <row r="37" spans="3:3" x14ac:dyDescent="0.2">
      <c r="C37" s="76"/>
    </row>
  </sheetData>
  <mergeCells count="3">
    <mergeCell ref="C1:D1"/>
    <mergeCell ref="C2:D2"/>
    <mergeCell ref="A5:D5"/>
  </mergeCells>
  <phoneticPr fontId="5" type="noConversion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4"/>
  <sheetViews>
    <sheetView zoomScaleNormal="100" workbookViewId="0">
      <selection activeCell="J26" sqref="J26"/>
    </sheetView>
  </sheetViews>
  <sheetFormatPr defaultColWidth="9.140625" defaultRowHeight="12.75" x14ac:dyDescent="0.2"/>
  <cols>
    <col min="1" max="1" width="5.42578125" style="2" customWidth="1"/>
    <col min="2" max="2" width="7.140625" style="2" customWidth="1"/>
    <col min="3" max="3" width="67.5703125" style="2" customWidth="1"/>
    <col min="4" max="4" width="10.140625" style="2" customWidth="1"/>
    <col min="5" max="16384" width="9.140625" style="2"/>
  </cols>
  <sheetData>
    <row r="1" spans="1:10" ht="15.75" x14ac:dyDescent="0.25">
      <c r="C1" s="222" t="s">
        <v>193</v>
      </c>
      <c r="D1" s="222"/>
    </row>
    <row r="2" spans="1:10" ht="15.75" x14ac:dyDescent="0.25">
      <c r="C2" s="222" t="s">
        <v>731</v>
      </c>
      <c r="D2" s="222"/>
    </row>
    <row r="3" spans="1:10" ht="15.75" x14ac:dyDescent="0.25">
      <c r="B3" s="7"/>
      <c r="C3" s="49"/>
      <c r="D3" s="35" t="s">
        <v>201</v>
      </c>
    </row>
    <row r="4" spans="1:10" ht="15.75" x14ac:dyDescent="0.25">
      <c r="B4" s="7"/>
      <c r="D4" s="49"/>
    </row>
    <row r="5" spans="1:10" ht="26.45" customHeight="1" x14ac:dyDescent="0.2">
      <c r="A5" s="235" t="s">
        <v>386</v>
      </c>
      <c r="B5" s="235"/>
      <c r="C5" s="235"/>
      <c r="D5" s="235"/>
    </row>
    <row r="6" spans="1:10" x14ac:dyDescent="0.2">
      <c r="A6" s="31"/>
      <c r="B6" s="31"/>
      <c r="C6" s="31"/>
      <c r="D6" s="31"/>
    </row>
    <row r="7" spans="1:10" x14ac:dyDescent="0.2">
      <c r="B7" s="7"/>
      <c r="D7" s="48" t="s">
        <v>75</v>
      </c>
    </row>
    <row r="8" spans="1:10" ht="38.25" x14ac:dyDescent="0.2">
      <c r="A8" s="8" t="s">
        <v>71</v>
      </c>
      <c r="B8" s="9" t="s">
        <v>190</v>
      </c>
      <c r="C8" s="8" t="s">
        <v>16</v>
      </c>
      <c r="D8" s="8" t="s">
        <v>17</v>
      </c>
    </row>
    <row r="9" spans="1:10" x14ac:dyDescent="0.2">
      <c r="A9" s="10">
        <v>1</v>
      </c>
      <c r="B9" s="11" t="s">
        <v>18</v>
      </c>
      <c r="C9" s="8">
        <v>3</v>
      </c>
      <c r="D9" s="8">
        <v>4</v>
      </c>
      <c r="E9" s="4"/>
      <c r="F9" s="4"/>
    </row>
    <row r="10" spans="1:10" x14ac:dyDescent="0.2">
      <c r="A10" s="12">
        <v>1</v>
      </c>
      <c r="B10" s="11" t="s">
        <v>48</v>
      </c>
      <c r="C10" s="13" t="s">
        <v>49</v>
      </c>
      <c r="D10" s="104">
        <f>+D11</f>
        <v>170</v>
      </c>
      <c r="E10" s="4"/>
      <c r="F10" s="4"/>
    </row>
    <row r="11" spans="1:10" x14ac:dyDescent="0.2">
      <c r="A11" s="12" t="s">
        <v>734</v>
      </c>
      <c r="B11" s="1"/>
      <c r="C11" s="53" t="s">
        <v>96</v>
      </c>
      <c r="D11" s="105">
        <f>+D12</f>
        <v>170</v>
      </c>
      <c r="E11" s="4"/>
      <c r="F11" s="4"/>
      <c r="I11" s="4"/>
      <c r="J11" s="106"/>
    </row>
    <row r="12" spans="1:10" x14ac:dyDescent="0.2">
      <c r="A12" s="12" t="s">
        <v>735</v>
      </c>
      <c r="B12" s="1"/>
      <c r="C12" s="54" t="s">
        <v>351</v>
      </c>
      <c r="D12" s="105">
        <v>170</v>
      </c>
      <c r="E12" s="4"/>
      <c r="F12" s="4"/>
      <c r="I12" s="4"/>
      <c r="J12" s="106"/>
    </row>
    <row r="13" spans="1:10" ht="16.5" customHeight="1" x14ac:dyDescent="0.2">
      <c r="A13" s="12">
        <v>2</v>
      </c>
      <c r="B13" s="11" t="s">
        <v>55</v>
      </c>
      <c r="C13" s="56" t="s">
        <v>56</v>
      </c>
      <c r="D13" s="38">
        <f>+D14</f>
        <v>138.69999999999999</v>
      </c>
      <c r="E13" s="4"/>
      <c r="F13" s="4"/>
      <c r="I13" s="4"/>
      <c r="J13" s="106"/>
    </row>
    <row r="14" spans="1:10" x14ac:dyDescent="0.2">
      <c r="A14" s="12">
        <v>3</v>
      </c>
      <c r="B14" s="1"/>
      <c r="C14" s="55" t="s">
        <v>96</v>
      </c>
      <c r="D14" s="32">
        <f>+D15</f>
        <v>138.69999999999999</v>
      </c>
      <c r="E14" s="4"/>
      <c r="F14" s="4"/>
      <c r="I14" s="4"/>
      <c r="J14" s="106"/>
    </row>
    <row r="15" spans="1:10" x14ac:dyDescent="0.2">
      <c r="A15" s="12" t="s">
        <v>736</v>
      </c>
      <c r="B15" s="11"/>
      <c r="C15" s="54" t="s">
        <v>351</v>
      </c>
      <c r="D15" s="32">
        <v>138.69999999999999</v>
      </c>
      <c r="E15" s="4"/>
      <c r="F15" s="4"/>
      <c r="I15" s="4"/>
      <c r="J15" s="106"/>
    </row>
    <row r="16" spans="1:10" ht="16.5" customHeight="1" x14ac:dyDescent="0.2">
      <c r="A16" s="12">
        <v>4</v>
      </c>
      <c r="B16" s="11" t="s">
        <v>27</v>
      </c>
      <c r="C16" s="17" t="s">
        <v>733</v>
      </c>
      <c r="D16" s="38">
        <f>+D17</f>
        <v>255</v>
      </c>
      <c r="E16" s="4"/>
      <c r="F16" s="4"/>
      <c r="I16" s="4"/>
      <c r="J16" s="106"/>
    </row>
    <row r="17" spans="1:10" x14ac:dyDescent="0.2">
      <c r="A17" s="12">
        <v>5</v>
      </c>
      <c r="B17" s="11"/>
      <c r="C17" s="55" t="s">
        <v>96</v>
      </c>
      <c r="D17" s="32">
        <f>+D18</f>
        <v>255</v>
      </c>
      <c r="E17" s="4"/>
      <c r="F17" s="4"/>
      <c r="I17" s="4"/>
      <c r="J17" s="106"/>
    </row>
    <row r="18" spans="1:10" x14ac:dyDescent="0.2">
      <c r="A18" s="12" t="s">
        <v>365</v>
      </c>
      <c r="B18" s="11"/>
      <c r="C18" s="54" t="s">
        <v>351</v>
      </c>
      <c r="D18" s="32">
        <v>255</v>
      </c>
      <c r="E18" s="4"/>
      <c r="F18" s="4"/>
      <c r="I18" s="4"/>
      <c r="J18" s="106"/>
    </row>
    <row r="19" spans="1:10" x14ac:dyDescent="0.2">
      <c r="A19" s="12">
        <v>6</v>
      </c>
      <c r="B19" s="1"/>
      <c r="C19" s="107" t="s">
        <v>20</v>
      </c>
      <c r="D19" s="25">
        <f>+D10+D13+D16</f>
        <v>563.70000000000005</v>
      </c>
      <c r="E19" s="4"/>
      <c r="F19" s="4"/>
      <c r="I19" s="4"/>
      <c r="J19" s="106"/>
    </row>
    <row r="20" spans="1:10" x14ac:dyDescent="0.2">
      <c r="C20" s="2" t="s">
        <v>65</v>
      </c>
      <c r="D20" s="4"/>
    </row>
    <row r="21" spans="1:10" x14ac:dyDescent="0.2">
      <c r="D21" s="4"/>
    </row>
    <row r="22" spans="1:10" x14ac:dyDescent="0.2">
      <c r="D22" s="57"/>
    </row>
    <row r="23" spans="1:10" x14ac:dyDescent="0.2">
      <c r="D23" s="57"/>
    </row>
    <row r="24" spans="1:10" x14ac:dyDescent="0.2">
      <c r="D24" s="4"/>
    </row>
    <row r="25" spans="1:10" x14ac:dyDescent="0.2">
      <c r="D25" s="57"/>
    </row>
    <row r="26" spans="1:10" x14ac:dyDescent="0.2">
      <c r="D26" s="4"/>
    </row>
    <row r="27" spans="1:10" x14ac:dyDescent="0.2">
      <c r="C27" s="52"/>
      <c r="D27" s="4"/>
    </row>
    <row r="28" spans="1:10" x14ac:dyDescent="0.2">
      <c r="C28" s="52"/>
      <c r="D28" s="4"/>
    </row>
    <row r="29" spans="1:10" x14ac:dyDescent="0.2">
      <c r="D29" s="4"/>
    </row>
    <row r="30" spans="1:10" x14ac:dyDescent="0.2">
      <c r="D30" s="4"/>
    </row>
    <row r="32" spans="1:10" x14ac:dyDescent="0.2">
      <c r="D32" s="4"/>
    </row>
    <row r="34" spans="4:4" x14ac:dyDescent="0.2">
      <c r="D34" s="4"/>
    </row>
  </sheetData>
  <mergeCells count="3">
    <mergeCell ref="A5:D5"/>
    <mergeCell ref="C1:D1"/>
    <mergeCell ref="C2:D2"/>
  </mergeCells>
  <phoneticPr fontId="5" type="noConversion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02"/>
  <sheetViews>
    <sheetView zoomScale="90" zoomScaleNormal="90" workbookViewId="0">
      <selection activeCell="F32" sqref="F32"/>
    </sheetView>
  </sheetViews>
  <sheetFormatPr defaultColWidth="9.140625" defaultRowHeight="15.75" x14ac:dyDescent="0.25"/>
  <cols>
    <col min="1" max="1" width="5.85546875" style="117" customWidth="1"/>
    <col min="2" max="2" width="10.140625" style="41" customWidth="1"/>
    <col min="3" max="3" width="65.140625" style="41" customWidth="1"/>
    <col min="4" max="4" width="13.5703125" style="130" customWidth="1"/>
    <col min="5" max="5" width="9.140625" style="117"/>
    <col min="6" max="6" width="81.42578125" style="117" customWidth="1"/>
    <col min="7" max="14" width="9.140625" style="117"/>
    <col min="15" max="15" width="8.42578125" style="117" customWidth="1"/>
    <col min="16" max="17" width="9.140625" style="117" hidden="1" customWidth="1"/>
    <col min="18" max="16384" width="9.140625" style="117"/>
  </cols>
  <sheetData>
    <row r="1" spans="1:5" x14ac:dyDescent="0.25">
      <c r="A1" s="2"/>
      <c r="B1" s="2"/>
      <c r="C1" s="221" t="s">
        <v>720</v>
      </c>
      <c r="D1" s="221"/>
      <c r="E1" s="2"/>
    </row>
    <row r="2" spans="1:5" x14ac:dyDescent="0.25">
      <c r="A2" s="2"/>
      <c r="B2" s="2"/>
      <c r="C2" s="250" t="s">
        <v>732</v>
      </c>
      <c r="D2" s="250"/>
      <c r="E2" s="2"/>
    </row>
    <row r="3" spans="1:5" x14ac:dyDescent="0.25">
      <c r="A3" s="2"/>
      <c r="B3" s="2"/>
      <c r="C3" s="226" t="s">
        <v>202</v>
      </c>
      <c r="D3" s="226"/>
      <c r="E3" s="2"/>
    </row>
    <row r="4" spans="1:5" x14ac:dyDescent="0.25">
      <c r="A4" s="2"/>
      <c r="B4" s="2"/>
      <c r="C4" s="35"/>
      <c r="D4" s="35"/>
      <c r="E4" s="2"/>
    </row>
    <row r="5" spans="1:5" s="2" customFormat="1" ht="12" customHeight="1" x14ac:dyDescent="0.2">
      <c r="A5" s="251" t="s">
        <v>203</v>
      </c>
      <c r="B5" s="251"/>
      <c r="C5" s="251"/>
      <c r="D5" s="251"/>
    </row>
    <row r="6" spans="1:5" s="2" customFormat="1" ht="12.75" customHeight="1" x14ac:dyDescent="0.2">
      <c r="A6" s="252" t="s">
        <v>390</v>
      </c>
      <c r="B6" s="252"/>
      <c r="C6" s="252"/>
      <c r="D6" s="252"/>
    </row>
    <row r="7" spans="1:5" ht="11.25" customHeight="1" x14ac:dyDescent="0.25">
      <c r="A7" s="127"/>
      <c r="B7" s="2"/>
      <c r="C7" s="2"/>
      <c r="D7" s="2"/>
      <c r="E7" s="127"/>
    </row>
    <row r="8" spans="1:5" s="108" customFormat="1" ht="12.75" x14ac:dyDescent="0.2">
      <c r="A8" s="2"/>
      <c r="B8" s="128" t="s">
        <v>204</v>
      </c>
      <c r="C8" s="3"/>
      <c r="D8" s="40"/>
    </row>
    <row r="9" spans="1:5" s="2" customFormat="1" ht="12.6" customHeight="1" x14ac:dyDescent="0.2">
      <c r="B9" s="128" t="s">
        <v>205</v>
      </c>
      <c r="C9" s="3"/>
      <c r="D9" s="40"/>
    </row>
    <row r="10" spans="1:5" s="2" customFormat="1" ht="16.5" customHeight="1" x14ac:dyDescent="0.25">
      <c r="A10" s="117"/>
      <c r="B10" s="129"/>
      <c r="C10" s="41"/>
      <c r="D10" s="130"/>
    </row>
    <row r="11" spans="1:5" s="2" customFormat="1" ht="25.5" x14ac:dyDescent="0.2">
      <c r="A11" s="108"/>
      <c r="B11" s="131" t="s">
        <v>0</v>
      </c>
      <c r="C11" s="131" t="s">
        <v>206</v>
      </c>
      <c r="D11" s="132" t="s">
        <v>207</v>
      </c>
    </row>
    <row r="12" spans="1:5" s="2" customFormat="1" ht="12.6" customHeight="1" x14ac:dyDescent="0.2">
      <c r="B12" s="16" t="s">
        <v>208</v>
      </c>
      <c r="C12" s="16" t="s">
        <v>209</v>
      </c>
      <c r="D12" s="36">
        <v>350</v>
      </c>
    </row>
    <row r="13" spans="1:5" s="108" customFormat="1" ht="12.6" customHeight="1" x14ac:dyDescent="0.2">
      <c r="A13" s="2"/>
      <c r="B13" s="16" t="s">
        <v>210</v>
      </c>
      <c r="C13" s="16" t="s">
        <v>98</v>
      </c>
      <c r="D13" s="36">
        <v>60</v>
      </c>
    </row>
    <row r="14" spans="1:5" s="2" customFormat="1" ht="12.6" hidden="1" customHeight="1" x14ac:dyDescent="0.2">
      <c r="B14" s="16" t="s">
        <v>211</v>
      </c>
      <c r="C14" s="16" t="s">
        <v>212</v>
      </c>
      <c r="D14" s="36">
        <v>0</v>
      </c>
    </row>
    <row r="15" spans="1:5" s="2" customFormat="1" ht="12.6" hidden="1" customHeight="1" x14ac:dyDescent="0.2">
      <c r="B15" s="16" t="s">
        <v>213</v>
      </c>
      <c r="C15" s="16" t="s">
        <v>214</v>
      </c>
      <c r="D15" s="36">
        <v>0</v>
      </c>
    </row>
    <row r="16" spans="1:5" s="108" customFormat="1" ht="12.6" customHeight="1" x14ac:dyDescent="0.2">
      <c r="B16" s="131" t="s">
        <v>211</v>
      </c>
      <c r="C16" s="131" t="s">
        <v>345</v>
      </c>
      <c r="D16" s="133">
        <f>+D12+D13</f>
        <v>410</v>
      </c>
    </row>
    <row r="17" spans="1:7" s="108" customFormat="1" ht="12.6" customHeight="1" x14ac:dyDescent="0.2">
      <c r="A17" s="2"/>
      <c r="B17" s="16" t="s">
        <v>213</v>
      </c>
      <c r="C17" s="16" t="s">
        <v>217</v>
      </c>
      <c r="D17" s="36">
        <v>50</v>
      </c>
      <c r="E17" s="134"/>
      <c r="F17" s="103"/>
    </row>
    <row r="18" spans="1:7" s="2" customFormat="1" ht="12.75" x14ac:dyDescent="0.2">
      <c r="B18" s="16" t="s">
        <v>215</v>
      </c>
      <c r="C18" s="16" t="s">
        <v>219</v>
      </c>
      <c r="D18" s="36">
        <v>12.3</v>
      </c>
      <c r="E18" s="135"/>
      <c r="F18" s="102"/>
    </row>
    <row r="19" spans="1:7" s="108" customFormat="1" ht="12.75" x14ac:dyDescent="0.2">
      <c r="B19" s="131" t="s">
        <v>216</v>
      </c>
      <c r="C19" s="131" t="s">
        <v>346</v>
      </c>
      <c r="D19" s="133">
        <f>+D17+D18</f>
        <v>62.3</v>
      </c>
      <c r="E19" s="134"/>
      <c r="F19" s="103"/>
    </row>
    <row r="20" spans="1:7" s="2" customFormat="1" ht="12.75" x14ac:dyDescent="0.2">
      <c r="A20" s="108"/>
      <c r="B20" s="131" t="s">
        <v>218</v>
      </c>
      <c r="C20" s="131" t="s">
        <v>347</v>
      </c>
      <c r="D20" s="133">
        <f>+D16+D19</f>
        <v>472.3</v>
      </c>
      <c r="E20" s="136"/>
      <c r="F20" s="102"/>
    </row>
    <row r="21" spans="1:7" s="2" customFormat="1" ht="16.899999999999999" customHeight="1" x14ac:dyDescent="0.2">
      <c r="B21" s="137"/>
      <c r="C21" s="138"/>
      <c r="D21" s="139"/>
      <c r="E21" s="136"/>
      <c r="F21" s="102"/>
    </row>
    <row r="22" spans="1:7" s="108" customFormat="1" ht="25.5" x14ac:dyDescent="0.2">
      <c r="B22" s="131" t="s">
        <v>0</v>
      </c>
      <c r="C22" s="131" t="s">
        <v>221</v>
      </c>
      <c r="D22" s="132" t="s">
        <v>222</v>
      </c>
      <c r="E22" s="135"/>
    </row>
    <row r="23" spans="1:7" s="2" customFormat="1" ht="44.25" customHeight="1" x14ac:dyDescent="0.2">
      <c r="B23" s="16" t="s">
        <v>220</v>
      </c>
      <c r="C23" s="16" t="s">
        <v>224</v>
      </c>
      <c r="D23" s="36">
        <v>82</v>
      </c>
      <c r="E23" s="135"/>
    </row>
    <row r="24" spans="1:7" s="108" customFormat="1" ht="12.75" x14ac:dyDescent="0.2">
      <c r="A24" s="2"/>
      <c r="B24" s="16" t="s">
        <v>355</v>
      </c>
      <c r="C24" s="16" t="s">
        <v>219</v>
      </c>
      <c r="D24" s="36">
        <v>54.8</v>
      </c>
      <c r="E24" s="134"/>
    </row>
    <row r="25" spans="1:7" s="2" customFormat="1" ht="12.75" x14ac:dyDescent="0.2">
      <c r="A25" s="108"/>
      <c r="B25" s="131" t="s">
        <v>223</v>
      </c>
      <c r="C25" s="131" t="s">
        <v>356</v>
      </c>
      <c r="D25" s="133">
        <f>+D23+D24</f>
        <v>136.80000000000001</v>
      </c>
      <c r="E25" s="134"/>
    </row>
    <row r="26" spans="1:7" s="2" customFormat="1" ht="16.149999999999999" customHeight="1" x14ac:dyDescent="0.2">
      <c r="B26" s="137"/>
      <c r="C26" s="138"/>
      <c r="D26" s="139"/>
      <c r="G26" s="102"/>
    </row>
    <row r="27" spans="1:7" s="108" customFormat="1" ht="25.5" x14ac:dyDescent="0.2">
      <c r="B27" s="131" t="s">
        <v>0</v>
      </c>
      <c r="C27" s="131" t="s">
        <v>226</v>
      </c>
      <c r="D27" s="132" t="s">
        <v>222</v>
      </c>
    </row>
    <row r="28" spans="1:7" s="2" customFormat="1" ht="45" customHeight="1" x14ac:dyDescent="0.2">
      <c r="B28" s="16" t="s">
        <v>225</v>
      </c>
      <c r="C28" s="16" t="s">
        <v>227</v>
      </c>
      <c r="D28" s="36">
        <v>328</v>
      </c>
    </row>
    <row r="29" spans="1:7" s="108" customFormat="1" ht="12.75" x14ac:dyDescent="0.2">
      <c r="A29" s="2"/>
      <c r="B29" s="16" t="s">
        <v>341</v>
      </c>
      <c r="C29" s="16" t="s">
        <v>219</v>
      </c>
      <c r="D29" s="36">
        <v>254.1</v>
      </c>
      <c r="E29" s="135"/>
    </row>
    <row r="30" spans="1:7" s="2" customFormat="1" ht="12.75" x14ac:dyDescent="0.2">
      <c r="A30" s="108"/>
      <c r="B30" s="131" t="s">
        <v>357</v>
      </c>
      <c r="C30" s="131" t="s">
        <v>358</v>
      </c>
      <c r="D30" s="133">
        <f>+D28+D29</f>
        <v>582.1</v>
      </c>
      <c r="E30" s="135"/>
    </row>
    <row r="31" spans="1:7" s="2" customFormat="1" ht="16.149999999999999" customHeight="1" x14ac:dyDescent="0.2">
      <c r="B31" s="140"/>
      <c r="C31" s="141"/>
      <c r="D31" s="142"/>
      <c r="E31" s="135"/>
    </row>
    <row r="32" spans="1:7" s="2" customFormat="1" ht="26.1" customHeight="1" x14ac:dyDescent="0.2">
      <c r="A32" s="108"/>
      <c r="B32" s="131" t="s">
        <v>0</v>
      </c>
      <c r="C32" s="131" t="s">
        <v>228</v>
      </c>
      <c r="D32" s="132" t="s">
        <v>222</v>
      </c>
      <c r="E32" s="135"/>
    </row>
    <row r="33" spans="1:5" s="2" customFormat="1" ht="38.25" x14ac:dyDescent="0.2">
      <c r="B33" s="16" t="s">
        <v>229</v>
      </c>
      <c r="C33" s="16" t="s">
        <v>230</v>
      </c>
      <c r="D33" s="36">
        <v>61.8</v>
      </c>
      <c r="E33" s="135"/>
    </row>
    <row r="34" spans="1:5" s="2" customFormat="1" ht="38.25" x14ac:dyDescent="0.2">
      <c r="B34" s="16" t="s">
        <v>231</v>
      </c>
      <c r="C34" s="16" t="s">
        <v>232</v>
      </c>
      <c r="D34" s="36">
        <v>61.3</v>
      </c>
      <c r="E34" s="135"/>
    </row>
    <row r="35" spans="1:5" s="2" customFormat="1" ht="25.5" x14ac:dyDescent="0.2">
      <c r="B35" s="16" t="s">
        <v>233</v>
      </c>
      <c r="C35" s="16" t="s">
        <v>234</v>
      </c>
      <c r="D35" s="36">
        <v>0.5</v>
      </c>
      <c r="E35" s="135"/>
    </row>
    <row r="36" spans="1:5" s="2" customFormat="1" ht="38.25" x14ac:dyDescent="0.2">
      <c r="B36" s="16" t="s">
        <v>235</v>
      </c>
      <c r="C36" s="16" t="s">
        <v>236</v>
      </c>
      <c r="D36" s="36">
        <v>0.5</v>
      </c>
      <c r="E36" s="135"/>
    </row>
    <row r="37" spans="1:5" s="2" customFormat="1" ht="12.75" x14ac:dyDescent="0.2">
      <c r="A37" s="108"/>
      <c r="B37" s="131"/>
      <c r="C37" s="131" t="s">
        <v>348</v>
      </c>
      <c r="D37" s="143">
        <f>+D33+D36</f>
        <v>62.3</v>
      </c>
      <c r="E37" s="135"/>
    </row>
    <row r="38" spans="1:5" s="2" customFormat="1" ht="16.5" customHeight="1" x14ac:dyDescent="0.2">
      <c r="A38" s="108"/>
      <c r="B38" s="144"/>
      <c r="C38" s="144"/>
      <c r="D38" s="145"/>
    </row>
    <row r="39" spans="1:5" s="2" customFormat="1" ht="16.149999999999999" customHeight="1" x14ac:dyDescent="0.2">
      <c r="B39" s="249" t="s">
        <v>237</v>
      </c>
      <c r="C39" s="249"/>
      <c r="D39" s="249"/>
    </row>
    <row r="40" spans="1:5" s="2" customFormat="1" ht="25.5" customHeight="1" x14ac:dyDescent="0.2">
      <c r="B40" s="253" t="s">
        <v>238</v>
      </c>
      <c r="C40" s="253"/>
      <c r="D40" s="132" t="s">
        <v>239</v>
      </c>
    </row>
    <row r="41" spans="1:5" s="2" customFormat="1" ht="12.6" customHeight="1" x14ac:dyDescent="0.2">
      <c r="B41" s="248" t="s">
        <v>240</v>
      </c>
      <c r="C41" s="248"/>
      <c r="D41" s="36">
        <v>136.80000000000001</v>
      </c>
      <c r="E41" s="4"/>
    </row>
    <row r="42" spans="1:5" s="2" customFormat="1" ht="12.6" customHeight="1" x14ac:dyDescent="0.2">
      <c r="B42" s="138"/>
      <c r="C42" s="138"/>
      <c r="D42" s="146"/>
    </row>
    <row r="43" spans="1:5" s="2" customFormat="1" ht="12.6" customHeight="1" x14ac:dyDescent="0.2">
      <c r="B43" s="138"/>
      <c r="C43" s="138"/>
      <c r="D43" s="146"/>
    </row>
    <row r="44" spans="1:5" s="2" customFormat="1" ht="12.6" customHeight="1" x14ac:dyDescent="0.2">
      <c r="B44" s="138"/>
      <c r="C44" s="138"/>
      <c r="D44" s="146"/>
    </row>
    <row r="45" spans="1:5" s="2" customFormat="1" ht="12.6" customHeight="1" x14ac:dyDescent="0.2">
      <c r="B45" s="138"/>
      <c r="C45" s="138"/>
      <c r="D45" s="147"/>
    </row>
    <row r="46" spans="1:5" s="2" customFormat="1" ht="12.6" customHeight="1" x14ac:dyDescent="0.2">
      <c r="B46" s="249" t="s">
        <v>241</v>
      </c>
      <c r="C46" s="249"/>
      <c r="D46" s="249"/>
    </row>
    <row r="47" spans="1:5" s="2" customFormat="1" ht="12.6" customHeight="1" x14ac:dyDescent="0.2">
      <c r="B47" s="138"/>
      <c r="C47" s="138"/>
      <c r="D47" s="148"/>
    </row>
    <row r="48" spans="1:5" s="2" customFormat="1" ht="24" customHeight="1" x14ac:dyDescent="0.2">
      <c r="B48" s="131" t="s">
        <v>0</v>
      </c>
      <c r="C48" s="131" t="s">
        <v>228</v>
      </c>
      <c r="D48" s="132" t="s">
        <v>242</v>
      </c>
    </row>
    <row r="49" spans="1:6" s="2" customFormat="1" ht="12.6" customHeight="1" x14ac:dyDescent="0.2">
      <c r="B49" s="16" t="s">
        <v>243</v>
      </c>
      <c r="C49" s="16" t="s">
        <v>244</v>
      </c>
      <c r="D49" s="36">
        <f>+D50+D60+D61+D62+D63</f>
        <v>226.5</v>
      </c>
    </row>
    <row r="50" spans="1:6" s="2" customFormat="1" ht="12.6" customHeight="1" x14ac:dyDescent="0.2">
      <c r="B50" s="16" t="s">
        <v>245</v>
      </c>
      <c r="C50" s="16" t="s">
        <v>246</v>
      </c>
      <c r="D50" s="36">
        <v>24.7</v>
      </c>
    </row>
    <row r="51" spans="1:6" s="2" customFormat="1" ht="12.6" customHeight="1" x14ac:dyDescent="0.2">
      <c r="B51" s="16" t="s">
        <v>247</v>
      </c>
      <c r="C51" s="16" t="s">
        <v>248</v>
      </c>
      <c r="D51" s="36">
        <v>5</v>
      </c>
      <c r="E51" s="4"/>
    </row>
    <row r="52" spans="1:6" s="2" customFormat="1" ht="12.6" customHeight="1" x14ac:dyDescent="0.2">
      <c r="B52" s="16" t="s">
        <v>249</v>
      </c>
      <c r="C52" s="16" t="s">
        <v>250</v>
      </c>
      <c r="D52" s="36">
        <v>0.6</v>
      </c>
    </row>
    <row r="53" spans="1:6" s="2" customFormat="1" ht="12.6" customHeight="1" x14ac:dyDescent="0.2">
      <c r="B53" s="16" t="s">
        <v>251</v>
      </c>
      <c r="C53" s="16" t="s">
        <v>252</v>
      </c>
      <c r="D53" s="36">
        <v>0.9</v>
      </c>
    </row>
    <row r="54" spans="1:6" s="2" customFormat="1" ht="12.6" customHeight="1" x14ac:dyDescent="0.2">
      <c r="B54" s="16" t="s">
        <v>253</v>
      </c>
      <c r="C54" s="16" t="s">
        <v>254</v>
      </c>
      <c r="D54" s="36">
        <v>3</v>
      </c>
      <c r="E54" s="4"/>
    </row>
    <row r="55" spans="1:6" s="2" customFormat="1" ht="12.6" customHeight="1" x14ac:dyDescent="0.2">
      <c r="B55" s="16" t="s">
        <v>255</v>
      </c>
      <c r="C55" s="16" t="s">
        <v>256</v>
      </c>
      <c r="D55" s="36">
        <v>9</v>
      </c>
      <c r="E55" s="4"/>
    </row>
    <row r="56" spans="1:6" s="2" customFormat="1" ht="12.6" customHeight="1" x14ac:dyDescent="0.2">
      <c r="B56" s="16" t="s">
        <v>257</v>
      </c>
      <c r="C56" s="16" t="s">
        <v>258</v>
      </c>
      <c r="D56" s="36">
        <v>2.5</v>
      </c>
    </row>
    <row r="57" spans="1:6" s="2" customFormat="1" ht="12.6" customHeight="1" x14ac:dyDescent="0.2">
      <c r="B57" s="16" t="s">
        <v>259</v>
      </c>
      <c r="C57" s="16" t="s">
        <v>260</v>
      </c>
      <c r="D57" s="36">
        <v>3</v>
      </c>
      <c r="E57" s="40"/>
    </row>
    <row r="58" spans="1:6" s="2" customFormat="1" ht="12.6" customHeight="1" x14ac:dyDescent="0.2">
      <c r="B58" s="16" t="s">
        <v>261</v>
      </c>
      <c r="C58" s="16" t="s">
        <v>262</v>
      </c>
      <c r="D58" s="36">
        <v>0.5</v>
      </c>
    </row>
    <row r="59" spans="1:6" s="2" customFormat="1" ht="12.6" customHeight="1" x14ac:dyDescent="0.2">
      <c r="B59" s="16" t="s">
        <v>391</v>
      </c>
      <c r="C59" s="16" t="s">
        <v>308</v>
      </c>
      <c r="D59" s="36">
        <v>0.2</v>
      </c>
    </row>
    <row r="60" spans="1:6" s="2" customFormat="1" ht="12.6" customHeight="1" x14ac:dyDescent="0.2">
      <c r="A60" s="149"/>
      <c r="B60" s="16" t="s">
        <v>392</v>
      </c>
      <c r="C60" s="16" t="s">
        <v>263</v>
      </c>
      <c r="D60" s="36">
        <v>4.5</v>
      </c>
    </row>
    <row r="61" spans="1:6" s="2" customFormat="1" ht="12.6" customHeight="1" x14ac:dyDescent="0.2">
      <c r="B61" s="16" t="s">
        <v>393</v>
      </c>
      <c r="C61" s="16" t="s">
        <v>265</v>
      </c>
      <c r="D61" s="36">
        <v>45</v>
      </c>
      <c r="E61" s="40"/>
    </row>
    <row r="62" spans="1:6" s="2" customFormat="1" ht="12.6" customHeight="1" x14ac:dyDescent="0.2">
      <c r="A62" s="149"/>
      <c r="B62" s="16" t="s">
        <v>264</v>
      </c>
      <c r="C62" s="150" t="s">
        <v>329</v>
      </c>
      <c r="D62" s="36">
        <v>2.2999999999999998</v>
      </c>
      <c r="E62" s="40"/>
      <c r="F62" s="3"/>
    </row>
    <row r="63" spans="1:6" s="2" customFormat="1" ht="12.6" customHeight="1" x14ac:dyDescent="0.2">
      <c r="A63" s="149"/>
      <c r="B63" s="16" t="s">
        <v>266</v>
      </c>
      <c r="C63" s="150" t="s">
        <v>394</v>
      </c>
      <c r="D63" s="36">
        <v>150</v>
      </c>
      <c r="E63" s="40"/>
      <c r="F63" s="3"/>
    </row>
    <row r="64" spans="1:6" s="2" customFormat="1" ht="25.5" x14ac:dyDescent="0.2">
      <c r="B64" s="16" t="s">
        <v>267</v>
      </c>
      <c r="C64" s="16" t="s">
        <v>268</v>
      </c>
      <c r="D64" s="36">
        <f>+D65</f>
        <v>3</v>
      </c>
      <c r="E64" s="40"/>
    </row>
    <row r="65" spans="1:6" s="2" customFormat="1" ht="25.5" x14ac:dyDescent="0.2">
      <c r="B65" s="16" t="s">
        <v>269</v>
      </c>
      <c r="C65" s="16" t="s">
        <v>270</v>
      </c>
      <c r="D65" s="36">
        <v>3</v>
      </c>
      <c r="E65" s="40"/>
    </row>
    <row r="66" spans="1:6" s="2" customFormat="1" ht="12.6" customHeight="1" x14ac:dyDescent="0.2">
      <c r="B66" s="16" t="s">
        <v>271</v>
      </c>
      <c r="C66" s="16" t="s">
        <v>272</v>
      </c>
      <c r="D66" s="36">
        <f>+D67+D68+D69+D70+D71+D72+D73+D74+D75</f>
        <v>232.9</v>
      </c>
    </row>
    <row r="67" spans="1:6" s="2" customFormat="1" ht="12.75" x14ac:dyDescent="0.2">
      <c r="B67" s="16" t="s">
        <v>273</v>
      </c>
      <c r="C67" s="16" t="s">
        <v>274</v>
      </c>
      <c r="D67" s="36">
        <v>3</v>
      </c>
      <c r="E67" s="4"/>
    </row>
    <row r="68" spans="1:6" s="2" customFormat="1" ht="25.5" x14ac:dyDescent="0.2">
      <c r="B68" s="16" t="s">
        <v>275</v>
      </c>
      <c r="C68" s="16" t="s">
        <v>395</v>
      </c>
      <c r="D68" s="36">
        <v>14.5</v>
      </c>
      <c r="E68" s="3"/>
    </row>
    <row r="69" spans="1:6" s="2" customFormat="1" ht="12.75" x14ac:dyDescent="0.2">
      <c r="B69" s="16" t="s">
        <v>276</v>
      </c>
      <c r="C69" s="16" t="s">
        <v>396</v>
      </c>
      <c r="D69" s="36">
        <v>5</v>
      </c>
      <c r="E69" s="4"/>
    </row>
    <row r="70" spans="1:6" s="2" customFormat="1" ht="12.6" customHeight="1" x14ac:dyDescent="0.2">
      <c r="B70" s="16" t="s">
        <v>278</v>
      </c>
      <c r="C70" s="16" t="s">
        <v>277</v>
      </c>
      <c r="D70" s="36">
        <v>10</v>
      </c>
    </row>
    <row r="71" spans="1:6" s="2" customFormat="1" ht="12.6" customHeight="1" x14ac:dyDescent="0.2">
      <c r="B71" s="16" t="s">
        <v>280</v>
      </c>
      <c r="C71" s="16" t="s">
        <v>279</v>
      </c>
      <c r="D71" s="36">
        <f>12+3</f>
        <v>15</v>
      </c>
      <c r="E71" s="4"/>
    </row>
    <row r="72" spans="1:6" s="2" customFormat="1" ht="11.25" customHeight="1" x14ac:dyDescent="0.2">
      <c r="B72" s="16" t="s">
        <v>282</v>
      </c>
      <c r="C72" s="16" t="s">
        <v>281</v>
      </c>
      <c r="D72" s="36">
        <v>15</v>
      </c>
      <c r="E72" s="4"/>
    </row>
    <row r="73" spans="1:6" s="2" customFormat="1" ht="13.5" customHeight="1" x14ac:dyDescent="0.2">
      <c r="B73" s="16" t="s">
        <v>284</v>
      </c>
      <c r="C73" s="16" t="s">
        <v>397</v>
      </c>
      <c r="D73" s="36">
        <v>27.1</v>
      </c>
      <c r="E73" s="4"/>
      <c r="F73" s="151"/>
    </row>
    <row r="74" spans="1:6" s="2" customFormat="1" ht="12" customHeight="1" x14ac:dyDescent="0.2">
      <c r="B74" s="16" t="s">
        <v>285</v>
      </c>
      <c r="C74" s="16" t="s">
        <v>398</v>
      </c>
      <c r="D74" s="36">
        <v>142</v>
      </c>
      <c r="E74" s="4"/>
    </row>
    <row r="75" spans="1:6" s="2" customFormat="1" ht="12.6" customHeight="1" x14ac:dyDescent="0.2">
      <c r="B75" s="16" t="s">
        <v>286</v>
      </c>
      <c r="C75" s="16" t="s">
        <v>283</v>
      </c>
      <c r="D75" s="36">
        <v>1.3</v>
      </c>
      <c r="E75" s="3"/>
    </row>
    <row r="76" spans="1:6" ht="12.6" customHeight="1" x14ac:dyDescent="0.25">
      <c r="A76" s="2"/>
      <c r="B76" s="16" t="s">
        <v>287</v>
      </c>
      <c r="C76" s="16" t="s">
        <v>288</v>
      </c>
      <c r="D76" s="24">
        <f>+D77+D78+D79</f>
        <v>14.2</v>
      </c>
      <c r="E76" s="3"/>
      <c r="F76" s="2"/>
    </row>
    <row r="77" spans="1:6" ht="12.6" customHeight="1" x14ac:dyDescent="0.25">
      <c r="A77" s="2"/>
      <c r="B77" s="16" t="s">
        <v>289</v>
      </c>
      <c r="C77" s="16" t="s">
        <v>290</v>
      </c>
      <c r="D77" s="36">
        <v>5</v>
      </c>
      <c r="E77" s="40"/>
      <c r="F77" s="2"/>
    </row>
    <row r="78" spans="1:6" s="127" customFormat="1" ht="12.6" customHeight="1" x14ac:dyDescent="0.25">
      <c r="A78" s="2"/>
      <c r="B78" s="16" t="s">
        <v>291</v>
      </c>
      <c r="C78" s="16" t="s">
        <v>292</v>
      </c>
      <c r="D78" s="36">
        <v>2.2000000000000002</v>
      </c>
      <c r="E78" s="152"/>
    </row>
    <row r="79" spans="1:6" x14ac:dyDescent="0.25">
      <c r="A79" s="2"/>
      <c r="B79" s="16" t="s">
        <v>293</v>
      </c>
      <c r="C79" s="16" t="s">
        <v>294</v>
      </c>
      <c r="D79" s="36">
        <v>7</v>
      </c>
      <c r="E79" s="40"/>
    </row>
    <row r="80" spans="1:6" ht="12.6" customHeight="1" x14ac:dyDescent="0.25">
      <c r="A80" s="2"/>
      <c r="B80" s="16" t="s">
        <v>295</v>
      </c>
      <c r="C80" s="16" t="s">
        <v>296</v>
      </c>
      <c r="D80" s="36">
        <f>+D81+D93+D94+D95+D96+D97</f>
        <v>100.5</v>
      </c>
      <c r="E80" s="3"/>
    </row>
    <row r="81" spans="1:5" ht="12.6" customHeight="1" x14ac:dyDescent="0.25">
      <c r="A81" s="2"/>
      <c r="B81" s="16" t="s">
        <v>297</v>
      </c>
      <c r="C81" s="16" t="s">
        <v>298</v>
      </c>
      <c r="D81" s="36">
        <f>D92+D91+D90+D89+D88+D87+D86+D85+D84+D83+D82</f>
        <v>49.5</v>
      </c>
      <c r="E81" s="3"/>
    </row>
    <row r="82" spans="1:5" ht="12.6" customHeight="1" x14ac:dyDescent="0.25">
      <c r="A82" s="2"/>
      <c r="B82" s="16" t="s">
        <v>299</v>
      </c>
      <c r="C82" s="16" t="s">
        <v>248</v>
      </c>
      <c r="D82" s="36">
        <v>2</v>
      </c>
      <c r="E82" s="40"/>
    </row>
    <row r="83" spans="1:5" ht="12.6" customHeight="1" x14ac:dyDescent="0.25">
      <c r="A83" s="2"/>
      <c r="B83" s="16" t="s">
        <v>300</v>
      </c>
      <c r="C83" s="16" t="s">
        <v>301</v>
      </c>
      <c r="D83" s="36">
        <v>2</v>
      </c>
      <c r="E83" s="40"/>
    </row>
    <row r="84" spans="1:5" ht="12.6" customHeight="1" x14ac:dyDescent="0.25">
      <c r="A84" s="2"/>
      <c r="B84" s="16" t="s">
        <v>302</v>
      </c>
      <c r="C84" s="16" t="s">
        <v>303</v>
      </c>
      <c r="D84" s="36">
        <v>2</v>
      </c>
      <c r="E84" s="40"/>
    </row>
    <row r="85" spans="1:5" ht="12.6" customHeight="1" x14ac:dyDescent="0.25">
      <c r="A85" s="2"/>
      <c r="B85" s="16" t="s">
        <v>304</v>
      </c>
      <c r="C85" s="16" t="s">
        <v>258</v>
      </c>
      <c r="D85" s="36">
        <v>22</v>
      </c>
      <c r="E85" s="40"/>
    </row>
    <row r="86" spans="1:5" ht="12.6" customHeight="1" x14ac:dyDescent="0.25">
      <c r="A86" s="2"/>
      <c r="B86" s="16" t="s">
        <v>305</v>
      </c>
      <c r="C86" s="16" t="s">
        <v>250</v>
      </c>
      <c r="D86" s="36">
        <v>2</v>
      </c>
      <c r="E86" s="40"/>
    </row>
    <row r="87" spans="1:5" ht="12.6" customHeight="1" x14ac:dyDescent="0.25">
      <c r="A87" s="2"/>
      <c r="B87" s="16" t="s">
        <v>306</v>
      </c>
      <c r="C87" s="16" t="s">
        <v>252</v>
      </c>
      <c r="D87" s="36">
        <v>2</v>
      </c>
      <c r="E87" s="40"/>
    </row>
    <row r="88" spans="1:5" ht="12.6" customHeight="1" x14ac:dyDescent="0.25">
      <c r="A88" s="2"/>
      <c r="B88" s="16" t="s">
        <v>307</v>
      </c>
      <c r="C88" s="16" t="s">
        <v>308</v>
      </c>
      <c r="D88" s="36">
        <v>2</v>
      </c>
      <c r="E88" s="69"/>
    </row>
    <row r="89" spans="1:5" ht="12.6" customHeight="1" x14ac:dyDescent="0.25">
      <c r="A89" s="127"/>
      <c r="B89" s="16" t="s">
        <v>309</v>
      </c>
      <c r="C89" s="16" t="s">
        <v>260</v>
      </c>
      <c r="D89" s="36">
        <v>2</v>
      </c>
      <c r="E89" s="69"/>
    </row>
    <row r="90" spans="1:5" ht="12.6" customHeight="1" x14ac:dyDescent="0.25">
      <c r="A90" s="2"/>
      <c r="B90" s="16" t="s">
        <v>310</v>
      </c>
      <c r="C90" s="16" t="s">
        <v>254</v>
      </c>
      <c r="D90" s="36">
        <v>9.5</v>
      </c>
      <c r="E90" s="3"/>
    </row>
    <row r="91" spans="1:5" ht="12.6" customHeight="1" x14ac:dyDescent="0.25">
      <c r="A91" s="2"/>
      <c r="B91" s="16" t="s">
        <v>311</v>
      </c>
      <c r="C91" s="16" t="s">
        <v>312</v>
      </c>
      <c r="D91" s="36">
        <v>2</v>
      </c>
      <c r="E91" s="40"/>
    </row>
    <row r="92" spans="1:5" ht="12.6" customHeight="1" x14ac:dyDescent="0.25">
      <c r="A92" s="2"/>
      <c r="B92" s="16" t="s">
        <v>313</v>
      </c>
      <c r="C92" s="16" t="s">
        <v>256</v>
      </c>
      <c r="D92" s="36">
        <v>2</v>
      </c>
      <c r="E92" s="40"/>
    </row>
    <row r="93" spans="1:5" ht="12.6" customHeight="1" x14ac:dyDescent="0.25">
      <c r="A93" s="2"/>
      <c r="B93" s="16" t="s">
        <v>314</v>
      </c>
      <c r="C93" s="16" t="s">
        <v>315</v>
      </c>
      <c r="D93" s="36">
        <v>4</v>
      </c>
      <c r="E93" s="40"/>
    </row>
    <row r="94" spans="1:5" ht="12.6" customHeight="1" x14ac:dyDescent="0.25">
      <c r="A94" s="2"/>
      <c r="B94" s="16" t="s">
        <v>316</v>
      </c>
      <c r="C94" s="16" t="s">
        <v>362</v>
      </c>
      <c r="D94" s="32">
        <v>10</v>
      </c>
      <c r="E94" s="40"/>
    </row>
    <row r="95" spans="1:5" ht="12.6" customHeight="1" x14ac:dyDescent="0.25">
      <c r="A95" s="2"/>
      <c r="B95" s="16" t="s">
        <v>317</v>
      </c>
      <c r="C95" s="16" t="s">
        <v>318</v>
      </c>
      <c r="D95" s="32">
        <v>15</v>
      </c>
      <c r="E95" s="40"/>
    </row>
    <row r="96" spans="1:5" ht="12.6" customHeight="1" x14ac:dyDescent="0.25">
      <c r="A96" s="2"/>
      <c r="B96" s="16" t="s">
        <v>319</v>
      </c>
      <c r="C96" s="16" t="s">
        <v>330</v>
      </c>
      <c r="D96" s="32">
        <v>2</v>
      </c>
      <c r="E96" s="3"/>
    </row>
    <row r="97" spans="2:6" ht="12.6" customHeight="1" x14ac:dyDescent="0.25">
      <c r="B97" s="16" t="s">
        <v>343</v>
      </c>
      <c r="C97" s="16" t="s">
        <v>344</v>
      </c>
      <c r="D97" s="32">
        <v>20</v>
      </c>
      <c r="E97" s="40"/>
    </row>
    <row r="98" spans="2:6" ht="12.6" customHeight="1" x14ac:dyDescent="0.25">
      <c r="B98" s="16" t="s">
        <v>320</v>
      </c>
      <c r="C98" s="16" t="s">
        <v>321</v>
      </c>
      <c r="D98" s="36">
        <f>6.5-1.5</f>
        <v>5</v>
      </c>
      <c r="E98" s="40"/>
    </row>
    <row r="99" spans="2:6" ht="12.6" customHeight="1" x14ac:dyDescent="0.25">
      <c r="B99" s="16"/>
      <c r="C99" s="131" t="s">
        <v>322</v>
      </c>
      <c r="D99" s="133">
        <f>+D49+D64+D66+D76+D80+D98</f>
        <v>582.09999999999991</v>
      </c>
      <c r="E99" s="40"/>
      <c r="F99" s="153"/>
    </row>
    <row r="100" spans="2:6" x14ac:dyDescent="0.25">
      <c r="B100" s="2"/>
      <c r="C100" s="41" t="s">
        <v>323</v>
      </c>
      <c r="D100" s="135"/>
    </row>
    <row r="101" spans="2:6" x14ac:dyDescent="0.25">
      <c r="B101" s="2"/>
      <c r="D101" s="2"/>
    </row>
    <row r="102" spans="2:6" x14ac:dyDescent="0.25">
      <c r="B102" s="2"/>
      <c r="C102" s="149"/>
      <c r="D102" s="2"/>
    </row>
  </sheetData>
  <mergeCells count="9">
    <mergeCell ref="B41:C41"/>
    <mergeCell ref="B46:D46"/>
    <mergeCell ref="C1:D1"/>
    <mergeCell ref="C2:D2"/>
    <mergeCell ref="C3:D3"/>
    <mergeCell ref="A5:D5"/>
    <mergeCell ref="A6:D6"/>
    <mergeCell ref="B39:D39"/>
    <mergeCell ref="B40:C40"/>
  </mergeCells>
  <pageMargins left="0.70866141732283472" right="0" top="0.74803149606299213" bottom="0.47244094488188981" header="0.3149606299212598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zoomScaleNormal="100" workbookViewId="0">
      <selection activeCell="J13" sqref="J13"/>
    </sheetView>
  </sheetViews>
  <sheetFormatPr defaultColWidth="9.140625" defaultRowHeight="12.75" x14ac:dyDescent="0.2"/>
  <cols>
    <col min="1" max="1" width="4.140625" style="2" customWidth="1"/>
    <col min="2" max="2" width="42.28515625" style="2" customWidth="1"/>
    <col min="3" max="3" width="8.5703125" style="2" customWidth="1"/>
    <col min="4" max="4" width="8.85546875" style="2" customWidth="1"/>
    <col min="5" max="5" width="11.140625" style="52" customWidth="1"/>
    <col min="6" max="6" width="11.42578125" style="2" customWidth="1"/>
    <col min="7" max="7" width="9" style="2" customWidth="1"/>
    <col min="8" max="8" width="9.42578125" style="51" customWidth="1"/>
    <col min="9" max="9" width="11.42578125" style="2" customWidth="1"/>
    <col min="10" max="10" width="7.42578125" style="2" customWidth="1"/>
    <col min="11" max="15" width="9.140625" style="2" customWidth="1"/>
    <col min="16" max="16384" width="9.140625" style="2"/>
  </cols>
  <sheetData>
    <row r="1" spans="1:15" ht="15.75" customHeight="1" x14ac:dyDescent="0.25">
      <c r="B1" s="222" t="s">
        <v>676</v>
      </c>
      <c r="C1" s="222"/>
      <c r="D1" s="222"/>
      <c r="E1" s="222"/>
      <c r="F1" s="222"/>
    </row>
    <row r="2" spans="1:15" ht="15.75" customHeight="1" x14ac:dyDescent="0.25">
      <c r="B2" s="222" t="s">
        <v>677</v>
      </c>
      <c r="C2" s="222"/>
      <c r="D2" s="222"/>
      <c r="E2" s="222"/>
      <c r="F2" s="222"/>
    </row>
    <row r="3" spans="1:15" ht="15.75" x14ac:dyDescent="0.25">
      <c r="E3" s="226" t="s">
        <v>103</v>
      </c>
      <c r="F3" s="226"/>
    </row>
    <row r="5" spans="1:15" ht="42" customHeight="1" x14ac:dyDescent="0.2">
      <c r="A5" s="232" t="s">
        <v>367</v>
      </c>
      <c r="B5" s="232"/>
      <c r="C5" s="232"/>
      <c r="D5" s="232"/>
      <c r="E5" s="232"/>
      <c r="F5" s="232"/>
      <c r="G5" s="232"/>
    </row>
    <row r="6" spans="1:15" x14ac:dyDescent="0.2">
      <c r="G6" s="52" t="s">
        <v>75</v>
      </c>
    </row>
    <row r="7" spans="1:15" ht="12.6" customHeight="1" x14ac:dyDescent="0.2">
      <c r="A7" s="227" t="s">
        <v>0</v>
      </c>
      <c r="B7" s="227" t="s">
        <v>104</v>
      </c>
      <c r="C7" s="227" t="s">
        <v>17</v>
      </c>
      <c r="D7" s="229" t="s">
        <v>105</v>
      </c>
      <c r="E7" s="230"/>
      <c r="F7" s="230"/>
      <c r="G7" s="231"/>
    </row>
    <row r="8" spans="1:15" ht="76.5" x14ac:dyDescent="0.2">
      <c r="A8" s="228"/>
      <c r="B8" s="228"/>
      <c r="C8" s="228"/>
      <c r="D8" s="8" t="s">
        <v>106</v>
      </c>
      <c r="E8" s="8" t="s">
        <v>107</v>
      </c>
      <c r="F8" s="8" t="s">
        <v>108</v>
      </c>
      <c r="G8" s="8" t="s">
        <v>760</v>
      </c>
    </row>
    <row r="9" spans="1:15" x14ac:dyDescent="0.2">
      <c r="A9" s="8">
        <v>1</v>
      </c>
      <c r="B9" s="58">
        <v>2</v>
      </c>
      <c r="C9" s="8">
        <v>3</v>
      </c>
      <c r="D9" s="8">
        <v>4</v>
      </c>
      <c r="E9" s="8">
        <v>5</v>
      </c>
      <c r="F9" s="8">
        <v>6</v>
      </c>
      <c r="G9" s="156">
        <v>7</v>
      </c>
    </row>
    <row r="10" spans="1:15" ht="12.6" customHeight="1" x14ac:dyDescent="0.2">
      <c r="A10" s="59">
        <v>1</v>
      </c>
      <c r="B10" s="21" t="s">
        <v>109</v>
      </c>
      <c r="C10" s="32">
        <f>+E10+D10+F10+G10</f>
        <v>60.6</v>
      </c>
      <c r="D10" s="32"/>
      <c r="E10" s="36">
        <v>1.2</v>
      </c>
      <c r="F10" s="32">
        <v>59.4</v>
      </c>
      <c r="G10" s="155"/>
      <c r="H10" s="4"/>
      <c r="I10" s="4"/>
      <c r="J10" s="4"/>
      <c r="K10" s="4"/>
      <c r="L10" s="4"/>
      <c r="M10" s="4"/>
      <c r="N10" s="4"/>
      <c r="O10" s="4"/>
    </row>
    <row r="11" spans="1:15" ht="12.6" customHeight="1" x14ac:dyDescent="0.2">
      <c r="A11" s="59">
        <v>2</v>
      </c>
      <c r="B11" s="21" t="s">
        <v>83</v>
      </c>
      <c r="C11" s="32">
        <f t="shared" ref="C11:C63" si="0">+E11+D11+F11+G11</f>
        <v>65.2</v>
      </c>
      <c r="D11" s="32"/>
      <c r="E11" s="36">
        <v>1.2</v>
      </c>
      <c r="F11" s="32">
        <v>64</v>
      </c>
      <c r="G11" s="155"/>
      <c r="H11" s="4"/>
      <c r="I11" s="4"/>
      <c r="J11" s="4"/>
      <c r="K11" s="4"/>
      <c r="L11" s="4"/>
      <c r="M11" s="4"/>
      <c r="N11" s="4"/>
      <c r="O11" s="4"/>
    </row>
    <row r="12" spans="1:15" ht="12.6" customHeight="1" x14ac:dyDescent="0.2">
      <c r="A12" s="59">
        <v>3</v>
      </c>
      <c r="B12" s="21" t="s">
        <v>84</v>
      </c>
      <c r="C12" s="32">
        <f t="shared" si="0"/>
        <v>83</v>
      </c>
      <c r="D12" s="32"/>
      <c r="E12" s="36">
        <v>3</v>
      </c>
      <c r="F12" s="32">
        <v>80</v>
      </c>
      <c r="G12" s="155"/>
      <c r="H12" s="4"/>
      <c r="I12" s="4"/>
      <c r="J12" s="4"/>
      <c r="K12" s="4"/>
      <c r="L12" s="4"/>
      <c r="M12" s="4"/>
      <c r="N12" s="4"/>
      <c r="O12" s="4"/>
    </row>
    <row r="13" spans="1:15" ht="12.6" customHeight="1" x14ac:dyDescent="0.2">
      <c r="A13" s="59">
        <v>4</v>
      </c>
      <c r="B13" s="21" t="s">
        <v>88</v>
      </c>
      <c r="C13" s="32">
        <f t="shared" si="0"/>
        <v>88.5</v>
      </c>
      <c r="D13" s="32"/>
      <c r="E13" s="36">
        <v>3.5</v>
      </c>
      <c r="F13" s="32">
        <v>85</v>
      </c>
      <c r="G13" s="155"/>
      <c r="H13" s="4"/>
      <c r="I13" s="4"/>
      <c r="J13" s="4"/>
      <c r="K13" s="4"/>
      <c r="L13" s="4"/>
      <c r="M13" s="4"/>
      <c r="N13" s="4"/>
      <c r="O13" s="4"/>
    </row>
    <row r="14" spans="1:15" ht="12.6" customHeight="1" x14ac:dyDescent="0.2">
      <c r="A14" s="59">
        <v>5</v>
      </c>
      <c r="B14" s="21" t="s">
        <v>85</v>
      </c>
      <c r="C14" s="32">
        <f t="shared" si="0"/>
        <v>96</v>
      </c>
      <c r="D14" s="32"/>
      <c r="E14" s="36">
        <v>3</v>
      </c>
      <c r="F14" s="32">
        <v>93</v>
      </c>
      <c r="G14" s="155"/>
      <c r="H14" s="4"/>
      <c r="I14" s="4"/>
      <c r="J14" s="4"/>
      <c r="K14" s="4"/>
      <c r="L14" s="4"/>
      <c r="M14" s="4"/>
      <c r="N14" s="4"/>
      <c r="O14" s="4"/>
    </row>
    <row r="15" spans="1:15" ht="12.6" customHeight="1" x14ac:dyDescent="0.2">
      <c r="A15" s="59">
        <v>6</v>
      </c>
      <c r="B15" s="21" t="s">
        <v>86</v>
      </c>
      <c r="C15" s="32">
        <f t="shared" si="0"/>
        <v>53.900000000000006</v>
      </c>
      <c r="D15" s="32"/>
      <c r="E15" s="36">
        <v>0.7</v>
      </c>
      <c r="F15" s="32">
        <v>53.2</v>
      </c>
      <c r="G15" s="155"/>
      <c r="H15" s="4"/>
      <c r="I15" s="4"/>
      <c r="J15" s="4"/>
      <c r="K15" s="4"/>
      <c r="L15" s="4"/>
      <c r="M15" s="4"/>
      <c r="N15" s="4"/>
      <c r="O15" s="4"/>
    </row>
    <row r="16" spans="1:15" ht="12.6" customHeight="1" x14ac:dyDescent="0.2">
      <c r="A16" s="59">
        <v>7</v>
      </c>
      <c r="B16" s="21" t="s">
        <v>87</v>
      </c>
      <c r="C16" s="32">
        <f t="shared" si="0"/>
        <v>87.7</v>
      </c>
      <c r="D16" s="32"/>
      <c r="E16" s="36">
        <v>1.7</v>
      </c>
      <c r="F16" s="32">
        <v>86</v>
      </c>
      <c r="G16" s="155"/>
      <c r="H16" s="4"/>
      <c r="I16" s="4"/>
      <c r="J16" s="4"/>
      <c r="K16" s="4"/>
      <c r="L16" s="4"/>
      <c r="M16" s="4"/>
      <c r="N16" s="4"/>
      <c r="O16" s="4"/>
    </row>
    <row r="17" spans="1:15" ht="12.6" customHeight="1" x14ac:dyDescent="0.2">
      <c r="A17" s="59">
        <v>8</v>
      </c>
      <c r="B17" s="15" t="s">
        <v>99</v>
      </c>
      <c r="C17" s="32">
        <f t="shared" si="0"/>
        <v>74.7</v>
      </c>
      <c r="D17" s="32"/>
      <c r="E17" s="36">
        <v>0.4</v>
      </c>
      <c r="F17" s="32">
        <v>74.3</v>
      </c>
      <c r="G17" s="155"/>
      <c r="H17" s="4"/>
      <c r="I17" s="4"/>
      <c r="J17" s="4"/>
      <c r="K17" s="4"/>
      <c r="L17" s="4"/>
      <c r="M17" s="4"/>
      <c r="N17" s="4"/>
      <c r="O17" s="4"/>
    </row>
    <row r="18" spans="1:15" ht="12.6" customHeight="1" x14ac:dyDescent="0.2">
      <c r="A18" s="59">
        <v>9</v>
      </c>
      <c r="B18" s="21" t="s">
        <v>91</v>
      </c>
      <c r="C18" s="32">
        <f t="shared" si="0"/>
        <v>20</v>
      </c>
      <c r="D18" s="32">
        <v>9</v>
      </c>
      <c r="E18" s="36">
        <v>11</v>
      </c>
      <c r="F18" s="32"/>
      <c r="G18" s="155"/>
      <c r="H18" s="4"/>
      <c r="I18" s="4"/>
      <c r="J18" s="4"/>
      <c r="K18" s="4"/>
      <c r="L18" s="4"/>
      <c r="M18" s="4"/>
      <c r="N18" s="4"/>
      <c r="O18" s="4"/>
    </row>
    <row r="19" spans="1:15" ht="12.6" customHeight="1" x14ac:dyDescent="0.2">
      <c r="A19" s="59">
        <v>10</v>
      </c>
      <c r="B19" s="21" t="s">
        <v>39</v>
      </c>
      <c r="C19" s="32">
        <f t="shared" si="0"/>
        <v>10.6</v>
      </c>
      <c r="D19" s="32">
        <v>0.5</v>
      </c>
      <c r="E19" s="36">
        <v>0.1</v>
      </c>
      <c r="F19" s="32">
        <v>10</v>
      </c>
      <c r="G19" s="155"/>
      <c r="H19" s="4"/>
      <c r="I19" s="4"/>
      <c r="J19" s="4"/>
      <c r="K19" s="4"/>
      <c r="L19" s="4"/>
      <c r="M19" s="4"/>
      <c r="N19" s="4"/>
      <c r="O19" s="4"/>
    </row>
    <row r="20" spans="1:15" ht="12.6" customHeight="1" x14ac:dyDescent="0.2">
      <c r="A20" s="59">
        <v>11</v>
      </c>
      <c r="B20" s="22" t="s">
        <v>77</v>
      </c>
      <c r="C20" s="32">
        <f t="shared" si="0"/>
        <v>33.200000000000003</v>
      </c>
      <c r="D20" s="32">
        <v>1</v>
      </c>
      <c r="E20" s="36">
        <v>1.2</v>
      </c>
      <c r="F20" s="32">
        <v>31</v>
      </c>
      <c r="G20" s="155"/>
      <c r="H20" s="4"/>
      <c r="I20" s="4"/>
      <c r="J20" s="4"/>
      <c r="K20" s="4"/>
      <c r="L20" s="4"/>
      <c r="M20" s="4"/>
      <c r="N20" s="4"/>
      <c r="O20" s="4"/>
    </row>
    <row r="21" spans="1:15" ht="12.6" customHeight="1" x14ac:dyDescent="0.2">
      <c r="A21" s="59">
        <v>12</v>
      </c>
      <c r="B21" s="22" t="s">
        <v>78</v>
      </c>
      <c r="C21" s="32">
        <f t="shared" si="0"/>
        <v>4.5999999999999996</v>
      </c>
      <c r="D21" s="32">
        <v>2</v>
      </c>
      <c r="E21" s="36">
        <v>0.3</v>
      </c>
      <c r="F21" s="32">
        <v>2.2999999999999998</v>
      </c>
      <c r="G21" s="155"/>
      <c r="H21" s="4"/>
      <c r="I21" s="4"/>
      <c r="J21" s="4"/>
      <c r="K21" s="4"/>
      <c r="L21" s="4"/>
      <c r="M21" s="4"/>
      <c r="N21" s="4"/>
      <c r="O21" s="4"/>
    </row>
    <row r="22" spans="1:15" ht="12.6" customHeight="1" x14ac:dyDescent="0.2">
      <c r="A22" s="59">
        <v>13</v>
      </c>
      <c r="B22" s="22" t="s">
        <v>33</v>
      </c>
      <c r="C22" s="32">
        <f t="shared" si="0"/>
        <v>19.700000000000003</v>
      </c>
      <c r="D22" s="32">
        <v>3</v>
      </c>
      <c r="E22" s="36">
        <v>0.1</v>
      </c>
      <c r="F22" s="32">
        <v>16.600000000000001</v>
      </c>
      <c r="G22" s="155"/>
      <c r="H22" s="4"/>
      <c r="I22" s="4"/>
      <c r="J22" s="4"/>
      <c r="K22" s="4"/>
      <c r="L22" s="4"/>
      <c r="M22" s="4"/>
      <c r="N22" s="4"/>
      <c r="O22" s="4"/>
    </row>
    <row r="23" spans="1:15" ht="12.6" customHeight="1" x14ac:dyDescent="0.2">
      <c r="A23" s="59">
        <v>14</v>
      </c>
      <c r="B23" s="21" t="s">
        <v>110</v>
      </c>
      <c r="C23" s="32">
        <f t="shared" si="0"/>
        <v>9.5</v>
      </c>
      <c r="D23" s="32">
        <v>2.1</v>
      </c>
      <c r="E23" s="36">
        <v>1.4</v>
      </c>
      <c r="F23" s="32">
        <v>6</v>
      </c>
      <c r="G23" s="155"/>
      <c r="H23" s="4"/>
      <c r="I23" s="4"/>
      <c r="J23" s="4"/>
      <c r="K23" s="4"/>
      <c r="L23" s="4"/>
      <c r="M23" s="4"/>
      <c r="N23" s="4"/>
      <c r="O23" s="4"/>
    </row>
    <row r="24" spans="1:15" ht="25.5" x14ac:dyDescent="0.2">
      <c r="A24" s="59">
        <v>15</v>
      </c>
      <c r="B24" s="22" t="s">
        <v>89</v>
      </c>
      <c r="C24" s="32">
        <f t="shared" si="0"/>
        <v>32</v>
      </c>
      <c r="D24" s="32">
        <v>25</v>
      </c>
      <c r="E24" s="36">
        <v>3.5</v>
      </c>
      <c r="F24" s="32">
        <v>3.5</v>
      </c>
      <c r="G24" s="155"/>
      <c r="H24" s="4"/>
      <c r="I24" s="4"/>
      <c r="J24" s="4"/>
      <c r="K24" s="4"/>
      <c r="L24" s="4"/>
      <c r="M24" s="4"/>
      <c r="N24" s="4"/>
      <c r="O24" s="4"/>
    </row>
    <row r="25" spans="1:15" ht="15" customHeight="1" x14ac:dyDescent="0.2">
      <c r="A25" s="59">
        <v>16</v>
      </c>
      <c r="B25" s="21" t="s">
        <v>90</v>
      </c>
      <c r="C25" s="32">
        <f t="shared" si="0"/>
        <v>5.5</v>
      </c>
      <c r="D25" s="32">
        <v>2.5</v>
      </c>
      <c r="E25" s="36">
        <v>0.5</v>
      </c>
      <c r="F25" s="32">
        <v>2.5</v>
      </c>
      <c r="G25" s="155"/>
      <c r="H25" s="4"/>
      <c r="I25" s="4"/>
      <c r="J25" s="4"/>
      <c r="K25" s="4"/>
      <c r="L25" s="4"/>
      <c r="M25" s="4"/>
      <c r="N25" s="4"/>
      <c r="O25" s="4"/>
    </row>
    <row r="26" spans="1:15" ht="12.6" customHeight="1" x14ac:dyDescent="0.2">
      <c r="A26" s="59">
        <v>17</v>
      </c>
      <c r="B26" s="22" t="s">
        <v>72</v>
      </c>
      <c r="C26" s="32">
        <f t="shared" si="0"/>
        <v>12.3</v>
      </c>
      <c r="D26" s="32"/>
      <c r="E26" s="36">
        <v>4.2</v>
      </c>
      <c r="F26" s="32">
        <v>8.1</v>
      </c>
      <c r="G26" s="155"/>
      <c r="H26" s="4"/>
      <c r="I26" s="4"/>
      <c r="J26" s="4"/>
      <c r="K26" s="4"/>
      <c r="L26" s="4"/>
      <c r="M26" s="4"/>
      <c r="N26" s="4"/>
      <c r="O26" s="4"/>
    </row>
    <row r="27" spans="1:15" ht="12.6" customHeight="1" x14ac:dyDescent="0.2">
      <c r="A27" s="59">
        <v>18</v>
      </c>
      <c r="B27" s="22" t="s">
        <v>34</v>
      </c>
      <c r="C27" s="32">
        <f t="shared" si="0"/>
        <v>1.2999999999999998</v>
      </c>
      <c r="D27" s="32">
        <v>0.4</v>
      </c>
      <c r="E27" s="36">
        <v>0.3</v>
      </c>
      <c r="F27" s="32">
        <v>0.6</v>
      </c>
      <c r="G27" s="155"/>
      <c r="H27" s="4"/>
      <c r="I27" s="4"/>
      <c r="J27" s="4"/>
      <c r="K27" s="4"/>
      <c r="L27" s="4"/>
      <c r="M27" s="4"/>
      <c r="N27" s="4"/>
      <c r="O27" s="4"/>
    </row>
    <row r="28" spans="1:15" ht="12.6" customHeight="1" x14ac:dyDescent="0.2">
      <c r="A28" s="59">
        <v>19</v>
      </c>
      <c r="B28" s="22" t="s">
        <v>79</v>
      </c>
      <c r="C28" s="32">
        <f t="shared" si="0"/>
        <v>62.6</v>
      </c>
      <c r="D28" s="32"/>
      <c r="E28" s="36">
        <v>3</v>
      </c>
      <c r="F28" s="32">
        <v>59.6</v>
      </c>
      <c r="G28" s="155"/>
      <c r="H28" s="4"/>
      <c r="I28" s="4"/>
      <c r="J28" s="4"/>
      <c r="K28" s="4"/>
      <c r="L28" s="4"/>
      <c r="M28" s="4"/>
      <c r="N28" s="4"/>
      <c r="O28" s="4"/>
    </row>
    <row r="29" spans="1:15" ht="25.5" x14ac:dyDescent="0.2">
      <c r="A29" s="59">
        <v>20</v>
      </c>
      <c r="B29" s="27" t="s">
        <v>35</v>
      </c>
      <c r="C29" s="32">
        <f t="shared" si="0"/>
        <v>3.0999999999999996</v>
      </c>
      <c r="D29" s="32">
        <v>0.2</v>
      </c>
      <c r="E29" s="36">
        <v>0.1</v>
      </c>
      <c r="F29" s="32">
        <v>2.8</v>
      </c>
      <c r="G29" s="155"/>
      <c r="H29" s="4"/>
      <c r="I29" s="4"/>
      <c r="J29" s="4"/>
      <c r="K29" s="4"/>
      <c r="L29" s="4"/>
      <c r="M29" s="4"/>
      <c r="N29" s="4"/>
      <c r="O29" s="4"/>
    </row>
    <row r="30" spans="1:15" ht="12.6" customHeight="1" x14ac:dyDescent="0.2">
      <c r="A30" s="59">
        <v>21</v>
      </c>
      <c r="B30" s="22" t="s">
        <v>66</v>
      </c>
      <c r="C30" s="32">
        <f t="shared" si="0"/>
        <v>77.900000000000006</v>
      </c>
      <c r="D30" s="32">
        <v>38.299999999999997</v>
      </c>
      <c r="E30" s="36"/>
      <c r="F30" s="32">
        <v>39.6</v>
      </c>
      <c r="G30" s="155"/>
      <c r="H30" s="4"/>
      <c r="I30" s="4"/>
      <c r="J30" s="4"/>
      <c r="K30" s="4"/>
      <c r="L30" s="4"/>
      <c r="M30" s="4"/>
      <c r="N30" s="4"/>
      <c r="O30" s="4"/>
    </row>
    <row r="31" spans="1:15" ht="12.6" customHeight="1" x14ac:dyDescent="0.2">
      <c r="A31" s="59">
        <v>22</v>
      </c>
      <c r="B31" s="21" t="s">
        <v>189</v>
      </c>
      <c r="C31" s="32">
        <f t="shared" si="0"/>
        <v>14</v>
      </c>
      <c r="D31" s="32">
        <f>2+1</f>
        <v>3</v>
      </c>
      <c r="E31" s="36"/>
      <c r="F31" s="32">
        <v>11</v>
      </c>
      <c r="G31" s="155"/>
      <c r="H31" s="4"/>
      <c r="I31" s="4"/>
      <c r="J31" s="4"/>
      <c r="K31" s="4"/>
      <c r="L31" s="4"/>
      <c r="M31" s="4"/>
      <c r="N31" s="4"/>
      <c r="O31" s="4"/>
    </row>
    <row r="32" spans="1:15" ht="12.6" customHeight="1" x14ac:dyDescent="0.2">
      <c r="A32" s="59">
        <v>23</v>
      </c>
      <c r="B32" s="37" t="s">
        <v>47</v>
      </c>
      <c r="C32" s="32">
        <f t="shared" si="0"/>
        <v>87.1</v>
      </c>
      <c r="D32" s="32"/>
      <c r="E32" s="36"/>
      <c r="F32" s="32">
        <v>87.1</v>
      </c>
      <c r="G32" s="155"/>
      <c r="H32" s="4"/>
      <c r="I32" s="4"/>
      <c r="J32" s="4"/>
      <c r="K32" s="4"/>
      <c r="L32" s="4"/>
      <c r="M32" s="4"/>
      <c r="N32" s="4"/>
      <c r="O32" s="4"/>
    </row>
    <row r="33" spans="1:15" ht="12.6" customHeight="1" x14ac:dyDescent="0.2">
      <c r="A33" s="59">
        <v>24</v>
      </c>
      <c r="B33" s="37" t="s">
        <v>40</v>
      </c>
      <c r="C33" s="32">
        <f t="shared" si="0"/>
        <v>76.5</v>
      </c>
      <c r="D33" s="32">
        <v>0.5</v>
      </c>
      <c r="E33" s="36"/>
      <c r="F33" s="32">
        <v>76</v>
      </c>
      <c r="G33" s="155"/>
      <c r="H33" s="4"/>
      <c r="I33" s="4"/>
      <c r="J33" s="4"/>
      <c r="K33" s="4"/>
      <c r="L33" s="4"/>
      <c r="M33" s="4"/>
      <c r="N33" s="4"/>
      <c r="O33" s="4"/>
    </row>
    <row r="34" spans="1:15" ht="12.6" customHeight="1" x14ac:dyDescent="0.2">
      <c r="A34" s="59">
        <v>25</v>
      </c>
      <c r="B34" s="21" t="s">
        <v>41</v>
      </c>
      <c r="C34" s="32">
        <f t="shared" si="0"/>
        <v>87</v>
      </c>
      <c r="D34" s="32">
        <v>2</v>
      </c>
      <c r="E34" s="36">
        <v>7.5</v>
      </c>
      <c r="F34" s="32">
        <v>77.5</v>
      </c>
      <c r="G34" s="155"/>
      <c r="H34" s="4"/>
      <c r="I34" s="4"/>
      <c r="J34" s="4"/>
      <c r="K34" s="4"/>
      <c r="L34" s="4"/>
      <c r="M34" s="4"/>
      <c r="N34" s="4"/>
      <c r="O34" s="4"/>
    </row>
    <row r="35" spans="1:15" ht="12.6" customHeight="1" x14ac:dyDescent="0.2">
      <c r="A35" s="59">
        <v>26</v>
      </c>
      <c r="B35" s="37" t="s">
        <v>111</v>
      </c>
      <c r="C35" s="32">
        <f t="shared" si="0"/>
        <v>15.5</v>
      </c>
      <c r="D35" s="32">
        <v>14.7</v>
      </c>
      <c r="E35" s="36">
        <v>0.8</v>
      </c>
      <c r="F35" s="32"/>
      <c r="G35" s="155"/>
      <c r="H35" s="4"/>
      <c r="I35" s="4"/>
      <c r="J35" s="4"/>
      <c r="K35" s="4"/>
      <c r="L35" s="4"/>
      <c r="M35" s="4"/>
      <c r="N35" s="4"/>
      <c r="O35" s="4"/>
    </row>
    <row r="36" spans="1:15" ht="12.6" customHeight="1" x14ac:dyDescent="0.2">
      <c r="A36" s="59">
        <v>27</v>
      </c>
      <c r="B36" s="21" t="s">
        <v>67</v>
      </c>
      <c r="C36" s="32">
        <f t="shared" si="0"/>
        <v>80</v>
      </c>
      <c r="D36" s="32">
        <v>23</v>
      </c>
      <c r="E36" s="36">
        <v>35</v>
      </c>
      <c r="F36" s="32">
        <v>22</v>
      </c>
      <c r="G36" s="155"/>
      <c r="H36" s="4"/>
      <c r="I36" s="4"/>
      <c r="J36" s="4"/>
      <c r="K36" s="4"/>
      <c r="L36" s="4"/>
      <c r="M36" s="4"/>
      <c r="N36" s="4"/>
      <c r="O36" s="4"/>
    </row>
    <row r="37" spans="1:15" ht="12.6" customHeight="1" x14ac:dyDescent="0.2">
      <c r="A37" s="59">
        <v>28</v>
      </c>
      <c r="B37" s="37" t="s">
        <v>37</v>
      </c>
      <c r="C37" s="32">
        <f t="shared" si="0"/>
        <v>13</v>
      </c>
      <c r="D37" s="32">
        <f>8+1</f>
        <v>9</v>
      </c>
      <c r="E37" s="36">
        <v>4</v>
      </c>
      <c r="F37" s="32"/>
      <c r="G37" s="155"/>
      <c r="H37" s="4"/>
      <c r="I37" s="4"/>
      <c r="J37" s="4"/>
      <c r="K37" s="4"/>
      <c r="L37" s="4"/>
      <c r="M37" s="4"/>
      <c r="N37" s="4"/>
      <c r="O37" s="4"/>
    </row>
    <row r="38" spans="1:15" ht="12.6" customHeight="1" x14ac:dyDescent="0.2">
      <c r="A38" s="59">
        <v>29</v>
      </c>
      <c r="B38" s="116" t="s">
        <v>42</v>
      </c>
      <c r="C38" s="32">
        <f t="shared" si="0"/>
        <v>2.2999999999999998</v>
      </c>
      <c r="D38" s="32">
        <v>0.8</v>
      </c>
      <c r="E38" s="36">
        <v>1.5</v>
      </c>
      <c r="F38" s="32"/>
      <c r="G38" s="155"/>
      <c r="H38" s="4"/>
      <c r="I38" s="4"/>
      <c r="J38" s="4"/>
      <c r="K38" s="4"/>
      <c r="L38" s="4"/>
      <c r="M38" s="4"/>
      <c r="N38" s="4"/>
      <c r="O38" s="4"/>
    </row>
    <row r="39" spans="1:15" ht="12.6" customHeight="1" x14ac:dyDescent="0.2">
      <c r="A39" s="59">
        <v>30</v>
      </c>
      <c r="B39" s="37" t="s">
        <v>43</v>
      </c>
      <c r="C39" s="32">
        <f t="shared" si="0"/>
        <v>1.7</v>
      </c>
      <c r="D39" s="32">
        <v>1.2</v>
      </c>
      <c r="E39" s="36">
        <v>0.5</v>
      </c>
      <c r="F39" s="32"/>
      <c r="G39" s="155"/>
      <c r="H39" s="4"/>
      <c r="I39" s="4"/>
      <c r="J39" s="4"/>
      <c r="K39" s="4"/>
      <c r="L39" s="4"/>
      <c r="M39" s="4"/>
      <c r="N39" s="4"/>
      <c r="O39" s="4"/>
    </row>
    <row r="40" spans="1:15" ht="12.6" customHeight="1" x14ac:dyDescent="0.2">
      <c r="A40" s="59">
        <v>31</v>
      </c>
      <c r="B40" s="37" t="s">
        <v>38</v>
      </c>
      <c r="C40" s="32">
        <f t="shared" si="0"/>
        <v>2</v>
      </c>
      <c r="D40" s="32">
        <v>1</v>
      </c>
      <c r="E40" s="36">
        <v>1</v>
      </c>
      <c r="F40" s="32"/>
      <c r="G40" s="155"/>
      <c r="H40" s="4"/>
      <c r="I40" s="4"/>
      <c r="J40" s="4"/>
      <c r="K40" s="4"/>
      <c r="L40" s="4"/>
      <c r="M40" s="4"/>
      <c r="N40" s="4"/>
      <c r="O40" s="4"/>
    </row>
    <row r="41" spans="1:15" ht="12.6" customHeight="1" x14ac:dyDescent="0.2">
      <c r="A41" s="59">
        <v>32</v>
      </c>
      <c r="B41" s="37" t="s">
        <v>44</v>
      </c>
      <c r="C41" s="32">
        <f t="shared" si="0"/>
        <v>0.6</v>
      </c>
      <c r="D41" s="32">
        <v>0.5</v>
      </c>
      <c r="E41" s="36">
        <v>0.1</v>
      </c>
      <c r="F41" s="32"/>
      <c r="G41" s="155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59">
        <v>33</v>
      </c>
      <c r="B42" s="37" t="s">
        <v>45</v>
      </c>
      <c r="C42" s="32">
        <f t="shared" si="0"/>
        <v>0.6</v>
      </c>
      <c r="D42" s="32">
        <v>0.3</v>
      </c>
      <c r="E42" s="36">
        <v>0.3</v>
      </c>
      <c r="F42" s="32"/>
      <c r="G42" s="155"/>
      <c r="H42" s="4"/>
      <c r="I42" s="4"/>
      <c r="J42" s="4"/>
      <c r="K42" s="4"/>
      <c r="L42" s="4"/>
      <c r="M42" s="4"/>
      <c r="N42" s="4"/>
      <c r="O42" s="4"/>
    </row>
    <row r="43" spans="1:15" ht="25.5" x14ac:dyDescent="0.2">
      <c r="A43" s="59">
        <v>34</v>
      </c>
      <c r="B43" s="27" t="s">
        <v>46</v>
      </c>
      <c r="C43" s="32">
        <f t="shared" si="0"/>
        <v>7.1</v>
      </c>
      <c r="D43" s="32">
        <v>1.1000000000000001</v>
      </c>
      <c r="E43" s="36">
        <v>6</v>
      </c>
      <c r="F43" s="32"/>
      <c r="G43" s="155"/>
      <c r="H43" s="4"/>
      <c r="I43" s="4"/>
      <c r="J43" s="4"/>
      <c r="K43" s="4"/>
      <c r="L43" s="4"/>
      <c r="M43" s="4"/>
      <c r="N43" s="4"/>
      <c r="O43" s="4"/>
    </row>
    <row r="44" spans="1:15" ht="12.6" customHeight="1" x14ac:dyDescent="0.2">
      <c r="A44" s="59">
        <v>35</v>
      </c>
      <c r="B44" s="37" t="s">
        <v>36</v>
      </c>
      <c r="C44" s="32">
        <f t="shared" si="0"/>
        <v>45.5</v>
      </c>
      <c r="D44" s="32">
        <v>45</v>
      </c>
      <c r="E44" s="36">
        <v>0.5</v>
      </c>
      <c r="F44" s="32"/>
      <c r="G44" s="155"/>
      <c r="H44" s="4"/>
      <c r="I44" s="4"/>
      <c r="J44" s="4"/>
      <c r="K44" s="4"/>
      <c r="L44" s="4"/>
      <c r="M44" s="4"/>
      <c r="N44" s="4"/>
      <c r="O44" s="4"/>
    </row>
    <row r="45" spans="1:15" ht="12.6" customHeight="1" x14ac:dyDescent="0.2">
      <c r="A45" s="59">
        <v>36</v>
      </c>
      <c r="B45" s="22" t="s">
        <v>25</v>
      </c>
      <c r="C45" s="32">
        <f t="shared" si="0"/>
        <v>1</v>
      </c>
      <c r="D45" s="32">
        <v>1</v>
      </c>
      <c r="E45" s="36"/>
      <c r="F45" s="32"/>
      <c r="G45" s="155"/>
      <c r="H45" s="4"/>
      <c r="I45" s="4"/>
      <c r="J45" s="4"/>
      <c r="K45" s="4"/>
      <c r="L45" s="4"/>
      <c r="M45" s="4"/>
      <c r="N45" s="4"/>
      <c r="O45" s="4"/>
    </row>
    <row r="46" spans="1:15" ht="12.6" customHeight="1" x14ac:dyDescent="0.2">
      <c r="A46" s="59">
        <v>37</v>
      </c>
      <c r="B46" s="28" t="s">
        <v>1</v>
      </c>
      <c r="C46" s="32">
        <f t="shared" si="0"/>
        <v>97</v>
      </c>
      <c r="D46" s="32">
        <v>97</v>
      </c>
      <c r="E46" s="36"/>
      <c r="F46" s="32"/>
      <c r="G46" s="155"/>
      <c r="H46" s="4"/>
      <c r="I46" s="4"/>
      <c r="J46" s="4"/>
      <c r="K46" s="4"/>
      <c r="L46" s="4"/>
      <c r="M46" s="4"/>
      <c r="N46" s="4"/>
      <c r="O46" s="4"/>
    </row>
    <row r="47" spans="1:15" ht="12.6" customHeight="1" x14ac:dyDescent="0.2">
      <c r="A47" s="59">
        <v>38</v>
      </c>
      <c r="B47" s="37" t="s">
        <v>2</v>
      </c>
      <c r="C47" s="32">
        <f t="shared" si="0"/>
        <v>390</v>
      </c>
      <c r="D47" s="32"/>
      <c r="E47" s="36"/>
      <c r="F47" s="32">
        <v>390</v>
      </c>
      <c r="G47" s="155"/>
      <c r="H47" s="4"/>
      <c r="I47" s="4"/>
      <c r="J47" s="4"/>
      <c r="K47" s="4"/>
      <c r="L47" s="4"/>
      <c r="M47" s="4"/>
      <c r="N47" s="4"/>
      <c r="O47" s="4"/>
    </row>
    <row r="48" spans="1:15" ht="15" customHeight="1" x14ac:dyDescent="0.2">
      <c r="A48" s="59">
        <v>39</v>
      </c>
      <c r="B48" s="37" t="s">
        <v>15</v>
      </c>
      <c r="C48" s="32">
        <f t="shared" si="0"/>
        <v>322</v>
      </c>
      <c r="D48" s="32"/>
      <c r="E48" s="36"/>
      <c r="F48" s="32">
        <v>322</v>
      </c>
      <c r="G48" s="155"/>
      <c r="H48" s="4"/>
      <c r="I48" s="4"/>
      <c r="J48" s="4"/>
      <c r="K48" s="4"/>
      <c r="L48" s="4"/>
      <c r="M48" s="4"/>
      <c r="N48" s="4"/>
      <c r="O48" s="4"/>
    </row>
    <row r="49" spans="1:15" ht="12.6" customHeight="1" x14ac:dyDescent="0.2">
      <c r="A49" s="59">
        <v>40</v>
      </c>
      <c r="B49" s="37" t="s">
        <v>112</v>
      </c>
      <c r="C49" s="32">
        <f t="shared" si="0"/>
        <v>294.3</v>
      </c>
      <c r="D49" s="32"/>
      <c r="E49" s="36"/>
      <c r="F49" s="32">
        <v>294.3</v>
      </c>
      <c r="G49" s="155"/>
      <c r="H49" s="4"/>
      <c r="I49" s="4"/>
      <c r="J49" s="4"/>
      <c r="K49" s="4"/>
      <c r="L49" s="4"/>
      <c r="M49" s="4"/>
      <c r="N49" s="4"/>
      <c r="O49" s="4"/>
    </row>
    <row r="50" spans="1:15" ht="12.6" customHeight="1" x14ac:dyDescent="0.2">
      <c r="A50" s="59">
        <v>41</v>
      </c>
      <c r="B50" s="24" t="s">
        <v>82</v>
      </c>
      <c r="C50" s="32">
        <f t="shared" si="0"/>
        <v>5.8</v>
      </c>
      <c r="D50" s="32"/>
      <c r="E50" s="36"/>
      <c r="F50" s="32">
        <v>5.8</v>
      </c>
      <c r="G50" s="155"/>
      <c r="H50" s="4"/>
      <c r="I50" s="4"/>
      <c r="J50" s="4"/>
      <c r="K50" s="4"/>
      <c r="L50" s="4"/>
      <c r="M50" s="4"/>
      <c r="N50" s="4"/>
      <c r="O50" s="4"/>
    </row>
    <row r="51" spans="1:15" ht="25.5" x14ac:dyDescent="0.2">
      <c r="A51" s="59">
        <v>42</v>
      </c>
      <c r="B51" s="27" t="s">
        <v>113</v>
      </c>
      <c r="C51" s="32">
        <f t="shared" si="0"/>
        <v>9.4</v>
      </c>
      <c r="D51" s="32">
        <v>9.4</v>
      </c>
      <c r="E51" s="36"/>
      <c r="F51" s="32"/>
      <c r="G51" s="155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59">
        <v>43</v>
      </c>
      <c r="B52" s="60" t="s">
        <v>3</v>
      </c>
      <c r="C52" s="32">
        <f t="shared" si="0"/>
        <v>110.3</v>
      </c>
      <c r="D52" s="32"/>
      <c r="E52" s="36">
        <v>10.3</v>
      </c>
      <c r="F52" s="32"/>
      <c r="G52" s="155">
        <v>100</v>
      </c>
      <c r="H52" s="4"/>
      <c r="I52" s="4"/>
      <c r="J52" s="4"/>
      <c r="K52" s="4"/>
      <c r="L52" s="4"/>
      <c r="M52" s="4"/>
      <c r="N52" s="4"/>
      <c r="O52" s="4"/>
    </row>
    <row r="53" spans="1:15" ht="25.5" x14ac:dyDescent="0.2">
      <c r="A53" s="59">
        <v>44</v>
      </c>
      <c r="B53" s="27" t="s">
        <v>8</v>
      </c>
      <c r="C53" s="32">
        <f t="shared" si="0"/>
        <v>16.900000000000002</v>
      </c>
      <c r="D53" s="32">
        <v>0.3</v>
      </c>
      <c r="E53" s="36">
        <v>16.600000000000001</v>
      </c>
      <c r="F53" s="32"/>
      <c r="G53" s="155"/>
      <c r="H53" s="4"/>
      <c r="I53" s="4"/>
      <c r="J53" s="4"/>
      <c r="K53" s="4"/>
      <c r="L53" s="4"/>
      <c r="M53" s="4"/>
      <c r="N53" s="4"/>
      <c r="O53" s="4"/>
    </row>
    <row r="54" spans="1:15" ht="25.5" x14ac:dyDescent="0.2">
      <c r="A54" s="59">
        <v>45</v>
      </c>
      <c r="B54" s="27" t="s">
        <v>4</v>
      </c>
      <c r="C54" s="32">
        <f t="shared" si="0"/>
        <v>3.5</v>
      </c>
      <c r="D54" s="32"/>
      <c r="E54" s="36">
        <v>3.5</v>
      </c>
      <c r="F54" s="32"/>
      <c r="G54" s="155"/>
      <c r="H54" s="4"/>
      <c r="I54" s="4"/>
      <c r="J54" s="4"/>
      <c r="K54" s="4"/>
      <c r="L54" s="4"/>
      <c r="M54" s="4"/>
      <c r="N54" s="4"/>
      <c r="O54" s="4"/>
    </row>
    <row r="55" spans="1:15" ht="25.5" x14ac:dyDescent="0.2">
      <c r="A55" s="59">
        <v>46</v>
      </c>
      <c r="B55" s="27" t="s">
        <v>5</v>
      </c>
      <c r="C55" s="32">
        <f t="shared" si="0"/>
        <v>3.9</v>
      </c>
      <c r="D55" s="32">
        <v>1.4</v>
      </c>
      <c r="E55" s="36">
        <v>2.5</v>
      </c>
      <c r="F55" s="32"/>
      <c r="G55" s="155"/>
      <c r="H55" s="4"/>
      <c r="I55" s="4"/>
      <c r="J55" s="4"/>
      <c r="K55" s="4"/>
      <c r="L55" s="4"/>
      <c r="M55" s="4"/>
      <c r="N55" s="4"/>
      <c r="O55" s="4"/>
    </row>
    <row r="56" spans="1:15" ht="25.5" x14ac:dyDescent="0.2">
      <c r="A56" s="59">
        <v>47</v>
      </c>
      <c r="B56" s="27" t="s">
        <v>7</v>
      </c>
      <c r="C56" s="32">
        <f t="shared" si="0"/>
        <v>10.5</v>
      </c>
      <c r="D56" s="32">
        <v>3</v>
      </c>
      <c r="E56" s="36">
        <v>7.5</v>
      </c>
      <c r="F56" s="32"/>
      <c r="G56" s="155"/>
      <c r="H56" s="4"/>
      <c r="I56" s="4"/>
      <c r="J56" s="4"/>
      <c r="K56" s="4"/>
      <c r="L56" s="4"/>
      <c r="M56" s="4"/>
      <c r="N56" s="4"/>
      <c r="O56" s="4"/>
    </row>
    <row r="57" spans="1:15" ht="25.5" x14ac:dyDescent="0.2">
      <c r="A57" s="59">
        <v>48</v>
      </c>
      <c r="B57" s="27" t="s">
        <v>6</v>
      </c>
      <c r="C57" s="32">
        <f t="shared" si="0"/>
        <v>1.6</v>
      </c>
      <c r="D57" s="32">
        <v>0.6</v>
      </c>
      <c r="E57" s="36">
        <v>1</v>
      </c>
      <c r="F57" s="32"/>
      <c r="G57" s="155"/>
      <c r="H57" s="4"/>
      <c r="I57" s="4"/>
      <c r="J57" s="4"/>
      <c r="K57" s="4"/>
      <c r="L57" s="4"/>
      <c r="M57" s="4"/>
      <c r="N57" s="4"/>
      <c r="O57" s="4"/>
    </row>
    <row r="58" spans="1:15" ht="25.5" x14ac:dyDescent="0.2">
      <c r="A58" s="59">
        <v>49</v>
      </c>
      <c r="B58" s="27" t="s">
        <v>9</v>
      </c>
      <c r="C58" s="32">
        <f t="shared" si="0"/>
        <v>3.9</v>
      </c>
      <c r="D58" s="32"/>
      <c r="E58" s="36">
        <v>3.9</v>
      </c>
      <c r="F58" s="32"/>
      <c r="G58" s="155"/>
      <c r="H58" s="4"/>
      <c r="I58" s="4"/>
      <c r="J58" s="4"/>
      <c r="K58" s="4"/>
      <c r="L58" s="4"/>
      <c r="M58" s="4"/>
      <c r="N58" s="4"/>
      <c r="O58" s="4"/>
    </row>
    <row r="59" spans="1:15" ht="25.5" x14ac:dyDescent="0.2">
      <c r="A59" s="59">
        <v>50</v>
      </c>
      <c r="B59" s="28" t="s">
        <v>10</v>
      </c>
      <c r="C59" s="32">
        <f t="shared" si="0"/>
        <v>4.3000000000000007</v>
      </c>
      <c r="D59" s="32">
        <v>2.2000000000000002</v>
      </c>
      <c r="E59" s="36">
        <v>2.1</v>
      </c>
      <c r="F59" s="32"/>
      <c r="G59" s="155"/>
      <c r="H59" s="4"/>
      <c r="I59" s="4"/>
      <c r="J59" s="4"/>
      <c r="K59" s="4"/>
      <c r="L59" s="4"/>
      <c r="M59" s="4"/>
      <c r="N59" s="4"/>
      <c r="O59" s="4"/>
    </row>
    <row r="60" spans="1:15" ht="25.5" x14ac:dyDescent="0.2">
      <c r="A60" s="59">
        <v>51</v>
      </c>
      <c r="B60" s="27" t="s">
        <v>12</v>
      </c>
      <c r="C60" s="32">
        <f t="shared" si="0"/>
        <v>1.6</v>
      </c>
      <c r="D60" s="32">
        <v>0.1</v>
      </c>
      <c r="E60" s="36">
        <v>1.5</v>
      </c>
      <c r="F60" s="32"/>
      <c r="G60" s="155"/>
      <c r="H60" s="4"/>
      <c r="I60" s="4"/>
      <c r="J60" s="4"/>
      <c r="K60" s="4"/>
      <c r="L60" s="4"/>
      <c r="M60" s="4"/>
      <c r="N60" s="4"/>
      <c r="O60" s="4"/>
    </row>
    <row r="61" spans="1:15" ht="25.5" x14ac:dyDescent="0.2">
      <c r="A61" s="59">
        <v>52</v>
      </c>
      <c r="B61" s="27" t="s">
        <v>11</v>
      </c>
      <c r="C61" s="32">
        <f t="shared" si="0"/>
        <v>3.7</v>
      </c>
      <c r="D61" s="32">
        <v>2.6</v>
      </c>
      <c r="E61" s="36">
        <v>1.1000000000000001</v>
      </c>
      <c r="F61" s="32"/>
      <c r="G61" s="155"/>
      <c r="H61" s="4"/>
      <c r="I61" s="4"/>
      <c r="J61" s="4"/>
      <c r="K61" s="4"/>
      <c r="L61" s="4"/>
      <c r="M61" s="4"/>
      <c r="N61" s="4"/>
      <c r="O61" s="4"/>
    </row>
    <row r="62" spans="1:15" ht="25.5" x14ac:dyDescent="0.2">
      <c r="A62" s="59">
        <v>53</v>
      </c>
      <c r="B62" s="27" t="s">
        <v>13</v>
      </c>
      <c r="C62" s="32">
        <f t="shared" si="0"/>
        <v>4</v>
      </c>
      <c r="D62" s="32">
        <v>2</v>
      </c>
      <c r="E62" s="36">
        <v>2</v>
      </c>
      <c r="F62" s="32"/>
      <c r="G62" s="155"/>
      <c r="H62" s="4"/>
      <c r="I62" s="4"/>
      <c r="J62" s="4"/>
      <c r="K62" s="4"/>
      <c r="L62" s="4"/>
      <c r="M62" s="4"/>
      <c r="N62" s="4"/>
      <c r="O62" s="4"/>
    </row>
    <row r="63" spans="1:15" ht="25.5" x14ac:dyDescent="0.2">
      <c r="A63" s="59">
        <v>54</v>
      </c>
      <c r="B63" s="27" t="s">
        <v>14</v>
      </c>
      <c r="C63" s="32">
        <f t="shared" si="0"/>
        <v>2</v>
      </c>
      <c r="D63" s="32"/>
      <c r="E63" s="36">
        <v>2</v>
      </c>
      <c r="F63" s="32"/>
      <c r="G63" s="155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59">
        <v>55</v>
      </c>
      <c r="B64" s="61" t="s">
        <v>114</v>
      </c>
      <c r="C64" s="38">
        <f>+E64+D64+F64+G64</f>
        <v>2620.5000000000005</v>
      </c>
      <c r="D64" s="38">
        <f>SUM(D10:D63)</f>
        <v>305.70000000000005</v>
      </c>
      <c r="E64" s="38">
        <f>SUM(E10:E63)</f>
        <v>151.59999999999997</v>
      </c>
      <c r="F64" s="38">
        <f>SUM(F10:F63)</f>
        <v>2063.2000000000003</v>
      </c>
      <c r="G64" s="38">
        <f>SUM(G10:G63)</f>
        <v>100</v>
      </c>
      <c r="H64" s="4"/>
      <c r="I64" s="4"/>
      <c r="J64" s="95"/>
      <c r="K64" s="4"/>
      <c r="L64" s="4"/>
      <c r="M64" s="4"/>
      <c r="N64" s="4"/>
      <c r="O64" s="4"/>
    </row>
    <row r="65" spans="1:9" x14ac:dyDescent="0.2">
      <c r="E65" s="34"/>
      <c r="H65" s="95"/>
    </row>
    <row r="66" spans="1:9" x14ac:dyDescent="0.2">
      <c r="A66" s="225" t="s">
        <v>115</v>
      </c>
      <c r="B66" s="225"/>
      <c r="C66" s="225"/>
      <c r="D66" s="225"/>
      <c r="E66" s="225"/>
      <c r="F66" s="225"/>
    </row>
    <row r="67" spans="1:9" x14ac:dyDescent="0.2">
      <c r="C67" s="4"/>
      <c r="D67" s="4"/>
      <c r="E67" s="34"/>
      <c r="F67" s="4"/>
    </row>
    <row r="68" spans="1:9" x14ac:dyDescent="0.2">
      <c r="C68" s="4"/>
      <c r="D68" s="4"/>
      <c r="E68" s="4"/>
      <c r="F68" s="4"/>
    </row>
    <row r="69" spans="1:9" x14ac:dyDescent="0.2">
      <c r="C69" s="4"/>
      <c r="D69" s="4"/>
      <c r="E69" s="4"/>
      <c r="F69" s="4"/>
      <c r="G69" s="4"/>
      <c r="H69" s="4"/>
      <c r="I69" s="4"/>
    </row>
    <row r="70" spans="1:9" x14ac:dyDescent="0.2">
      <c r="C70" s="4"/>
      <c r="D70" s="4"/>
      <c r="E70" s="4"/>
      <c r="F70" s="4"/>
      <c r="H70" s="4"/>
    </row>
    <row r="71" spans="1:9" x14ac:dyDescent="0.2">
      <c r="H71" s="4"/>
    </row>
    <row r="74" spans="1:9" x14ac:dyDescent="0.2">
      <c r="B74" s="39"/>
    </row>
  </sheetData>
  <mergeCells count="9">
    <mergeCell ref="B1:F1"/>
    <mergeCell ref="B2:F2"/>
    <mergeCell ref="A66:F66"/>
    <mergeCell ref="E3:F3"/>
    <mergeCell ref="A7:A8"/>
    <mergeCell ref="B7:B8"/>
    <mergeCell ref="C7:C8"/>
    <mergeCell ref="D7:G7"/>
    <mergeCell ref="A5:G5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7"/>
  <sheetViews>
    <sheetView zoomScaleNormal="100" workbookViewId="0">
      <selection activeCell="H268" sqref="H268"/>
    </sheetView>
  </sheetViews>
  <sheetFormatPr defaultColWidth="9.140625" defaultRowHeight="12.75" x14ac:dyDescent="0.2"/>
  <cols>
    <col min="1" max="1" width="5.85546875" style="5" customWidth="1"/>
    <col min="2" max="2" width="6.7109375" style="6" customWidth="1"/>
    <col min="3" max="3" width="70.140625" style="3" customWidth="1"/>
    <col min="4" max="4" width="9.7109375" style="3" customWidth="1"/>
    <col min="5" max="11" width="9.140625" style="2" customWidth="1"/>
    <col min="12" max="16384" width="9.140625" style="2"/>
  </cols>
  <sheetData>
    <row r="1" spans="1:10" ht="15.75" customHeight="1" x14ac:dyDescent="0.25">
      <c r="C1" s="233" t="s">
        <v>184</v>
      </c>
      <c r="D1" s="233"/>
    </row>
    <row r="2" spans="1:10" ht="15.75" x14ac:dyDescent="0.25">
      <c r="C2" s="234" t="s">
        <v>678</v>
      </c>
      <c r="D2" s="234"/>
    </row>
    <row r="3" spans="1:10" ht="14.25" customHeight="1" x14ac:dyDescent="0.2">
      <c r="B3" s="7"/>
      <c r="D3" s="35" t="s">
        <v>69</v>
      </c>
      <c r="J3" s="170"/>
    </row>
    <row r="4" spans="1:10" ht="15.75" x14ac:dyDescent="0.2">
      <c r="B4" s="7"/>
      <c r="D4" s="35"/>
    </row>
    <row r="5" spans="1:10" ht="25.5" customHeight="1" x14ac:dyDescent="0.2">
      <c r="A5" s="235" t="s">
        <v>389</v>
      </c>
      <c r="B5" s="235"/>
      <c r="C5" s="235"/>
      <c r="D5" s="235"/>
    </row>
    <row r="6" spans="1:10" x14ac:dyDescent="0.2">
      <c r="B6" s="7"/>
      <c r="D6" s="84" t="s">
        <v>75</v>
      </c>
    </row>
    <row r="7" spans="1:10" ht="43.5" customHeight="1" x14ac:dyDescent="0.2">
      <c r="A7" s="8" t="s">
        <v>71</v>
      </c>
      <c r="B7" s="9" t="s">
        <v>190</v>
      </c>
      <c r="C7" s="8" t="s">
        <v>16</v>
      </c>
      <c r="D7" s="8" t="s">
        <v>17</v>
      </c>
      <c r="E7" s="4"/>
      <c r="F7" s="4"/>
    </row>
    <row r="8" spans="1:10" x14ac:dyDescent="0.2">
      <c r="A8" s="10">
        <v>1</v>
      </c>
      <c r="B8" s="11" t="s">
        <v>18</v>
      </c>
      <c r="C8" s="8">
        <v>3</v>
      </c>
      <c r="D8" s="8">
        <v>4</v>
      </c>
      <c r="E8" s="4"/>
      <c r="F8" s="4"/>
    </row>
    <row r="9" spans="1:10" ht="20.100000000000001" customHeight="1" x14ac:dyDescent="0.2">
      <c r="A9" s="12">
        <v>1</v>
      </c>
      <c r="B9" s="11" t="s">
        <v>48</v>
      </c>
      <c r="C9" s="13" t="s">
        <v>49</v>
      </c>
      <c r="D9" s="64">
        <f>+D10+D11+D12+D13+D14+D15+D16+D17+D18+D19+D20+D21+D22+D23+D24+D25+D26+D27+D28+D29+D30+D31+D32+D33+D34+D35+D37+D38+D39</f>
        <v>16942.500000000004</v>
      </c>
      <c r="E9" s="4"/>
      <c r="F9" s="4"/>
      <c r="G9" s="85"/>
      <c r="H9" s="85"/>
      <c r="I9" s="85"/>
    </row>
    <row r="10" spans="1:10" ht="12.6" customHeight="1" x14ac:dyDescent="0.2">
      <c r="A10" s="12">
        <v>2</v>
      </c>
      <c r="B10" s="1"/>
      <c r="C10" s="24" t="s">
        <v>92</v>
      </c>
      <c r="D10" s="19">
        <v>499.7</v>
      </c>
      <c r="E10" s="4"/>
      <c r="F10" s="4"/>
    </row>
    <row r="11" spans="1:10" ht="12.6" customHeight="1" x14ac:dyDescent="0.2">
      <c r="A11" s="12">
        <v>3</v>
      </c>
      <c r="B11" s="1"/>
      <c r="C11" s="24" t="s">
        <v>83</v>
      </c>
      <c r="D11" s="19">
        <v>532.70000000000005</v>
      </c>
      <c r="E11" s="4"/>
      <c r="F11" s="4"/>
    </row>
    <row r="12" spans="1:10" ht="12.6" customHeight="1" x14ac:dyDescent="0.2">
      <c r="A12" s="12">
        <v>4</v>
      </c>
      <c r="B12" s="1"/>
      <c r="C12" s="24" t="s">
        <v>84</v>
      </c>
      <c r="D12" s="19">
        <v>530.6</v>
      </c>
      <c r="E12" s="4"/>
      <c r="F12" s="4"/>
    </row>
    <row r="13" spans="1:10" ht="12.6" customHeight="1" x14ac:dyDescent="0.2">
      <c r="A13" s="12">
        <v>5</v>
      </c>
      <c r="B13" s="1"/>
      <c r="C13" s="24" t="s">
        <v>88</v>
      </c>
      <c r="D13" s="19">
        <v>536.9</v>
      </c>
      <c r="E13" s="4"/>
      <c r="F13" s="4"/>
    </row>
    <row r="14" spans="1:10" ht="12.6" customHeight="1" x14ac:dyDescent="0.2">
      <c r="A14" s="12">
        <v>6</v>
      </c>
      <c r="B14" s="1"/>
      <c r="C14" s="24" t="s">
        <v>85</v>
      </c>
      <c r="D14" s="19">
        <v>492.5</v>
      </c>
      <c r="E14" s="4"/>
      <c r="F14" s="4"/>
    </row>
    <row r="15" spans="1:10" ht="12.6" customHeight="1" x14ac:dyDescent="0.2">
      <c r="A15" s="12">
        <v>7</v>
      </c>
      <c r="B15" s="1"/>
      <c r="C15" s="24" t="s">
        <v>86</v>
      </c>
      <c r="D15" s="19">
        <v>596.9</v>
      </c>
      <c r="E15" s="4"/>
      <c r="F15" s="4"/>
    </row>
    <row r="16" spans="1:10" ht="12.6" customHeight="1" x14ac:dyDescent="0.2">
      <c r="A16" s="12">
        <v>8</v>
      </c>
      <c r="B16" s="1"/>
      <c r="C16" s="24" t="s">
        <v>87</v>
      </c>
      <c r="D16" s="19">
        <v>563.6</v>
      </c>
      <c r="E16" s="4"/>
      <c r="F16" s="4"/>
    </row>
    <row r="17" spans="1:6" ht="12.6" customHeight="1" x14ac:dyDescent="0.2">
      <c r="A17" s="12">
        <v>9</v>
      </c>
      <c r="B17" s="1"/>
      <c r="C17" s="15" t="s">
        <v>99</v>
      </c>
      <c r="D17" s="19">
        <v>498.9</v>
      </c>
      <c r="E17" s="4"/>
      <c r="F17" s="4"/>
    </row>
    <row r="18" spans="1:6" ht="12.6" customHeight="1" x14ac:dyDescent="0.2">
      <c r="A18" s="12">
        <v>10</v>
      </c>
      <c r="B18" s="1"/>
      <c r="C18" s="24" t="s">
        <v>91</v>
      </c>
      <c r="D18" s="19">
        <v>509.1</v>
      </c>
      <c r="E18" s="4"/>
      <c r="F18" s="4"/>
    </row>
    <row r="19" spans="1:6" x14ac:dyDescent="0.2">
      <c r="A19" s="12">
        <v>11</v>
      </c>
      <c r="B19" s="1"/>
      <c r="C19" s="24" t="s">
        <v>39</v>
      </c>
      <c r="D19" s="19">
        <v>502.8</v>
      </c>
      <c r="E19" s="4"/>
      <c r="F19" s="4"/>
    </row>
    <row r="20" spans="1:6" ht="12.6" customHeight="1" x14ac:dyDescent="0.2">
      <c r="A20" s="12">
        <v>12</v>
      </c>
      <c r="B20" s="1"/>
      <c r="C20" s="15" t="s">
        <v>77</v>
      </c>
      <c r="D20" s="19">
        <v>1240.9000000000001</v>
      </c>
      <c r="E20" s="4"/>
      <c r="F20" s="4"/>
    </row>
    <row r="21" spans="1:6" ht="12.6" customHeight="1" x14ac:dyDescent="0.2">
      <c r="A21" s="12">
        <v>13</v>
      </c>
      <c r="B21" s="1"/>
      <c r="C21" s="15" t="s">
        <v>78</v>
      </c>
      <c r="D21" s="19">
        <v>452.4</v>
      </c>
      <c r="E21" s="4"/>
      <c r="F21" s="4"/>
    </row>
    <row r="22" spans="1:6" ht="12.6" customHeight="1" x14ac:dyDescent="0.2">
      <c r="A22" s="12">
        <v>14</v>
      </c>
      <c r="B22" s="1"/>
      <c r="C22" s="15" t="s">
        <v>33</v>
      </c>
      <c r="D22" s="19">
        <v>974.3</v>
      </c>
      <c r="E22" s="4"/>
      <c r="F22" s="4"/>
    </row>
    <row r="23" spans="1:6" ht="12.6" customHeight="1" x14ac:dyDescent="0.2">
      <c r="A23" s="12">
        <v>15</v>
      </c>
      <c r="B23" s="1"/>
      <c r="C23" s="24" t="s">
        <v>80</v>
      </c>
      <c r="D23" s="19">
        <v>742.2</v>
      </c>
      <c r="E23" s="4"/>
      <c r="F23" s="4"/>
    </row>
    <row r="24" spans="1:6" ht="12.6" customHeight="1" x14ac:dyDescent="0.2">
      <c r="A24" s="12">
        <v>16</v>
      </c>
      <c r="B24" s="1"/>
      <c r="C24" s="15" t="s">
        <v>89</v>
      </c>
      <c r="D24" s="19">
        <v>658</v>
      </c>
      <c r="E24" s="4"/>
      <c r="F24" s="4"/>
    </row>
    <row r="25" spans="1:6" ht="12.6" customHeight="1" x14ac:dyDescent="0.2">
      <c r="A25" s="12">
        <v>17</v>
      </c>
      <c r="B25" s="1"/>
      <c r="C25" s="24" t="s">
        <v>90</v>
      </c>
      <c r="D25" s="19">
        <v>516.6</v>
      </c>
      <c r="E25" s="4"/>
      <c r="F25" s="4"/>
    </row>
    <row r="26" spans="1:6" ht="12.6" customHeight="1" x14ac:dyDescent="0.2">
      <c r="A26" s="12">
        <v>18</v>
      </c>
      <c r="B26" s="1"/>
      <c r="C26" s="15" t="s">
        <v>72</v>
      </c>
      <c r="D26" s="19">
        <v>526</v>
      </c>
      <c r="E26" s="4"/>
      <c r="F26" s="4"/>
    </row>
    <row r="27" spans="1:6" ht="12.6" customHeight="1" x14ac:dyDescent="0.2">
      <c r="A27" s="12">
        <v>19</v>
      </c>
      <c r="B27" s="1"/>
      <c r="C27" s="15" t="s">
        <v>34</v>
      </c>
      <c r="D27" s="19">
        <v>326.10000000000002</v>
      </c>
      <c r="E27" s="4"/>
      <c r="F27" s="4"/>
    </row>
    <row r="28" spans="1:6" ht="12.6" customHeight="1" x14ac:dyDescent="0.2">
      <c r="A28" s="12">
        <v>20</v>
      </c>
      <c r="B28" s="1"/>
      <c r="C28" s="15" t="s">
        <v>79</v>
      </c>
      <c r="D28" s="19">
        <v>876.1</v>
      </c>
      <c r="E28" s="4"/>
      <c r="F28" s="4"/>
    </row>
    <row r="29" spans="1:6" ht="12.6" customHeight="1" x14ac:dyDescent="0.2">
      <c r="A29" s="12">
        <v>21</v>
      </c>
      <c r="B29" s="1"/>
      <c r="C29" s="15" t="s">
        <v>35</v>
      </c>
      <c r="D29" s="19">
        <v>319</v>
      </c>
      <c r="E29" s="4"/>
      <c r="F29" s="4"/>
    </row>
    <row r="30" spans="1:6" x14ac:dyDescent="0.2">
      <c r="A30" s="12">
        <v>22</v>
      </c>
      <c r="B30" s="1"/>
      <c r="C30" s="15" t="s">
        <v>66</v>
      </c>
      <c r="D30" s="19">
        <v>559.70000000000005</v>
      </c>
      <c r="E30" s="4"/>
      <c r="F30" s="4"/>
    </row>
    <row r="31" spans="1:6" ht="12.6" customHeight="1" x14ac:dyDescent="0.2">
      <c r="A31" s="12">
        <v>23</v>
      </c>
      <c r="B31" s="1"/>
      <c r="C31" s="21" t="s">
        <v>189</v>
      </c>
      <c r="D31" s="19">
        <v>1.9</v>
      </c>
      <c r="E31" s="4"/>
      <c r="F31" s="4"/>
    </row>
    <row r="32" spans="1:6" ht="12.6" customHeight="1" x14ac:dyDescent="0.2">
      <c r="A32" s="12">
        <v>24</v>
      </c>
      <c r="B32" s="1"/>
      <c r="C32" s="24" t="s">
        <v>47</v>
      </c>
      <c r="D32" s="19">
        <v>447.2</v>
      </c>
      <c r="E32" s="4"/>
      <c r="F32" s="4"/>
    </row>
    <row r="33" spans="1:6" ht="12.6" customHeight="1" x14ac:dyDescent="0.2">
      <c r="A33" s="12">
        <v>25</v>
      </c>
      <c r="B33" s="1"/>
      <c r="C33" s="24" t="s">
        <v>40</v>
      </c>
      <c r="D33" s="19">
        <v>442.5</v>
      </c>
      <c r="E33" s="4"/>
      <c r="F33" s="4"/>
    </row>
    <row r="34" spans="1:6" ht="12.6" customHeight="1" x14ac:dyDescent="0.2">
      <c r="A34" s="12">
        <v>26</v>
      </c>
      <c r="B34" s="1"/>
      <c r="C34" s="24" t="s">
        <v>41</v>
      </c>
      <c r="D34" s="19">
        <v>1171</v>
      </c>
      <c r="E34" s="4"/>
      <c r="F34" s="4"/>
    </row>
    <row r="35" spans="1:6" x14ac:dyDescent="0.2">
      <c r="A35" s="236">
        <v>27</v>
      </c>
      <c r="B35" s="238"/>
      <c r="C35" s="24" t="s">
        <v>76</v>
      </c>
      <c r="D35" s="19">
        <f>158.2+30</f>
        <v>188.2</v>
      </c>
      <c r="E35" s="4"/>
      <c r="F35" s="4"/>
    </row>
    <row r="36" spans="1:6" x14ac:dyDescent="0.2">
      <c r="A36" s="237"/>
      <c r="B36" s="239"/>
      <c r="C36" s="66" t="s">
        <v>352</v>
      </c>
      <c r="D36" s="19">
        <v>30</v>
      </c>
      <c r="E36" s="4"/>
      <c r="F36" s="4"/>
    </row>
    <row r="37" spans="1:6" ht="12.6" customHeight="1" x14ac:dyDescent="0.2">
      <c r="A37" s="12">
        <v>28</v>
      </c>
      <c r="B37" s="1"/>
      <c r="C37" s="161" t="s">
        <v>15</v>
      </c>
      <c r="D37" s="19">
        <v>185.4</v>
      </c>
      <c r="E37" s="4"/>
      <c r="F37" s="4"/>
    </row>
    <row r="38" spans="1:6" ht="12.6" customHeight="1" x14ac:dyDescent="0.2">
      <c r="A38" s="12">
        <v>29</v>
      </c>
      <c r="B38" s="1"/>
      <c r="C38" s="161" t="s">
        <v>19</v>
      </c>
      <c r="D38" s="19">
        <v>187.5</v>
      </c>
      <c r="E38" s="4"/>
      <c r="F38" s="4"/>
    </row>
    <row r="39" spans="1:6" ht="12.6" customHeight="1" x14ac:dyDescent="0.2">
      <c r="A39" s="12">
        <v>30</v>
      </c>
      <c r="B39" s="1"/>
      <c r="C39" s="16" t="s">
        <v>93</v>
      </c>
      <c r="D39" s="67">
        <f>+D40+D47+D44+D43+D45+D41+D46+D42</f>
        <v>1863.8</v>
      </c>
      <c r="E39" s="4"/>
      <c r="F39" s="4"/>
    </row>
    <row r="40" spans="1:6" ht="15" customHeight="1" x14ac:dyDescent="0.2">
      <c r="A40" s="171" t="s">
        <v>526</v>
      </c>
      <c r="B40" s="1"/>
      <c r="C40" s="24" t="s">
        <v>3</v>
      </c>
      <c r="D40" s="67">
        <f>3+18.1</f>
        <v>21.1</v>
      </c>
      <c r="E40" s="4"/>
      <c r="F40" s="4"/>
    </row>
    <row r="41" spans="1:6" ht="15" customHeight="1" x14ac:dyDescent="0.2">
      <c r="A41" s="171" t="s">
        <v>527</v>
      </c>
      <c r="B41" s="1"/>
      <c r="C41" s="24" t="s">
        <v>730</v>
      </c>
      <c r="D41" s="67">
        <v>50</v>
      </c>
      <c r="E41" s="4"/>
      <c r="F41" s="4"/>
    </row>
    <row r="42" spans="1:6" ht="15" customHeight="1" x14ac:dyDescent="0.2">
      <c r="A42" s="171" t="s">
        <v>528</v>
      </c>
      <c r="B42" s="1"/>
      <c r="C42" s="24" t="s">
        <v>521</v>
      </c>
      <c r="D42" s="67">
        <v>22</v>
      </c>
      <c r="E42" s="4"/>
      <c r="F42" s="4"/>
    </row>
    <row r="43" spans="1:6" ht="15.75" customHeight="1" x14ac:dyDescent="0.2">
      <c r="A43" s="171" t="s">
        <v>529</v>
      </c>
      <c r="B43" s="1"/>
      <c r="C43" s="66" t="s">
        <v>159</v>
      </c>
      <c r="D43" s="67">
        <v>70</v>
      </c>
      <c r="E43" s="4"/>
      <c r="F43" s="4"/>
    </row>
    <row r="44" spans="1:6" ht="15.75" customHeight="1" x14ac:dyDescent="0.2">
      <c r="A44" s="171" t="s">
        <v>530</v>
      </c>
      <c r="B44" s="1"/>
      <c r="C44" s="15" t="s">
        <v>401</v>
      </c>
      <c r="D44" s="67">
        <v>123</v>
      </c>
      <c r="E44" s="4"/>
      <c r="F44" s="4"/>
    </row>
    <row r="45" spans="1:6" ht="12.6" customHeight="1" x14ac:dyDescent="0.2">
      <c r="A45" s="171" t="s">
        <v>531</v>
      </c>
      <c r="B45" s="1"/>
      <c r="C45" s="66" t="s">
        <v>402</v>
      </c>
      <c r="D45" s="67">
        <v>20</v>
      </c>
      <c r="E45" s="4"/>
      <c r="F45" s="4"/>
    </row>
    <row r="46" spans="1:6" ht="25.5" customHeight="1" x14ac:dyDescent="0.2">
      <c r="A46" s="171" t="s">
        <v>532</v>
      </c>
      <c r="B46" s="1"/>
      <c r="C46" s="16" t="s">
        <v>403</v>
      </c>
      <c r="D46" s="67">
        <v>57.7</v>
      </c>
      <c r="E46" s="4"/>
      <c r="F46" s="4"/>
    </row>
    <row r="47" spans="1:6" ht="27" x14ac:dyDescent="0.2">
      <c r="A47" s="171" t="s">
        <v>533</v>
      </c>
      <c r="B47" s="1"/>
      <c r="C47" s="172" t="s">
        <v>693</v>
      </c>
      <c r="D47" s="173">
        <f>SUM(D48:D59)</f>
        <v>1500</v>
      </c>
      <c r="E47" s="4"/>
      <c r="F47" s="4"/>
    </row>
    <row r="48" spans="1:6" x14ac:dyDescent="0.2">
      <c r="A48" s="171" t="s">
        <v>534</v>
      </c>
      <c r="B48" s="1"/>
      <c r="C48" s="174" t="s">
        <v>404</v>
      </c>
      <c r="D48" s="67">
        <v>150</v>
      </c>
      <c r="E48" s="4"/>
      <c r="F48" s="4"/>
    </row>
    <row r="49" spans="1:6" ht="25.5" x14ac:dyDescent="0.2">
      <c r="A49" s="171" t="s">
        <v>535</v>
      </c>
      <c r="B49" s="1"/>
      <c r="C49" s="68" t="s">
        <v>694</v>
      </c>
      <c r="D49" s="67">
        <v>35</v>
      </c>
      <c r="E49" s="4"/>
      <c r="F49" s="4"/>
    </row>
    <row r="50" spans="1:6" ht="15.75" customHeight="1" x14ac:dyDescent="0.2">
      <c r="A50" s="171" t="s">
        <v>536</v>
      </c>
      <c r="B50" s="1"/>
      <c r="C50" s="175" t="s">
        <v>405</v>
      </c>
      <c r="D50" s="176">
        <v>100</v>
      </c>
      <c r="E50" s="4"/>
      <c r="F50" s="4"/>
    </row>
    <row r="51" spans="1:6" x14ac:dyDescent="0.2">
      <c r="A51" s="171" t="s">
        <v>537</v>
      </c>
      <c r="B51" s="1"/>
      <c r="C51" s="175" t="s">
        <v>406</v>
      </c>
      <c r="D51" s="67">
        <v>400</v>
      </c>
      <c r="E51" s="4"/>
      <c r="F51" s="4"/>
    </row>
    <row r="52" spans="1:6" ht="25.5" x14ac:dyDescent="0.2">
      <c r="A52" s="171" t="s">
        <v>538</v>
      </c>
      <c r="B52" s="1"/>
      <c r="C52" s="53" t="s">
        <v>407</v>
      </c>
      <c r="D52" s="67">
        <v>150</v>
      </c>
      <c r="E52" s="4"/>
      <c r="F52" s="4"/>
    </row>
    <row r="53" spans="1:6" ht="25.5" x14ac:dyDescent="0.2">
      <c r="A53" s="171" t="s">
        <v>539</v>
      </c>
      <c r="B53" s="1"/>
      <c r="C53" s="53" t="s">
        <v>408</v>
      </c>
      <c r="D53" s="67">
        <v>300</v>
      </c>
      <c r="E53" s="4"/>
      <c r="F53" s="4"/>
    </row>
    <row r="54" spans="1:6" x14ac:dyDescent="0.2">
      <c r="A54" s="171" t="s">
        <v>540</v>
      </c>
      <c r="B54" s="1"/>
      <c r="C54" s="53" t="s">
        <v>409</v>
      </c>
      <c r="D54" s="67">
        <v>145</v>
      </c>
      <c r="E54" s="4"/>
      <c r="F54" s="4"/>
    </row>
    <row r="55" spans="1:6" ht="25.5" x14ac:dyDescent="0.2">
      <c r="A55" s="171" t="s">
        <v>541</v>
      </c>
      <c r="B55" s="1"/>
      <c r="C55" s="53" t="s">
        <v>410</v>
      </c>
      <c r="D55" s="67">
        <v>30</v>
      </c>
      <c r="E55" s="4"/>
      <c r="F55" s="4"/>
    </row>
    <row r="56" spans="1:6" x14ac:dyDescent="0.2">
      <c r="A56" s="171" t="s">
        <v>542</v>
      </c>
      <c r="B56" s="18"/>
      <c r="C56" s="68" t="s">
        <v>413</v>
      </c>
      <c r="D56" s="32">
        <v>30</v>
      </c>
      <c r="E56" s="4"/>
      <c r="F56" s="4"/>
    </row>
    <row r="57" spans="1:6" ht="25.5" x14ac:dyDescent="0.2">
      <c r="A57" s="171" t="s">
        <v>543</v>
      </c>
      <c r="B57" s="1"/>
      <c r="C57" s="53" t="s">
        <v>411</v>
      </c>
      <c r="D57" s="67">
        <v>50</v>
      </c>
      <c r="E57" s="4"/>
      <c r="F57" s="4"/>
    </row>
    <row r="58" spans="1:6" x14ac:dyDescent="0.2">
      <c r="A58" s="171" t="s">
        <v>544</v>
      </c>
      <c r="B58" s="1"/>
      <c r="C58" s="53" t="s">
        <v>412</v>
      </c>
      <c r="D58" s="67">
        <v>70</v>
      </c>
      <c r="E58" s="4"/>
      <c r="F58" s="4"/>
    </row>
    <row r="59" spans="1:6" ht="25.5" x14ac:dyDescent="0.2">
      <c r="A59" s="171" t="s">
        <v>545</v>
      </c>
      <c r="B59" s="1"/>
      <c r="C59" s="66" t="s">
        <v>414</v>
      </c>
      <c r="D59" s="67">
        <v>40</v>
      </c>
      <c r="E59" s="4"/>
      <c r="F59" s="4"/>
    </row>
    <row r="60" spans="1:6" ht="20.100000000000001" customHeight="1" x14ac:dyDescent="0.2">
      <c r="A60" s="12">
        <v>31</v>
      </c>
      <c r="B60" s="11" t="s">
        <v>50</v>
      </c>
      <c r="C60" s="17" t="s">
        <v>51</v>
      </c>
      <c r="D60" s="38">
        <f>+D61+D63</f>
        <v>1020.9000000000001</v>
      </c>
      <c r="E60" s="4"/>
      <c r="F60" s="4"/>
    </row>
    <row r="61" spans="1:6" x14ac:dyDescent="0.2">
      <c r="A61" s="236">
        <v>32</v>
      </c>
      <c r="B61" s="11"/>
      <c r="C61" s="15" t="s">
        <v>94</v>
      </c>
      <c r="D61" s="19">
        <f>112.5+62+D62</f>
        <v>175.3</v>
      </c>
      <c r="E61" s="4"/>
      <c r="F61" s="4"/>
    </row>
    <row r="62" spans="1:6" ht="25.5" x14ac:dyDescent="0.2">
      <c r="A62" s="244"/>
      <c r="B62" s="11"/>
      <c r="C62" s="109" t="s">
        <v>415</v>
      </c>
      <c r="D62" s="19">
        <v>0.8</v>
      </c>
      <c r="E62" s="4"/>
      <c r="F62" s="4"/>
    </row>
    <row r="63" spans="1:6" ht="12.6" customHeight="1" x14ac:dyDescent="0.2">
      <c r="A63" s="12">
        <v>33</v>
      </c>
      <c r="B63" s="1"/>
      <c r="C63" s="16" t="s">
        <v>93</v>
      </c>
      <c r="D63" s="19">
        <f>SUM(D64:D86)</f>
        <v>845.60000000000014</v>
      </c>
      <c r="E63" s="4"/>
      <c r="F63" s="4"/>
    </row>
    <row r="64" spans="1:6" ht="12.6" customHeight="1" x14ac:dyDescent="0.2">
      <c r="A64" s="171" t="s">
        <v>546</v>
      </c>
      <c r="B64" s="1"/>
      <c r="C64" s="24" t="s">
        <v>3</v>
      </c>
      <c r="D64" s="19">
        <v>3</v>
      </c>
      <c r="E64" s="4"/>
      <c r="F64" s="4"/>
    </row>
    <row r="65" spans="1:6" ht="25.5" x14ac:dyDescent="0.2">
      <c r="A65" s="171" t="s">
        <v>547</v>
      </c>
      <c r="B65" s="1"/>
      <c r="C65" s="175" t="s">
        <v>399</v>
      </c>
      <c r="D65" s="19">
        <v>10</v>
      </c>
      <c r="E65" s="4"/>
      <c r="F65" s="4"/>
    </row>
    <row r="66" spans="1:6" ht="25.5" x14ac:dyDescent="0.2">
      <c r="A66" s="171" t="s">
        <v>548</v>
      </c>
      <c r="B66" s="1"/>
      <c r="C66" s="175" t="s">
        <v>400</v>
      </c>
      <c r="D66" s="19">
        <v>10</v>
      </c>
      <c r="E66" s="4"/>
      <c r="F66" s="4"/>
    </row>
    <row r="67" spans="1:6" ht="25.5" x14ac:dyDescent="0.2">
      <c r="A67" s="171" t="s">
        <v>549</v>
      </c>
      <c r="B67" s="1"/>
      <c r="C67" s="175" t="s">
        <v>695</v>
      </c>
      <c r="D67" s="19">
        <v>3</v>
      </c>
      <c r="E67" s="4"/>
      <c r="F67" s="4"/>
    </row>
    <row r="68" spans="1:6" x14ac:dyDescent="0.2">
      <c r="A68" s="171" t="s">
        <v>550</v>
      </c>
      <c r="B68" s="1"/>
      <c r="C68" s="175" t="s">
        <v>696</v>
      </c>
      <c r="D68" s="19">
        <v>7.8</v>
      </c>
      <c r="E68" s="4"/>
      <c r="F68" s="4"/>
    </row>
    <row r="69" spans="1:6" ht="25.5" x14ac:dyDescent="0.2">
      <c r="A69" s="171" t="s">
        <v>551</v>
      </c>
      <c r="B69" s="1"/>
      <c r="C69" s="177" t="s">
        <v>697</v>
      </c>
      <c r="D69" s="19">
        <v>80.400000000000006</v>
      </c>
      <c r="E69" s="4"/>
      <c r="F69" s="4"/>
    </row>
    <row r="70" spans="1:6" ht="25.5" x14ac:dyDescent="0.2">
      <c r="A70" s="171" t="s">
        <v>552</v>
      </c>
      <c r="B70" s="1"/>
      <c r="C70" s="177" t="s">
        <v>698</v>
      </c>
      <c r="D70" s="19">
        <v>3</v>
      </c>
      <c r="E70" s="4"/>
      <c r="F70" s="4"/>
    </row>
    <row r="71" spans="1:6" ht="25.5" x14ac:dyDescent="0.2">
      <c r="A71" s="171" t="s">
        <v>553</v>
      </c>
      <c r="B71" s="1"/>
      <c r="C71" s="177" t="s">
        <v>699</v>
      </c>
      <c r="D71" s="19">
        <v>21</v>
      </c>
      <c r="E71" s="4"/>
      <c r="F71" s="4"/>
    </row>
    <row r="72" spans="1:6" ht="25.5" x14ac:dyDescent="0.2">
      <c r="A72" s="171" t="s">
        <v>554</v>
      </c>
      <c r="B72" s="1"/>
      <c r="C72" s="177" t="s">
        <v>700</v>
      </c>
      <c r="D72" s="19">
        <v>19.100000000000001</v>
      </c>
      <c r="E72" s="4"/>
      <c r="F72" s="4"/>
    </row>
    <row r="73" spans="1:6" ht="27.6" customHeight="1" x14ac:dyDescent="0.2">
      <c r="A73" s="171" t="s">
        <v>555</v>
      </c>
      <c r="B73" s="1"/>
      <c r="C73" s="175" t="s">
        <v>416</v>
      </c>
      <c r="D73" s="19">
        <v>25.3</v>
      </c>
      <c r="E73" s="4"/>
      <c r="F73" s="4"/>
    </row>
    <row r="74" spans="1:6" ht="25.5" x14ac:dyDescent="0.2">
      <c r="A74" s="171" t="s">
        <v>556</v>
      </c>
      <c r="B74" s="1"/>
      <c r="C74" s="175" t="s">
        <v>701</v>
      </c>
      <c r="D74" s="19">
        <v>28.3</v>
      </c>
      <c r="E74" s="4"/>
      <c r="F74" s="4"/>
    </row>
    <row r="75" spans="1:6" ht="25.5" x14ac:dyDescent="0.2">
      <c r="A75" s="171" t="s">
        <v>557</v>
      </c>
      <c r="B75" s="1"/>
      <c r="C75" s="175" t="s">
        <v>702</v>
      </c>
      <c r="D75" s="19">
        <v>52.1</v>
      </c>
      <c r="E75" s="4"/>
      <c r="F75" s="4"/>
    </row>
    <row r="76" spans="1:6" x14ac:dyDescent="0.2">
      <c r="A76" s="171" t="s">
        <v>558</v>
      </c>
      <c r="B76" s="1"/>
      <c r="C76" s="177" t="s">
        <v>417</v>
      </c>
      <c r="D76" s="19">
        <v>31.4</v>
      </c>
      <c r="E76" s="4"/>
      <c r="F76" s="4"/>
    </row>
    <row r="77" spans="1:6" x14ac:dyDescent="0.2">
      <c r="A77" s="171" t="s">
        <v>559</v>
      </c>
      <c r="B77" s="1"/>
      <c r="C77" s="177" t="s">
        <v>703</v>
      </c>
      <c r="D77" s="19">
        <v>23.6</v>
      </c>
      <c r="E77" s="4"/>
      <c r="F77" s="4"/>
    </row>
    <row r="78" spans="1:6" x14ac:dyDescent="0.2">
      <c r="A78" s="171" t="s">
        <v>560</v>
      </c>
      <c r="B78" s="1"/>
      <c r="C78" s="177" t="s">
        <v>704</v>
      </c>
      <c r="D78" s="19">
        <v>57</v>
      </c>
      <c r="E78" s="4"/>
      <c r="F78" s="4"/>
    </row>
    <row r="79" spans="1:6" ht="25.5" x14ac:dyDescent="0.2">
      <c r="A79" s="171" t="s">
        <v>561</v>
      </c>
      <c r="B79" s="1"/>
      <c r="C79" s="177" t="s">
        <v>418</v>
      </c>
      <c r="D79" s="19">
        <v>15.1</v>
      </c>
      <c r="E79" s="4"/>
      <c r="F79" s="4"/>
    </row>
    <row r="80" spans="1:6" ht="19.5" customHeight="1" x14ac:dyDescent="0.2">
      <c r="A80" s="171" t="s">
        <v>562</v>
      </c>
      <c r="B80" s="1"/>
      <c r="C80" s="177" t="s">
        <v>419</v>
      </c>
      <c r="D80" s="19">
        <v>98</v>
      </c>
      <c r="E80" s="4"/>
      <c r="F80" s="4"/>
    </row>
    <row r="81" spans="1:9" ht="25.5" x14ac:dyDescent="0.2">
      <c r="A81" s="171" t="s">
        <v>563</v>
      </c>
      <c r="B81" s="1"/>
      <c r="C81" s="177" t="s">
        <v>420</v>
      </c>
      <c r="D81" s="19">
        <v>85</v>
      </c>
      <c r="E81" s="4"/>
      <c r="F81" s="4"/>
    </row>
    <row r="82" spans="1:9" ht="25.5" x14ac:dyDescent="0.2">
      <c r="A82" s="171" t="s">
        <v>564</v>
      </c>
      <c r="B82" s="1"/>
      <c r="C82" s="177" t="s">
        <v>421</v>
      </c>
      <c r="D82" s="19">
        <v>35</v>
      </c>
      <c r="E82" s="4"/>
      <c r="F82" s="4"/>
    </row>
    <row r="83" spans="1:9" ht="25.5" x14ac:dyDescent="0.2">
      <c r="A83" s="171" t="s">
        <v>565</v>
      </c>
      <c r="B83" s="1"/>
      <c r="C83" s="177" t="s">
        <v>422</v>
      </c>
      <c r="D83" s="19">
        <v>23</v>
      </c>
      <c r="E83" s="4"/>
      <c r="F83" s="4"/>
    </row>
    <row r="84" spans="1:9" ht="25.5" x14ac:dyDescent="0.2">
      <c r="A84" s="171" t="s">
        <v>566</v>
      </c>
      <c r="B84" s="1"/>
      <c r="C84" s="177" t="s">
        <v>423</v>
      </c>
      <c r="D84" s="19">
        <v>40</v>
      </c>
      <c r="E84" s="4"/>
      <c r="F84" s="4"/>
    </row>
    <row r="85" spans="1:9" ht="25.5" x14ac:dyDescent="0.2">
      <c r="A85" s="171" t="s">
        <v>567</v>
      </c>
      <c r="B85" s="1"/>
      <c r="C85" s="177" t="s">
        <v>424</v>
      </c>
      <c r="D85" s="19">
        <v>37.700000000000003</v>
      </c>
      <c r="E85" s="4"/>
      <c r="F85" s="4"/>
    </row>
    <row r="86" spans="1:9" x14ac:dyDescent="0.2">
      <c r="A86" s="171" t="s">
        <v>568</v>
      </c>
      <c r="B86" s="1"/>
      <c r="C86" s="178" t="s">
        <v>151</v>
      </c>
      <c r="D86" s="179">
        <v>136.80000000000001</v>
      </c>
      <c r="E86" s="4"/>
      <c r="F86" s="4"/>
    </row>
    <row r="87" spans="1:9" ht="21.75" customHeight="1" x14ac:dyDescent="0.2">
      <c r="A87" s="12">
        <v>34</v>
      </c>
      <c r="B87" s="11" t="s">
        <v>21</v>
      </c>
      <c r="C87" s="17" t="s">
        <v>22</v>
      </c>
      <c r="D87" s="38">
        <f>+D88+D90+D91+D92+D93+D94+D116+D118+D120+D122+D123+D125+D126+D128+D130+D132+D134</f>
        <v>12152.500000000002</v>
      </c>
      <c r="E87" s="4"/>
      <c r="F87" s="4"/>
    </row>
    <row r="88" spans="1:9" ht="12.6" customHeight="1" x14ac:dyDescent="0.2">
      <c r="A88" s="245">
        <v>35</v>
      </c>
      <c r="B88" s="246"/>
      <c r="C88" s="24" t="s">
        <v>1</v>
      </c>
      <c r="D88" s="19">
        <v>1521.3</v>
      </c>
      <c r="E88" s="4"/>
      <c r="F88" s="4"/>
    </row>
    <row r="89" spans="1:9" ht="12.6" customHeight="1" x14ac:dyDescent="0.2">
      <c r="A89" s="245"/>
      <c r="B89" s="246"/>
      <c r="C89" s="111" t="s">
        <v>385</v>
      </c>
      <c r="D89" s="19">
        <v>245.5</v>
      </c>
      <c r="E89" s="4"/>
      <c r="F89" s="4"/>
      <c r="I89" s="180"/>
    </row>
    <row r="90" spans="1:9" ht="12.6" customHeight="1" x14ac:dyDescent="0.2">
      <c r="A90" s="12">
        <v>36</v>
      </c>
      <c r="B90" s="1"/>
      <c r="C90" s="42" t="s">
        <v>2</v>
      </c>
      <c r="D90" s="19">
        <v>363.29999999999995</v>
      </c>
      <c r="E90" s="4"/>
      <c r="F90" s="4"/>
    </row>
    <row r="91" spans="1:9" ht="12.6" customHeight="1" x14ac:dyDescent="0.2">
      <c r="A91" s="12">
        <v>37</v>
      </c>
      <c r="B91" s="1"/>
      <c r="C91" s="161" t="s">
        <v>15</v>
      </c>
      <c r="D91" s="19">
        <v>443.4</v>
      </c>
      <c r="E91" s="4"/>
      <c r="F91" s="4"/>
    </row>
    <row r="92" spans="1:9" ht="12.6" customHeight="1" x14ac:dyDescent="0.2">
      <c r="A92" s="12">
        <v>38</v>
      </c>
      <c r="B92" s="1"/>
      <c r="C92" s="161" t="s">
        <v>19</v>
      </c>
      <c r="D92" s="19">
        <v>450.8</v>
      </c>
      <c r="E92" s="4"/>
      <c r="F92" s="4"/>
    </row>
    <row r="93" spans="1:9" ht="12.6" customHeight="1" x14ac:dyDescent="0.2">
      <c r="A93" s="12">
        <v>39</v>
      </c>
      <c r="B93" s="1"/>
      <c r="C93" s="24" t="s">
        <v>82</v>
      </c>
      <c r="D93" s="19">
        <v>1657.7</v>
      </c>
      <c r="E93" s="4"/>
      <c r="F93" s="4"/>
    </row>
    <row r="94" spans="1:9" ht="12" customHeight="1" x14ac:dyDescent="0.2">
      <c r="A94" s="12">
        <v>40</v>
      </c>
      <c r="B94" s="1"/>
      <c r="C94" s="16" t="s">
        <v>93</v>
      </c>
      <c r="D94" s="67">
        <f>SUM(D95:D110)+D111</f>
        <v>4250.3000000000011</v>
      </c>
      <c r="E94" s="4"/>
      <c r="F94" s="4"/>
    </row>
    <row r="95" spans="1:9" x14ac:dyDescent="0.2">
      <c r="A95" s="171" t="s">
        <v>569</v>
      </c>
      <c r="B95" s="1"/>
      <c r="C95" s="16" t="s">
        <v>3</v>
      </c>
      <c r="D95" s="19">
        <v>1865.5</v>
      </c>
      <c r="E95" s="4"/>
      <c r="F95" s="4"/>
    </row>
    <row r="96" spans="1:9" x14ac:dyDescent="0.2">
      <c r="A96" s="171" t="s">
        <v>570</v>
      </c>
      <c r="B96" s="1"/>
      <c r="C96" s="177" t="s">
        <v>432</v>
      </c>
      <c r="D96" s="19">
        <v>100</v>
      </c>
      <c r="E96" s="4"/>
      <c r="F96" s="4"/>
    </row>
    <row r="97" spans="1:6" x14ac:dyDescent="0.2">
      <c r="A97" s="171" t="s">
        <v>571</v>
      </c>
      <c r="B97" s="1"/>
      <c r="C97" s="110" t="s">
        <v>522</v>
      </c>
      <c r="D97" s="19">
        <v>250.3</v>
      </c>
      <c r="E97" s="4"/>
      <c r="F97" s="4"/>
    </row>
    <row r="98" spans="1:6" x14ac:dyDescent="0.2">
      <c r="A98" s="171" t="s">
        <v>572</v>
      </c>
      <c r="B98" s="1"/>
      <c r="C98" s="68" t="s">
        <v>433</v>
      </c>
      <c r="D98" s="32">
        <v>800</v>
      </c>
      <c r="E98" s="4"/>
      <c r="F98" s="4"/>
    </row>
    <row r="99" spans="1:6" ht="12.6" customHeight="1" x14ac:dyDescent="0.2">
      <c r="A99" s="171" t="s">
        <v>573</v>
      </c>
      <c r="B99" s="1"/>
      <c r="C99" s="68" t="s">
        <v>434</v>
      </c>
      <c r="D99" s="19">
        <v>100</v>
      </c>
      <c r="E99" s="4"/>
      <c r="F99" s="4"/>
    </row>
    <row r="100" spans="1:6" x14ac:dyDescent="0.2">
      <c r="A100" s="171" t="s">
        <v>574</v>
      </c>
      <c r="B100" s="1"/>
      <c r="C100" s="68" t="s">
        <v>435</v>
      </c>
      <c r="D100" s="19">
        <v>161</v>
      </c>
      <c r="E100" s="4"/>
      <c r="F100" s="4"/>
    </row>
    <row r="101" spans="1:6" ht="25.5" x14ac:dyDescent="0.2">
      <c r="A101" s="171" t="s">
        <v>575</v>
      </c>
      <c r="B101" s="1"/>
      <c r="C101" s="68" t="s">
        <v>436</v>
      </c>
      <c r="D101" s="32">
        <v>30</v>
      </c>
      <c r="E101" s="4"/>
      <c r="F101" s="4"/>
    </row>
    <row r="102" spans="1:6" ht="21" customHeight="1" x14ac:dyDescent="0.2">
      <c r="A102" s="171" t="s">
        <v>576</v>
      </c>
      <c r="B102" s="1"/>
      <c r="C102" s="68" t="s">
        <v>437</v>
      </c>
      <c r="D102" s="32">
        <v>105</v>
      </c>
      <c r="E102" s="4"/>
      <c r="F102" s="4"/>
    </row>
    <row r="103" spans="1:6" ht="25.5" x14ac:dyDescent="0.2">
      <c r="A103" s="171" t="s">
        <v>577</v>
      </c>
      <c r="B103" s="1"/>
      <c r="C103" s="68" t="s">
        <v>327</v>
      </c>
      <c r="D103" s="32">
        <v>15</v>
      </c>
      <c r="E103" s="4"/>
      <c r="F103" s="4"/>
    </row>
    <row r="104" spans="1:6" x14ac:dyDescent="0.2">
      <c r="A104" s="171" t="s">
        <v>578</v>
      </c>
      <c r="B104" s="1"/>
      <c r="C104" s="68" t="s">
        <v>438</v>
      </c>
      <c r="D104" s="32">
        <v>51.9</v>
      </c>
      <c r="E104" s="4"/>
      <c r="F104" s="4"/>
    </row>
    <row r="105" spans="1:6" x14ac:dyDescent="0.2">
      <c r="A105" s="171" t="s">
        <v>579</v>
      </c>
      <c r="B105" s="1"/>
      <c r="C105" s="68" t="s">
        <v>520</v>
      </c>
      <c r="D105" s="32">
        <v>40.299999999999997</v>
      </c>
      <c r="E105" s="4"/>
      <c r="F105" s="4"/>
    </row>
    <row r="106" spans="1:6" x14ac:dyDescent="0.2">
      <c r="A106" s="171" t="s">
        <v>580</v>
      </c>
      <c r="B106" s="1"/>
      <c r="C106" s="68" t="s">
        <v>439</v>
      </c>
      <c r="D106" s="32">
        <v>144.30000000000001</v>
      </c>
      <c r="E106" s="4"/>
      <c r="F106" s="4"/>
    </row>
    <row r="107" spans="1:6" ht="27" customHeight="1" x14ac:dyDescent="0.2">
      <c r="A107" s="171" t="s">
        <v>581</v>
      </c>
      <c r="B107" s="1"/>
      <c r="C107" s="68" t="s">
        <v>441</v>
      </c>
      <c r="D107" s="32">
        <v>19</v>
      </c>
      <c r="E107" s="4"/>
      <c r="F107" s="4"/>
    </row>
    <row r="108" spans="1:6" ht="25.5" x14ac:dyDescent="0.2">
      <c r="A108" s="171" t="s">
        <v>582</v>
      </c>
      <c r="B108" s="1"/>
      <c r="C108" s="181" t="s">
        <v>442</v>
      </c>
      <c r="D108" s="32">
        <v>11</v>
      </c>
      <c r="E108" s="4"/>
      <c r="F108" s="4"/>
    </row>
    <row r="109" spans="1:6" x14ac:dyDescent="0.2">
      <c r="A109" s="171" t="s">
        <v>583</v>
      </c>
      <c r="B109" s="1"/>
      <c r="C109" s="68" t="s">
        <v>440</v>
      </c>
      <c r="D109" s="32">
        <v>10</v>
      </c>
      <c r="E109" s="4"/>
      <c r="F109" s="4"/>
    </row>
    <row r="110" spans="1:6" ht="25.5" x14ac:dyDescent="0.2">
      <c r="A110" s="171" t="s">
        <v>584</v>
      </c>
      <c r="B110" s="1"/>
      <c r="C110" s="68" t="s">
        <v>443</v>
      </c>
      <c r="D110" s="32">
        <v>12</v>
      </c>
      <c r="E110" s="4"/>
      <c r="F110" s="4"/>
    </row>
    <row r="111" spans="1:6" ht="27" x14ac:dyDescent="0.2">
      <c r="A111" s="171" t="s">
        <v>585</v>
      </c>
      <c r="B111" s="1"/>
      <c r="C111" s="172" t="s">
        <v>693</v>
      </c>
      <c r="D111" s="182">
        <f>SUM(D112:D115)</f>
        <v>535</v>
      </c>
      <c r="E111" s="4"/>
      <c r="F111" s="4"/>
    </row>
    <row r="112" spans="1:6" ht="12.6" customHeight="1" x14ac:dyDescent="0.2">
      <c r="A112" s="171" t="s">
        <v>586</v>
      </c>
      <c r="B112" s="1"/>
      <c r="C112" s="68" t="s">
        <v>444</v>
      </c>
      <c r="D112" s="19">
        <v>150</v>
      </c>
      <c r="E112" s="4"/>
    </row>
    <row r="113" spans="1:10" x14ac:dyDescent="0.2">
      <c r="A113" s="171" t="s">
        <v>587</v>
      </c>
      <c r="B113" s="1"/>
      <c r="C113" s="68" t="s">
        <v>445</v>
      </c>
      <c r="D113" s="19">
        <v>200</v>
      </c>
      <c r="E113" s="4"/>
      <c r="F113" s="4"/>
    </row>
    <row r="114" spans="1:10" ht="25.5" x14ac:dyDescent="0.2">
      <c r="A114" s="171" t="s">
        <v>588</v>
      </c>
      <c r="B114" s="65"/>
      <c r="C114" s="53" t="s">
        <v>446</v>
      </c>
      <c r="D114" s="19">
        <v>15</v>
      </c>
      <c r="E114" s="4"/>
      <c r="F114" s="4"/>
      <c r="J114" s="102"/>
    </row>
    <row r="115" spans="1:10" x14ac:dyDescent="0.2">
      <c r="A115" s="171" t="s">
        <v>589</v>
      </c>
      <c r="B115" s="1"/>
      <c r="C115" s="68" t="s">
        <v>447</v>
      </c>
      <c r="D115" s="19">
        <v>170</v>
      </c>
      <c r="E115" s="4"/>
      <c r="F115" s="4"/>
    </row>
    <row r="116" spans="1:10" x14ac:dyDescent="0.2">
      <c r="A116" s="236">
        <v>41</v>
      </c>
      <c r="B116" s="238"/>
      <c r="C116" s="15" t="s">
        <v>8</v>
      </c>
      <c r="D116" s="19">
        <v>1187</v>
      </c>
      <c r="E116" s="4"/>
      <c r="F116" s="4"/>
    </row>
    <row r="117" spans="1:10" x14ac:dyDescent="0.2">
      <c r="A117" s="237"/>
      <c r="B117" s="239"/>
      <c r="C117" s="15" t="s">
        <v>161</v>
      </c>
      <c r="D117" s="19">
        <v>12.3</v>
      </c>
      <c r="E117" s="4"/>
      <c r="F117" s="4"/>
      <c r="I117" s="102"/>
    </row>
    <row r="118" spans="1:10" x14ac:dyDescent="0.2">
      <c r="A118" s="236">
        <v>42</v>
      </c>
      <c r="B118" s="238"/>
      <c r="C118" s="15" t="s">
        <v>4</v>
      </c>
      <c r="D118" s="19">
        <v>471.7</v>
      </c>
      <c r="E118" s="4"/>
      <c r="F118" s="4"/>
    </row>
    <row r="119" spans="1:10" x14ac:dyDescent="0.2">
      <c r="A119" s="237"/>
      <c r="B119" s="239"/>
      <c r="C119" s="15" t="s">
        <v>161</v>
      </c>
      <c r="D119" s="19">
        <v>8.1999999999999993</v>
      </c>
      <c r="E119" s="4"/>
      <c r="F119" s="4"/>
    </row>
    <row r="120" spans="1:10" x14ac:dyDescent="0.2">
      <c r="A120" s="236">
        <v>43</v>
      </c>
      <c r="B120" s="238"/>
      <c r="C120" s="15" t="s">
        <v>5</v>
      </c>
      <c r="D120" s="19">
        <v>150.30000000000001</v>
      </c>
      <c r="E120" s="4"/>
      <c r="F120" s="4"/>
    </row>
    <row r="121" spans="1:10" x14ac:dyDescent="0.2">
      <c r="A121" s="237"/>
      <c r="B121" s="239"/>
      <c r="C121" s="15" t="s">
        <v>161</v>
      </c>
      <c r="D121" s="19">
        <v>4.0999999999999996</v>
      </c>
      <c r="E121" s="4"/>
      <c r="F121" s="4"/>
    </row>
    <row r="122" spans="1:10" x14ac:dyDescent="0.2">
      <c r="A122" s="157">
        <v>44</v>
      </c>
      <c r="B122" s="65"/>
      <c r="C122" s="15" t="s">
        <v>7</v>
      </c>
      <c r="D122" s="19">
        <v>209.5</v>
      </c>
      <c r="E122" s="4"/>
      <c r="F122" s="4"/>
    </row>
    <row r="123" spans="1:10" x14ac:dyDescent="0.2">
      <c r="A123" s="236">
        <v>45</v>
      </c>
      <c r="B123" s="238"/>
      <c r="C123" s="15" t="s">
        <v>6</v>
      </c>
      <c r="D123" s="19">
        <v>282.7</v>
      </c>
      <c r="E123" s="4"/>
      <c r="F123" s="4"/>
    </row>
    <row r="124" spans="1:10" x14ac:dyDescent="0.2">
      <c r="A124" s="237"/>
      <c r="B124" s="239"/>
      <c r="C124" s="15" t="s">
        <v>161</v>
      </c>
      <c r="D124" s="19">
        <v>4.0999999999999996</v>
      </c>
      <c r="E124" s="4"/>
      <c r="F124" s="4"/>
    </row>
    <row r="125" spans="1:10" x14ac:dyDescent="0.2">
      <c r="A125" s="157">
        <v>46</v>
      </c>
      <c r="B125" s="65"/>
      <c r="C125" s="15" t="s">
        <v>9</v>
      </c>
      <c r="D125" s="19">
        <v>224.8</v>
      </c>
      <c r="E125" s="4"/>
      <c r="F125" s="4"/>
    </row>
    <row r="126" spans="1:10" x14ac:dyDescent="0.2">
      <c r="A126" s="236">
        <v>47</v>
      </c>
      <c r="B126" s="238"/>
      <c r="C126" s="16" t="s">
        <v>10</v>
      </c>
      <c r="D126" s="19">
        <v>137.69999999999999</v>
      </c>
      <c r="E126" s="4"/>
      <c r="F126" s="4"/>
    </row>
    <row r="127" spans="1:10" x14ac:dyDescent="0.2">
      <c r="A127" s="237"/>
      <c r="B127" s="239"/>
      <c r="C127" s="15" t="s">
        <v>161</v>
      </c>
      <c r="D127" s="19">
        <v>8.1999999999999993</v>
      </c>
      <c r="E127" s="4"/>
      <c r="F127" s="4"/>
    </row>
    <row r="128" spans="1:10" x14ac:dyDescent="0.2">
      <c r="A128" s="236">
        <v>48</v>
      </c>
      <c r="B128" s="238"/>
      <c r="C128" s="15" t="s">
        <v>12</v>
      </c>
      <c r="D128" s="19">
        <v>218.3</v>
      </c>
      <c r="E128" s="4"/>
      <c r="F128" s="4"/>
    </row>
    <row r="129" spans="1:9" x14ac:dyDescent="0.2">
      <c r="A129" s="237"/>
      <c r="B129" s="239"/>
      <c r="C129" s="15" t="s">
        <v>161</v>
      </c>
      <c r="D129" s="19">
        <v>8.1999999999999993</v>
      </c>
      <c r="E129" s="4"/>
      <c r="F129" s="4"/>
    </row>
    <row r="130" spans="1:9" x14ac:dyDescent="0.2">
      <c r="A130" s="236">
        <v>49</v>
      </c>
      <c r="B130" s="238"/>
      <c r="C130" s="15" t="s">
        <v>11</v>
      </c>
      <c r="D130" s="19">
        <v>210.5</v>
      </c>
      <c r="E130" s="4"/>
      <c r="F130" s="4"/>
    </row>
    <row r="131" spans="1:9" x14ac:dyDescent="0.2">
      <c r="A131" s="237"/>
      <c r="B131" s="239"/>
      <c r="C131" s="15" t="s">
        <v>161</v>
      </c>
      <c r="D131" s="19">
        <v>4.0999999999999996</v>
      </c>
      <c r="E131" s="4"/>
      <c r="F131" s="4"/>
    </row>
    <row r="132" spans="1:9" x14ac:dyDescent="0.2">
      <c r="A132" s="236">
        <v>50</v>
      </c>
      <c r="B132" s="238"/>
      <c r="C132" s="15" t="s">
        <v>13</v>
      </c>
      <c r="D132" s="19">
        <v>153.6</v>
      </c>
      <c r="E132" s="4"/>
      <c r="F132" s="4"/>
    </row>
    <row r="133" spans="1:9" x14ac:dyDescent="0.2">
      <c r="A133" s="237"/>
      <c r="B133" s="239"/>
      <c r="C133" s="15" t="s">
        <v>161</v>
      </c>
      <c r="D133" s="19">
        <v>4.0999999999999996</v>
      </c>
      <c r="E133" s="4"/>
      <c r="F133" s="4"/>
    </row>
    <row r="134" spans="1:9" x14ac:dyDescent="0.2">
      <c r="A134" s="236">
        <v>51</v>
      </c>
      <c r="B134" s="238"/>
      <c r="C134" s="15" t="s">
        <v>14</v>
      </c>
      <c r="D134" s="19">
        <v>219.6</v>
      </c>
      <c r="E134" s="4"/>
      <c r="F134" s="4"/>
    </row>
    <row r="135" spans="1:9" x14ac:dyDescent="0.2">
      <c r="A135" s="237"/>
      <c r="B135" s="239"/>
      <c r="C135" s="15" t="s">
        <v>161</v>
      </c>
      <c r="D135" s="19">
        <v>8.1</v>
      </c>
      <c r="E135" s="4"/>
      <c r="F135" s="4"/>
    </row>
    <row r="136" spans="1:9" ht="20.100000000000001" customHeight="1" x14ac:dyDescent="0.2">
      <c r="A136" s="12">
        <v>52</v>
      </c>
      <c r="B136" s="11" t="s">
        <v>52</v>
      </c>
      <c r="C136" s="17" t="s">
        <v>101</v>
      </c>
      <c r="D136" s="38">
        <f>+D138+D158+D159+D160+D161+D162+D163+D164+D165+D166+D137</f>
        <v>2509.0999999999995</v>
      </c>
      <c r="E136" s="4"/>
      <c r="F136" s="4"/>
    </row>
    <row r="137" spans="1:9" ht="12.6" customHeight="1" x14ac:dyDescent="0.2">
      <c r="A137" s="12">
        <v>53</v>
      </c>
      <c r="B137" s="1"/>
      <c r="C137" s="24" t="s">
        <v>67</v>
      </c>
      <c r="D137" s="19">
        <v>1114.8</v>
      </c>
      <c r="E137" s="4"/>
      <c r="F137" s="4"/>
    </row>
    <row r="138" spans="1:9" ht="12.6" customHeight="1" x14ac:dyDescent="0.2">
      <c r="A138" s="12">
        <v>54</v>
      </c>
      <c r="B138" s="11"/>
      <c r="C138" s="16" t="s">
        <v>93</v>
      </c>
      <c r="D138" s="19">
        <f>+D139+D140+D149+D151+D148+D150</f>
        <v>1362.2</v>
      </c>
      <c r="E138" s="4"/>
      <c r="F138" s="4"/>
    </row>
    <row r="139" spans="1:9" ht="12.6" customHeight="1" x14ac:dyDescent="0.2">
      <c r="A139" s="171" t="s">
        <v>590</v>
      </c>
      <c r="B139" s="1"/>
      <c r="C139" s="16" t="s">
        <v>3</v>
      </c>
      <c r="D139" s="19">
        <v>73.5</v>
      </c>
      <c r="E139" s="4"/>
      <c r="F139" s="4"/>
    </row>
    <row r="140" spans="1:9" ht="12.6" customHeight="1" x14ac:dyDescent="0.2">
      <c r="A140" s="240" t="s">
        <v>591</v>
      </c>
      <c r="B140" s="238"/>
      <c r="C140" s="177" t="s">
        <v>332</v>
      </c>
      <c r="D140" s="19">
        <f>+D141+D142+D143+D144+D145+D146+D147</f>
        <v>675</v>
      </c>
      <c r="E140" s="4"/>
      <c r="F140" s="4"/>
      <c r="I140" s="102"/>
    </row>
    <row r="141" spans="1:9" ht="14.25" customHeight="1" x14ac:dyDescent="0.2">
      <c r="A141" s="241"/>
      <c r="B141" s="243"/>
      <c r="C141" s="183" t="s">
        <v>450</v>
      </c>
      <c r="D141" s="19">
        <v>300</v>
      </c>
      <c r="E141" s="4"/>
      <c r="F141" s="4"/>
    </row>
    <row r="142" spans="1:9" ht="15.75" customHeight="1" x14ac:dyDescent="0.2">
      <c r="A142" s="241"/>
      <c r="B142" s="243"/>
      <c r="C142" s="183" t="s">
        <v>451</v>
      </c>
      <c r="D142" s="19">
        <v>130</v>
      </c>
      <c r="E142" s="4"/>
      <c r="F142" s="4"/>
    </row>
    <row r="143" spans="1:9" ht="12.6" customHeight="1" x14ac:dyDescent="0.2">
      <c r="A143" s="241"/>
      <c r="B143" s="243"/>
      <c r="C143" s="183" t="s">
        <v>452</v>
      </c>
      <c r="D143" s="19">
        <v>25</v>
      </c>
      <c r="E143" s="4"/>
      <c r="F143" s="4"/>
    </row>
    <row r="144" spans="1:9" x14ac:dyDescent="0.2">
      <c r="A144" s="241"/>
      <c r="B144" s="243"/>
      <c r="C144" s="183" t="s">
        <v>453</v>
      </c>
      <c r="D144" s="19">
        <v>170</v>
      </c>
      <c r="E144" s="4"/>
      <c r="F144" s="4"/>
    </row>
    <row r="145" spans="1:6" x14ac:dyDescent="0.2">
      <c r="A145" s="241"/>
      <c r="B145" s="243"/>
      <c r="C145" s="183" t="s">
        <v>454</v>
      </c>
      <c r="D145" s="19">
        <v>20</v>
      </c>
      <c r="E145" s="4"/>
      <c r="F145" s="4"/>
    </row>
    <row r="146" spans="1:6" ht="12.75" customHeight="1" x14ac:dyDescent="0.2">
      <c r="A146" s="241"/>
      <c r="B146" s="243"/>
      <c r="C146" s="183" t="s">
        <v>455</v>
      </c>
      <c r="D146" s="19">
        <v>20</v>
      </c>
      <c r="E146" s="4"/>
      <c r="F146" s="4"/>
    </row>
    <row r="147" spans="1:6" x14ac:dyDescent="0.2">
      <c r="A147" s="242"/>
      <c r="B147" s="239"/>
      <c r="C147" s="183" t="s">
        <v>456</v>
      </c>
      <c r="D147" s="19">
        <v>10</v>
      </c>
      <c r="E147" s="4"/>
      <c r="F147" s="4"/>
    </row>
    <row r="148" spans="1:6" ht="25.5" x14ac:dyDescent="0.2">
      <c r="A148" s="171" t="s">
        <v>592</v>
      </c>
      <c r="B148" s="1"/>
      <c r="C148" s="177" t="s">
        <v>448</v>
      </c>
      <c r="D148" s="19">
        <v>10.3</v>
      </c>
      <c r="E148" s="4"/>
      <c r="F148" s="4"/>
    </row>
    <row r="149" spans="1:6" ht="25.5" x14ac:dyDescent="0.2">
      <c r="A149" s="171" t="s">
        <v>593</v>
      </c>
      <c r="B149" s="1"/>
      <c r="C149" s="177" t="s">
        <v>449</v>
      </c>
      <c r="D149" s="19">
        <v>60</v>
      </c>
      <c r="E149" s="4"/>
      <c r="F149" s="4"/>
    </row>
    <row r="150" spans="1:6" x14ac:dyDescent="0.2">
      <c r="A150" s="171" t="s">
        <v>594</v>
      </c>
      <c r="B150" s="1"/>
      <c r="C150" s="177" t="s">
        <v>457</v>
      </c>
      <c r="D150" s="19">
        <v>15</v>
      </c>
      <c r="E150" s="4"/>
      <c r="F150" s="4"/>
    </row>
    <row r="151" spans="1:6" ht="27" x14ac:dyDescent="0.2">
      <c r="A151" s="171" t="s">
        <v>595</v>
      </c>
      <c r="B151" s="1"/>
      <c r="C151" s="172" t="s">
        <v>693</v>
      </c>
      <c r="D151" s="173">
        <f>SUM(D152:D157)</f>
        <v>528.4</v>
      </c>
      <c r="E151" s="4"/>
      <c r="F151" s="4"/>
    </row>
    <row r="152" spans="1:6" x14ac:dyDescent="0.2">
      <c r="A152" s="171" t="s">
        <v>596</v>
      </c>
      <c r="B152" s="1"/>
      <c r="C152" s="15" t="s">
        <v>458</v>
      </c>
      <c r="D152" s="19">
        <v>100</v>
      </c>
      <c r="E152" s="4"/>
      <c r="F152" s="4"/>
    </row>
    <row r="153" spans="1:6" x14ac:dyDescent="0.2">
      <c r="A153" s="171" t="s">
        <v>597</v>
      </c>
      <c r="B153" s="1"/>
      <c r="C153" s="15" t="s">
        <v>459</v>
      </c>
      <c r="D153" s="19">
        <v>116.1</v>
      </c>
      <c r="E153" s="4"/>
      <c r="F153" s="4"/>
    </row>
    <row r="154" spans="1:6" ht="25.5" x14ac:dyDescent="0.2">
      <c r="A154" s="171" t="s">
        <v>598</v>
      </c>
      <c r="B154" s="1"/>
      <c r="C154" s="15" t="s">
        <v>460</v>
      </c>
      <c r="D154" s="19">
        <v>50</v>
      </c>
      <c r="E154" s="4"/>
      <c r="F154" s="4"/>
    </row>
    <row r="155" spans="1:6" ht="15.75" customHeight="1" x14ac:dyDescent="0.2">
      <c r="A155" s="171" t="s">
        <v>599</v>
      </c>
      <c r="B155" s="1"/>
      <c r="C155" s="15" t="s">
        <v>461</v>
      </c>
      <c r="D155" s="19">
        <v>20</v>
      </c>
      <c r="E155" s="4"/>
      <c r="F155" s="4"/>
    </row>
    <row r="156" spans="1:6" x14ac:dyDescent="0.2">
      <c r="A156" s="171" t="s">
        <v>600</v>
      </c>
      <c r="B156" s="1"/>
      <c r="C156" s="15" t="s">
        <v>462</v>
      </c>
      <c r="D156" s="19">
        <v>235</v>
      </c>
      <c r="E156" s="4"/>
      <c r="F156" s="4"/>
    </row>
    <row r="157" spans="1:6" ht="38.25" x14ac:dyDescent="0.2">
      <c r="A157" s="171" t="s">
        <v>601</v>
      </c>
      <c r="B157" s="1"/>
      <c r="C157" s="15" t="s">
        <v>463</v>
      </c>
      <c r="D157" s="19">
        <v>7.3</v>
      </c>
      <c r="E157" s="4"/>
      <c r="F157" s="4"/>
    </row>
    <row r="158" spans="1:6" ht="12" customHeight="1" x14ac:dyDescent="0.2">
      <c r="A158" s="12">
        <v>55</v>
      </c>
      <c r="B158" s="1"/>
      <c r="C158" s="15" t="s">
        <v>5</v>
      </c>
      <c r="D158" s="19">
        <v>3.4</v>
      </c>
      <c r="E158" s="4"/>
      <c r="F158" s="4"/>
    </row>
    <row r="159" spans="1:6" ht="12.6" customHeight="1" x14ac:dyDescent="0.2">
      <c r="A159" s="12">
        <v>56</v>
      </c>
      <c r="B159" s="1"/>
      <c r="C159" s="16" t="s">
        <v>7</v>
      </c>
      <c r="D159" s="19">
        <v>3.8</v>
      </c>
      <c r="E159" s="4"/>
      <c r="F159" s="4"/>
    </row>
    <row r="160" spans="1:6" ht="12.6" customHeight="1" x14ac:dyDescent="0.2">
      <c r="A160" s="12">
        <v>57</v>
      </c>
      <c r="B160" s="1"/>
      <c r="C160" s="15" t="s">
        <v>6</v>
      </c>
      <c r="D160" s="19">
        <v>3.7</v>
      </c>
      <c r="E160" s="4"/>
      <c r="F160" s="4"/>
    </row>
    <row r="161" spans="1:6" ht="12.6" customHeight="1" x14ac:dyDescent="0.2">
      <c r="A161" s="12">
        <v>58</v>
      </c>
      <c r="B161" s="1"/>
      <c r="C161" s="15" t="s">
        <v>9</v>
      </c>
      <c r="D161" s="19">
        <v>3.6</v>
      </c>
      <c r="E161" s="4"/>
      <c r="F161" s="4"/>
    </row>
    <row r="162" spans="1:6" ht="12.6" customHeight="1" x14ac:dyDescent="0.2">
      <c r="A162" s="12">
        <v>59</v>
      </c>
      <c r="B162" s="1"/>
      <c r="C162" s="16" t="s">
        <v>10</v>
      </c>
      <c r="D162" s="19">
        <v>3.6</v>
      </c>
      <c r="E162" s="4"/>
      <c r="F162" s="4"/>
    </row>
    <row r="163" spans="1:6" ht="12.6" customHeight="1" x14ac:dyDescent="0.2">
      <c r="A163" s="12">
        <v>60</v>
      </c>
      <c r="B163" s="1"/>
      <c r="C163" s="15" t="s">
        <v>12</v>
      </c>
      <c r="D163" s="19">
        <v>3.6</v>
      </c>
      <c r="E163" s="4"/>
      <c r="F163" s="4"/>
    </row>
    <row r="164" spans="1:6" ht="12.6" customHeight="1" x14ac:dyDescent="0.2">
      <c r="A164" s="12">
        <v>61</v>
      </c>
      <c r="B164" s="1"/>
      <c r="C164" s="15" t="s">
        <v>11</v>
      </c>
      <c r="D164" s="19">
        <v>3.6</v>
      </c>
      <c r="E164" s="4"/>
      <c r="F164" s="4"/>
    </row>
    <row r="165" spans="1:6" ht="12.6" customHeight="1" x14ac:dyDescent="0.2">
      <c r="A165" s="12">
        <v>62</v>
      </c>
      <c r="B165" s="1"/>
      <c r="C165" s="15" t="s">
        <v>13</v>
      </c>
      <c r="D165" s="19">
        <v>3.3</v>
      </c>
      <c r="E165" s="4"/>
      <c r="F165" s="4"/>
    </row>
    <row r="166" spans="1:6" ht="12.6" customHeight="1" x14ac:dyDescent="0.2">
      <c r="A166" s="12">
        <v>63</v>
      </c>
      <c r="B166" s="1"/>
      <c r="C166" s="15" t="s">
        <v>14</v>
      </c>
      <c r="D166" s="19">
        <v>3.5</v>
      </c>
      <c r="E166" s="4"/>
      <c r="F166" s="4"/>
    </row>
    <row r="167" spans="1:6" ht="12.6" customHeight="1" x14ac:dyDescent="0.2">
      <c r="A167" s="12">
        <v>64</v>
      </c>
      <c r="B167" s="11" t="s">
        <v>53</v>
      </c>
      <c r="C167" s="17" t="s">
        <v>54</v>
      </c>
      <c r="D167" s="38">
        <f>+D168+D169+D170+D171+D172+D173+D174+D175+D177+D190</f>
        <v>6314.1</v>
      </c>
      <c r="E167" s="4"/>
      <c r="F167" s="4"/>
    </row>
    <row r="168" spans="1:6" ht="14.25" customHeight="1" x14ac:dyDescent="0.2">
      <c r="A168" s="12">
        <v>65</v>
      </c>
      <c r="B168" s="1"/>
      <c r="C168" s="24" t="s">
        <v>37</v>
      </c>
      <c r="D168" s="19">
        <v>1204.7</v>
      </c>
      <c r="E168" s="4"/>
      <c r="F168" s="4"/>
    </row>
    <row r="169" spans="1:6" ht="12.6" customHeight="1" x14ac:dyDescent="0.2">
      <c r="A169" s="12">
        <v>66</v>
      </c>
      <c r="B169" s="1"/>
      <c r="C169" s="42" t="s">
        <v>42</v>
      </c>
      <c r="D169" s="19">
        <v>350.3</v>
      </c>
      <c r="E169" s="4"/>
      <c r="F169" s="4"/>
    </row>
    <row r="170" spans="1:6" ht="12.6" customHeight="1" x14ac:dyDescent="0.2">
      <c r="A170" s="12">
        <v>67</v>
      </c>
      <c r="B170" s="1"/>
      <c r="C170" s="42" t="s">
        <v>43</v>
      </c>
      <c r="D170" s="19">
        <v>265.3</v>
      </c>
      <c r="E170" s="4"/>
      <c r="F170" s="4"/>
    </row>
    <row r="171" spans="1:6" ht="12.6" customHeight="1" x14ac:dyDescent="0.2">
      <c r="A171" s="12">
        <v>68</v>
      </c>
      <c r="B171" s="1"/>
      <c r="C171" s="42" t="s">
        <v>38</v>
      </c>
      <c r="D171" s="19">
        <v>247.2</v>
      </c>
      <c r="E171" s="4"/>
      <c r="F171" s="4"/>
    </row>
    <row r="172" spans="1:6" ht="12.6" customHeight="1" x14ac:dyDescent="0.2">
      <c r="A172" s="12">
        <v>69</v>
      </c>
      <c r="B172" s="1"/>
      <c r="C172" s="42" t="s">
        <v>44</v>
      </c>
      <c r="D172" s="19">
        <v>181.5</v>
      </c>
      <c r="E172" s="4"/>
      <c r="F172" s="4"/>
    </row>
    <row r="173" spans="1:6" ht="12.6" customHeight="1" x14ac:dyDescent="0.2">
      <c r="A173" s="12">
        <v>70</v>
      </c>
      <c r="B173" s="1"/>
      <c r="C173" s="42" t="s">
        <v>45</v>
      </c>
      <c r="D173" s="19">
        <v>147.30000000000001</v>
      </c>
      <c r="E173" s="4"/>
      <c r="F173" s="4"/>
    </row>
    <row r="174" spans="1:6" ht="12.6" customHeight="1" x14ac:dyDescent="0.2">
      <c r="A174" s="12">
        <v>71</v>
      </c>
      <c r="B174" s="1"/>
      <c r="C174" s="15" t="s">
        <v>46</v>
      </c>
      <c r="D174" s="19">
        <v>1459.4</v>
      </c>
      <c r="E174" s="4"/>
      <c r="F174" s="4"/>
    </row>
    <row r="175" spans="1:6" ht="12.6" customHeight="1" x14ac:dyDescent="0.2">
      <c r="A175" s="236">
        <v>72</v>
      </c>
      <c r="B175" s="238"/>
      <c r="C175" s="42" t="s">
        <v>36</v>
      </c>
      <c r="D175" s="19">
        <f>757.7+D176</f>
        <v>762.7</v>
      </c>
      <c r="E175" s="4"/>
      <c r="F175" s="4"/>
    </row>
    <row r="176" spans="1:6" ht="25.5" x14ac:dyDescent="0.2">
      <c r="A176" s="237"/>
      <c r="B176" s="239"/>
      <c r="C176" s="161" t="s">
        <v>328</v>
      </c>
      <c r="D176" s="19">
        <v>5</v>
      </c>
      <c r="E176" s="4"/>
      <c r="F176" s="4"/>
    </row>
    <row r="177" spans="1:6" x14ac:dyDescent="0.2">
      <c r="A177" s="12">
        <v>73</v>
      </c>
      <c r="B177" s="1"/>
      <c r="C177" s="16" t="s">
        <v>93</v>
      </c>
      <c r="D177" s="19">
        <f>+D178+D179+D180+D183+D184+D181+D182</f>
        <v>1687.1</v>
      </c>
      <c r="E177" s="4"/>
      <c r="F177" s="4"/>
    </row>
    <row r="178" spans="1:6" ht="12.6" customHeight="1" x14ac:dyDescent="0.2">
      <c r="A178" s="171" t="s">
        <v>602</v>
      </c>
      <c r="B178" s="1"/>
      <c r="C178" s="16" t="s">
        <v>3</v>
      </c>
      <c r="D178" s="19">
        <v>319.60000000000002</v>
      </c>
      <c r="E178" s="4"/>
      <c r="F178" s="4"/>
    </row>
    <row r="179" spans="1:6" ht="25.5" x14ac:dyDescent="0.2">
      <c r="A179" s="171" t="s">
        <v>603</v>
      </c>
      <c r="B179" s="1"/>
      <c r="C179" s="68" t="s">
        <v>464</v>
      </c>
      <c r="D179" s="19">
        <v>30</v>
      </c>
      <c r="E179" s="4"/>
      <c r="F179" s="4"/>
    </row>
    <row r="180" spans="1:6" x14ac:dyDescent="0.2">
      <c r="A180" s="171" t="s">
        <v>604</v>
      </c>
      <c r="B180" s="1"/>
      <c r="C180" s="68" t="s">
        <v>465</v>
      </c>
      <c r="D180" s="19">
        <v>26</v>
      </c>
      <c r="E180" s="4"/>
      <c r="F180" s="4"/>
    </row>
    <row r="181" spans="1:6" ht="25.5" x14ac:dyDescent="0.2">
      <c r="A181" s="171" t="s">
        <v>605</v>
      </c>
      <c r="B181" s="1"/>
      <c r="C181" s="53" t="s">
        <v>466</v>
      </c>
      <c r="D181" s="19">
        <v>59.5</v>
      </c>
      <c r="E181" s="4"/>
      <c r="F181" s="4"/>
    </row>
    <row r="182" spans="1:6" ht="25.5" x14ac:dyDescent="0.2">
      <c r="A182" s="171" t="s">
        <v>606</v>
      </c>
      <c r="B182" s="1"/>
      <c r="C182" s="53" t="s">
        <v>467</v>
      </c>
      <c r="D182" s="19">
        <v>19</v>
      </c>
      <c r="E182" s="4"/>
      <c r="F182" s="4"/>
    </row>
    <row r="183" spans="1:6" x14ac:dyDescent="0.2">
      <c r="A183" s="171" t="s">
        <v>607</v>
      </c>
      <c r="B183" s="1"/>
      <c r="C183" s="68" t="s">
        <v>468</v>
      </c>
      <c r="D183" s="19">
        <v>13</v>
      </c>
      <c r="E183" s="4"/>
      <c r="F183" s="4"/>
    </row>
    <row r="184" spans="1:6" ht="27" x14ac:dyDescent="0.2">
      <c r="A184" s="171" t="s">
        <v>608</v>
      </c>
      <c r="B184" s="1"/>
      <c r="C184" s="172" t="s">
        <v>693</v>
      </c>
      <c r="D184" s="173">
        <f>SUM(D185:D189)</f>
        <v>1220</v>
      </c>
      <c r="E184" s="4"/>
      <c r="F184" s="4"/>
    </row>
    <row r="185" spans="1:6" x14ac:dyDescent="0.2">
      <c r="A185" s="171" t="s">
        <v>609</v>
      </c>
      <c r="B185" s="1"/>
      <c r="C185" s="53" t="s">
        <v>469</v>
      </c>
      <c r="D185" s="19">
        <v>1100</v>
      </c>
      <c r="E185" s="4"/>
      <c r="F185" s="4"/>
    </row>
    <row r="186" spans="1:6" x14ac:dyDescent="0.2">
      <c r="A186" s="171" t="s">
        <v>611</v>
      </c>
      <c r="B186" s="1"/>
      <c r="C186" s="15" t="s">
        <v>470</v>
      </c>
      <c r="D186" s="19">
        <v>30</v>
      </c>
      <c r="E186" s="4"/>
      <c r="F186" s="4"/>
    </row>
    <row r="187" spans="1:6" x14ac:dyDescent="0.2">
      <c r="A187" s="171" t="s">
        <v>612</v>
      </c>
      <c r="B187" s="1"/>
      <c r="C187" s="15" t="s">
        <v>709</v>
      </c>
      <c r="D187" s="19">
        <v>10</v>
      </c>
      <c r="E187" s="4"/>
      <c r="F187" s="4"/>
    </row>
    <row r="188" spans="1:6" x14ac:dyDescent="0.2">
      <c r="A188" s="171" t="s">
        <v>610</v>
      </c>
      <c r="B188" s="1"/>
      <c r="C188" s="15" t="s">
        <v>471</v>
      </c>
      <c r="D188" s="19">
        <v>40</v>
      </c>
      <c r="E188" s="4"/>
      <c r="F188" s="4"/>
    </row>
    <row r="189" spans="1:6" x14ac:dyDescent="0.2">
      <c r="A189" s="171" t="s">
        <v>613</v>
      </c>
      <c r="B189" s="1"/>
      <c r="C189" s="15" t="s">
        <v>472</v>
      </c>
      <c r="D189" s="19">
        <v>40</v>
      </c>
      <c r="E189" s="4"/>
      <c r="F189" s="4"/>
    </row>
    <row r="190" spans="1:6" ht="12.6" customHeight="1" x14ac:dyDescent="0.2">
      <c r="A190" s="12">
        <v>74</v>
      </c>
      <c r="B190" s="1"/>
      <c r="C190" s="15" t="s">
        <v>6</v>
      </c>
      <c r="D190" s="19">
        <v>8.6</v>
      </c>
      <c r="E190" s="4"/>
      <c r="F190" s="4"/>
    </row>
    <row r="191" spans="1:6" ht="12.6" customHeight="1" x14ac:dyDescent="0.2">
      <c r="A191" s="12">
        <v>75</v>
      </c>
      <c r="B191" s="11" t="s">
        <v>63</v>
      </c>
      <c r="C191" s="163" t="s">
        <v>64</v>
      </c>
      <c r="D191" s="38">
        <f>+D192</f>
        <v>833</v>
      </c>
      <c r="E191" s="4"/>
      <c r="F191" s="4"/>
    </row>
    <row r="192" spans="1:6" x14ac:dyDescent="0.2">
      <c r="A192" s="12">
        <v>76</v>
      </c>
      <c r="B192" s="1"/>
      <c r="C192" s="16" t="s">
        <v>93</v>
      </c>
      <c r="D192" s="19">
        <f>+D193+D194+D195</f>
        <v>833</v>
      </c>
      <c r="E192" s="4"/>
      <c r="F192" s="4"/>
    </row>
    <row r="193" spans="1:6" ht="17.25" customHeight="1" x14ac:dyDescent="0.2">
      <c r="A193" s="184" t="s">
        <v>614</v>
      </c>
      <c r="B193" s="1"/>
      <c r="C193" s="68" t="s">
        <v>473</v>
      </c>
      <c r="D193" s="19">
        <v>108</v>
      </c>
      <c r="E193" s="4"/>
      <c r="F193" s="4"/>
    </row>
    <row r="194" spans="1:6" ht="18.75" customHeight="1" x14ac:dyDescent="0.2">
      <c r="A194" s="184" t="s">
        <v>615</v>
      </c>
      <c r="B194" s="1"/>
      <c r="C194" s="68" t="s">
        <v>474</v>
      </c>
      <c r="D194" s="19">
        <v>50</v>
      </c>
      <c r="E194" s="4"/>
      <c r="F194" s="4"/>
    </row>
    <row r="195" spans="1:6" ht="27" x14ac:dyDescent="0.2">
      <c r="A195" s="184" t="s">
        <v>616</v>
      </c>
      <c r="B195" s="1"/>
      <c r="C195" s="172" t="s">
        <v>693</v>
      </c>
      <c r="D195" s="173">
        <f>SUM(D196:D206)</f>
        <v>675</v>
      </c>
      <c r="E195" s="4"/>
      <c r="F195" s="4"/>
    </row>
    <row r="196" spans="1:6" ht="31.5" customHeight="1" x14ac:dyDescent="0.2">
      <c r="A196" s="171" t="s">
        <v>617</v>
      </c>
      <c r="B196" s="1"/>
      <c r="C196" s="110" t="s">
        <v>475</v>
      </c>
      <c r="D196" s="19">
        <v>3</v>
      </c>
      <c r="E196" s="4"/>
      <c r="F196" s="4"/>
    </row>
    <row r="197" spans="1:6" ht="38.25" x14ac:dyDescent="0.2">
      <c r="A197" s="171" t="s">
        <v>618</v>
      </c>
      <c r="B197" s="1"/>
      <c r="C197" s="110" t="s">
        <v>476</v>
      </c>
      <c r="D197" s="19">
        <v>100</v>
      </c>
      <c r="E197" s="4"/>
      <c r="F197" s="4"/>
    </row>
    <row r="198" spans="1:6" x14ac:dyDescent="0.2">
      <c r="A198" s="171" t="s">
        <v>619</v>
      </c>
      <c r="B198" s="1"/>
      <c r="C198" s="110" t="s">
        <v>477</v>
      </c>
      <c r="D198" s="19">
        <v>103</v>
      </c>
      <c r="E198" s="4"/>
      <c r="F198" s="4"/>
    </row>
    <row r="199" spans="1:6" x14ac:dyDescent="0.2">
      <c r="A199" s="171" t="s">
        <v>620</v>
      </c>
      <c r="B199" s="1"/>
      <c r="C199" s="110" t="s">
        <v>478</v>
      </c>
      <c r="D199" s="19">
        <v>50</v>
      </c>
      <c r="E199" s="4"/>
      <c r="F199" s="4"/>
    </row>
    <row r="200" spans="1:6" ht="25.5" x14ac:dyDescent="0.2">
      <c r="A200" s="171" t="s">
        <v>621</v>
      </c>
      <c r="B200" s="1"/>
      <c r="C200" s="110" t="s">
        <v>479</v>
      </c>
      <c r="D200" s="19">
        <v>3</v>
      </c>
      <c r="E200" s="4"/>
      <c r="F200" s="4"/>
    </row>
    <row r="201" spans="1:6" ht="39.75" customHeight="1" x14ac:dyDescent="0.2">
      <c r="A201" s="171" t="s">
        <v>622</v>
      </c>
      <c r="B201" s="1"/>
      <c r="C201" s="110" t="s">
        <v>480</v>
      </c>
      <c r="D201" s="19">
        <v>25</v>
      </c>
      <c r="E201" s="4"/>
      <c r="F201" s="4"/>
    </row>
    <row r="202" spans="1:6" x14ac:dyDescent="0.2">
      <c r="A202" s="171" t="s">
        <v>623</v>
      </c>
      <c r="B202" s="1"/>
      <c r="C202" s="110" t="s">
        <v>481</v>
      </c>
      <c r="D202" s="19">
        <v>3</v>
      </c>
      <c r="E202" s="4"/>
      <c r="F202" s="4"/>
    </row>
    <row r="203" spans="1:6" ht="25.5" x14ac:dyDescent="0.2">
      <c r="A203" s="171" t="s">
        <v>624</v>
      </c>
      <c r="B203" s="1"/>
      <c r="C203" s="110" t="s">
        <v>482</v>
      </c>
      <c r="D203" s="19">
        <v>20</v>
      </c>
      <c r="E203" s="4"/>
      <c r="F203" s="4"/>
    </row>
    <row r="204" spans="1:6" ht="25.5" x14ac:dyDescent="0.2">
      <c r="A204" s="171" t="s">
        <v>625</v>
      </c>
      <c r="B204" s="1"/>
      <c r="C204" s="110" t="s">
        <v>524</v>
      </c>
      <c r="D204" s="19">
        <v>18</v>
      </c>
      <c r="E204" s="4"/>
      <c r="F204" s="4"/>
    </row>
    <row r="205" spans="1:6" x14ac:dyDescent="0.2">
      <c r="A205" s="171" t="s">
        <v>626</v>
      </c>
      <c r="B205" s="1"/>
      <c r="C205" s="110" t="s">
        <v>483</v>
      </c>
      <c r="D205" s="19">
        <v>300</v>
      </c>
      <c r="E205" s="4"/>
      <c r="F205" s="4"/>
    </row>
    <row r="206" spans="1:6" x14ac:dyDescent="0.2">
      <c r="A206" s="171" t="s">
        <v>627</v>
      </c>
      <c r="B206" s="1"/>
      <c r="C206" s="110" t="s">
        <v>484</v>
      </c>
      <c r="D206" s="19">
        <v>50</v>
      </c>
      <c r="E206" s="4"/>
      <c r="F206" s="4"/>
    </row>
    <row r="207" spans="1:6" ht="21.75" customHeight="1" x14ac:dyDescent="0.2">
      <c r="A207" s="12">
        <v>77</v>
      </c>
      <c r="B207" s="11" t="s">
        <v>55</v>
      </c>
      <c r="C207" s="56" t="s">
        <v>56</v>
      </c>
      <c r="D207" s="64">
        <f>+D208+D209+D231+D232+D233+D234+D235+D236+D237+D238+D239+D240+D241</f>
        <v>3584.7</v>
      </c>
      <c r="E207" s="4"/>
      <c r="F207" s="4"/>
    </row>
    <row r="208" spans="1:6" ht="27" customHeight="1" x14ac:dyDescent="0.2">
      <c r="A208" s="12">
        <v>78</v>
      </c>
      <c r="B208" s="11"/>
      <c r="C208" s="185" t="s">
        <v>151</v>
      </c>
      <c r="D208" s="36">
        <v>150</v>
      </c>
      <c r="E208" s="4"/>
      <c r="F208" s="4"/>
    </row>
    <row r="209" spans="1:11" ht="27" customHeight="1" x14ac:dyDescent="0.2">
      <c r="A209" s="12">
        <v>79</v>
      </c>
      <c r="B209" s="1"/>
      <c r="C209" s="16" t="s">
        <v>95</v>
      </c>
      <c r="D209" s="19">
        <f>D210</f>
        <v>2301.1999999999998</v>
      </c>
      <c r="E209" s="4"/>
      <c r="F209" s="4"/>
    </row>
    <row r="210" spans="1:11" ht="27" x14ac:dyDescent="0.2">
      <c r="A210" s="171" t="s">
        <v>628</v>
      </c>
      <c r="B210" s="1"/>
      <c r="C210" s="172" t="s">
        <v>693</v>
      </c>
      <c r="D210" s="173">
        <f>SUM(D211:D230)</f>
        <v>2301.1999999999998</v>
      </c>
      <c r="E210" s="4"/>
      <c r="F210" s="4"/>
    </row>
    <row r="211" spans="1:11" x14ac:dyDescent="0.2">
      <c r="A211" s="171" t="s">
        <v>629</v>
      </c>
      <c r="B211" s="1"/>
      <c r="C211" s="53" t="s">
        <v>485</v>
      </c>
      <c r="D211" s="19">
        <v>75</v>
      </c>
      <c r="E211" s="4"/>
    </row>
    <row r="212" spans="1:11" x14ac:dyDescent="0.2">
      <c r="A212" s="171" t="s">
        <v>630</v>
      </c>
      <c r="B212" s="1"/>
      <c r="C212" s="53" t="s">
        <v>486</v>
      </c>
      <c r="D212" s="19">
        <v>24</v>
      </c>
      <c r="E212" s="4"/>
      <c r="I212" s="3"/>
      <c r="J212" s="3"/>
      <c r="K212" s="3"/>
    </row>
    <row r="213" spans="1:11" x14ac:dyDescent="0.2">
      <c r="A213" s="171" t="s">
        <v>631</v>
      </c>
      <c r="B213" s="1"/>
      <c r="C213" s="110" t="s">
        <v>487</v>
      </c>
      <c r="D213" s="19">
        <v>50</v>
      </c>
      <c r="E213" s="4"/>
      <c r="F213" s="4"/>
      <c r="I213" s="3"/>
      <c r="J213" s="3"/>
      <c r="K213" s="3"/>
    </row>
    <row r="214" spans="1:11" ht="25.5" x14ac:dyDescent="0.2">
      <c r="A214" s="171" t="s">
        <v>632</v>
      </c>
      <c r="B214" s="1"/>
      <c r="C214" s="16" t="s">
        <v>488</v>
      </c>
      <c r="D214" s="19">
        <v>60</v>
      </c>
      <c r="E214" s="4"/>
      <c r="F214" s="4"/>
    </row>
    <row r="215" spans="1:11" x14ac:dyDescent="0.2">
      <c r="A215" s="171" t="s">
        <v>633</v>
      </c>
      <c r="B215" s="1"/>
      <c r="C215" s="15" t="s">
        <v>489</v>
      </c>
      <c r="D215" s="19">
        <v>30</v>
      </c>
      <c r="E215" s="4"/>
      <c r="F215" s="4"/>
    </row>
    <row r="216" spans="1:11" x14ac:dyDescent="0.2">
      <c r="A216" s="171" t="s">
        <v>634</v>
      </c>
      <c r="B216" s="1"/>
      <c r="C216" s="110" t="s">
        <v>490</v>
      </c>
      <c r="D216" s="19">
        <v>15</v>
      </c>
      <c r="E216" s="4"/>
      <c r="F216" s="4"/>
    </row>
    <row r="217" spans="1:11" x14ac:dyDescent="0.2">
      <c r="A217" s="171" t="s">
        <v>635</v>
      </c>
      <c r="B217" s="1"/>
      <c r="C217" s="110" t="s">
        <v>491</v>
      </c>
      <c r="D217" s="19">
        <v>360</v>
      </c>
      <c r="E217" s="4"/>
      <c r="F217" s="4"/>
    </row>
    <row r="218" spans="1:11" x14ac:dyDescent="0.2">
      <c r="A218" s="171" t="s">
        <v>636</v>
      </c>
      <c r="B218" s="1"/>
      <c r="C218" s="110" t="s">
        <v>492</v>
      </c>
      <c r="D218" s="19">
        <v>91</v>
      </c>
      <c r="E218" s="4"/>
      <c r="F218" s="4"/>
    </row>
    <row r="219" spans="1:11" x14ac:dyDescent="0.2">
      <c r="A219" s="171" t="s">
        <v>637</v>
      </c>
      <c r="B219" s="1"/>
      <c r="C219" s="110" t="s">
        <v>73</v>
      </c>
      <c r="D219" s="19">
        <v>50</v>
      </c>
      <c r="E219" s="4"/>
      <c r="F219" s="4"/>
    </row>
    <row r="220" spans="1:11" ht="12.75" customHeight="1" x14ac:dyDescent="0.2">
      <c r="A220" s="171" t="s">
        <v>638</v>
      </c>
      <c r="B220" s="1"/>
      <c r="C220" s="110" t="s">
        <v>74</v>
      </c>
      <c r="D220" s="19">
        <v>30</v>
      </c>
      <c r="E220" s="4"/>
      <c r="F220" s="4"/>
    </row>
    <row r="221" spans="1:11" x14ac:dyDescent="0.2">
      <c r="A221" s="171" t="s">
        <v>639</v>
      </c>
      <c r="B221" s="1"/>
      <c r="C221" s="15" t="s">
        <v>493</v>
      </c>
      <c r="D221" s="19">
        <v>105</v>
      </c>
      <c r="E221" s="4"/>
      <c r="F221" s="4"/>
    </row>
    <row r="222" spans="1:11" x14ac:dyDescent="0.2">
      <c r="A222" s="171" t="s">
        <v>640</v>
      </c>
      <c r="B222" s="1"/>
      <c r="C222" s="110" t="s">
        <v>494</v>
      </c>
      <c r="D222" s="19">
        <v>25</v>
      </c>
      <c r="E222" s="4"/>
      <c r="F222" s="4"/>
    </row>
    <row r="223" spans="1:11" x14ac:dyDescent="0.2">
      <c r="A223" s="171" t="s">
        <v>641</v>
      </c>
      <c r="B223" s="1"/>
      <c r="C223" s="110" t="s">
        <v>495</v>
      </c>
      <c r="D223" s="19">
        <v>230</v>
      </c>
      <c r="E223" s="4"/>
      <c r="F223" s="4"/>
    </row>
    <row r="224" spans="1:11" x14ac:dyDescent="0.2">
      <c r="A224" s="171" t="s">
        <v>642</v>
      </c>
      <c r="B224" s="1"/>
      <c r="C224" s="110" t="s">
        <v>496</v>
      </c>
      <c r="D224" s="19">
        <v>70</v>
      </c>
      <c r="E224" s="4"/>
      <c r="F224" s="4"/>
    </row>
    <row r="225" spans="1:8" ht="12.6" customHeight="1" x14ac:dyDescent="0.2">
      <c r="A225" s="171" t="s">
        <v>643</v>
      </c>
      <c r="B225" s="1"/>
      <c r="C225" s="110" t="s">
        <v>497</v>
      </c>
      <c r="D225" s="19">
        <v>250</v>
      </c>
      <c r="E225" s="4"/>
      <c r="F225" s="4"/>
    </row>
    <row r="226" spans="1:8" x14ac:dyDescent="0.2">
      <c r="A226" s="171" t="s">
        <v>644</v>
      </c>
      <c r="B226" s="1"/>
      <c r="C226" s="15" t="s">
        <v>710</v>
      </c>
      <c r="D226" s="19">
        <v>110</v>
      </c>
      <c r="E226" s="4"/>
      <c r="F226" s="4"/>
      <c r="H226" s="4"/>
    </row>
    <row r="227" spans="1:8" ht="12.6" customHeight="1" x14ac:dyDescent="0.2">
      <c r="A227" s="171" t="s">
        <v>645</v>
      </c>
      <c r="B227" s="1"/>
      <c r="C227" s="110" t="s">
        <v>498</v>
      </c>
      <c r="D227" s="19">
        <v>50</v>
      </c>
      <c r="E227" s="4"/>
      <c r="F227" s="4"/>
    </row>
    <row r="228" spans="1:8" x14ac:dyDescent="0.2">
      <c r="A228" s="171" t="s">
        <v>646</v>
      </c>
      <c r="B228" s="1"/>
      <c r="C228" s="15" t="s">
        <v>711</v>
      </c>
      <c r="D228" s="19">
        <v>50</v>
      </c>
      <c r="E228" s="4"/>
      <c r="F228" s="4"/>
    </row>
    <row r="229" spans="1:8" ht="25.5" x14ac:dyDescent="0.2">
      <c r="A229" s="171" t="s">
        <v>647</v>
      </c>
      <c r="B229" s="1"/>
      <c r="C229" s="15" t="s">
        <v>712</v>
      </c>
      <c r="D229" s="19">
        <v>124</v>
      </c>
      <c r="E229" s="4"/>
      <c r="F229" s="4"/>
    </row>
    <row r="230" spans="1:8" ht="25.5" x14ac:dyDescent="0.2">
      <c r="A230" s="171" t="s">
        <v>648</v>
      </c>
      <c r="B230" s="1"/>
      <c r="C230" s="15" t="s">
        <v>499</v>
      </c>
      <c r="D230" s="19">
        <v>502.2</v>
      </c>
      <c r="E230" s="4"/>
      <c r="F230" s="4"/>
    </row>
    <row r="231" spans="1:8" x14ac:dyDescent="0.2">
      <c r="A231" s="12">
        <v>80</v>
      </c>
      <c r="B231" s="11"/>
      <c r="C231" s="15" t="s">
        <v>8</v>
      </c>
      <c r="D231" s="19">
        <f>624+7.4</f>
        <v>631.4</v>
      </c>
      <c r="E231" s="4"/>
      <c r="F231" s="4"/>
    </row>
    <row r="232" spans="1:8" x14ac:dyDescent="0.2">
      <c r="A232" s="12">
        <v>81</v>
      </c>
      <c r="B232" s="11"/>
      <c r="C232" s="15" t="s">
        <v>4</v>
      </c>
      <c r="D232" s="19">
        <f>42.5+48.1</f>
        <v>90.6</v>
      </c>
      <c r="E232" s="4"/>
      <c r="F232" s="4"/>
    </row>
    <row r="233" spans="1:8" ht="12.6" customHeight="1" x14ac:dyDescent="0.2">
      <c r="A233" s="12">
        <v>82</v>
      </c>
      <c r="B233" s="11"/>
      <c r="C233" s="15" t="s">
        <v>5</v>
      </c>
      <c r="D233" s="19">
        <f>12.5+2.7</f>
        <v>15.2</v>
      </c>
      <c r="E233" s="4"/>
      <c r="F233" s="4"/>
    </row>
    <row r="234" spans="1:8" ht="12.6" customHeight="1" x14ac:dyDescent="0.2">
      <c r="A234" s="12">
        <v>83</v>
      </c>
      <c r="B234" s="11"/>
      <c r="C234" s="16" t="s">
        <v>7</v>
      </c>
      <c r="D234" s="19">
        <f>34+34.8</f>
        <v>68.8</v>
      </c>
      <c r="E234" s="4"/>
      <c r="F234" s="4"/>
    </row>
    <row r="235" spans="1:8" ht="12.6" customHeight="1" x14ac:dyDescent="0.2">
      <c r="A235" s="12">
        <v>84</v>
      </c>
      <c r="B235" s="11"/>
      <c r="C235" s="15" t="s">
        <v>6</v>
      </c>
      <c r="D235" s="19">
        <f>25.3+24.7</f>
        <v>50</v>
      </c>
      <c r="E235" s="4"/>
      <c r="F235" s="4"/>
    </row>
    <row r="236" spans="1:8" ht="12.6" customHeight="1" x14ac:dyDescent="0.2">
      <c r="A236" s="12">
        <v>85</v>
      </c>
      <c r="B236" s="11"/>
      <c r="C236" s="15" t="s">
        <v>9</v>
      </c>
      <c r="D236" s="19">
        <f>22.7+39.9</f>
        <v>62.599999999999994</v>
      </c>
      <c r="E236" s="4"/>
      <c r="F236" s="4"/>
    </row>
    <row r="237" spans="1:8" ht="12.6" customHeight="1" x14ac:dyDescent="0.2">
      <c r="A237" s="12">
        <v>86</v>
      </c>
      <c r="B237" s="11"/>
      <c r="C237" s="16" t="s">
        <v>10</v>
      </c>
      <c r="D237" s="19">
        <f>19.9+14.9</f>
        <v>34.799999999999997</v>
      </c>
      <c r="E237" s="4"/>
      <c r="F237" s="4"/>
    </row>
    <row r="238" spans="1:8" ht="12.6" customHeight="1" x14ac:dyDescent="0.2">
      <c r="A238" s="12">
        <v>87</v>
      </c>
      <c r="B238" s="11"/>
      <c r="C238" s="15" t="s">
        <v>12</v>
      </c>
      <c r="D238" s="19">
        <f>12.6+15.3</f>
        <v>27.9</v>
      </c>
      <c r="E238" s="4"/>
      <c r="F238" s="4"/>
    </row>
    <row r="239" spans="1:8" ht="12.6" customHeight="1" x14ac:dyDescent="0.2">
      <c r="A239" s="12">
        <v>88</v>
      </c>
      <c r="B239" s="11"/>
      <c r="C239" s="15" t="s">
        <v>11</v>
      </c>
      <c r="D239" s="19">
        <f>20.5+17.2</f>
        <v>37.700000000000003</v>
      </c>
      <c r="E239" s="4"/>
      <c r="F239" s="4"/>
    </row>
    <row r="240" spans="1:8" ht="12.6" customHeight="1" x14ac:dyDescent="0.2">
      <c r="A240" s="12">
        <v>89</v>
      </c>
      <c r="B240" s="11"/>
      <c r="C240" s="15" t="s">
        <v>13</v>
      </c>
      <c r="D240" s="19">
        <f>30.5+12.1</f>
        <v>42.6</v>
      </c>
      <c r="E240" s="4"/>
      <c r="F240" s="4"/>
    </row>
    <row r="241" spans="1:11" ht="12.6" customHeight="1" x14ac:dyDescent="0.2">
      <c r="A241" s="12">
        <v>90</v>
      </c>
      <c r="B241" s="1"/>
      <c r="C241" s="15" t="s">
        <v>14</v>
      </c>
      <c r="D241" s="19">
        <f>39+32.9</f>
        <v>71.900000000000006</v>
      </c>
      <c r="E241" s="4"/>
      <c r="F241" s="4"/>
    </row>
    <row r="242" spans="1:11" ht="15.75" customHeight="1" x14ac:dyDescent="0.2">
      <c r="A242" s="12">
        <v>91</v>
      </c>
      <c r="B242" s="11" t="s">
        <v>57</v>
      </c>
      <c r="C242" s="17" t="s">
        <v>58</v>
      </c>
      <c r="D242" s="38">
        <f>+D252+D253+D255+D254+D251+D256+D257+D259+D258+D260+D261+D243</f>
        <v>6413.4</v>
      </c>
      <c r="E242" s="4"/>
      <c r="F242" s="4"/>
    </row>
    <row r="243" spans="1:11" x14ac:dyDescent="0.2">
      <c r="A243" s="12">
        <v>92</v>
      </c>
      <c r="B243" s="1"/>
      <c r="C243" s="16" t="s">
        <v>93</v>
      </c>
      <c r="D243" s="19">
        <f>+D244+D245+D246+D247+D248</f>
        <v>3346.5</v>
      </c>
      <c r="E243" s="4"/>
      <c r="F243" s="4"/>
      <c r="I243" s="102"/>
    </row>
    <row r="244" spans="1:11" ht="18" customHeight="1" x14ac:dyDescent="0.2">
      <c r="A244" s="171" t="s">
        <v>649</v>
      </c>
      <c r="B244" s="1"/>
      <c r="C244" s="186" t="s">
        <v>3</v>
      </c>
      <c r="D244" s="19">
        <v>675.1</v>
      </c>
      <c r="E244" s="4"/>
      <c r="F244" s="4"/>
    </row>
    <row r="245" spans="1:11" ht="20.25" customHeight="1" x14ac:dyDescent="0.2">
      <c r="A245" s="171" t="s">
        <v>650</v>
      </c>
      <c r="B245" s="1"/>
      <c r="C245" s="177" t="s">
        <v>151</v>
      </c>
      <c r="D245" s="19">
        <v>494.4</v>
      </c>
      <c r="E245" s="4"/>
      <c r="F245" s="4"/>
    </row>
    <row r="246" spans="1:11" x14ac:dyDescent="0.2">
      <c r="A246" s="171" t="s">
        <v>651</v>
      </c>
      <c r="B246" s="1"/>
      <c r="C246" s="177" t="s">
        <v>500</v>
      </c>
      <c r="D246" s="19">
        <v>1700</v>
      </c>
      <c r="E246" s="4"/>
      <c r="F246" s="4"/>
      <c r="K246" s="102"/>
    </row>
    <row r="247" spans="1:11" ht="12.6" customHeight="1" x14ac:dyDescent="0.2">
      <c r="A247" s="171" t="s">
        <v>652</v>
      </c>
      <c r="B247" s="1"/>
      <c r="C247" s="177" t="s">
        <v>81</v>
      </c>
      <c r="D247" s="19">
        <v>333</v>
      </c>
      <c r="E247" s="4"/>
      <c r="F247" s="4"/>
    </row>
    <row r="248" spans="1:11" ht="27" x14ac:dyDescent="0.2">
      <c r="A248" s="171" t="s">
        <v>653</v>
      </c>
      <c r="B248" s="1"/>
      <c r="C248" s="172" t="s">
        <v>693</v>
      </c>
      <c r="D248" s="173">
        <f>D249+D250</f>
        <v>144</v>
      </c>
      <c r="E248" s="4"/>
      <c r="F248" s="4"/>
    </row>
    <row r="249" spans="1:11" ht="12.6" customHeight="1" x14ac:dyDescent="0.2">
      <c r="A249" s="171" t="s">
        <v>654</v>
      </c>
      <c r="B249" s="1"/>
      <c r="C249" s="110" t="s">
        <v>502</v>
      </c>
      <c r="D249" s="32">
        <v>94</v>
      </c>
      <c r="E249" s="4"/>
      <c r="F249" s="4"/>
    </row>
    <row r="250" spans="1:11" ht="25.5" x14ac:dyDescent="0.2">
      <c r="A250" s="171" t="s">
        <v>655</v>
      </c>
      <c r="B250" s="1"/>
      <c r="C250" s="110" t="s">
        <v>501</v>
      </c>
      <c r="D250" s="32">
        <v>50</v>
      </c>
      <c r="E250" s="4"/>
      <c r="F250" s="4"/>
    </row>
    <row r="251" spans="1:11" x14ac:dyDescent="0.2">
      <c r="A251" s="12">
        <v>93</v>
      </c>
      <c r="B251" s="1"/>
      <c r="C251" s="68" t="s">
        <v>8</v>
      </c>
      <c r="D251" s="19">
        <v>1694.5</v>
      </c>
      <c r="E251" s="4"/>
      <c r="F251" s="4"/>
    </row>
    <row r="252" spans="1:11" x14ac:dyDescent="0.2">
      <c r="A252" s="12">
        <v>94</v>
      </c>
      <c r="B252" s="1"/>
      <c r="C252" s="15" t="s">
        <v>4</v>
      </c>
      <c r="D252" s="19">
        <f>156.7+4</f>
        <v>160.69999999999999</v>
      </c>
      <c r="E252" s="4"/>
      <c r="F252" s="4"/>
    </row>
    <row r="253" spans="1:11" x14ac:dyDescent="0.2">
      <c r="A253" s="12">
        <v>95</v>
      </c>
      <c r="B253" s="1"/>
      <c r="C253" s="15" t="s">
        <v>5</v>
      </c>
      <c r="D253" s="19">
        <v>141.80000000000001</v>
      </c>
      <c r="E253" s="4"/>
      <c r="F253" s="4"/>
    </row>
    <row r="254" spans="1:11" x14ac:dyDescent="0.2">
      <c r="A254" s="12">
        <v>96</v>
      </c>
      <c r="B254" s="1"/>
      <c r="C254" s="15" t="s">
        <v>7</v>
      </c>
      <c r="D254" s="19">
        <f>124+15</f>
        <v>139</v>
      </c>
      <c r="E254" s="4"/>
      <c r="F254" s="4"/>
    </row>
    <row r="255" spans="1:11" x14ac:dyDescent="0.2">
      <c r="A255" s="12">
        <v>97</v>
      </c>
      <c r="B255" s="1"/>
      <c r="C255" s="68" t="s">
        <v>6</v>
      </c>
      <c r="D255" s="19">
        <v>133.5</v>
      </c>
      <c r="E255" s="4"/>
      <c r="F255" s="4"/>
    </row>
    <row r="256" spans="1:11" x14ac:dyDescent="0.2">
      <c r="A256" s="12">
        <v>98</v>
      </c>
      <c r="B256" s="1"/>
      <c r="C256" s="15" t="s">
        <v>9</v>
      </c>
      <c r="D256" s="19">
        <v>109.5</v>
      </c>
      <c r="E256" s="4"/>
      <c r="F256" s="4"/>
    </row>
    <row r="257" spans="1:6" x14ac:dyDescent="0.2">
      <c r="A257" s="12">
        <v>99</v>
      </c>
      <c r="B257" s="1"/>
      <c r="C257" s="16" t="s">
        <v>10</v>
      </c>
      <c r="D257" s="19">
        <v>133.6</v>
      </c>
      <c r="E257" s="4"/>
      <c r="F257" s="4"/>
    </row>
    <row r="258" spans="1:6" x14ac:dyDescent="0.2">
      <c r="A258" s="12">
        <v>100</v>
      </c>
      <c r="B258" s="1"/>
      <c r="C258" s="15" t="s">
        <v>12</v>
      </c>
      <c r="D258" s="19">
        <f>81.7+6+30</f>
        <v>117.7</v>
      </c>
      <c r="E258" s="4"/>
      <c r="F258" s="4"/>
    </row>
    <row r="259" spans="1:6" x14ac:dyDescent="0.2">
      <c r="A259" s="12">
        <v>101</v>
      </c>
      <c r="B259" s="1"/>
      <c r="C259" s="68" t="s">
        <v>11</v>
      </c>
      <c r="D259" s="19">
        <v>88.5</v>
      </c>
      <c r="E259" s="4"/>
      <c r="F259" s="4"/>
    </row>
    <row r="260" spans="1:6" x14ac:dyDescent="0.2">
      <c r="A260" s="12">
        <v>102</v>
      </c>
      <c r="B260" s="1"/>
      <c r="C260" s="15" t="s">
        <v>13</v>
      </c>
      <c r="D260" s="19">
        <v>94.4</v>
      </c>
      <c r="E260" s="4"/>
      <c r="F260" s="4"/>
    </row>
    <row r="261" spans="1:6" x14ac:dyDescent="0.2">
      <c r="A261" s="12">
        <v>103</v>
      </c>
      <c r="B261" s="1"/>
      <c r="C261" s="15" t="s">
        <v>14</v>
      </c>
      <c r="D261" s="19">
        <v>253.7</v>
      </c>
      <c r="E261" s="4"/>
      <c r="F261" s="4"/>
    </row>
    <row r="262" spans="1:6" ht="24.95" customHeight="1" x14ac:dyDescent="0.2">
      <c r="A262" s="12">
        <v>104</v>
      </c>
      <c r="B262" s="11" t="s">
        <v>27</v>
      </c>
      <c r="C262" s="17" t="s">
        <v>28</v>
      </c>
      <c r="D262" s="38">
        <f>+D263</f>
        <v>299.20000000000005</v>
      </c>
      <c r="E262" s="4"/>
      <c r="F262" s="4"/>
    </row>
    <row r="263" spans="1:6" x14ac:dyDescent="0.2">
      <c r="A263" s="12">
        <v>105</v>
      </c>
      <c r="B263" s="11"/>
      <c r="C263" s="16" t="s">
        <v>96</v>
      </c>
      <c r="D263" s="19">
        <f>+D265+D264</f>
        <v>299.20000000000005</v>
      </c>
      <c r="E263" s="4"/>
      <c r="F263" s="4"/>
    </row>
    <row r="264" spans="1:6" ht="12.6" customHeight="1" x14ac:dyDescent="0.2">
      <c r="A264" s="184" t="s">
        <v>656</v>
      </c>
      <c r="B264" s="11"/>
      <c r="C264" s="16" t="s">
        <v>62</v>
      </c>
      <c r="D264" s="19">
        <v>3</v>
      </c>
      <c r="E264" s="4"/>
      <c r="F264" s="4"/>
    </row>
    <row r="265" spans="1:6" ht="27" x14ac:dyDescent="0.2">
      <c r="A265" s="184" t="s">
        <v>657</v>
      </c>
      <c r="B265" s="1"/>
      <c r="C265" s="172" t="s">
        <v>693</v>
      </c>
      <c r="D265" s="173">
        <f>SUM(D266:D272)</f>
        <v>296.20000000000005</v>
      </c>
      <c r="E265" s="4"/>
      <c r="F265" s="4"/>
    </row>
    <row r="266" spans="1:6" x14ac:dyDescent="0.2">
      <c r="A266" s="184" t="s">
        <v>658</v>
      </c>
      <c r="B266" s="1"/>
      <c r="C266" s="15" t="s">
        <v>503</v>
      </c>
      <c r="D266" s="19">
        <v>40</v>
      </c>
      <c r="E266" s="4"/>
      <c r="F266" s="4"/>
    </row>
    <row r="267" spans="1:6" x14ac:dyDescent="0.2">
      <c r="A267" s="184" t="s">
        <v>659</v>
      </c>
      <c r="B267" s="1"/>
      <c r="C267" s="15" t="s">
        <v>504</v>
      </c>
      <c r="D267" s="19">
        <v>35</v>
      </c>
      <c r="E267" s="4"/>
      <c r="F267" s="4"/>
    </row>
    <row r="268" spans="1:6" ht="25.5" x14ac:dyDescent="0.2">
      <c r="A268" s="184" t="s">
        <v>660</v>
      </c>
      <c r="B268" s="1"/>
      <c r="C268" s="15" t="s">
        <v>506</v>
      </c>
      <c r="D268" s="19">
        <v>206</v>
      </c>
      <c r="E268" s="4"/>
      <c r="F268" s="4"/>
    </row>
    <row r="269" spans="1:6" ht="25.5" x14ac:dyDescent="0.2">
      <c r="A269" s="184" t="s">
        <v>661</v>
      </c>
      <c r="B269" s="1"/>
      <c r="C269" s="15" t="s">
        <v>507</v>
      </c>
      <c r="D269" s="19">
        <v>3.8</v>
      </c>
      <c r="E269" s="4"/>
      <c r="F269" s="4"/>
    </row>
    <row r="270" spans="1:6" ht="25.5" x14ac:dyDescent="0.2">
      <c r="A270" s="184" t="s">
        <v>662</v>
      </c>
      <c r="B270" s="1"/>
      <c r="C270" s="15" t="s">
        <v>508</v>
      </c>
      <c r="D270" s="19">
        <v>3.8</v>
      </c>
      <c r="E270" s="4"/>
      <c r="F270" s="4"/>
    </row>
    <row r="271" spans="1:6" ht="25.5" x14ac:dyDescent="0.2">
      <c r="A271" s="184" t="s">
        <v>663</v>
      </c>
      <c r="B271" s="1"/>
      <c r="C271" s="15" t="s">
        <v>509</v>
      </c>
      <c r="D271" s="19">
        <v>3.8</v>
      </c>
      <c r="E271" s="4"/>
      <c r="F271" s="4"/>
    </row>
    <row r="272" spans="1:6" ht="25.5" x14ac:dyDescent="0.2">
      <c r="A272" s="184" t="s">
        <v>664</v>
      </c>
      <c r="B272" s="1"/>
      <c r="C272" s="15" t="s">
        <v>510</v>
      </c>
      <c r="D272" s="19">
        <v>3.8</v>
      </c>
      <c r="E272" s="4"/>
      <c r="F272" s="4"/>
    </row>
    <row r="273" spans="1:9" ht="17.25" customHeight="1" x14ac:dyDescent="0.2">
      <c r="A273" s="12">
        <v>106</v>
      </c>
      <c r="B273" s="11" t="s">
        <v>59</v>
      </c>
      <c r="C273" s="17" t="s">
        <v>60</v>
      </c>
      <c r="D273" s="38">
        <f>+D274</f>
        <v>87</v>
      </c>
      <c r="E273" s="4"/>
      <c r="F273" s="4"/>
    </row>
    <row r="274" spans="1:9" x14ac:dyDescent="0.2">
      <c r="A274" s="12">
        <v>107</v>
      </c>
      <c r="B274" s="11"/>
      <c r="C274" s="16" t="s">
        <v>93</v>
      </c>
      <c r="D274" s="19">
        <f>+D276+D277+D275+D278</f>
        <v>87</v>
      </c>
      <c r="E274" s="4"/>
      <c r="F274" s="4"/>
    </row>
    <row r="275" spans="1:9" ht="12.6" customHeight="1" x14ac:dyDescent="0.2">
      <c r="A275" s="184" t="s">
        <v>359</v>
      </c>
      <c r="B275" s="11"/>
      <c r="C275" s="68" t="s">
        <v>62</v>
      </c>
      <c r="D275" s="19">
        <v>3</v>
      </c>
      <c r="E275" s="4"/>
      <c r="F275" s="4"/>
    </row>
    <row r="276" spans="1:9" ht="25.5" x14ac:dyDescent="0.2">
      <c r="A276" s="184" t="s">
        <v>360</v>
      </c>
      <c r="B276" s="1"/>
      <c r="C276" s="68" t="s">
        <v>511</v>
      </c>
      <c r="D276" s="19">
        <v>44</v>
      </c>
      <c r="E276" s="4"/>
      <c r="F276" s="4"/>
    </row>
    <row r="277" spans="1:9" ht="25.5" x14ac:dyDescent="0.2">
      <c r="A277" s="184" t="s">
        <v>665</v>
      </c>
      <c r="B277" s="1"/>
      <c r="C277" s="68" t="s">
        <v>512</v>
      </c>
      <c r="D277" s="19">
        <v>36</v>
      </c>
      <c r="E277" s="4"/>
      <c r="F277" s="4"/>
    </row>
    <row r="278" spans="1:9" ht="38.25" x14ac:dyDescent="0.2">
      <c r="A278" s="184" t="s">
        <v>666</v>
      </c>
      <c r="B278" s="1"/>
      <c r="C278" s="68" t="s">
        <v>513</v>
      </c>
      <c r="D278" s="19">
        <v>4</v>
      </c>
      <c r="E278" s="4"/>
      <c r="F278" s="4"/>
    </row>
    <row r="279" spans="1:9" ht="17.25" customHeight="1" x14ac:dyDescent="0.2">
      <c r="A279" s="12">
        <v>108</v>
      </c>
      <c r="B279" s="11" t="s">
        <v>23</v>
      </c>
      <c r="C279" s="17" t="s">
        <v>24</v>
      </c>
      <c r="D279" s="38">
        <f>+D280+D281+D282+D292+D293+D294+D295+D296+D297+D298+D299+D300+D301+D302</f>
        <v>9683.0999999999985</v>
      </c>
      <c r="E279" s="4"/>
      <c r="F279" s="4"/>
    </row>
    <row r="280" spans="1:9" x14ac:dyDescent="0.2">
      <c r="A280" s="12">
        <v>109</v>
      </c>
      <c r="B280" s="11"/>
      <c r="C280" s="15" t="s">
        <v>25</v>
      </c>
      <c r="D280" s="19">
        <v>26.7</v>
      </c>
      <c r="E280" s="4"/>
      <c r="F280" s="4"/>
    </row>
    <row r="281" spans="1:9" x14ac:dyDescent="0.2">
      <c r="A281" s="12">
        <v>110</v>
      </c>
      <c r="B281" s="11"/>
      <c r="C281" s="16" t="s">
        <v>61</v>
      </c>
      <c r="D281" s="19">
        <v>211.2</v>
      </c>
      <c r="E281" s="4"/>
      <c r="F281" s="4"/>
    </row>
    <row r="282" spans="1:9" x14ac:dyDescent="0.2">
      <c r="A282" s="12">
        <v>111</v>
      </c>
      <c r="B282" s="11"/>
      <c r="C282" s="16" t="s">
        <v>93</v>
      </c>
      <c r="D282" s="19">
        <f>+D283+D284+D285+D288+D289+D291+D286+D287+D290</f>
        <v>7947.7</v>
      </c>
      <c r="E282" s="4"/>
      <c r="F282" s="4"/>
    </row>
    <row r="283" spans="1:9" x14ac:dyDescent="0.2">
      <c r="A283" s="184" t="s">
        <v>667</v>
      </c>
      <c r="B283" s="11"/>
      <c r="C283" s="16" t="s">
        <v>62</v>
      </c>
      <c r="D283" s="19">
        <v>6451.8</v>
      </c>
      <c r="E283" s="4"/>
      <c r="F283" s="4"/>
      <c r="G283" s="102"/>
      <c r="H283" s="102"/>
    </row>
    <row r="284" spans="1:9" x14ac:dyDescent="0.2">
      <c r="A284" s="184" t="s">
        <v>669</v>
      </c>
      <c r="B284" s="1"/>
      <c r="C284" s="68" t="s">
        <v>514</v>
      </c>
      <c r="D284" s="19">
        <v>123</v>
      </c>
      <c r="E284" s="4"/>
      <c r="F284" s="4"/>
      <c r="I284" s="47"/>
    </row>
    <row r="285" spans="1:9" x14ac:dyDescent="0.2">
      <c r="A285" s="184" t="s">
        <v>668</v>
      </c>
      <c r="B285" s="1"/>
      <c r="C285" s="68" t="s">
        <v>515</v>
      </c>
      <c r="D285" s="19">
        <v>23.9</v>
      </c>
      <c r="E285" s="4"/>
      <c r="F285" s="4"/>
      <c r="I285" s="47"/>
    </row>
    <row r="286" spans="1:9" x14ac:dyDescent="0.2">
      <c r="A286" s="184" t="s">
        <v>670</v>
      </c>
      <c r="B286" s="1"/>
      <c r="C286" s="68" t="s">
        <v>100</v>
      </c>
      <c r="D286" s="19">
        <v>400</v>
      </c>
      <c r="E286" s="4"/>
      <c r="F286" s="4"/>
      <c r="I286" s="47"/>
    </row>
    <row r="287" spans="1:9" ht="12.6" customHeight="1" x14ac:dyDescent="0.2">
      <c r="A287" s="184" t="s">
        <v>671</v>
      </c>
      <c r="B287" s="1"/>
      <c r="C287" s="68" t="s">
        <v>160</v>
      </c>
      <c r="D287" s="19">
        <v>84.8</v>
      </c>
      <c r="E287" s="4"/>
      <c r="F287" s="4"/>
      <c r="I287" s="47"/>
    </row>
    <row r="288" spans="1:9" ht="12.6" customHeight="1" x14ac:dyDescent="0.2">
      <c r="A288" s="184" t="s">
        <v>672</v>
      </c>
      <c r="B288" s="1"/>
      <c r="C288" s="68" t="s">
        <v>516</v>
      </c>
      <c r="D288" s="19">
        <v>790</v>
      </c>
      <c r="E288" s="4"/>
      <c r="F288" s="4"/>
      <c r="I288" s="47"/>
    </row>
    <row r="289" spans="1:11" x14ac:dyDescent="0.2">
      <c r="A289" s="184" t="s">
        <v>673</v>
      </c>
      <c r="B289" s="1"/>
      <c r="C289" s="68" t="s">
        <v>517</v>
      </c>
      <c r="D289" s="19">
        <v>15</v>
      </c>
      <c r="E289" s="4"/>
      <c r="F289" s="4"/>
      <c r="I289" s="47"/>
    </row>
    <row r="290" spans="1:11" ht="25.5" x14ac:dyDescent="0.2">
      <c r="A290" s="184" t="s">
        <v>674</v>
      </c>
      <c r="B290" s="11"/>
      <c r="C290" s="16" t="s">
        <v>518</v>
      </c>
      <c r="D290" s="19">
        <v>40</v>
      </c>
      <c r="E290" s="4"/>
      <c r="F290" s="4"/>
      <c r="I290" s="47"/>
    </row>
    <row r="291" spans="1:11" ht="27.75" customHeight="1" x14ac:dyDescent="0.2">
      <c r="A291" s="184" t="s">
        <v>675</v>
      </c>
      <c r="B291" s="1"/>
      <c r="C291" s="68" t="s">
        <v>519</v>
      </c>
      <c r="D291" s="19">
        <v>19.2</v>
      </c>
      <c r="E291" s="4"/>
      <c r="F291" s="4"/>
      <c r="I291" s="47"/>
    </row>
    <row r="292" spans="1:11" ht="19.5" customHeight="1" x14ac:dyDescent="0.2">
      <c r="A292" s="157">
        <v>112</v>
      </c>
      <c r="B292" s="65"/>
      <c r="C292" s="15" t="s">
        <v>8</v>
      </c>
      <c r="D292" s="19">
        <v>429.7</v>
      </c>
      <c r="E292" s="4"/>
      <c r="F292" s="4"/>
      <c r="G292" s="102"/>
      <c r="H292" s="102"/>
    </row>
    <row r="293" spans="1:11" x14ac:dyDescent="0.2">
      <c r="A293" s="157">
        <v>113</v>
      </c>
      <c r="B293" s="65"/>
      <c r="C293" s="15" t="s">
        <v>4</v>
      </c>
      <c r="D293" s="19">
        <f>87.4+12</f>
        <v>99.4</v>
      </c>
      <c r="E293" s="4"/>
      <c r="F293" s="4"/>
      <c r="G293" s="102"/>
      <c r="H293" s="102"/>
    </row>
    <row r="294" spans="1:11" x14ac:dyDescent="0.2">
      <c r="A294" s="157">
        <v>114</v>
      </c>
      <c r="B294" s="65"/>
      <c r="C294" s="15" t="s">
        <v>5</v>
      </c>
      <c r="D294" s="19">
        <v>120.6</v>
      </c>
      <c r="E294" s="4"/>
      <c r="F294" s="4"/>
      <c r="G294" s="102"/>
      <c r="H294" s="102"/>
    </row>
    <row r="295" spans="1:11" ht="15" customHeight="1" x14ac:dyDescent="0.2">
      <c r="A295" s="157">
        <v>115</v>
      </c>
      <c r="B295" s="65"/>
      <c r="C295" s="15" t="s">
        <v>7</v>
      </c>
      <c r="D295" s="19">
        <v>88.1</v>
      </c>
      <c r="E295" s="4"/>
      <c r="F295" s="4"/>
      <c r="G295" s="102"/>
      <c r="H295" s="102"/>
    </row>
    <row r="296" spans="1:11" x14ac:dyDescent="0.2">
      <c r="A296" s="157">
        <v>116</v>
      </c>
      <c r="B296" s="65"/>
      <c r="C296" s="15" t="s">
        <v>6</v>
      </c>
      <c r="D296" s="19">
        <v>83.3</v>
      </c>
      <c r="E296" s="4"/>
      <c r="F296" s="4"/>
      <c r="G296" s="102"/>
      <c r="H296" s="102"/>
      <c r="I296" s="187"/>
    </row>
    <row r="297" spans="1:11" x14ac:dyDescent="0.2">
      <c r="A297" s="157">
        <v>117</v>
      </c>
      <c r="B297" s="65"/>
      <c r="C297" s="15" t="s">
        <v>9</v>
      </c>
      <c r="D297" s="19">
        <v>95.7</v>
      </c>
      <c r="E297" s="4"/>
      <c r="F297" s="4"/>
      <c r="G297" s="102"/>
      <c r="H297" s="102"/>
    </row>
    <row r="298" spans="1:11" x14ac:dyDescent="0.2">
      <c r="A298" s="157">
        <v>118</v>
      </c>
      <c r="B298" s="65"/>
      <c r="C298" s="16" t="s">
        <v>10</v>
      </c>
      <c r="D298" s="19">
        <v>135.80000000000001</v>
      </c>
      <c r="E298" s="4"/>
      <c r="F298" s="4"/>
      <c r="G298" s="102"/>
      <c r="H298" s="102"/>
    </row>
    <row r="299" spans="1:11" x14ac:dyDescent="0.2">
      <c r="A299" s="157">
        <v>119</v>
      </c>
      <c r="B299" s="65"/>
      <c r="C299" s="15" t="s">
        <v>12</v>
      </c>
      <c r="D299" s="19">
        <v>83.1</v>
      </c>
      <c r="E299" s="4"/>
      <c r="F299" s="4"/>
      <c r="G299" s="102"/>
      <c r="H299" s="102"/>
    </row>
    <row r="300" spans="1:11" x14ac:dyDescent="0.2">
      <c r="A300" s="157">
        <v>120</v>
      </c>
      <c r="B300" s="65"/>
      <c r="C300" s="15" t="s">
        <v>11</v>
      </c>
      <c r="D300" s="19">
        <v>120.3</v>
      </c>
      <c r="E300" s="4"/>
      <c r="F300" s="4"/>
      <c r="G300" s="102"/>
      <c r="H300" s="102"/>
    </row>
    <row r="301" spans="1:11" ht="15.75" customHeight="1" x14ac:dyDescent="0.2">
      <c r="A301" s="157">
        <v>121</v>
      </c>
      <c r="B301" s="65"/>
      <c r="C301" s="15" t="s">
        <v>13</v>
      </c>
      <c r="D301" s="19">
        <v>111.1</v>
      </c>
      <c r="E301" s="4"/>
      <c r="F301" s="4"/>
      <c r="G301" s="102"/>
      <c r="H301" s="102"/>
    </row>
    <row r="302" spans="1:11" x14ac:dyDescent="0.2">
      <c r="A302" s="157">
        <v>122</v>
      </c>
      <c r="B302" s="65"/>
      <c r="C302" s="15" t="s">
        <v>14</v>
      </c>
      <c r="D302" s="19">
        <v>130.4</v>
      </c>
      <c r="E302" s="4"/>
      <c r="F302" s="4"/>
      <c r="G302" s="102"/>
      <c r="H302" s="102"/>
    </row>
    <row r="303" spans="1:11" ht="14.25" x14ac:dyDescent="0.2">
      <c r="A303" s="157">
        <v>123</v>
      </c>
      <c r="B303" s="1"/>
      <c r="C303" s="188" t="s">
        <v>20</v>
      </c>
      <c r="D303" s="173">
        <f>+D9+D60+D87+D136+D167+D191+D207+D242+D262+D273+D279</f>
        <v>59839.5</v>
      </c>
      <c r="E303" s="165"/>
      <c r="F303" s="165"/>
      <c r="G303" s="165"/>
      <c r="H303" s="165"/>
      <c r="I303" s="165"/>
      <c r="J303" s="165"/>
      <c r="K303" s="165"/>
    </row>
    <row r="304" spans="1:11" x14ac:dyDescent="0.2">
      <c r="C304" s="5"/>
      <c r="E304" s="108"/>
      <c r="F304" s="108"/>
    </row>
    <row r="305" spans="3:12" x14ac:dyDescent="0.2">
      <c r="C305" s="70"/>
      <c r="D305" s="69"/>
      <c r="I305" s="4"/>
      <c r="L305" s="4"/>
    </row>
    <row r="306" spans="3:12" x14ac:dyDescent="0.2">
      <c r="C306" s="5"/>
      <c r="D306" s="189"/>
      <c r="H306" s="4"/>
    </row>
    <row r="307" spans="3:12" ht="15.75" x14ac:dyDescent="0.2">
      <c r="C307" s="190"/>
      <c r="D307" s="191"/>
    </row>
    <row r="308" spans="3:12" x14ac:dyDescent="0.2">
      <c r="C308" s="5"/>
      <c r="D308" s="102"/>
    </row>
    <row r="309" spans="3:12" x14ac:dyDescent="0.2">
      <c r="C309" s="5"/>
      <c r="D309" s="2"/>
    </row>
    <row r="310" spans="3:12" x14ac:dyDescent="0.2">
      <c r="C310" s="192"/>
      <c r="D310" s="102"/>
      <c r="E310" s="40"/>
    </row>
    <row r="311" spans="3:12" x14ac:dyDescent="0.2">
      <c r="C311" s="192"/>
      <c r="D311" s="40"/>
      <c r="E311" s="193"/>
    </row>
    <row r="312" spans="3:12" x14ac:dyDescent="0.2">
      <c r="C312" s="192"/>
      <c r="D312" s="40"/>
    </row>
    <row r="313" spans="3:12" ht="15.75" x14ac:dyDescent="0.2">
      <c r="C313" s="190"/>
      <c r="D313" s="194"/>
    </row>
    <row r="314" spans="3:12" x14ac:dyDescent="0.2">
      <c r="C314" s="5"/>
    </row>
    <row r="315" spans="3:12" x14ac:dyDescent="0.2">
      <c r="C315" s="5"/>
      <c r="D315" s="195"/>
    </row>
    <row r="316" spans="3:12" x14ac:dyDescent="0.2">
      <c r="C316" s="5"/>
    </row>
    <row r="317" spans="3:12" x14ac:dyDescent="0.2">
      <c r="E317" s="4"/>
    </row>
    <row r="318" spans="3:12" x14ac:dyDescent="0.2">
      <c r="C318" s="5"/>
      <c r="D318" s="40"/>
    </row>
    <row r="319" spans="3:12" x14ac:dyDescent="0.2">
      <c r="C319" s="5"/>
      <c r="D319" s="195"/>
    </row>
    <row r="320" spans="3:12" x14ac:dyDescent="0.2">
      <c r="C320" s="70"/>
      <c r="D320" s="69"/>
    </row>
    <row r="321" spans="3:9" x14ac:dyDescent="0.2">
      <c r="C321" s="5"/>
      <c r="D321" s="196"/>
    </row>
    <row r="322" spans="3:9" x14ac:dyDescent="0.2">
      <c r="D322" s="69"/>
    </row>
    <row r="323" spans="3:9" x14ac:dyDescent="0.2">
      <c r="D323" s="69"/>
      <c r="I323" s="2" t="s">
        <v>194</v>
      </c>
    </row>
    <row r="324" spans="3:9" x14ac:dyDescent="0.2">
      <c r="D324" s="69"/>
    </row>
    <row r="326" spans="3:9" x14ac:dyDescent="0.2">
      <c r="D326" s="69"/>
    </row>
    <row r="328" spans="3:9" x14ac:dyDescent="0.2">
      <c r="D328" s="69"/>
    </row>
    <row r="337" spans="4:4" x14ac:dyDescent="0.2">
      <c r="D337" s="69"/>
    </row>
  </sheetData>
  <mergeCells count="30">
    <mergeCell ref="A61:A62"/>
    <mergeCell ref="A118:A119"/>
    <mergeCell ref="B118:B119"/>
    <mergeCell ref="A132:A133"/>
    <mergeCell ref="B132:B133"/>
    <mergeCell ref="A128:A129"/>
    <mergeCell ref="B128:B129"/>
    <mergeCell ref="A126:A127"/>
    <mergeCell ref="B126:B127"/>
    <mergeCell ref="B116:B117"/>
    <mergeCell ref="A88:A89"/>
    <mergeCell ref="B88:B89"/>
    <mergeCell ref="A116:A117"/>
    <mergeCell ref="A175:A176"/>
    <mergeCell ref="B175:B176"/>
    <mergeCell ref="A120:A121"/>
    <mergeCell ref="A140:A147"/>
    <mergeCell ref="A134:A135"/>
    <mergeCell ref="B134:B135"/>
    <mergeCell ref="B140:B147"/>
    <mergeCell ref="A130:A131"/>
    <mergeCell ref="B130:B131"/>
    <mergeCell ref="B120:B121"/>
    <mergeCell ref="A123:A124"/>
    <mergeCell ref="B123:B124"/>
    <mergeCell ref="C1:D1"/>
    <mergeCell ref="C2:D2"/>
    <mergeCell ref="A5:D5"/>
    <mergeCell ref="A35:A36"/>
    <mergeCell ref="B35:B36"/>
  </mergeCells>
  <phoneticPr fontId="13" type="noConversion"/>
  <pageMargins left="0.70866141732283472" right="0" top="0.35433070866141736" bottom="0.19685039370078741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zoomScale="90" zoomScaleNormal="90" workbookViewId="0">
      <selection activeCell="G20" sqref="G20"/>
    </sheetView>
  </sheetViews>
  <sheetFormatPr defaultColWidth="9.140625" defaultRowHeight="12.75" x14ac:dyDescent="0.2"/>
  <cols>
    <col min="1" max="1" width="4" style="3" customWidth="1"/>
    <col min="2" max="2" width="6.7109375" style="6" customWidth="1"/>
    <col min="3" max="3" width="66.85546875" style="3" customWidth="1"/>
    <col min="4" max="4" width="10.42578125" style="5" customWidth="1"/>
    <col min="5" max="9" width="9.140625" style="2" customWidth="1"/>
    <col min="10" max="16384" width="9.140625" style="2"/>
  </cols>
  <sheetData>
    <row r="1" spans="1:13" ht="15.75" x14ac:dyDescent="0.25">
      <c r="C1" s="222" t="s">
        <v>714</v>
      </c>
      <c r="D1" s="222"/>
    </row>
    <row r="2" spans="1:13" ht="15.75" x14ac:dyDescent="0.25">
      <c r="C2" s="222" t="s">
        <v>715</v>
      </c>
      <c r="D2" s="222"/>
    </row>
    <row r="3" spans="1:13" ht="15.75" x14ac:dyDescent="0.25">
      <c r="C3" s="62"/>
      <c r="D3" s="62" t="s">
        <v>745</v>
      </c>
    </row>
    <row r="5" spans="1:13" ht="18.75" customHeight="1" x14ac:dyDescent="0.2">
      <c r="A5" s="232" t="s">
        <v>368</v>
      </c>
      <c r="B5" s="232"/>
      <c r="C5" s="232"/>
      <c r="D5" s="232"/>
    </row>
    <row r="6" spans="1:13" x14ac:dyDescent="0.2">
      <c r="D6" s="84" t="s">
        <v>75</v>
      </c>
    </row>
    <row r="7" spans="1:13" ht="56.25" customHeight="1" x14ac:dyDescent="0.2">
      <c r="A7" s="8" t="s">
        <v>71</v>
      </c>
      <c r="B7" s="9" t="s">
        <v>190</v>
      </c>
      <c r="C7" s="8" t="s">
        <v>16</v>
      </c>
      <c r="D7" s="8" t="s">
        <v>17</v>
      </c>
    </row>
    <row r="8" spans="1:13" x14ac:dyDescent="0.2">
      <c r="A8" s="10">
        <v>1</v>
      </c>
      <c r="B8" s="11" t="s">
        <v>18</v>
      </c>
      <c r="C8" s="8">
        <v>3</v>
      </c>
      <c r="D8" s="8">
        <v>4</v>
      </c>
    </row>
    <row r="9" spans="1:13" ht="20.25" customHeight="1" x14ac:dyDescent="0.2">
      <c r="A9" s="12">
        <v>1</v>
      </c>
      <c r="B9" s="11" t="s">
        <v>48</v>
      </c>
      <c r="C9" s="13" t="s">
        <v>49</v>
      </c>
      <c r="D9" s="29">
        <f>SUM(D10:D24)</f>
        <v>199.7</v>
      </c>
      <c r="E9" s="4"/>
      <c r="F9" s="4"/>
      <c r="J9" s="4"/>
      <c r="K9" s="4"/>
      <c r="L9" s="4"/>
      <c r="M9" s="4"/>
    </row>
    <row r="10" spans="1:13" ht="12.6" customHeight="1" x14ac:dyDescent="0.2">
      <c r="A10" s="12">
        <v>2</v>
      </c>
      <c r="B10" s="18"/>
      <c r="C10" s="21" t="s">
        <v>91</v>
      </c>
      <c r="D10" s="26">
        <v>11.6</v>
      </c>
      <c r="E10" s="4"/>
      <c r="F10" s="4"/>
      <c r="J10" s="4"/>
      <c r="K10" s="4"/>
      <c r="L10" s="4"/>
      <c r="M10" s="4"/>
    </row>
    <row r="11" spans="1:13" ht="12.6" customHeight="1" x14ac:dyDescent="0.2">
      <c r="A11" s="12">
        <v>3</v>
      </c>
      <c r="B11" s="18"/>
      <c r="C11" s="21" t="s">
        <v>39</v>
      </c>
      <c r="D11" s="26">
        <v>1.3</v>
      </c>
      <c r="E11" s="4"/>
      <c r="F11" s="4"/>
      <c r="J11" s="4"/>
      <c r="K11" s="4"/>
      <c r="L11" s="4"/>
      <c r="M11" s="4"/>
    </row>
    <row r="12" spans="1:13" ht="12.6" customHeight="1" x14ac:dyDescent="0.2">
      <c r="A12" s="12">
        <v>4</v>
      </c>
      <c r="B12" s="18"/>
      <c r="C12" s="22" t="s">
        <v>77</v>
      </c>
      <c r="D12" s="26">
        <v>1</v>
      </c>
      <c r="E12" s="4"/>
      <c r="F12" s="4"/>
      <c r="J12" s="4"/>
      <c r="K12" s="4"/>
      <c r="L12" s="4"/>
      <c r="M12" s="4"/>
    </row>
    <row r="13" spans="1:13" ht="12.6" customHeight="1" x14ac:dyDescent="0.2">
      <c r="A13" s="12">
        <v>5</v>
      </c>
      <c r="B13" s="18"/>
      <c r="C13" s="22" t="s">
        <v>78</v>
      </c>
      <c r="D13" s="26">
        <v>3.9</v>
      </c>
      <c r="E13" s="4"/>
      <c r="F13" s="4"/>
      <c r="J13" s="4"/>
      <c r="K13" s="4"/>
      <c r="L13" s="4"/>
      <c r="M13" s="4"/>
    </row>
    <row r="14" spans="1:13" ht="12.6" customHeight="1" x14ac:dyDescent="0.2">
      <c r="A14" s="12">
        <v>6</v>
      </c>
      <c r="B14" s="18"/>
      <c r="C14" s="22" t="s">
        <v>33</v>
      </c>
      <c r="D14" s="26">
        <v>3.4</v>
      </c>
      <c r="E14" s="4"/>
      <c r="F14" s="4"/>
      <c r="J14" s="4"/>
      <c r="K14" s="4"/>
      <c r="L14" s="4"/>
      <c r="M14" s="4"/>
    </row>
    <row r="15" spans="1:13" ht="12.6" customHeight="1" x14ac:dyDescent="0.2">
      <c r="A15" s="12">
        <v>7</v>
      </c>
      <c r="B15" s="18"/>
      <c r="C15" s="21" t="s">
        <v>80</v>
      </c>
      <c r="D15" s="26">
        <v>2.2999999999999998</v>
      </c>
      <c r="E15" s="4"/>
      <c r="F15" s="4"/>
      <c r="J15" s="4"/>
      <c r="K15" s="4"/>
      <c r="L15" s="4"/>
      <c r="M15" s="4"/>
    </row>
    <row r="16" spans="1:13" ht="12.6" customHeight="1" x14ac:dyDescent="0.2">
      <c r="A16" s="12">
        <v>8</v>
      </c>
      <c r="B16" s="18"/>
      <c r="C16" s="22" t="s">
        <v>89</v>
      </c>
      <c r="D16" s="26">
        <v>48.7</v>
      </c>
      <c r="E16" s="4"/>
      <c r="F16" s="4"/>
      <c r="J16" s="4"/>
      <c r="K16" s="4"/>
      <c r="L16" s="4"/>
      <c r="M16" s="4"/>
    </row>
    <row r="17" spans="1:13" ht="12.6" customHeight="1" x14ac:dyDescent="0.2">
      <c r="A17" s="12">
        <v>9</v>
      </c>
      <c r="B17" s="18"/>
      <c r="C17" s="21" t="s">
        <v>90</v>
      </c>
      <c r="D17" s="26">
        <v>3.5</v>
      </c>
      <c r="E17" s="4"/>
      <c r="F17" s="4"/>
      <c r="J17" s="4"/>
      <c r="K17" s="4"/>
      <c r="L17" s="4"/>
      <c r="M17" s="4"/>
    </row>
    <row r="18" spans="1:13" ht="12.6" customHeight="1" x14ac:dyDescent="0.2">
      <c r="A18" s="12">
        <v>10</v>
      </c>
      <c r="B18" s="18"/>
      <c r="C18" s="22" t="s">
        <v>34</v>
      </c>
      <c r="D18" s="26">
        <v>0.5</v>
      </c>
      <c r="E18" s="4"/>
      <c r="F18" s="4"/>
      <c r="J18" s="4"/>
      <c r="K18" s="4"/>
      <c r="L18" s="4"/>
      <c r="M18" s="4"/>
    </row>
    <row r="19" spans="1:13" ht="12.6" customHeight="1" x14ac:dyDescent="0.2">
      <c r="A19" s="12">
        <v>11</v>
      </c>
      <c r="B19" s="18"/>
      <c r="C19" s="15" t="s">
        <v>35</v>
      </c>
      <c r="D19" s="26">
        <v>0.2</v>
      </c>
      <c r="E19" s="4"/>
      <c r="F19" s="4"/>
      <c r="J19" s="4"/>
      <c r="K19" s="4"/>
      <c r="L19" s="4"/>
      <c r="M19" s="4"/>
    </row>
    <row r="20" spans="1:13" ht="12.6" customHeight="1" x14ac:dyDescent="0.2">
      <c r="A20" s="12">
        <v>12</v>
      </c>
      <c r="B20" s="18"/>
      <c r="C20" s="22" t="s">
        <v>66</v>
      </c>
      <c r="D20" s="26">
        <v>95.1</v>
      </c>
      <c r="E20" s="4"/>
      <c r="F20" s="4"/>
      <c r="J20" s="4"/>
      <c r="K20" s="4"/>
      <c r="L20" s="4"/>
      <c r="M20" s="4"/>
    </row>
    <row r="21" spans="1:13" ht="12.6" customHeight="1" x14ac:dyDescent="0.2">
      <c r="A21" s="12">
        <v>13</v>
      </c>
      <c r="B21" s="18"/>
      <c r="C21" s="21" t="s">
        <v>189</v>
      </c>
      <c r="D21" s="26">
        <v>3</v>
      </c>
      <c r="E21" s="4"/>
      <c r="F21" s="4"/>
      <c r="J21" s="4"/>
      <c r="K21" s="4"/>
      <c r="L21" s="4"/>
      <c r="M21" s="4"/>
    </row>
    <row r="22" spans="1:13" ht="12.6" customHeight="1" x14ac:dyDescent="0.2">
      <c r="A22" s="12">
        <v>14</v>
      </c>
      <c r="B22" s="18"/>
      <c r="C22" s="21" t="s">
        <v>40</v>
      </c>
      <c r="D22" s="26">
        <v>0.7</v>
      </c>
      <c r="E22" s="4"/>
      <c r="F22" s="4"/>
      <c r="J22" s="4"/>
      <c r="K22" s="4"/>
      <c r="L22" s="4"/>
      <c r="M22" s="4"/>
    </row>
    <row r="23" spans="1:13" ht="12.6" customHeight="1" x14ac:dyDescent="0.2">
      <c r="A23" s="12">
        <v>15</v>
      </c>
      <c r="B23" s="18"/>
      <c r="C23" s="24" t="s">
        <v>41</v>
      </c>
      <c r="D23" s="26">
        <v>2</v>
      </c>
      <c r="E23" s="4"/>
      <c r="F23" s="4"/>
      <c r="J23" s="4"/>
      <c r="K23" s="4"/>
      <c r="L23" s="4"/>
      <c r="M23" s="4"/>
    </row>
    <row r="24" spans="1:13" ht="12.6" customHeight="1" x14ac:dyDescent="0.2">
      <c r="A24" s="12">
        <v>16</v>
      </c>
      <c r="B24" s="18"/>
      <c r="C24" s="24" t="s">
        <v>111</v>
      </c>
      <c r="D24" s="26">
        <v>22.5</v>
      </c>
      <c r="E24" s="4"/>
      <c r="F24" s="4"/>
      <c r="J24" s="4"/>
      <c r="K24" s="4"/>
      <c r="L24" s="4"/>
      <c r="M24" s="4"/>
    </row>
    <row r="25" spans="1:13" ht="21" customHeight="1" x14ac:dyDescent="0.2">
      <c r="A25" s="12">
        <v>17</v>
      </c>
      <c r="B25" s="11" t="s">
        <v>50</v>
      </c>
      <c r="C25" s="17" t="s">
        <v>51</v>
      </c>
      <c r="D25" s="29">
        <f>SUM(D26:D26)</f>
        <v>14.6</v>
      </c>
      <c r="E25" s="4"/>
      <c r="F25" s="4"/>
      <c r="J25" s="4"/>
      <c r="K25" s="4"/>
      <c r="L25" s="4"/>
      <c r="M25" s="4"/>
    </row>
    <row r="26" spans="1:13" x14ac:dyDescent="0.2">
      <c r="A26" s="12">
        <v>18</v>
      </c>
      <c r="B26" s="18"/>
      <c r="C26" s="27" t="s">
        <v>113</v>
      </c>
      <c r="D26" s="26">
        <v>14.6</v>
      </c>
      <c r="E26" s="4"/>
      <c r="F26" s="4"/>
      <c r="J26" s="4"/>
      <c r="K26" s="4"/>
      <c r="L26" s="4"/>
      <c r="M26" s="4"/>
    </row>
    <row r="27" spans="1:13" ht="18" customHeight="1" x14ac:dyDescent="0.2">
      <c r="A27" s="12">
        <v>19</v>
      </c>
      <c r="B27" s="11" t="s">
        <v>21</v>
      </c>
      <c r="C27" s="17" t="s">
        <v>22</v>
      </c>
      <c r="D27" s="29">
        <f>SUM(D28:D28)</f>
        <v>116.3</v>
      </c>
      <c r="E27" s="4"/>
      <c r="F27" s="4"/>
      <c r="J27" s="4"/>
      <c r="K27" s="4"/>
      <c r="L27" s="4"/>
      <c r="M27" s="4"/>
    </row>
    <row r="28" spans="1:13" x14ac:dyDescent="0.2">
      <c r="A28" s="12">
        <v>20</v>
      </c>
      <c r="B28" s="18"/>
      <c r="C28" s="28" t="s">
        <v>1</v>
      </c>
      <c r="D28" s="26">
        <v>116.3</v>
      </c>
      <c r="E28" s="4"/>
      <c r="F28" s="4"/>
      <c r="J28" s="4"/>
      <c r="K28" s="4"/>
      <c r="L28" s="4"/>
      <c r="M28" s="4"/>
    </row>
    <row r="29" spans="1:13" ht="18" customHeight="1" x14ac:dyDescent="0.2">
      <c r="A29" s="12">
        <v>21</v>
      </c>
      <c r="B29" s="11" t="s">
        <v>52</v>
      </c>
      <c r="C29" s="17" t="s">
        <v>101</v>
      </c>
      <c r="D29" s="29">
        <f>+D30</f>
        <v>28.8</v>
      </c>
      <c r="E29" s="4"/>
      <c r="F29" s="4"/>
      <c r="G29" s="4"/>
      <c r="J29" s="4"/>
      <c r="K29" s="4"/>
      <c r="L29" s="4"/>
      <c r="M29" s="4"/>
    </row>
    <row r="30" spans="1:13" ht="12.75" customHeight="1" x14ac:dyDescent="0.2">
      <c r="A30" s="12">
        <v>22</v>
      </c>
      <c r="B30" s="18"/>
      <c r="C30" s="21" t="s">
        <v>67</v>
      </c>
      <c r="D30" s="26">
        <v>28.8</v>
      </c>
      <c r="E30" s="4"/>
      <c r="F30" s="4"/>
      <c r="J30" s="4"/>
      <c r="K30" s="4"/>
      <c r="L30" s="4"/>
      <c r="M30" s="4"/>
    </row>
    <row r="31" spans="1:13" ht="18.75" customHeight="1" x14ac:dyDescent="0.2">
      <c r="A31" s="12">
        <v>23</v>
      </c>
      <c r="B31" s="11" t="s">
        <v>53</v>
      </c>
      <c r="C31" s="17" t="s">
        <v>54</v>
      </c>
      <c r="D31" s="29">
        <f>SUM(D32:D39)</f>
        <v>82.9</v>
      </c>
      <c r="E31" s="4"/>
      <c r="F31" s="4"/>
      <c r="J31" s="4"/>
      <c r="K31" s="4"/>
      <c r="L31" s="4"/>
      <c r="M31" s="4"/>
    </row>
    <row r="32" spans="1:13" x14ac:dyDescent="0.2">
      <c r="A32" s="12">
        <v>24</v>
      </c>
      <c r="B32" s="18"/>
      <c r="C32" s="24" t="s">
        <v>37</v>
      </c>
      <c r="D32" s="26">
        <v>11</v>
      </c>
      <c r="E32" s="4"/>
      <c r="F32" s="4"/>
      <c r="J32" s="4"/>
      <c r="K32" s="4"/>
      <c r="L32" s="4"/>
      <c r="M32" s="4"/>
    </row>
    <row r="33" spans="1:13" ht="12.6" customHeight="1" x14ac:dyDescent="0.2">
      <c r="A33" s="12">
        <v>25</v>
      </c>
      <c r="B33" s="18"/>
      <c r="C33" s="24" t="s">
        <v>42</v>
      </c>
      <c r="D33" s="26">
        <v>0.8</v>
      </c>
      <c r="E33" s="4"/>
      <c r="F33" s="4"/>
      <c r="J33" s="4"/>
      <c r="K33" s="4"/>
      <c r="L33" s="4"/>
      <c r="M33" s="4"/>
    </row>
    <row r="34" spans="1:13" ht="12.6" customHeight="1" x14ac:dyDescent="0.2">
      <c r="A34" s="12">
        <v>26</v>
      </c>
      <c r="B34" s="18"/>
      <c r="C34" s="24" t="s">
        <v>43</v>
      </c>
      <c r="D34" s="26">
        <v>1.3</v>
      </c>
      <c r="E34" s="4"/>
      <c r="F34" s="4"/>
      <c r="J34" s="4"/>
      <c r="K34" s="4"/>
      <c r="L34" s="4"/>
      <c r="M34" s="4"/>
    </row>
    <row r="35" spans="1:13" ht="12.6" customHeight="1" x14ac:dyDescent="0.2">
      <c r="A35" s="12">
        <v>27</v>
      </c>
      <c r="B35" s="18"/>
      <c r="C35" s="24" t="s">
        <v>38</v>
      </c>
      <c r="D35" s="26">
        <v>1</v>
      </c>
      <c r="E35" s="4"/>
      <c r="F35" s="4"/>
      <c r="J35" s="4"/>
      <c r="K35" s="4"/>
      <c r="L35" s="4"/>
      <c r="M35" s="4"/>
    </row>
    <row r="36" spans="1:13" ht="12.6" customHeight="1" x14ac:dyDescent="0.2">
      <c r="A36" s="12">
        <v>28</v>
      </c>
      <c r="B36" s="18"/>
      <c r="C36" s="24" t="s">
        <v>44</v>
      </c>
      <c r="D36" s="26">
        <v>0.9</v>
      </c>
      <c r="E36" s="4"/>
      <c r="F36" s="4"/>
      <c r="J36" s="4"/>
      <c r="K36" s="4"/>
      <c r="L36" s="4"/>
      <c r="M36" s="4"/>
    </row>
    <row r="37" spans="1:13" ht="12.6" customHeight="1" x14ac:dyDescent="0.2">
      <c r="A37" s="12">
        <v>29</v>
      </c>
      <c r="B37" s="18"/>
      <c r="C37" s="24" t="s">
        <v>45</v>
      </c>
      <c r="D37" s="26">
        <v>0.7</v>
      </c>
      <c r="E37" s="4"/>
      <c r="F37" s="4"/>
      <c r="J37" s="4"/>
      <c r="K37" s="4"/>
      <c r="L37" s="4"/>
      <c r="M37" s="4"/>
    </row>
    <row r="38" spans="1:13" ht="12.6" customHeight="1" x14ac:dyDescent="0.2">
      <c r="A38" s="12">
        <v>30</v>
      </c>
      <c r="B38" s="18"/>
      <c r="C38" s="27" t="s">
        <v>46</v>
      </c>
      <c r="D38" s="26">
        <v>1.8</v>
      </c>
      <c r="E38" s="4"/>
      <c r="F38" s="4"/>
      <c r="J38" s="4"/>
      <c r="K38" s="4"/>
      <c r="L38" s="4"/>
      <c r="M38" s="4"/>
    </row>
    <row r="39" spans="1:13" ht="12.6" customHeight="1" x14ac:dyDescent="0.2">
      <c r="A39" s="12">
        <v>31</v>
      </c>
      <c r="B39" s="18"/>
      <c r="C39" s="24" t="s">
        <v>36</v>
      </c>
      <c r="D39" s="26">
        <v>65.400000000000006</v>
      </c>
      <c r="E39" s="4"/>
      <c r="F39" s="4"/>
      <c r="J39" s="4"/>
      <c r="K39" s="4"/>
      <c r="L39" s="4"/>
      <c r="M39" s="4"/>
    </row>
    <row r="40" spans="1:13" ht="17.25" customHeight="1" x14ac:dyDescent="0.2">
      <c r="A40" s="12">
        <v>32</v>
      </c>
      <c r="B40" s="11" t="s">
        <v>57</v>
      </c>
      <c r="C40" s="17" t="s">
        <v>58</v>
      </c>
      <c r="D40" s="29">
        <f>SUM(D41:D45)</f>
        <v>12.3</v>
      </c>
      <c r="E40" s="4"/>
      <c r="F40" s="4"/>
      <c r="J40" s="4"/>
      <c r="K40" s="4"/>
      <c r="L40" s="4"/>
      <c r="M40" s="4"/>
    </row>
    <row r="41" spans="1:13" x14ac:dyDescent="0.2">
      <c r="A41" s="12">
        <v>33</v>
      </c>
      <c r="B41" s="18"/>
      <c r="C41" s="28" t="s">
        <v>5</v>
      </c>
      <c r="D41" s="26">
        <v>1.4</v>
      </c>
      <c r="E41" s="4"/>
      <c r="F41" s="4"/>
      <c r="J41" s="4"/>
      <c r="K41" s="4"/>
      <c r="L41" s="4"/>
      <c r="M41" s="4"/>
    </row>
    <row r="42" spans="1:13" ht="12.6" customHeight="1" x14ac:dyDescent="0.2">
      <c r="A42" s="12">
        <v>34</v>
      </c>
      <c r="B42" s="11"/>
      <c r="C42" s="28" t="s">
        <v>7</v>
      </c>
      <c r="D42" s="26">
        <v>6.5</v>
      </c>
      <c r="E42" s="4"/>
      <c r="F42" s="4"/>
      <c r="J42" s="4"/>
      <c r="K42" s="4"/>
      <c r="L42" s="4"/>
      <c r="M42" s="4"/>
    </row>
    <row r="43" spans="1:13" x14ac:dyDescent="0.2">
      <c r="A43" s="12">
        <v>35</v>
      </c>
      <c r="B43" s="18"/>
      <c r="C43" s="27" t="s">
        <v>6</v>
      </c>
      <c r="D43" s="26">
        <v>0.6</v>
      </c>
      <c r="E43" s="4"/>
      <c r="F43" s="4"/>
      <c r="J43" s="4"/>
      <c r="K43" s="4"/>
      <c r="L43" s="4"/>
      <c r="M43" s="4"/>
    </row>
    <row r="44" spans="1:13" ht="12.6" customHeight="1" x14ac:dyDescent="0.2">
      <c r="A44" s="12">
        <v>36</v>
      </c>
      <c r="B44" s="18"/>
      <c r="C44" s="28" t="s">
        <v>12</v>
      </c>
      <c r="D44" s="26">
        <v>0.1</v>
      </c>
      <c r="E44" s="4"/>
      <c r="F44" s="4"/>
      <c r="J44" s="4"/>
      <c r="K44" s="4"/>
      <c r="L44" s="4"/>
      <c r="M44" s="4"/>
    </row>
    <row r="45" spans="1:13" ht="12.6" customHeight="1" x14ac:dyDescent="0.2">
      <c r="A45" s="12">
        <v>37</v>
      </c>
      <c r="B45" s="11"/>
      <c r="C45" s="28" t="s">
        <v>11</v>
      </c>
      <c r="D45" s="26">
        <v>3.7</v>
      </c>
      <c r="E45" s="4"/>
      <c r="F45" s="4"/>
      <c r="J45" s="4"/>
      <c r="K45" s="4"/>
      <c r="L45" s="4"/>
      <c r="M45" s="4"/>
    </row>
    <row r="46" spans="1:13" ht="21" customHeight="1" x14ac:dyDescent="0.2">
      <c r="A46" s="12">
        <v>38</v>
      </c>
      <c r="B46" s="11" t="s">
        <v>23</v>
      </c>
      <c r="C46" s="17" t="s">
        <v>24</v>
      </c>
      <c r="D46" s="29">
        <f>SUM(D47:D50)</f>
        <v>6.9</v>
      </c>
      <c r="E46" s="4"/>
      <c r="F46" s="4"/>
      <c r="J46" s="4"/>
      <c r="K46" s="4"/>
      <c r="L46" s="4"/>
      <c r="M46" s="4"/>
    </row>
    <row r="47" spans="1:13" x14ac:dyDescent="0.2">
      <c r="A47" s="12">
        <v>39</v>
      </c>
      <c r="B47" s="11"/>
      <c r="C47" s="22" t="s">
        <v>25</v>
      </c>
      <c r="D47" s="26">
        <v>1.2</v>
      </c>
      <c r="E47" s="4"/>
      <c r="F47" s="4"/>
      <c r="J47" s="4"/>
      <c r="K47" s="4"/>
      <c r="L47" s="4"/>
      <c r="M47" s="4"/>
    </row>
    <row r="48" spans="1:13" ht="12.6" customHeight="1" x14ac:dyDescent="0.2">
      <c r="A48" s="12">
        <v>40</v>
      </c>
      <c r="B48" s="18"/>
      <c r="C48" s="28" t="s">
        <v>8</v>
      </c>
      <c r="D48" s="26">
        <v>0.3</v>
      </c>
      <c r="E48" s="4"/>
      <c r="F48" s="4"/>
      <c r="J48" s="4"/>
      <c r="K48" s="4"/>
      <c r="L48" s="4"/>
      <c r="M48" s="4"/>
    </row>
    <row r="49" spans="1:13" x14ac:dyDescent="0.2">
      <c r="A49" s="12">
        <v>41</v>
      </c>
      <c r="B49" s="18"/>
      <c r="C49" s="28" t="s">
        <v>10</v>
      </c>
      <c r="D49" s="26">
        <v>2.2000000000000002</v>
      </c>
      <c r="E49" s="4"/>
      <c r="F49" s="4"/>
      <c r="J49" s="4"/>
      <c r="K49" s="4"/>
      <c r="L49" s="4"/>
      <c r="M49" s="4"/>
    </row>
    <row r="50" spans="1:13" ht="12.6" customHeight="1" x14ac:dyDescent="0.2">
      <c r="A50" s="12">
        <v>42</v>
      </c>
      <c r="B50" s="18"/>
      <c r="C50" s="16" t="s">
        <v>13</v>
      </c>
      <c r="D50" s="26">
        <v>3.2</v>
      </c>
      <c r="E50" s="4"/>
      <c r="F50" s="4"/>
      <c r="J50" s="4"/>
      <c r="K50" s="4"/>
      <c r="L50" s="4"/>
      <c r="M50" s="4"/>
    </row>
    <row r="51" spans="1:13" ht="12.6" customHeight="1" x14ac:dyDescent="0.2">
      <c r="A51" s="12">
        <v>43</v>
      </c>
      <c r="B51" s="18"/>
      <c r="C51" s="30" t="s">
        <v>20</v>
      </c>
      <c r="D51" s="29">
        <f>+D9+D25+D27+D31+D40+D46+D29</f>
        <v>461.5</v>
      </c>
      <c r="E51" s="4"/>
      <c r="F51" s="4"/>
      <c r="J51" s="4"/>
      <c r="K51" s="4"/>
      <c r="L51" s="4"/>
      <c r="M51" s="4"/>
    </row>
    <row r="52" spans="1:13" ht="12.6" customHeight="1" x14ac:dyDescent="0.2">
      <c r="C52" s="3" t="s">
        <v>116</v>
      </c>
      <c r="D52" s="20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225" t="s">
        <v>115</v>
      </c>
      <c r="B53" s="225"/>
      <c r="C53" s="225"/>
      <c r="D53" s="225"/>
      <c r="F53" s="4"/>
    </row>
    <row r="54" spans="1:13" x14ac:dyDescent="0.2">
      <c r="D54" s="20"/>
    </row>
    <row r="55" spans="1:13" x14ac:dyDescent="0.2">
      <c r="D55" s="20"/>
    </row>
    <row r="56" spans="1:13" x14ac:dyDescent="0.2">
      <c r="D56" s="115"/>
    </row>
  </sheetData>
  <mergeCells count="4">
    <mergeCell ref="C1:D1"/>
    <mergeCell ref="C2:D2"/>
    <mergeCell ref="A5:D5"/>
    <mergeCell ref="A53:D53"/>
  </mergeCells>
  <phoneticPr fontId="22" type="noConversion"/>
  <pageMargins left="0.59055118110236227" right="0" top="0.39370078740157483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zoomScale="90" zoomScaleNormal="90" workbookViewId="0">
      <selection activeCell="J15" sqref="J15"/>
    </sheetView>
  </sheetViews>
  <sheetFormatPr defaultColWidth="9.140625" defaultRowHeight="12.75" x14ac:dyDescent="0.2"/>
  <cols>
    <col min="1" max="1" width="3.7109375" style="3" customWidth="1"/>
    <col min="2" max="2" width="6.7109375" style="6" customWidth="1"/>
    <col min="3" max="3" width="73" style="3" customWidth="1"/>
    <col min="4" max="4" width="8.85546875" style="3" customWidth="1"/>
    <col min="5" max="7" width="9.140625" style="2" customWidth="1"/>
    <col min="8" max="16384" width="9.140625" style="2"/>
  </cols>
  <sheetData>
    <row r="1" spans="1:7" ht="15" customHeight="1" x14ac:dyDescent="0.25">
      <c r="C1" s="222" t="s">
        <v>713</v>
      </c>
      <c r="D1" s="222"/>
    </row>
    <row r="2" spans="1:7" ht="15.75" x14ac:dyDescent="0.25">
      <c r="C2" s="222" t="s">
        <v>716</v>
      </c>
      <c r="D2" s="222"/>
    </row>
    <row r="3" spans="1:7" ht="15.75" x14ac:dyDescent="0.2">
      <c r="C3" s="41"/>
      <c r="D3" s="35" t="s">
        <v>152</v>
      </c>
    </row>
    <row r="5" spans="1:7" ht="33" customHeight="1" x14ac:dyDescent="0.2">
      <c r="A5" s="232" t="s">
        <v>375</v>
      </c>
      <c r="B5" s="232"/>
      <c r="C5" s="232"/>
      <c r="D5" s="232"/>
    </row>
    <row r="6" spans="1:7" x14ac:dyDescent="0.2">
      <c r="D6" s="84" t="s">
        <v>75</v>
      </c>
    </row>
    <row r="7" spans="1:7" ht="51" customHeight="1" x14ac:dyDescent="0.2">
      <c r="A7" s="8" t="s">
        <v>71</v>
      </c>
      <c r="B7" s="9" t="s">
        <v>190</v>
      </c>
      <c r="C7" s="8" t="s">
        <v>16</v>
      </c>
      <c r="D7" s="8" t="s">
        <v>17</v>
      </c>
    </row>
    <row r="8" spans="1:7" s="39" customFormat="1" ht="12" customHeight="1" x14ac:dyDescent="0.2">
      <c r="A8" s="10">
        <v>1</v>
      </c>
      <c r="B8" s="11" t="s">
        <v>18</v>
      </c>
      <c r="C8" s="8">
        <v>3</v>
      </c>
      <c r="D8" s="8">
        <v>4</v>
      </c>
    </row>
    <row r="9" spans="1:7" ht="20.100000000000001" customHeight="1" x14ac:dyDescent="0.2">
      <c r="A9" s="12">
        <v>1</v>
      </c>
      <c r="B9" s="11" t="s">
        <v>48</v>
      </c>
      <c r="C9" s="13" t="s">
        <v>49</v>
      </c>
      <c r="D9" s="29">
        <f>SUM(D10:D31)</f>
        <v>67.8</v>
      </c>
      <c r="E9" s="4"/>
      <c r="F9" s="4"/>
      <c r="G9" s="4"/>
    </row>
    <row r="10" spans="1:7" ht="12.6" customHeight="1" x14ac:dyDescent="0.2">
      <c r="A10" s="12">
        <v>2</v>
      </c>
      <c r="B10" s="11"/>
      <c r="C10" s="21" t="s">
        <v>92</v>
      </c>
      <c r="D10" s="26">
        <v>1.3</v>
      </c>
      <c r="E10" s="4"/>
      <c r="F10" s="4"/>
      <c r="G10" s="4"/>
    </row>
    <row r="11" spans="1:7" ht="12.6" customHeight="1" x14ac:dyDescent="0.2">
      <c r="A11" s="12">
        <v>3</v>
      </c>
      <c r="B11" s="11"/>
      <c r="C11" s="21" t="s">
        <v>83</v>
      </c>
      <c r="D11" s="26">
        <v>1.4</v>
      </c>
      <c r="E11" s="4"/>
      <c r="F11" s="4"/>
      <c r="G11" s="4"/>
    </row>
    <row r="12" spans="1:7" ht="12.6" customHeight="1" x14ac:dyDescent="0.2">
      <c r="A12" s="12">
        <v>4</v>
      </c>
      <c r="B12" s="10"/>
      <c r="C12" s="21" t="s">
        <v>84</v>
      </c>
      <c r="D12" s="26">
        <v>3.4</v>
      </c>
      <c r="E12" s="4"/>
      <c r="F12" s="4"/>
      <c r="G12" s="4"/>
    </row>
    <row r="13" spans="1:7" ht="12.6" customHeight="1" x14ac:dyDescent="0.2">
      <c r="A13" s="12">
        <v>5</v>
      </c>
      <c r="B13" s="10"/>
      <c r="C13" s="21" t="s">
        <v>88</v>
      </c>
      <c r="D13" s="26">
        <v>3.7</v>
      </c>
      <c r="E13" s="4"/>
      <c r="F13" s="4"/>
      <c r="G13" s="4"/>
    </row>
    <row r="14" spans="1:7" ht="12.6" customHeight="1" x14ac:dyDescent="0.2">
      <c r="A14" s="12">
        <v>6</v>
      </c>
      <c r="B14" s="10"/>
      <c r="C14" s="21" t="s">
        <v>85</v>
      </c>
      <c r="D14" s="26">
        <v>4</v>
      </c>
      <c r="E14" s="4"/>
      <c r="F14" s="4"/>
      <c r="G14" s="4"/>
    </row>
    <row r="15" spans="1:7" ht="12.6" customHeight="1" x14ac:dyDescent="0.2">
      <c r="A15" s="12">
        <v>7</v>
      </c>
      <c r="B15" s="18"/>
      <c r="C15" s="21" t="s">
        <v>86</v>
      </c>
      <c r="D15" s="26">
        <v>0.8</v>
      </c>
      <c r="E15" s="4"/>
      <c r="F15" s="4"/>
      <c r="G15" s="4"/>
    </row>
    <row r="16" spans="1:7" ht="12.6" customHeight="1" x14ac:dyDescent="0.2">
      <c r="A16" s="12">
        <v>8</v>
      </c>
      <c r="B16" s="18"/>
      <c r="C16" s="21" t="s">
        <v>87</v>
      </c>
      <c r="D16" s="26">
        <v>2.2000000000000002</v>
      </c>
      <c r="E16" s="4"/>
      <c r="F16" s="4"/>
      <c r="G16" s="4"/>
    </row>
    <row r="17" spans="1:7" ht="12.6" customHeight="1" x14ac:dyDescent="0.2">
      <c r="A17" s="12">
        <v>9</v>
      </c>
      <c r="B17" s="18"/>
      <c r="C17" s="15" t="s">
        <v>99</v>
      </c>
      <c r="D17" s="26">
        <v>0.4</v>
      </c>
      <c r="E17" s="4"/>
      <c r="F17" s="4"/>
      <c r="G17" s="4"/>
    </row>
    <row r="18" spans="1:7" ht="12.6" customHeight="1" x14ac:dyDescent="0.2">
      <c r="A18" s="12">
        <v>10</v>
      </c>
      <c r="B18" s="18"/>
      <c r="C18" s="21" t="s">
        <v>91</v>
      </c>
      <c r="D18" s="26">
        <v>16.2</v>
      </c>
      <c r="E18" s="4"/>
      <c r="F18" s="4"/>
      <c r="G18" s="4"/>
    </row>
    <row r="19" spans="1:7" ht="12.6" customHeight="1" x14ac:dyDescent="0.2">
      <c r="A19" s="12">
        <v>11</v>
      </c>
      <c r="B19" s="18"/>
      <c r="C19" s="21" t="s">
        <v>39</v>
      </c>
      <c r="D19" s="26">
        <v>0.2</v>
      </c>
      <c r="E19" s="4"/>
      <c r="F19" s="4"/>
      <c r="G19" s="4"/>
    </row>
    <row r="20" spans="1:7" ht="12.6" customHeight="1" x14ac:dyDescent="0.2">
      <c r="A20" s="12">
        <v>12</v>
      </c>
      <c r="B20" s="18"/>
      <c r="C20" s="22" t="s">
        <v>77</v>
      </c>
      <c r="D20" s="26">
        <v>1.2</v>
      </c>
      <c r="E20" s="4"/>
      <c r="F20" s="4"/>
      <c r="G20" s="4"/>
    </row>
    <row r="21" spans="1:7" ht="12.6" customHeight="1" x14ac:dyDescent="0.2">
      <c r="A21" s="12">
        <v>13</v>
      </c>
      <c r="B21" s="18"/>
      <c r="C21" s="22" t="s">
        <v>78</v>
      </c>
      <c r="D21" s="26">
        <v>0.4</v>
      </c>
      <c r="E21" s="4"/>
      <c r="F21" s="4"/>
      <c r="G21" s="4"/>
    </row>
    <row r="22" spans="1:7" ht="12.6" customHeight="1" x14ac:dyDescent="0.2">
      <c r="A22" s="12">
        <v>14</v>
      </c>
      <c r="B22" s="18"/>
      <c r="C22" s="22" t="s">
        <v>33</v>
      </c>
      <c r="D22" s="26">
        <v>0.3</v>
      </c>
      <c r="E22" s="4"/>
      <c r="F22" s="4"/>
      <c r="G22" s="4"/>
    </row>
    <row r="23" spans="1:7" ht="12.6" customHeight="1" x14ac:dyDescent="0.2">
      <c r="A23" s="12">
        <v>15</v>
      </c>
      <c r="B23" s="18"/>
      <c r="C23" s="21" t="s">
        <v>80</v>
      </c>
      <c r="D23" s="26">
        <v>1.6</v>
      </c>
      <c r="E23" s="4"/>
      <c r="F23" s="4"/>
      <c r="G23" s="4"/>
    </row>
    <row r="24" spans="1:7" ht="12.6" customHeight="1" x14ac:dyDescent="0.2">
      <c r="A24" s="12">
        <v>16</v>
      </c>
      <c r="B24" s="18"/>
      <c r="C24" s="22" t="s">
        <v>89</v>
      </c>
      <c r="D24" s="26">
        <v>10.4</v>
      </c>
      <c r="E24" s="4"/>
      <c r="F24" s="4"/>
      <c r="G24" s="4"/>
    </row>
    <row r="25" spans="1:7" ht="12.6" customHeight="1" x14ac:dyDescent="0.2">
      <c r="A25" s="12">
        <v>17</v>
      </c>
      <c r="B25" s="18"/>
      <c r="C25" s="21" t="s">
        <v>153</v>
      </c>
      <c r="D25" s="26">
        <v>0.7</v>
      </c>
      <c r="E25" s="4"/>
      <c r="F25" s="4"/>
      <c r="G25" s="4"/>
    </row>
    <row r="26" spans="1:7" ht="12.6" customHeight="1" x14ac:dyDescent="0.2">
      <c r="A26" s="12">
        <v>18</v>
      </c>
      <c r="B26" s="18"/>
      <c r="C26" s="22" t="s">
        <v>72</v>
      </c>
      <c r="D26" s="26">
        <v>7.6</v>
      </c>
      <c r="E26" s="4"/>
      <c r="F26" s="4"/>
      <c r="G26" s="4"/>
    </row>
    <row r="27" spans="1:7" ht="12.6" customHeight="1" x14ac:dyDescent="0.2">
      <c r="A27" s="12">
        <v>19</v>
      </c>
      <c r="B27" s="18"/>
      <c r="C27" s="22" t="s">
        <v>34</v>
      </c>
      <c r="D27" s="26">
        <v>0.3</v>
      </c>
      <c r="E27" s="4"/>
      <c r="F27" s="4"/>
      <c r="G27" s="4"/>
    </row>
    <row r="28" spans="1:7" ht="12.6" customHeight="1" x14ac:dyDescent="0.2">
      <c r="A28" s="12">
        <v>20</v>
      </c>
      <c r="B28" s="18"/>
      <c r="C28" s="22" t="s">
        <v>79</v>
      </c>
      <c r="D28" s="26">
        <v>3</v>
      </c>
      <c r="E28" s="4"/>
      <c r="F28" s="4"/>
      <c r="G28" s="4"/>
    </row>
    <row r="29" spans="1:7" ht="12.6" customHeight="1" x14ac:dyDescent="0.2">
      <c r="A29" s="12">
        <v>21</v>
      </c>
      <c r="B29" s="18"/>
      <c r="C29" s="15" t="s">
        <v>35</v>
      </c>
      <c r="D29" s="26">
        <v>0.1</v>
      </c>
      <c r="E29" s="4"/>
      <c r="F29" s="4"/>
      <c r="G29" s="4"/>
    </row>
    <row r="30" spans="1:7" ht="12.6" customHeight="1" x14ac:dyDescent="0.2">
      <c r="A30" s="12">
        <v>22</v>
      </c>
      <c r="B30" s="18"/>
      <c r="C30" s="21" t="s">
        <v>41</v>
      </c>
      <c r="D30" s="26">
        <v>7.8</v>
      </c>
      <c r="E30" s="4"/>
      <c r="F30" s="4"/>
      <c r="G30" s="4"/>
    </row>
    <row r="31" spans="1:7" ht="12.6" customHeight="1" x14ac:dyDescent="0.2">
      <c r="A31" s="12">
        <v>23</v>
      </c>
      <c r="B31" s="18"/>
      <c r="C31" s="24" t="s">
        <v>111</v>
      </c>
      <c r="D31" s="26">
        <v>0.8</v>
      </c>
      <c r="E31" s="4"/>
      <c r="F31" s="4"/>
      <c r="G31" s="4"/>
    </row>
    <row r="32" spans="1:7" ht="21" customHeight="1" x14ac:dyDescent="0.2">
      <c r="A32" s="12">
        <v>24</v>
      </c>
      <c r="B32" s="11" t="s">
        <v>52</v>
      </c>
      <c r="C32" s="17" t="s">
        <v>101</v>
      </c>
      <c r="D32" s="29">
        <f>+D33</f>
        <v>70.599999999999994</v>
      </c>
      <c r="E32" s="4"/>
      <c r="F32" s="4"/>
      <c r="G32" s="4"/>
    </row>
    <row r="33" spans="1:7" ht="12.6" customHeight="1" x14ac:dyDescent="0.2">
      <c r="A33" s="12">
        <v>25</v>
      </c>
      <c r="B33" s="18"/>
      <c r="C33" s="21" t="s">
        <v>67</v>
      </c>
      <c r="D33" s="26">
        <v>70.599999999999994</v>
      </c>
      <c r="E33" s="4"/>
      <c r="F33" s="4"/>
      <c r="G33" s="4"/>
    </row>
    <row r="34" spans="1:7" ht="21" customHeight="1" x14ac:dyDescent="0.2">
      <c r="A34" s="12">
        <v>26</v>
      </c>
      <c r="B34" s="11" t="s">
        <v>53</v>
      </c>
      <c r="C34" s="17" t="s">
        <v>54</v>
      </c>
      <c r="D34" s="29">
        <f>SUM(D35:D42)</f>
        <v>18.900000000000002</v>
      </c>
      <c r="E34" s="4"/>
      <c r="F34" s="4"/>
      <c r="G34" s="4"/>
    </row>
    <row r="35" spans="1:7" ht="15" customHeight="1" x14ac:dyDescent="0.2">
      <c r="A35" s="12">
        <v>27</v>
      </c>
      <c r="B35" s="18"/>
      <c r="C35" s="24" t="s">
        <v>37</v>
      </c>
      <c r="D35" s="26">
        <v>4</v>
      </c>
      <c r="E35" s="4"/>
      <c r="F35" s="4"/>
      <c r="G35" s="4"/>
    </row>
    <row r="36" spans="1:7" ht="12.6" customHeight="1" x14ac:dyDescent="0.2">
      <c r="A36" s="12">
        <v>28</v>
      </c>
      <c r="B36" s="18"/>
      <c r="C36" s="42" t="s">
        <v>42</v>
      </c>
      <c r="D36" s="26">
        <v>2.4</v>
      </c>
      <c r="E36" s="4"/>
      <c r="F36" s="4"/>
      <c r="G36" s="4"/>
    </row>
    <row r="37" spans="1:7" ht="12.6" customHeight="1" x14ac:dyDescent="0.2">
      <c r="A37" s="12">
        <v>29</v>
      </c>
      <c r="B37" s="18"/>
      <c r="C37" s="24" t="s">
        <v>43</v>
      </c>
      <c r="D37" s="26">
        <v>1.5</v>
      </c>
      <c r="E37" s="4"/>
      <c r="F37" s="4"/>
      <c r="G37" s="4"/>
    </row>
    <row r="38" spans="1:7" ht="12.6" customHeight="1" x14ac:dyDescent="0.2">
      <c r="A38" s="12">
        <v>30</v>
      </c>
      <c r="B38" s="18"/>
      <c r="C38" s="24" t="s">
        <v>38</v>
      </c>
      <c r="D38" s="26">
        <v>1</v>
      </c>
      <c r="E38" s="4"/>
      <c r="F38" s="4"/>
      <c r="G38" s="4"/>
    </row>
    <row r="39" spans="1:7" ht="12.6" customHeight="1" x14ac:dyDescent="0.2">
      <c r="A39" s="12">
        <v>31</v>
      </c>
      <c r="B39" s="18"/>
      <c r="C39" s="24" t="s">
        <v>44</v>
      </c>
      <c r="D39" s="26">
        <v>0.1</v>
      </c>
      <c r="E39" s="4"/>
      <c r="F39" s="4"/>
      <c r="G39" s="4"/>
    </row>
    <row r="40" spans="1:7" ht="12.6" customHeight="1" x14ac:dyDescent="0.2">
      <c r="A40" s="12">
        <v>32</v>
      </c>
      <c r="B40" s="18"/>
      <c r="C40" s="24" t="s">
        <v>45</v>
      </c>
      <c r="D40" s="26">
        <v>0.4</v>
      </c>
      <c r="E40" s="4"/>
      <c r="F40" s="4"/>
      <c r="G40" s="4"/>
    </row>
    <row r="41" spans="1:7" ht="12.6" customHeight="1" x14ac:dyDescent="0.2">
      <c r="A41" s="12">
        <v>33</v>
      </c>
      <c r="B41" s="18"/>
      <c r="C41" s="22" t="s">
        <v>46</v>
      </c>
      <c r="D41" s="26">
        <v>8.6999999999999993</v>
      </c>
      <c r="E41" s="4"/>
      <c r="F41" s="4"/>
      <c r="G41" s="4"/>
    </row>
    <row r="42" spans="1:7" x14ac:dyDescent="0.2">
      <c r="A42" s="12">
        <v>34</v>
      </c>
      <c r="B42" s="18"/>
      <c r="C42" s="24" t="s">
        <v>36</v>
      </c>
      <c r="D42" s="26">
        <v>0.8</v>
      </c>
      <c r="E42" s="4"/>
      <c r="F42" s="4"/>
      <c r="G42" s="4"/>
    </row>
    <row r="43" spans="1:7" ht="21.75" customHeight="1" x14ac:dyDescent="0.2">
      <c r="A43" s="12">
        <v>35</v>
      </c>
      <c r="B43" s="11" t="s">
        <v>23</v>
      </c>
      <c r="C43" s="17" t="s">
        <v>24</v>
      </c>
      <c r="D43" s="29">
        <f>SUM(D44:D55)</f>
        <v>74.999999999999972</v>
      </c>
      <c r="E43" s="4"/>
      <c r="F43" s="4"/>
      <c r="G43" s="4"/>
    </row>
    <row r="44" spans="1:7" ht="15" customHeight="1" x14ac:dyDescent="0.2">
      <c r="A44" s="12">
        <v>36</v>
      </c>
      <c r="B44" s="18"/>
      <c r="C44" s="16" t="s">
        <v>3</v>
      </c>
      <c r="D44" s="26">
        <v>11.5</v>
      </c>
      <c r="E44" s="4"/>
      <c r="F44" s="4"/>
      <c r="G44" s="4"/>
    </row>
    <row r="45" spans="1:7" ht="12.6" customHeight="1" x14ac:dyDescent="0.2">
      <c r="A45" s="12">
        <v>37</v>
      </c>
      <c r="B45" s="18"/>
      <c r="C45" s="28" t="s">
        <v>8</v>
      </c>
      <c r="D45" s="26">
        <v>19.600000000000001</v>
      </c>
      <c r="E45" s="4"/>
      <c r="F45" s="4"/>
      <c r="G45" s="4"/>
    </row>
    <row r="46" spans="1:7" ht="12.6" customHeight="1" x14ac:dyDescent="0.2">
      <c r="A46" s="12">
        <v>38</v>
      </c>
      <c r="B46" s="18"/>
      <c r="C46" s="15" t="s">
        <v>4</v>
      </c>
      <c r="D46" s="26">
        <v>3.5</v>
      </c>
      <c r="E46" s="4"/>
      <c r="F46" s="4"/>
      <c r="G46" s="4"/>
    </row>
    <row r="47" spans="1:7" ht="12.6" customHeight="1" x14ac:dyDescent="0.2">
      <c r="A47" s="12">
        <v>39</v>
      </c>
      <c r="B47" s="18"/>
      <c r="C47" s="15" t="s">
        <v>5</v>
      </c>
      <c r="D47" s="26">
        <v>4.4000000000000004</v>
      </c>
      <c r="E47" s="4"/>
      <c r="F47" s="4"/>
      <c r="G47" s="4"/>
    </row>
    <row r="48" spans="1:7" ht="12.6" customHeight="1" x14ac:dyDescent="0.2">
      <c r="A48" s="12">
        <v>40</v>
      </c>
      <c r="B48" s="18"/>
      <c r="C48" s="15" t="s">
        <v>7</v>
      </c>
      <c r="D48" s="26">
        <v>15.3</v>
      </c>
      <c r="E48" s="4"/>
      <c r="F48" s="4"/>
      <c r="G48" s="4"/>
    </row>
    <row r="49" spans="1:8" ht="12.6" customHeight="1" x14ac:dyDescent="0.2">
      <c r="A49" s="12">
        <v>41</v>
      </c>
      <c r="B49" s="23"/>
      <c r="C49" s="33" t="s">
        <v>6</v>
      </c>
      <c r="D49" s="113">
        <v>1</v>
      </c>
      <c r="E49" s="4"/>
      <c r="F49" s="4"/>
      <c r="G49" s="4"/>
    </row>
    <row r="50" spans="1:8" ht="12.6" customHeight="1" x14ac:dyDescent="0.2">
      <c r="A50" s="12">
        <v>42</v>
      </c>
      <c r="B50" s="18"/>
      <c r="C50" s="15" t="s">
        <v>9</v>
      </c>
      <c r="D50" s="26">
        <v>5.2</v>
      </c>
      <c r="E50" s="4"/>
      <c r="F50" s="4"/>
      <c r="G50" s="4"/>
    </row>
    <row r="51" spans="1:8" ht="12.6" customHeight="1" x14ac:dyDescent="0.2">
      <c r="A51" s="12">
        <v>43</v>
      </c>
      <c r="B51" s="18"/>
      <c r="C51" s="16" t="s">
        <v>10</v>
      </c>
      <c r="D51" s="26">
        <v>4.5999999999999996</v>
      </c>
      <c r="E51" s="4"/>
      <c r="F51" s="4"/>
      <c r="G51" s="4"/>
    </row>
    <row r="52" spans="1:8" ht="12.6" customHeight="1" x14ac:dyDescent="0.2">
      <c r="A52" s="12">
        <v>44</v>
      </c>
      <c r="B52" s="18"/>
      <c r="C52" s="15" t="s">
        <v>12</v>
      </c>
      <c r="D52" s="26">
        <v>2.1</v>
      </c>
      <c r="E52" s="4"/>
      <c r="F52" s="4"/>
      <c r="G52" s="4"/>
    </row>
    <row r="53" spans="1:8" ht="12.6" customHeight="1" x14ac:dyDescent="0.2">
      <c r="A53" s="12">
        <v>45</v>
      </c>
      <c r="B53" s="18"/>
      <c r="C53" s="15" t="s">
        <v>11</v>
      </c>
      <c r="D53" s="26">
        <v>1.6</v>
      </c>
      <c r="E53" s="4"/>
      <c r="F53" s="4"/>
      <c r="G53" s="4"/>
    </row>
    <row r="54" spans="1:8" ht="12.6" customHeight="1" x14ac:dyDescent="0.2">
      <c r="A54" s="12">
        <v>46</v>
      </c>
      <c r="B54" s="18"/>
      <c r="C54" s="16" t="s">
        <v>13</v>
      </c>
      <c r="D54" s="26">
        <v>3.1</v>
      </c>
      <c r="E54" s="4"/>
      <c r="F54" s="4"/>
      <c r="G54" s="4"/>
    </row>
    <row r="55" spans="1:8" ht="12.6" customHeight="1" x14ac:dyDescent="0.2">
      <c r="A55" s="12">
        <v>47</v>
      </c>
      <c r="B55" s="18"/>
      <c r="C55" s="15" t="s">
        <v>14</v>
      </c>
      <c r="D55" s="26">
        <v>3.1</v>
      </c>
      <c r="E55" s="4"/>
      <c r="F55" s="4"/>
      <c r="G55" s="4"/>
    </row>
    <row r="56" spans="1:8" ht="12.6" customHeight="1" x14ac:dyDescent="0.2">
      <c r="A56" s="12">
        <v>48</v>
      </c>
      <c r="B56" s="18"/>
      <c r="C56" s="30" t="s">
        <v>20</v>
      </c>
      <c r="D56" s="29">
        <f>+D9+D34+D43+D32</f>
        <v>232.29999999999998</v>
      </c>
      <c r="E56" s="4"/>
      <c r="F56" s="4"/>
      <c r="G56" s="4"/>
    </row>
    <row r="57" spans="1:8" ht="12.6" customHeight="1" x14ac:dyDescent="0.2">
      <c r="C57" s="3" t="s">
        <v>154</v>
      </c>
      <c r="D57" s="40"/>
      <c r="E57" s="4"/>
      <c r="F57" s="4"/>
      <c r="G57" s="4"/>
      <c r="H57" s="4"/>
    </row>
    <row r="58" spans="1:8" x14ac:dyDescent="0.2">
      <c r="A58" s="225" t="s">
        <v>115</v>
      </c>
      <c r="B58" s="225"/>
      <c r="C58" s="225"/>
      <c r="D58" s="225"/>
    </row>
    <row r="59" spans="1:8" x14ac:dyDescent="0.2">
      <c r="D59" s="40"/>
    </row>
    <row r="60" spans="1:8" x14ac:dyDescent="0.2">
      <c r="D60" s="114"/>
    </row>
  </sheetData>
  <mergeCells count="4">
    <mergeCell ref="C1:D1"/>
    <mergeCell ref="C2:D2"/>
    <mergeCell ref="A5:D5"/>
    <mergeCell ref="A58:D58"/>
  </mergeCells>
  <phoneticPr fontId="5" type="noConversion"/>
  <pageMargins left="0.59055118110236227" right="0" top="0.19685039370078741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"/>
  <sheetViews>
    <sheetView zoomScaleNormal="100" workbookViewId="0">
      <selection activeCell="I9" sqref="I9"/>
    </sheetView>
  </sheetViews>
  <sheetFormatPr defaultColWidth="9.140625" defaultRowHeight="12.75" x14ac:dyDescent="0.2"/>
  <cols>
    <col min="1" max="1" width="4.42578125" style="3" customWidth="1"/>
    <col min="2" max="2" width="7.28515625" style="6" customWidth="1"/>
    <col min="3" max="3" width="65.7109375" style="3" customWidth="1"/>
    <col min="4" max="4" width="8.85546875" style="5" customWidth="1"/>
    <col min="5" max="9" width="9.140625" style="2" customWidth="1"/>
    <col min="10" max="16384" width="9.140625" style="2"/>
  </cols>
  <sheetData>
    <row r="1" spans="1:13" ht="15.75" x14ac:dyDescent="0.25">
      <c r="C1" s="222" t="s">
        <v>718</v>
      </c>
      <c r="D1" s="222"/>
    </row>
    <row r="2" spans="1:13" ht="15.75" x14ac:dyDescent="0.25">
      <c r="C2" s="222" t="s">
        <v>717</v>
      </c>
      <c r="D2" s="222"/>
    </row>
    <row r="3" spans="1:13" ht="15.75" x14ac:dyDescent="0.2">
      <c r="D3" s="35" t="s">
        <v>117</v>
      </c>
    </row>
    <row r="4" spans="1:13" ht="15.75" x14ac:dyDescent="0.2">
      <c r="D4" s="35"/>
    </row>
    <row r="5" spans="1:13" ht="36" customHeight="1" x14ac:dyDescent="0.2">
      <c r="B5" s="232" t="s">
        <v>376</v>
      </c>
      <c r="C5" s="232"/>
      <c r="D5" s="232"/>
    </row>
    <row r="7" spans="1:13" x14ac:dyDescent="0.2">
      <c r="D7" s="84" t="s">
        <v>75</v>
      </c>
    </row>
    <row r="8" spans="1:13" ht="49.5" customHeight="1" x14ac:dyDescent="0.2">
      <c r="A8" s="8" t="s">
        <v>71</v>
      </c>
      <c r="B8" s="9" t="s">
        <v>190</v>
      </c>
      <c r="C8" s="8" t="s">
        <v>16</v>
      </c>
      <c r="D8" s="8" t="s">
        <v>17</v>
      </c>
    </row>
    <row r="9" spans="1:13" x14ac:dyDescent="0.2">
      <c r="A9" s="10">
        <v>1</v>
      </c>
      <c r="B9" s="11" t="s">
        <v>18</v>
      </c>
      <c r="C9" s="8">
        <v>3</v>
      </c>
      <c r="D9" s="8">
        <v>4</v>
      </c>
    </row>
    <row r="10" spans="1:13" ht="20.100000000000001" customHeight="1" x14ac:dyDescent="0.2">
      <c r="A10" s="12">
        <v>1</v>
      </c>
      <c r="B10" s="11" t="s">
        <v>48</v>
      </c>
      <c r="C10" s="43" t="s">
        <v>49</v>
      </c>
      <c r="D10" s="38">
        <f>SUM(D11:D36)</f>
        <v>1211.5999999999999</v>
      </c>
      <c r="E10" s="4"/>
      <c r="F10" s="4"/>
      <c r="G10" s="4"/>
      <c r="H10" s="4"/>
      <c r="J10" s="4"/>
      <c r="K10" s="4"/>
      <c r="L10" s="4"/>
      <c r="M10" s="4"/>
    </row>
    <row r="11" spans="1:13" ht="12.6" customHeight="1" x14ac:dyDescent="0.2">
      <c r="A11" s="12">
        <v>2</v>
      </c>
      <c r="B11" s="18"/>
      <c r="C11" s="21" t="s">
        <v>92</v>
      </c>
      <c r="D11" s="19">
        <v>63</v>
      </c>
      <c r="E11" s="4"/>
      <c r="F11" s="4"/>
      <c r="G11" s="4"/>
      <c r="H11" s="4"/>
      <c r="J11" s="4"/>
      <c r="K11" s="4"/>
      <c r="L11" s="4"/>
      <c r="M11" s="4"/>
    </row>
    <row r="12" spans="1:13" ht="12.6" customHeight="1" x14ac:dyDescent="0.2">
      <c r="A12" s="12">
        <v>3</v>
      </c>
      <c r="B12" s="18"/>
      <c r="C12" s="21" t="s">
        <v>83</v>
      </c>
      <c r="D12" s="19">
        <v>68.3</v>
      </c>
      <c r="E12" s="4"/>
      <c r="F12" s="4"/>
      <c r="G12" s="4"/>
      <c r="H12" s="4"/>
      <c r="J12" s="4"/>
      <c r="K12" s="4"/>
      <c r="L12" s="4"/>
      <c r="M12" s="4"/>
    </row>
    <row r="13" spans="1:13" ht="12.6" customHeight="1" x14ac:dyDescent="0.2">
      <c r="A13" s="12">
        <v>4</v>
      </c>
      <c r="B13" s="18"/>
      <c r="C13" s="21" t="s">
        <v>84</v>
      </c>
      <c r="D13" s="19">
        <v>94</v>
      </c>
      <c r="E13" s="4"/>
      <c r="F13" s="4"/>
      <c r="G13" s="4"/>
      <c r="H13" s="4"/>
      <c r="J13" s="4"/>
      <c r="K13" s="4"/>
      <c r="L13" s="4"/>
      <c r="M13" s="4"/>
    </row>
    <row r="14" spans="1:13" ht="12.6" customHeight="1" x14ac:dyDescent="0.2">
      <c r="A14" s="12">
        <v>5</v>
      </c>
      <c r="B14" s="18"/>
      <c r="C14" s="21" t="s">
        <v>88</v>
      </c>
      <c r="D14" s="19">
        <v>87.6</v>
      </c>
      <c r="E14" s="4"/>
      <c r="F14" s="4"/>
      <c r="G14" s="4"/>
      <c r="H14" s="4"/>
      <c r="J14" s="4"/>
      <c r="K14" s="4"/>
      <c r="L14" s="4"/>
      <c r="M14" s="4"/>
    </row>
    <row r="15" spans="1:13" ht="12.6" customHeight="1" x14ac:dyDescent="0.2">
      <c r="A15" s="12">
        <v>6</v>
      </c>
      <c r="B15" s="18"/>
      <c r="C15" s="21" t="s">
        <v>85</v>
      </c>
      <c r="D15" s="19">
        <v>96.9</v>
      </c>
      <c r="E15" s="4"/>
      <c r="F15" s="4"/>
      <c r="G15" s="4"/>
      <c r="H15" s="4"/>
      <c r="J15" s="4"/>
      <c r="K15" s="4"/>
      <c r="L15" s="4"/>
      <c r="M15" s="4"/>
    </row>
    <row r="16" spans="1:13" ht="12.6" customHeight="1" x14ac:dyDescent="0.2">
      <c r="A16" s="12">
        <v>7</v>
      </c>
      <c r="B16" s="18"/>
      <c r="C16" s="21" t="s">
        <v>86</v>
      </c>
      <c r="D16" s="19">
        <v>54.5</v>
      </c>
      <c r="E16" s="4"/>
      <c r="F16" s="4"/>
      <c r="G16" s="4"/>
      <c r="H16" s="4"/>
      <c r="J16" s="4"/>
      <c r="K16" s="4"/>
      <c r="L16" s="4"/>
      <c r="M16" s="4"/>
    </row>
    <row r="17" spans="1:13" ht="12.6" customHeight="1" x14ac:dyDescent="0.2">
      <c r="A17" s="12">
        <v>8</v>
      </c>
      <c r="B17" s="18"/>
      <c r="C17" s="21" t="s">
        <v>87</v>
      </c>
      <c r="D17" s="19">
        <v>87.1</v>
      </c>
      <c r="E17" s="4"/>
      <c r="F17" s="4"/>
      <c r="G17" s="4"/>
      <c r="H17" s="4"/>
      <c r="J17" s="4"/>
      <c r="K17" s="4"/>
      <c r="L17" s="4"/>
      <c r="M17" s="4"/>
    </row>
    <row r="18" spans="1:13" ht="12.6" customHeight="1" x14ac:dyDescent="0.2">
      <c r="A18" s="12">
        <v>9</v>
      </c>
      <c r="B18" s="18"/>
      <c r="C18" s="15" t="s">
        <v>99</v>
      </c>
      <c r="D18" s="19">
        <v>77.3</v>
      </c>
      <c r="E18" s="4"/>
      <c r="F18" s="4"/>
      <c r="G18" s="4"/>
      <c r="H18" s="4"/>
      <c r="J18" s="4"/>
      <c r="K18" s="4"/>
      <c r="L18" s="4"/>
      <c r="M18" s="4"/>
    </row>
    <row r="19" spans="1:13" ht="12.6" customHeight="1" x14ac:dyDescent="0.2">
      <c r="A19" s="12">
        <v>10</v>
      </c>
      <c r="B19" s="18"/>
      <c r="C19" s="21" t="s">
        <v>39</v>
      </c>
      <c r="D19" s="19">
        <v>20.8</v>
      </c>
      <c r="E19" s="4"/>
      <c r="F19" s="4"/>
      <c r="G19" s="4"/>
      <c r="H19" s="4"/>
      <c r="J19" s="4"/>
      <c r="K19" s="4"/>
      <c r="L19" s="4"/>
      <c r="M19" s="4"/>
    </row>
    <row r="20" spans="1:13" ht="12.6" customHeight="1" x14ac:dyDescent="0.2">
      <c r="A20" s="12">
        <v>11</v>
      </c>
      <c r="B20" s="18"/>
      <c r="C20" s="22" t="s">
        <v>77</v>
      </c>
      <c r="D20" s="32">
        <v>31</v>
      </c>
      <c r="E20" s="4"/>
      <c r="F20" s="4"/>
      <c r="G20" s="4"/>
      <c r="H20" s="4"/>
      <c r="J20" s="4"/>
      <c r="K20" s="4"/>
      <c r="L20" s="4"/>
      <c r="M20" s="4"/>
    </row>
    <row r="21" spans="1:13" ht="12.6" customHeight="1" x14ac:dyDescent="0.2">
      <c r="A21" s="12">
        <v>12</v>
      </c>
      <c r="B21" s="18"/>
      <c r="C21" s="22" t="s">
        <v>78</v>
      </c>
      <c r="D21" s="32">
        <v>3.5</v>
      </c>
      <c r="E21" s="4"/>
      <c r="F21" s="4"/>
      <c r="G21" s="4"/>
      <c r="H21" s="4"/>
      <c r="J21" s="4"/>
      <c r="K21" s="4"/>
      <c r="L21" s="4"/>
      <c r="M21" s="4"/>
    </row>
    <row r="22" spans="1:13" ht="12.6" customHeight="1" x14ac:dyDescent="0.2">
      <c r="A22" s="12">
        <v>13</v>
      </c>
      <c r="B22" s="18"/>
      <c r="C22" s="22" t="s">
        <v>33</v>
      </c>
      <c r="D22" s="32">
        <v>19.5</v>
      </c>
      <c r="E22" s="4"/>
      <c r="F22" s="4"/>
      <c r="G22" s="4"/>
      <c r="H22" s="4"/>
      <c r="J22" s="4"/>
      <c r="K22" s="4"/>
      <c r="L22" s="4"/>
      <c r="M22" s="4"/>
    </row>
    <row r="23" spans="1:13" ht="12.6" customHeight="1" x14ac:dyDescent="0.2">
      <c r="A23" s="12">
        <v>14</v>
      </c>
      <c r="B23" s="18"/>
      <c r="C23" s="21" t="s">
        <v>80</v>
      </c>
      <c r="D23" s="19">
        <v>7.4</v>
      </c>
      <c r="E23" s="4"/>
      <c r="F23" s="4"/>
      <c r="G23" s="4"/>
      <c r="H23" s="4"/>
      <c r="J23" s="4"/>
      <c r="K23" s="4"/>
      <c r="L23" s="4"/>
      <c r="M23" s="4"/>
    </row>
    <row r="24" spans="1:13" ht="12.6" customHeight="1" x14ac:dyDescent="0.2">
      <c r="A24" s="12">
        <v>15</v>
      </c>
      <c r="B24" s="18"/>
      <c r="C24" s="22" t="s">
        <v>89</v>
      </c>
      <c r="D24" s="19">
        <v>6.3</v>
      </c>
      <c r="E24" s="4"/>
      <c r="F24" s="4"/>
      <c r="G24" s="4"/>
      <c r="H24" s="4"/>
      <c r="J24" s="4"/>
      <c r="K24" s="4"/>
      <c r="L24" s="4"/>
      <c r="M24" s="4"/>
    </row>
    <row r="25" spans="1:13" ht="12.6" customHeight="1" x14ac:dyDescent="0.2">
      <c r="A25" s="12">
        <v>16</v>
      </c>
      <c r="B25" s="18"/>
      <c r="C25" s="21" t="s">
        <v>90</v>
      </c>
      <c r="D25" s="19">
        <v>3.4</v>
      </c>
      <c r="E25" s="4"/>
      <c r="F25" s="4"/>
      <c r="G25" s="4"/>
      <c r="H25" s="4"/>
      <c r="J25" s="4"/>
      <c r="K25" s="4"/>
      <c r="L25" s="4"/>
      <c r="M25" s="4"/>
    </row>
    <row r="26" spans="1:13" ht="12.6" customHeight="1" x14ac:dyDescent="0.2">
      <c r="A26" s="12">
        <v>17</v>
      </c>
      <c r="B26" s="18"/>
      <c r="C26" s="22" t="s">
        <v>72</v>
      </c>
      <c r="D26" s="19">
        <v>11</v>
      </c>
      <c r="E26" s="4"/>
      <c r="F26" s="4"/>
      <c r="G26" s="4"/>
      <c r="H26" s="4"/>
      <c r="J26" s="4"/>
      <c r="K26" s="4"/>
      <c r="L26" s="4"/>
      <c r="M26" s="4"/>
    </row>
    <row r="27" spans="1:13" ht="12.6" customHeight="1" x14ac:dyDescent="0.2">
      <c r="A27" s="12">
        <v>18</v>
      </c>
      <c r="B27" s="18"/>
      <c r="C27" s="22" t="s">
        <v>34</v>
      </c>
      <c r="D27" s="19">
        <v>0.7</v>
      </c>
      <c r="E27" s="4"/>
      <c r="F27" s="4"/>
      <c r="G27" s="4"/>
      <c r="H27" s="4"/>
      <c r="J27" s="4"/>
      <c r="K27" s="4"/>
      <c r="L27" s="4"/>
      <c r="M27" s="4"/>
    </row>
    <row r="28" spans="1:13" ht="12.6" customHeight="1" x14ac:dyDescent="0.2">
      <c r="A28" s="12">
        <v>19</v>
      </c>
      <c r="B28" s="18"/>
      <c r="C28" s="50" t="s">
        <v>79</v>
      </c>
      <c r="D28" s="32">
        <v>59.7</v>
      </c>
      <c r="E28" s="4"/>
      <c r="F28" s="4"/>
      <c r="G28" s="4"/>
      <c r="H28" s="4"/>
      <c r="J28" s="4"/>
      <c r="K28" s="4"/>
      <c r="L28" s="4"/>
      <c r="M28" s="4"/>
    </row>
    <row r="29" spans="1:13" ht="12.6" customHeight="1" x14ac:dyDescent="0.2">
      <c r="A29" s="12">
        <v>20</v>
      </c>
      <c r="B29" s="18"/>
      <c r="C29" s="15" t="s">
        <v>35</v>
      </c>
      <c r="D29" s="32">
        <v>4.0999999999999996</v>
      </c>
      <c r="E29" s="4"/>
      <c r="F29" s="4"/>
      <c r="G29" s="4"/>
      <c r="H29" s="4"/>
      <c r="J29" s="4"/>
      <c r="K29" s="4"/>
      <c r="L29" s="4"/>
      <c r="M29" s="4"/>
    </row>
    <row r="30" spans="1:13" ht="12.6" customHeight="1" x14ac:dyDescent="0.2">
      <c r="A30" s="12">
        <v>21</v>
      </c>
      <c r="B30" s="18"/>
      <c r="C30" s="22" t="s">
        <v>66</v>
      </c>
      <c r="D30" s="32">
        <v>43.6</v>
      </c>
      <c r="E30" s="4"/>
      <c r="F30" s="4"/>
      <c r="G30" s="4"/>
      <c r="H30" s="4"/>
      <c r="J30" s="4"/>
      <c r="K30" s="4"/>
      <c r="L30" s="4"/>
      <c r="M30" s="4"/>
    </row>
    <row r="31" spans="1:13" ht="12.6" customHeight="1" x14ac:dyDescent="0.2">
      <c r="A31" s="12">
        <v>22</v>
      </c>
      <c r="B31" s="18"/>
      <c r="C31" s="21" t="s">
        <v>189</v>
      </c>
      <c r="D31" s="32">
        <v>11</v>
      </c>
      <c r="E31" s="4"/>
      <c r="F31" s="4"/>
      <c r="G31" s="4"/>
      <c r="H31" s="4"/>
      <c r="J31" s="4"/>
      <c r="K31" s="4"/>
      <c r="L31" s="4"/>
      <c r="M31" s="4"/>
    </row>
    <row r="32" spans="1:13" ht="12.6" customHeight="1" x14ac:dyDescent="0.2">
      <c r="A32" s="12">
        <v>23</v>
      </c>
      <c r="B32" s="18"/>
      <c r="C32" s="44" t="s">
        <v>47</v>
      </c>
      <c r="D32" s="32">
        <v>128.9</v>
      </c>
      <c r="E32" s="4"/>
      <c r="F32" s="4"/>
      <c r="G32" s="4"/>
      <c r="H32" s="4"/>
      <c r="J32" s="4"/>
      <c r="K32" s="4"/>
      <c r="L32" s="4"/>
      <c r="M32" s="4"/>
    </row>
    <row r="33" spans="1:13" ht="12.6" customHeight="1" x14ac:dyDescent="0.2">
      <c r="A33" s="12">
        <v>24</v>
      </c>
      <c r="B33" s="18"/>
      <c r="C33" s="44" t="s">
        <v>40</v>
      </c>
      <c r="D33" s="32">
        <v>106.2</v>
      </c>
      <c r="E33" s="4"/>
      <c r="F33" s="4"/>
      <c r="G33" s="4"/>
      <c r="H33" s="4"/>
      <c r="J33" s="4"/>
      <c r="K33" s="4"/>
      <c r="L33" s="4"/>
      <c r="M33" s="4"/>
    </row>
    <row r="34" spans="1:13" ht="12.6" customHeight="1" x14ac:dyDescent="0.2">
      <c r="A34" s="12">
        <v>25</v>
      </c>
      <c r="B34" s="18"/>
      <c r="C34" s="44" t="s">
        <v>41</v>
      </c>
      <c r="D34" s="32">
        <v>93.1</v>
      </c>
      <c r="E34" s="4"/>
      <c r="F34" s="4"/>
      <c r="G34" s="4"/>
      <c r="H34" s="4"/>
      <c r="J34" s="4"/>
      <c r="K34" s="4"/>
      <c r="L34" s="4"/>
      <c r="M34" s="4"/>
    </row>
    <row r="35" spans="1:13" ht="12.6" customHeight="1" x14ac:dyDescent="0.2">
      <c r="A35" s="12">
        <v>26</v>
      </c>
      <c r="B35" s="18"/>
      <c r="C35" s="44" t="s">
        <v>15</v>
      </c>
      <c r="D35" s="32">
        <v>20.7</v>
      </c>
      <c r="E35" s="4"/>
      <c r="F35" s="4"/>
      <c r="G35" s="4"/>
      <c r="H35" s="4"/>
      <c r="J35" s="4"/>
      <c r="K35" s="4"/>
      <c r="L35" s="4"/>
      <c r="M35" s="4"/>
    </row>
    <row r="36" spans="1:13" ht="12.6" customHeight="1" x14ac:dyDescent="0.2">
      <c r="A36" s="12">
        <v>27</v>
      </c>
      <c r="B36" s="18"/>
      <c r="C36" s="44" t="s">
        <v>112</v>
      </c>
      <c r="D36" s="32">
        <v>12</v>
      </c>
      <c r="E36" s="4"/>
      <c r="F36" s="4"/>
      <c r="G36" s="4"/>
      <c r="H36" s="4"/>
      <c r="J36" s="4"/>
      <c r="K36" s="4"/>
      <c r="L36" s="4"/>
      <c r="M36" s="4"/>
    </row>
    <row r="37" spans="1:13" ht="20.100000000000001" customHeight="1" x14ac:dyDescent="0.2">
      <c r="A37" s="12">
        <v>28</v>
      </c>
      <c r="B37" s="11" t="s">
        <v>21</v>
      </c>
      <c r="C37" s="45" t="s">
        <v>22</v>
      </c>
      <c r="D37" s="38">
        <f>SUM(D38:D41)</f>
        <v>1094.7</v>
      </c>
      <c r="E37" s="4"/>
      <c r="F37" s="4"/>
      <c r="G37" s="4"/>
      <c r="H37" s="4"/>
      <c r="J37" s="4"/>
      <c r="K37" s="4"/>
      <c r="L37" s="4"/>
      <c r="M37" s="4"/>
    </row>
    <row r="38" spans="1:13" ht="12.6" customHeight="1" x14ac:dyDescent="0.2">
      <c r="A38" s="12">
        <v>29</v>
      </c>
      <c r="B38" s="18"/>
      <c r="C38" s="44" t="s">
        <v>2</v>
      </c>
      <c r="D38" s="19">
        <v>437.1</v>
      </c>
      <c r="E38" s="4"/>
      <c r="F38" s="4"/>
      <c r="G38" s="4"/>
      <c r="H38" s="4"/>
      <c r="J38" s="4"/>
      <c r="K38" s="4"/>
      <c r="L38" s="4"/>
      <c r="M38" s="4"/>
    </row>
    <row r="39" spans="1:13" ht="12.6" customHeight="1" x14ac:dyDescent="0.2">
      <c r="A39" s="12">
        <v>30</v>
      </c>
      <c r="B39" s="18"/>
      <c r="C39" s="44" t="s">
        <v>15</v>
      </c>
      <c r="D39" s="19">
        <v>331.3</v>
      </c>
      <c r="E39" s="4"/>
      <c r="F39" s="4"/>
      <c r="G39" s="4"/>
      <c r="H39" s="4"/>
      <c r="J39" s="4"/>
      <c r="K39" s="4"/>
      <c r="L39" s="4"/>
      <c r="M39" s="4" t="s">
        <v>158</v>
      </c>
    </row>
    <row r="40" spans="1:13" ht="12.6" customHeight="1" x14ac:dyDescent="0.2">
      <c r="A40" s="12">
        <v>31</v>
      </c>
      <c r="B40" s="18"/>
      <c r="C40" s="44" t="s">
        <v>112</v>
      </c>
      <c r="D40" s="19">
        <v>320</v>
      </c>
      <c r="E40" s="4"/>
      <c r="F40" s="4"/>
      <c r="G40" s="4"/>
      <c r="H40" s="4"/>
      <c r="J40" s="4"/>
      <c r="K40" s="4"/>
      <c r="L40" s="4"/>
      <c r="M40" s="4"/>
    </row>
    <row r="41" spans="1:13" ht="12.6" customHeight="1" x14ac:dyDescent="0.2">
      <c r="A41" s="12">
        <v>32</v>
      </c>
      <c r="B41" s="18"/>
      <c r="C41" s="24" t="s">
        <v>82</v>
      </c>
      <c r="D41" s="19">
        <v>6.3</v>
      </c>
      <c r="E41" s="4"/>
      <c r="F41" s="4"/>
      <c r="G41" s="4"/>
      <c r="H41" s="4"/>
      <c r="J41" s="4"/>
      <c r="K41" s="4"/>
      <c r="L41" s="4"/>
      <c r="M41" s="4"/>
    </row>
    <row r="42" spans="1:13" ht="12.6" customHeight="1" x14ac:dyDescent="0.2">
      <c r="A42" s="12">
        <v>33</v>
      </c>
      <c r="B42" s="11" t="s">
        <v>52</v>
      </c>
      <c r="C42" s="17" t="s">
        <v>101</v>
      </c>
      <c r="D42" s="29">
        <f>D43</f>
        <v>39</v>
      </c>
      <c r="E42" s="4"/>
      <c r="F42" s="4"/>
      <c r="G42" s="4"/>
      <c r="H42" s="4"/>
      <c r="J42" s="4"/>
      <c r="K42" s="4"/>
      <c r="L42" s="4"/>
      <c r="M42" s="4"/>
    </row>
    <row r="43" spans="1:13" ht="12.6" customHeight="1" x14ac:dyDescent="0.2">
      <c r="A43" s="12">
        <v>34</v>
      </c>
      <c r="B43" s="18"/>
      <c r="C43" s="21" t="s">
        <v>67</v>
      </c>
      <c r="D43" s="32">
        <v>39</v>
      </c>
      <c r="E43" s="4"/>
      <c r="F43" s="4"/>
      <c r="G43" s="4"/>
      <c r="H43" s="4"/>
      <c r="J43" s="4"/>
      <c r="K43" s="4"/>
      <c r="L43" s="4"/>
      <c r="M43" s="4"/>
    </row>
    <row r="44" spans="1:13" ht="12.6" customHeight="1" x14ac:dyDescent="0.2">
      <c r="A44" s="12">
        <v>35</v>
      </c>
      <c r="B44" s="18"/>
      <c r="C44" s="46" t="s">
        <v>20</v>
      </c>
      <c r="D44" s="38">
        <f>+D10+D37+D42</f>
        <v>2345.3000000000002</v>
      </c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">
      <c r="D45" s="20"/>
    </row>
    <row r="46" spans="1:13" x14ac:dyDescent="0.2">
      <c r="C46" s="3" t="s">
        <v>118</v>
      </c>
      <c r="F46" s="4"/>
    </row>
    <row r="47" spans="1:13" x14ac:dyDescent="0.2">
      <c r="D47" s="20"/>
    </row>
    <row r="48" spans="1:13" x14ac:dyDescent="0.2">
      <c r="D48" s="20"/>
    </row>
    <row r="49" spans="4:4" x14ac:dyDescent="0.2">
      <c r="D49" s="20"/>
    </row>
    <row r="50" spans="4:4" x14ac:dyDescent="0.2">
      <c r="D50" s="47"/>
    </row>
  </sheetData>
  <mergeCells count="3">
    <mergeCell ref="C1:D1"/>
    <mergeCell ref="C2:D2"/>
    <mergeCell ref="B5:D5"/>
  </mergeCells>
  <pageMargins left="0.51181102362204722" right="0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zoomScaleNormal="100" workbookViewId="0">
      <selection activeCell="F12" sqref="F12"/>
    </sheetView>
  </sheetViews>
  <sheetFormatPr defaultColWidth="9.140625" defaultRowHeight="12.75" x14ac:dyDescent="0.2"/>
  <cols>
    <col min="1" max="1" width="4.85546875" style="3" customWidth="1"/>
    <col min="2" max="2" width="7.140625" style="39" customWidth="1"/>
    <col min="3" max="3" width="68.140625" style="3" customWidth="1"/>
    <col min="4" max="4" width="9" style="3" customWidth="1"/>
    <col min="5" max="6" width="9.140625" style="2" customWidth="1"/>
    <col min="7" max="16384" width="9.140625" style="2"/>
  </cols>
  <sheetData>
    <row r="1" spans="1:10" ht="15.75" customHeight="1" x14ac:dyDescent="0.25">
      <c r="C1" s="233" t="s">
        <v>720</v>
      </c>
      <c r="D1" s="233"/>
    </row>
    <row r="2" spans="1:10" ht="15.75" customHeight="1" x14ac:dyDescent="0.25">
      <c r="C2" s="233" t="s">
        <v>719</v>
      </c>
      <c r="D2" s="233"/>
    </row>
    <row r="3" spans="1:10" ht="15.75" x14ac:dyDescent="0.2">
      <c r="B3" s="7"/>
      <c r="D3" s="35" t="s">
        <v>70</v>
      </c>
    </row>
    <row r="4" spans="1:10" ht="15.75" x14ac:dyDescent="0.2">
      <c r="B4" s="7"/>
      <c r="D4" s="35"/>
    </row>
    <row r="5" spans="1:10" ht="38.25" customHeight="1" x14ac:dyDescent="0.2">
      <c r="A5" s="235" t="s">
        <v>388</v>
      </c>
      <c r="B5" s="235"/>
      <c r="C5" s="235"/>
      <c r="D5" s="235"/>
    </row>
    <row r="6" spans="1:10" x14ac:dyDescent="0.2">
      <c r="A6" s="31"/>
      <c r="B6" s="31"/>
      <c r="C6" s="31"/>
      <c r="D6" s="31"/>
    </row>
    <row r="7" spans="1:10" x14ac:dyDescent="0.2">
      <c r="B7" s="7"/>
      <c r="D7" s="84" t="s">
        <v>75</v>
      </c>
    </row>
    <row r="8" spans="1:10" ht="46.5" customHeight="1" x14ac:dyDescent="0.2">
      <c r="A8" s="8" t="s">
        <v>71</v>
      </c>
      <c r="B8" s="9" t="s">
        <v>190</v>
      </c>
      <c r="C8" s="8" t="s">
        <v>16</v>
      </c>
      <c r="D8" s="8" t="s">
        <v>17</v>
      </c>
    </row>
    <row r="9" spans="1:10" x14ac:dyDescent="0.2">
      <c r="A9" s="10">
        <v>1</v>
      </c>
      <c r="B9" s="11" t="s">
        <v>18</v>
      </c>
      <c r="C9" s="8">
        <v>3</v>
      </c>
      <c r="D9" s="8">
        <v>4</v>
      </c>
    </row>
    <row r="10" spans="1:10" ht="18" customHeight="1" x14ac:dyDescent="0.2">
      <c r="A10" s="12">
        <v>1</v>
      </c>
      <c r="B10" s="11" t="s">
        <v>48</v>
      </c>
      <c r="C10" s="13" t="s">
        <v>49</v>
      </c>
      <c r="D10" s="64">
        <f>+D11</f>
        <v>1806.1</v>
      </c>
      <c r="E10" s="4"/>
      <c r="F10" s="4"/>
      <c r="G10" s="4"/>
      <c r="H10" s="4"/>
      <c r="I10" s="4"/>
      <c r="J10" s="4"/>
    </row>
    <row r="11" spans="1:10" x14ac:dyDescent="0.2">
      <c r="A11" s="12">
        <v>2</v>
      </c>
      <c r="B11" s="1"/>
      <c r="C11" s="55" t="s">
        <v>96</v>
      </c>
      <c r="D11" s="67">
        <f>SUM(D12:D14)</f>
        <v>1806.1</v>
      </c>
      <c r="E11" s="4"/>
      <c r="F11" s="4"/>
      <c r="G11" s="4"/>
      <c r="H11" s="4"/>
      <c r="I11" s="4"/>
      <c r="J11" s="57"/>
    </row>
    <row r="12" spans="1:10" ht="25.5" x14ac:dyDescent="0.2">
      <c r="A12" s="71" t="s">
        <v>333</v>
      </c>
      <c r="B12" s="1"/>
      <c r="C12" s="53" t="s">
        <v>325</v>
      </c>
      <c r="D12" s="67">
        <f>138.6+28.7</f>
        <v>167.29999999999998</v>
      </c>
      <c r="E12" s="4"/>
      <c r="F12" s="4"/>
      <c r="G12" s="4"/>
      <c r="H12" s="4"/>
      <c r="I12" s="4"/>
      <c r="J12" s="57"/>
    </row>
    <row r="13" spans="1:10" ht="25.5" x14ac:dyDescent="0.2">
      <c r="A13" s="71" t="s">
        <v>334</v>
      </c>
      <c r="B13" s="1"/>
      <c r="C13" s="53" t="s">
        <v>326</v>
      </c>
      <c r="D13" s="67">
        <v>238.8</v>
      </c>
      <c r="E13" s="4"/>
      <c r="F13" s="4"/>
      <c r="G13" s="4"/>
      <c r="H13" s="4"/>
      <c r="I13" s="4"/>
      <c r="J13" s="57"/>
    </row>
    <row r="14" spans="1:10" x14ac:dyDescent="0.2">
      <c r="A14" s="71" t="s">
        <v>335</v>
      </c>
      <c r="B14" s="1"/>
      <c r="C14" s="66" t="s">
        <v>722</v>
      </c>
      <c r="D14" s="67">
        <v>1400</v>
      </c>
      <c r="E14" s="4"/>
      <c r="F14" s="4"/>
      <c r="G14" s="4"/>
      <c r="H14" s="4"/>
      <c r="I14" s="4"/>
      <c r="J14" s="57"/>
    </row>
    <row r="15" spans="1:10" ht="16.5" customHeight="1" x14ac:dyDescent="0.2">
      <c r="A15" s="71" t="s">
        <v>336</v>
      </c>
      <c r="B15" s="11" t="s">
        <v>21</v>
      </c>
      <c r="C15" s="17" t="s">
        <v>22</v>
      </c>
      <c r="D15" s="72">
        <f>+D16</f>
        <v>10</v>
      </c>
      <c r="E15" s="4"/>
      <c r="F15" s="4"/>
      <c r="G15" s="4"/>
      <c r="H15" s="4"/>
      <c r="I15" s="4"/>
      <c r="J15" s="57"/>
    </row>
    <row r="16" spans="1:10" x14ac:dyDescent="0.2">
      <c r="A16" s="71" t="s">
        <v>26</v>
      </c>
      <c r="B16" s="11"/>
      <c r="C16" s="55" t="s">
        <v>96</v>
      </c>
      <c r="D16" s="67">
        <f>+D17</f>
        <v>10</v>
      </c>
      <c r="E16" s="4"/>
      <c r="F16" s="4"/>
      <c r="G16" s="4"/>
      <c r="H16" s="4"/>
      <c r="I16" s="4"/>
      <c r="J16" s="57"/>
    </row>
    <row r="17" spans="1:10" x14ac:dyDescent="0.2">
      <c r="A17" s="71" t="s">
        <v>337</v>
      </c>
      <c r="B17" s="11"/>
      <c r="C17" s="53" t="s">
        <v>364</v>
      </c>
      <c r="D17" s="67">
        <v>10</v>
      </c>
      <c r="E17" s="4"/>
      <c r="F17" s="4"/>
      <c r="G17" s="4"/>
      <c r="H17" s="4"/>
      <c r="I17" s="4"/>
      <c r="J17" s="57"/>
    </row>
    <row r="18" spans="1:10" ht="15.75" customHeight="1" x14ac:dyDescent="0.2">
      <c r="A18" s="71" t="s">
        <v>338</v>
      </c>
      <c r="B18" s="11" t="s">
        <v>27</v>
      </c>
      <c r="C18" s="17" t="s">
        <v>28</v>
      </c>
      <c r="D18" s="72">
        <f>+D19</f>
        <v>93.3</v>
      </c>
      <c r="E18" s="4"/>
      <c r="F18" s="4"/>
      <c r="G18" s="4"/>
      <c r="H18" s="4"/>
      <c r="I18" s="4"/>
      <c r="J18" s="57"/>
    </row>
    <row r="19" spans="1:10" x14ac:dyDescent="0.2">
      <c r="A19" s="71" t="s">
        <v>339</v>
      </c>
      <c r="B19" s="1"/>
      <c r="C19" s="55" t="s">
        <v>96</v>
      </c>
      <c r="D19" s="67">
        <f>+D20</f>
        <v>93.3</v>
      </c>
      <c r="E19" s="4"/>
      <c r="F19" s="4"/>
      <c r="G19" s="4"/>
      <c r="H19" s="4"/>
      <c r="I19" s="4"/>
      <c r="J19" s="57"/>
    </row>
    <row r="20" spans="1:10" ht="25.5" x14ac:dyDescent="0.2">
      <c r="A20" s="71" t="s">
        <v>721</v>
      </c>
      <c r="B20" s="1"/>
      <c r="C20" s="54" t="s">
        <v>505</v>
      </c>
      <c r="D20" s="67">
        <v>93.3</v>
      </c>
      <c r="E20" s="4"/>
      <c r="F20" s="4"/>
      <c r="G20" s="4"/>
      <c r="H20" s="4"/>
      <c r="I20" s="4"/>
      <c r="J20" s="57"/>
    </row>
    <row r="21" spans="1:10" ht="15.75" customHeight="1" x14ac:dyDescent="0.2">
      <c r="A21" s="12">
        <v>7</v>
      </c>
      <c r="B21" s="1"/>
      <c r="C21" s="46" t="s">
        <v>20</v>
      </c>
      <c r="D21" s="38">
        <f>+D10+D15+D18</f>
        <v>1909.3999999999999</v>
      </c>
      <c r="E21" s="4"/>
      <c r="F21" s="4"/>
      <c r="G21" s="4"/>
      <c r="H21" s="4"/>
      <c r="I21" s="4"/>
      <c r="J21" s="4"/>
    </row>
    <row r="22" spans="1:10" x14ac:dyDescent="0.2">
      <c r="C22" s="3" t="s">
        <v>65</v>
      </c>
      <c r="D22" s="40"/>
    </row>
    <row r="23" spans="1:10" x14ac:dyDescent="0.2">
      <c r="D23" s="40"/>
    </row>
    <row r="24" spans="1:10" x14ac:dyDescent="0.2">
      <c r="C24" s="70"/>
      <c r="D24" s="112"/>
    </row>
    <row r="25" spans="1:10" x14ac:dyDescent="0.2">
      <c r="C25" s="52"/>
      <c r="D25" s="40"/>
    </row>
    <row r="26" spans="1:10" x14ac:dyDescent="0.2">
      <c r="C26" s="52"/>
      <c r="D26" s="40"/>
    </row>
    <row r="28" spans="1:10" x14ac:dyDescent="0.2">
      <c r="C28" s="5"/>
      <c r="D28" s="40"/>
    </row>
    <row r="29" spans="1:10" x14ac:dyDescent="0.2">
      <c r="C29" s="5"/>
    </row>
    <row r="30" spans="1:10" x14ac:dyDescent="0.2">
      <c r="C30" s="5"/>
    </row>
    <row r="31" spans="1:10" x14ac:dyDescent="0.2">
      <c r="C31" s="5"/>
      <c r="D31" s="40"/>
    </row>
    <row r="32" spans="1:10" x14ac:dyDescent="0.2">
      <c r="C32" s="5"/>
      <c r="D32" s="40"/>
    </row>
    <row r="33" spans="3:4" x14ac:dyDescent="0.2">
      <c r="C33" s="74"/>
      <c r="D33" s="40"/>
    </row>
    <row r="34" spans="3:4" x14ac:dyDescent="0.2">
      <c r="C34" s="75"/>
    </row>
    <row r="35" spans="3:4" x14ac:dyDescent="0.2">
      <c r="C35" s="5"/>
    </row>
    <row r="36" spans="3:4" x14ac:dyDescent="0.2">
      <c r="C36" s="5"/>
    </row>
    <row r="37" spans="3:4" x14ac:dyDescent="0.2">
      <c r="C37" s="5"/>
    </row>
    <row r="38" spans="3:4" x14ac:dyDescent="0.2">
      <c r="C38" s="5"/>
    </row>
    <row r="41" spans="3:4" x14ac:dyDescent="0.2">
      <c r="C41" s="5"/>
    </row>
  </sheetData>
  <mergeCells count="3">
    <mergeCell ref="C1:D1"/>
    <mergeCell ref="C2:D2"/>
    <mergeCell ref="A5:D5"/>
  </mergeCells>
  <phoneticPr fontId="5" type="noConversion"/>
  <pageMargins left="0.70866141732283472" right="0" top="0.74803149606299213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0"/>
  <sheetViews>
    <sheetView zoomScaleNormal="100" workbookViewId="0">
      <selection activeCell="L102" sqref="L102"/>
    </sheetView>
  </sheetViews>
  <sheetFormatPr defaultColWidth="9.140625" defaultRowHeight="12.75" x14ac:dyDescent="0.2"/>
  <cols>
    <col min="1" max="1" width="3.85546875" style="3" customWidth="1"/>
    <col min="2" max="2" width="7.28515625" style="7" customWidth="1"/>
    <col min="3" max="3" width="71.7109375" style="70" customWidth="1"/>
    <col min="4" max="4" width="8.85546875" style="5" customWidth="1"/>
    <col min="5" max="7" width="9.140625" style="2" customWidth="1"/>
    <col min="8" max="16384" width="9.140625" style="2"/>
  </cols>
  <sheetData>
    <row r="1" spans="1:9" ht="15.75" x14ac:dyDescent="0.25">
      <c r="C1" s="233" t="s">
        <v>723</v>
      </c>
      <c r="D1" s="233"/>
    </row>
    <row r="2" spans="1:9" ht="15.75" x14ac:dyDescent="0.25">
      <c r="C2" s="233" t="s">
        <v>724</v>
      </c>
      <c r="D2" s="233"/>
    </row>
    <row r="3" spans="1:9" ht="15.75" x14ac:dyDescent="0.25">
      <c r="C3" s="49"/>
      <c r="D3" s="35" t="s">
        <v>119</v>
      </c>
    </row>
    <row r="4" spans="1:9" ht="12" customHeight="1" x14ac:dyDescent="0.2">
      <c r="C4" s="6"/>
      <c r="D4" s="6"/>
    </row>
    <row r="5" spans="1:9" ht="33.75" customHeight="1" x14ac:dyDescent="0.2">
      <c r="A5" s="235" t="s">
        <v>377</v>
      </c>
      <c r="B5" s="235"/>
      <c r="C5" s="235"/>
      <c r="D5" s="235"/>
    </row>
    <row r="6" spans="1:9" x14ac:dyDescent="0.2">
      <c r="A6" s="31"/>
      <c r="B6" s="31"/>
      <c r="C6" s="31"/>
      <c r="D6" s="31"/>
    </row>
    <row r="7" spans="1:9" x14ac:dyDescent="0.2">
      <c r="D7" s="84" t="s">
        <v>75</v>
      </c>
    </row>
    <row r="8" spans="1:9" ht="51.75" customHeight="1" x14ac:dyDescent="0.2">
      <c r="A8" s="8" t="s">
        <v>71</v>
      </c>
      <c r="B8" s="9" t="s">
        <v>190</v>
      </c>
      <c r="C8" s="8" t="s">
        <v>16</v>
      </c>
      <c r="D8" s="8" t="s">
        <v>17</v>
      </c>
    </row>
    <row r="9" spans="1:9" s="39" customFormat="1" ht="12" customHeight="1" x14ac:dyDescent="0.2">
      <c r="A9" s="10">
        <v>1</v>
      </c>
      <c r="B9" s="11" t="s">
        <v>18</v>
      </c>
      <c r="C9" s="8">
        <v>3</v>
      </c>
      <c r="D9" s="8">
        <v>4</v>
      </c>
    </row>
    <row r="10" spans="1:9" s="39" customFormat="1" ht="20.100000000000001" customHeight="1" x14ac:dyDescent="0.2">
      <c r="A10" s="12">
        <v>1</v>
      </c>
      <c r="B10" s="9" t="s">
        <v>50</v>
      </c>
      <c r="C10" s="13" t="s">
        <v>51</v>
      </c>
      <c r="D10" s="38">
        <f>SUM(+D11+D13)</f>
        <v>537</v>
      </c>
      <c r="E10" s="77"/>
      <c r="F10" s="118"/>
    </row>
    <row r="11" spans="1:9" s="39" customFormat="1" ht="25.5" x14ac:dyDescent="0.25">
      <c r="A11" s="12">
        <v>2</v>
      </c>
      <c r="B11" s="14" t="s">
        <v>120</v>
      </c>
      <c r="C11" s="111" t="s">
        <v>726</v>
      </c>
      <c r="D11" s="119">
        <f>+D12</f>
        <v>534.70000000000005</v>
      </c>
      <c r="E11" s="77"/>
      <c r="F11" s="120"/>
    </row>
    <row r="12" spans="1:9" s="39" customFormat="1" ht="12.6" customHeight="1" x14ac:dyDescent="0.2">
      <c r="A12" s="12">
        <v>3</v>
      </c>
      <c r="B12" s="14"/>
      <c r="C12" s="110" t="s">
        <v>113</v>
      </c>
      <c r="D12" s="36">
        <v>534.70000000000005</v>
      </c>
      <c r="E12" s="77"/>
      <c r="F12" s="77"/>
    </row>
    <row r="13" spans="1:9" s="39" customFormat="1" ht="12.6" customHeight="1" x14ac:dyDescent="0.2">
      <c r="A13" s="12">
        <v>4</v>
      </c>
      <c r="B13" s="14" t="s">
        <v>121</v>
      </c>
      <c r="C13" s="111" t="s">
        <v>122</v>
      </c>
      <c r="D13" s="119">
        <f>+D14</f>
        <v>2.2999999999999998</v>
      </c>
      <c r="E13" s="77"/>
      <c r="F13" s="77"/>
    </row>
    <row r="14" spans="1:9" s="39" customFormat="1" ht="12.6" customHeight="1" x14ac:dyDescent="0.2">
      <c r="A14" s="12">
        <v>5</v>
      </c>
      <c r="B14" s="9"/>
      <c r="C14" s="33" t="s">
        <v>3</v>
      </c>
      <c r="D14" s="36">
        <v>2.2999999999999998</v>
      </c>
      <c r="E14" s="77"/>
      <c r="F14" s="77"/>
    </row>
    <row r="15" spans="1:9" ht="18" customHeight="1" x14ac:dyDescent="0.2">
      <c r="A15" s="12">
        <v>6</v>
      </c>
      <c r="B15" s="11" t="s">
        <v>21</v>
      </c>
      <c r="C15" s="17" t="s">
        <v>22</v>
      </c>
      <c r="D15" s="38">
        <f>SUM(D16+D22+D24+D26+D38+D41+D43+D45)</f>
        <v>4089.8</v>
      </c>
      <c r="E15" s="4"/>
      <c r="F15" s="4"/>
    </row>
    <row r="16" spans="1:9" ht="24.95" customHeight="1" x14ac:dyDescent="0.2">
      <c r="A16" s="12">
        <v>7</v>
      </c>
      <c r="B16" s="1" t="s">
        <v>123</v>
      </c>
      <c r="C16" s="111" t="s">
        <v>124</v>
      </c>
      <c r="D16" s="78">
        <f>SUM(D17:D21)</f>
        <v>1410</v>
      </c>
      <c r="E16" s="4"/>
      <c r="F16" s="4"/>
      <c r="I16" s="102"/>
    </row>
    <row r="17" spans="1:9" ht="12.6" customHeight="1" x14ac:dyDescent="0.2">
      <c r="A17" s="12">
        <v>8</v>
      </c>
      <c r="B17" s="1"/>
      <c r="C17" s="16" t="s">
        <v>1</v>
      </c>
      <c r="D17" s="19">
        <v>430</v>
      </c>
      <c r="E17" s="4"/>
      <c r="F17" s="4"/>
    </row>
    <row r="18" spans="1:9" ht="12.6" customHeight="1" x14ac:dyDescent="0.2">
      <c r="A18" s="12">
        <v>9</v>
      </c>
      <c r="B18" s="1"/>
      <c r="C18" s="68" t="s">
        <v>2</v>
      </c>
      <c r="D18" s="19">
        <v>178</v>
      </c>
      <c r="E18" s="4"/>
      <c r="F18" s="4"/>
    </row>
    <row r="19" spans="1:9" ht="12.6" customHeight="1" x14ac:dyDescent="0.2">
      <c r="A19" s="12">
        <v>10</v>
      </c>
      <c r="B19" s="1"/>
      <c r="C19" s="68" t="s">
        <v>15</v>
      </c>
      <c r="D19" s="19">
        <v>120</v>
      </c>
      <c r="E19" s="4"/>
      <c r="F19" s="4"/>
    </row>
    <row r="20" spans="1:9" ht="12.6" customHeight="1" x14ac:dyDescent="0.2">
      <c r="A20" s="12">
        <v>11</v>
      </c>
      <c r="B20" s="1"/>
      <c r="C20" s="68" t="s">
        <v>19</v>
      </c>
      <c r="D20" s="19">
        <v>142</v>
      </c>
      <c r="E20" s="4"/>
      <c r="F20" s="4"/>
    </row>
    <row r="21" spans="1:9" ht="12.6" customHeight="1" x14ac:dyDescent="0.2">
      <c r="A21" s="12">
        <v>12</v>
      </c>
      <c r="B21" s="65"/>
      <c r="C21" s="33" t="s">
        <v>3</v>
      </c>
      <c r="D21" s="19">
        <v>540</v>
      </c>
      <c r="E21" s="4"/>
      <c r="F21" s="4"/>
      <c r="I21" s="102"/>
    </row>
    <row r="22" spans="1:9" ht="24.95" customHeight="1" x14ac:dyDescent="0.2">
      <c r="A22" s="12">
        <v>13</v>
      </c>
      <c r="B22" s="1" t="s">
        <v>125</v>
      </c>
      <c r="C22" s="111" t="s">
        <v>725</v>
      </c>
      <c r="D22" s="78">
        <f>SUM(D23:D23)</f>
        <v>912</v>
      </c>
      <c r="E22" s="4"/>
      <c r="F22" s="4"/>
    </row>
    <row r="23" spans="1:9" ht="12.6" customHeight="1" x14ac:dyDescent="0.2">
      <c r="A23" s="12">
        <v>14</v>
      </c>
      <c r="B23" s="1"/>
      <c r="C23" s="16" t="s">
        <v>82</v>
      </c>
      <c r="D23" s="19">
        <v>912</v>
      </c>
      <c r="E23" s="4"/>
      <c r="F23" s="4"/>
    </row>
    <row r="24" spans="1:9" ht="25.5" x14ac:dyDescent="0.2">
      <c r="A24" s="12">
        <v>15</v>
      </c>
      <c r="B24" s="1" t="s">
        <v>126</v>
      </c>
      <c r="C24" s="111" t="s">
        <v>199</v>
      </c>
      <c r="D24" s="78">
        <f>SUM(D25:D25)</f>
        <v>144.9</v>
      </c>
      <c r="E24" s="4"/>
      <c r="F24" s="4"/>
    </row>
    <row r="25" spans="1:9" x14ac:dyDescent="0.2">
      <c r="A25" s="12">
        <v>16</v>
      </c>
      <c r="B25" s="1"/>
      <c r="C25" s="16" t="s">
        <v>82</v>
      </c>
      <c r="D25" s="19">
        <v>144.9</v>
      </c>
      <c r="E25" s="4"/>
      <c r="F25" s="4"/>
    </row>
    <row r="26" spans="1:9" x14ac:dyDescent="0.2">
      <c r="A26" s="12">
        <v>17</v>
      </c>
      <c r="B26" s="1" t="s">
        <v>128</v>
      </c>
      <c r="C26" s="111" t="s">
        <v>127</v>
      </c>
      <c r="D26" s="78">
        <f>SUM(D27:D37)</f>
        <v>414.1</v>
      </c>
      <c r="E26" s="4"/>
      <c r="F26" s="4"/>
    </row>
    <row r="27" spans="1:9" ht="12.6" customHeight="1" x14ac:dyDescent="0.2">
      <c r="A27" s="12">
        <v>18</v>
      </c>
      <c r="B27" s="1"/>
      <c r="C27" s="15" t="s">
        <v>8</v>
      </c>
      <c r="D27" s="19">
        <v>232.9</v>
      </c>
      <c r="E27" s="4"/>
      <c r="F27" s="4"/>
    </row>
    <row r="28" spans="1:9" ht="12.6" customHeight="1" x14ac:dyDescent="0.2">
      <c r="A28" s="12">
        <v>19</v>
      </c>
      <c r="B28" s="1"/>
      <c r="C28" s="15" t="s">
        <v>4</v>
      </c>
      <c r="D28" s="19">
        <v>38.5</v>
      </c>
      <c r="E28" s="4"/>
      <c r="F28" s="4"/>
    </row>
    <row r="29" spans="1:9" ht="12.6" customHeight="1" x14ac:dyDescent="0.2">
      <c r="A29" s="12">
        <v>20</v>
      </c>
      <c r="B29" s="1"/>
      <c r="C29" s="15" t="s">
        <v>5</v>
      </c>
      <c r="D29" s="19">
        <v>11.5</v>
      </c>
      <c r="E29" s="4"/>
      <c r="F29" s="4"/>
    </row>
    <row r="30" spans="1:9" ht="12.6" customHeight="1" x14ac:dyDescent="0.2">
      <c r="A30" s="12">
        <v>21</v>
      </c>
      <c r="B30" s="1"/>
      <c r="C30" s="15" t="s">
        <v>7</v>
      </c>
      <c r="D30" s="19">
        <v>21.3</v>
      </c>
      <c r="E30" s="4"/>
      <c r="F30" s="4"/>
    </row>
    <row r="31" spans="1:9" ht="12.6" customHeight="1" x14ac:dyDescent="0.2">
      <c r="A31" s="12">
        <v>22</v>
      </c>
      <c r="B31" s="1"/>
      <c r="C31" s="15" t="s">
        <v>6</v>
      </c>
      <c r="D31" s="19">
        <v>18.5</v>
      </c>
      <c r="E31" s="4"/>
      <c r="F31" s="4"/>
    </row>
    <row r="32" spans="1:9" ht="12.6" customHeight="1" x14ac:dyDescent="0.2">
      <c r="A32" s="12">
        <v>23</v>
      </c>
      <c r="B32" s="1"/>
      <c r="C32" s="15" t="s">
        <v>9</v>
      </c>
      <c r="D32" s="19">
        <v>28.2</v>
      </c>
      <c r="E32" s="4"/>
      <c r="F32" s="4"/>
    </row>
    <row r="33" spans="1:6" ht="12.6" customHeight="1" x14ac:dyDescent="0.2">
      <c r="A33" s="12">
        <v>24</v>
      </c>
      <c r="B33" s="1"/>
      <c r="C33" s="16" t="s">
        <v>10</v>
      </c>
      <c r="D33" s="19">
        <v>10.3</v>
      </c>
      <c r="E33" s="4"/>
      <c r="F33" s="4"/>
    </row>
    <row r="34" spans="1:6" ht="12.6" customHeight="1" x14ac:dyDescent="0.2">
      <c r="A34" s="12">
        <v>25</v>
      </c>
      <c r="B34" s="1"/>
      <c r="C34" s="15" t="s">
        <v>12</v>
      </c>
      <c r="D34" s="19">
        <v>10.3</v>
      </c>
      <c r="E34" s="4"/>
      <c r="F34" s="4"/>
    </row>
    <row r="35" spans="1:6" ht="12.6" customHeight="1" x14ac:dyDescent="0.2">
      <c r="A35" s="12">
        <v>26</v>
      </c>
      <c r="B35" s="1"/>
      <c r="C35" s="15" t="s">
        <v>11</v>
      </c>
      <c r="D35" s="19">
        <v>13.1</v>
      </c>
      <c r="E35" s="4"/>
      <c r="F35" s="4"/>
    </row>
    <row r="36" spans="1:6" ht="12.6" customHeight="1" x14ac:dyDescent="0.2">
      <c r="A36" s="12">
        <v>27</v>
      </c>
      <c r="B36" s="1"/>
      <c r="C36" s="15" t="s">
        <v>13</v>
      </c>
      <c r="D36" s="19">
        <v>8.5</v>
      </c>
      <c r="E36" s="4"/>
      <c r="F36" s="4"/>
    </row>
    <row r="37" spans="1:6" ht="12.6" customHeight="1" x14ac:dyDescent="0.2">
      <c r="A37" s="12">
        <v>28</v>
      </c>
      <c r="B37" s="1"/>
      <c r="C37" s="15" t="s">
        <v>14</v>
      </c>
      <c r="D37" s="19">
        <v>21</v>
      </c>
      <c r="E37" s="4"/>
      <c r="F37" s="4"/>
    </row>
    <row r="38" spans="1:6" x14ac:dyDescent="0.2">
      <c r="A38" s="12">
        <v>29</v>
      </c>
      <c r="B38" s="1"/>
      <c r="C38" s="109" t="s">
        <v>378</v>
      </c>
      <c r="D38" s="78">
        <f>SUM(D39:D40)</f>
        <v>9.8000000000000007</v>
      </c>
      <c r="E38" s="4"/>
      <c r="F38" s="4"/>
    </row>
    <row r="39" spans="1:6" ht="12.6" customHeight="1" x14ac:dyDescent="0.2">
      <c r="A39" s="12">
        <v>30</v>
      </c>
      <c r="B39" s="1"/>
      <c r="C39" s="15" t="s">
        <v>3</v>
      </c>
      <c r="D39" s="19">
        <v>8.3000000000000007</v>
      </c>
      <c r="E39" s="4"/>
      <c r="F39" s="4"/>
    </row>
    <row r="40" spans="1:6" ht="12.6" customHeight="1" x14ac:dyDescent="0.2">
      <c r="A40" s="12">
        <v>31</v>
      </c>
      <c r="B40" s="1"/>
      <c r="C40" s="15" t="s">
        <v>8</v>
      </c>
      <c r="D40" s="19">
        <v>1.5</v>
      </c>
      <c r="E40" s="4"/>
      <c r="F40" s="4"/>
    </row>
    <row r="41" spans="1:6" ht="25.5" x14ac:dyDescent="0.2">
      <c r="A41" s="12">
        <v>32</v>
      </c>
      <c r="B41" s="1" t="s">
        <v>130</v>
      </c>
      <c r="C41" s="121" t="s">
        <v>129</v>
      </c>
      <c r="D41" s="78">
        <f>+D42</f>
        <v>996.3</v>
      </c>
      <c r="E41" s="4"/>
      <c r="F41" s="4"/>
    </row>
    <row r="42" spans="1:6" ht="12.6" customHeight="1" x14ac:dyDescent="0.2">
      <c r="A42" s="12">
        <v>33</v>
      </c>
      <c r="B42" s="1"/>
      <c r="C42" s="33" t="s">
        <v>3</v>
      </c>
      <c r="D42" s="19">
        <v>996.3</v>
      </c>
      <c r="E42" s="4"/>
      <c r="F42" s="4"/>
    </row>
    <row r="43" spans="1:6" x14ac:dyDescent="0.2">
      <c r="A43" s="12">
        <v>34</v>
      </c>
      <c r="B43" s="1" t="s">
        <v>198</v>
      </c>
      <c r="C43" s="121" t="s">
        <v>131</v>
      </c>
      <c r="D43" s="78">
        <f>+D44</f>
        <v>7.7</v>
      </c>
      <c r="E43" s="4"/>
      <c r="F43" s="4"/>
    </row>
    <row r="44" spans="1:6" ht="12.6" customHeight="1" x14ac:dyDescent="0.2">
      <c r="A44" s="12">
        <v>35</v>
      </c>
      <c r="B44" s="1"/>
      <c r="C44" s="33" t="s">
        <v>3</v>
      </c>
      <c r="D44" s="19">
        <v>7.7</v>
      </c>
      <c r="E44" s="4"/>
      <c r="F44" s="4"/>
    </row>
    <row r="45" spans="1:6" ht="12.6" customHeight="1" x14ac:dyDescent="0.2">
      <c r="A45" s="12">
        <v>36</v>
      </c>
      <c r="B45" s="1" t="s">
        <v>342</v>
      </c>
      <c r="C45" s="121" t="s">
        <v>379</v>
      </c>
      <c r="D45" s="78">
        <f>SUM(D46:D57)</f>
        <v>195.00000000000003</v>
      </c>
      <c r="E45" s="4"/>
      <c r="F45" s="4"/>
    </row>
    <row r="46" spans="1:6" ht="12.6" customHeight="1" x14ac:dyDescent="0.2">
      <c r="A46" s="12">
        <v>37</v>
      </c>
      <c r="B46" s="1"/>
      <c r="C46" s="33" t="s">
        <v>3</v>
      </c>
      <c r="D46" s="78">
        <v>56.5</v>
      </c>
      <c r="E46" s="4"/>
      <c r="F46" s="4"/>
    </row>
    <row r="47" spans="1:6" ht="12.6" customHeight="1" x14ac:dyDescent="0.2">
      <c r="A47" s="12">
        <v>38</v>
      </c>
      <c r="B47" s="1"/>
      <c r="C47" s="15" t="s">
        <v>8</v>
      </c>
      <c r="D47" s="19">
        <v>50.1</v>
      </c>
      <c r="E47" s="4"/>
      <c r="F47" s="4"/>
    </row>
    <row r="48" spans="1:6" ht="12.6" customHeight="1" x14ac:dyDescent="0.2">
      <c r="A48" s="12">
        <v>39</v>
      </c>
      <c r="B48" s="1"/>
      <c r="C48" s="15" t="s">
        <v>4</v>
      </c>
      <c r="D48" s="19">
        <v>12.6</v>
      </c>
      <c r="E48" s="4"/>
      <c r="F48" s="4"/>
    </row>
    <row r="49" spans="1:6" ht="12.6" customHeight="1" x14ac:dyDescent="0.2">
      <c r="A49" s="12">
        <v>40</v>
      </c>
      <c r="B49" s="1"/>
      <c r="C49" s="15" t="s">
        <v>5</v>
      </c>
      <c r="D49" s="19">
        <v>8.4</v>
      </c>
      <c r="E49" s="4"/>
      <c r="F49" s="4"/>
    </row>
    <row r="50" spans="1:6" ht="12.6" customHeight="1" x14ac:dyDescent="0.2">
      <c r="A50" s="12">
        <v>41</v>
      </c>
      <c r="B50" s="1"/>
      <c r="C50" s="15" t="s">
        <v>7</v>
      </c>
      <c r="D50" s="19">
        <v>12.6</v>
      </c>
      <c r="E50" s="4"/>
      <c r="F50" s="4"/>
    </row>
    <row r="51" spans="1:6" ht="12.6" customHeight="1" x14ac:dyDescent="0.2">
      <c r="A51" s="12">
        <v>42</v>
      </c>
      <c r="B51" s="1"/>
      <c r="C51" s="15" t="s">
        <v>6</v>
      </c>
      <c r="D51" s="19">
        <v>8.4</v>
      </c>
      <c r="E51" s="4"/>
      <c r="F51" s="4"/>
    </row>
    <row r="52" spans="1:6" ht="12.6" customHeight="1" x14ac:dyDescent="0.2">
      <c r="A52" s="12">
        <v>43</v>
      </c>
      <c r="B52" s="1"/>
      <c r="C52" s="15" t="s">
        <v>9</v>
      </c>
      <c r="D52" s="19">
        <v>12.6</v>
      </c>
      <c r="E52" s="4"/>
      <c r="F52" s="4"/>
    </row>
    <row r="53" spans="1:6" ht="12.6" customHeight="1" x14ac:dyDescent="0.2">
      <c r="A53" s="12">
        <v>44</v>
      </c>
      <c r="B53" s="1"/>
      <c r="C53" s="16" t="s">
        <v>10</v>
      </c>
      <c r="D53" s="19">
        <v>4.3</v>
      </c>
      <c r="E53" s="4"/>
      <c r="F53" s="4"/>
    </row>
    <row r="54" spans="1:6" ht="12.6" customHeight="1" x14ac:dyDescent="0.2">
      <c r="A54" s="12">
        <v>45</v>
      </c>
      <c r="B54" s="1"/>
      <c r="C54" s="15" t="s">
        <v>12</v>
      </c>
      <c r="D54" s="19">
        <v>4.3</v>
      </c>
      <c r="E54" s="4"/>
      <c r="F54" s="4"/>
    </row>
    <row r="55" spans="1:6" ht="12.6" customHeight="1" x14ac:dyDescent="0.2">
      <c r="A55" s="12">
        <v>46</v>
      </c>
      <c r="B55" s="1"/>
      <c r="C55" s="15" t="s">
        <v>11</v>
      </c>
      <c r="D55" s="19">
        <v>8.4</v>
      </c>
      <c r="E55" s="4"/>
      <c r="F55" s="4"/>
    </row>
    <row r="56" spans="1:6" ht="12.6" customHeight="1" x14ac:dyDescent="0.2">
      <c r="A56" s="12">
        <v>47</v>
      </c>
      <c r="B56" s="1"/>
      <c r="C56" s="15" t="s">
        <v>13</v>
      </c>
      <c r="D56" s="19">
        <v>8.4</v>
      </c>
      <c r="E56" s="4"/>
      <c r="F56" s="4"/>
    </row>
    <row r="57" spans="1:6" ht="12.6" customHeight="1" x14ac:dyDescent="0.2">
      <c r="A57" s="12">
        <v>48</v>
      </c>
      <c r="B57" s="1"/>
      <c r="C57" s="15" t="s">
        <v>14</v>
      </c>
      <c r="D57" s="19">
        <v>8.4</v>
      </c>
      <c r="E57" s="4"/>
      <c r="F57" s="4"/>
    </row>
    <row r="58" spans="1:6" ht="18" customHeight="1" x14ac:dyDescent="0.2">
      <c r="A58" s="12">
        <v>49</v>
      </c>
      <c r="B58" s="11" t="s">
        <v>27</v>
      </c>
      <c r="C58" s="17" t="s">
        <v>28</v>
      </c>
      <c r="D58" s="38">
        <f>+D59+D71</f>
        <v>615.9</v>
      </c>
      <c r="E58" s="4"/>
      <c r="F58" s="4"/>
    </row>
    <row r="59" spans="1:6" ht="12.6" customHeight="1" x14ac:dyDescent="0.2">
      <c r="A59" s="12">
        <v>50</v>
      </c>
      <c r="B59" s="1" t="s">
        <v>132</v>
      </c>
      <c r="C59" s="121" t="s">
        <v>133</v>
      </c>
      <c r="D59" s="78">
        <f>SUM(D60:D70)</f>
        <v>255.9</v>
      </c>
      <c r="E59" s="4"/>
      <c r="F59" s="4"/>
    </row>
    <row r="60" spans="1:6" ht="12.6" customHeight="1" x14ac:dyDescent="0.2">
      <c r="A60" s="12">
        <v>51</v>
      </c>
      <c r="B60" s="1"/>
      <c r="C60" s="33" t="s">
        <v>3</v>
      </c>
      <c r="D60" s="19">
        <v>145.1</v>
      </c>
      <c r="E60" s="4"/>
      <c r="F60" s="4"/>
    </row>
    <row r="61" spans="1:6" ht="12.6" customHeight="1" x14ac:dyDescent="0.2">
      <c r="A61" s="12">
        <v>52</v>
      </c>
      <c r="B61" s="1"/>
      <c r="C61" s="15" t="s">
        <v>4</v>
      </c>
      <c r="D61" s="19">
        <v>13.5</v>
      </c>
      <c r="E61" s="4"/>
      <c r="F61" s="4"/>
    </row>
    <row r="62" spans="1:6" ht="12.6" customHeight="1" x14ac:dyDescent="0.2">
      <c r="A62" s="12">
        <v>53</v>
      </c>
      <c r="B62" s="1"/>
      <c r="C62" s="15" t="s">
        <v>5</v>
      </c>
      <c r="D62" s="19">
        <v>10.199999999999999</v>
      </c>
      <c r="E62" s="4"/>
      <c r="F62" s="4"/>
    </row>
    <row r="63" spans="1:6" ht="12.6" customHeight="1" x14ac:dyDescent="0.2">
      <c r="A63" s="12">
        <v>54</v>
      </c>
      <c r="B63" s="1"/>
      <c r="C63" s="15" t="s">
        <v>7</v>
      </c>
      <c r="D63" s="19">
        <v>5.9</v>
      </c>
      <c r="E63" s="4"/>
      <c r="F63" s="4"/>
    </row>
    <row r="64" spans="1:6" ht="12.6" customHeight="1" x14ac:dyDescent="0.2">
      <c r="A64" s="12">
        <v>55</v>
      </c>
      <c r="B64" s="1"/>
      <c r="C64" s="15" t="s">
        <v>6</v>
      </c>
      <c r="D64" s="19">
        <v>15.4</v>
      </c>
      <c r="E64" s="4"/>
      <c r="F64" s="4"/>
    </row>
    <row r="65" spans="1:6" ht="12.6" customHeight="1" x14ac:dyDescent="0.2">
      <c r="A65" s="12">
        <v>56</v>
      </c>
      <c r="B65" s="1"/>
      <c r="C65" s="15" t="s">
        <v>9</v>
      </c>
      <c r="D65" s="19">
        <v>14.6</v>
      </c>
      <c r="E65" s="4"/>
      <c r="F65" s="4"/>
    </row>
    <row r="66" spans="1:6" ht="12.6" customHeight="1" x14ac:dyDescent="0.2">
      <c r="A66" s="12">
        <v>57</v>
      </c>
      <c r="B66" s="1"/>
      <c r="C66" s="16" t="s">
        <v>10</v>
      </c>
      <c r="D66" s="19">
        <v>10.8</v>
      </c>
      <c r="E66" s="4"/>
      <c r="F66" s="4"/>
    </row>
    <row r="67" spans="1:6" ht="12.6" customHeight="1" x14ac:dyDescent="0.2">
      <c r="A67" s="12">
        <v>58</v>
      </c>
      <c r="B67" s="1"/>
      <c r="C67" s="15" t="s">
        <v>12</v>
      </c>
      <c r="D67" s="19">
        <v>9.4</v>
      </c>
      <c r="E67" s="4"/>
      <c r="F67" s="4"/>
    </row>
    <row r="68" spans="1:6" ht="12.6" customHeight="1" x14ac:dyDescent="0.2">
      <c r="A68" s="12">
        <v>59</v>
      </c>
      <c r="B68" s="1"/>
      <c r="C68" s="15" t="s">
        <v>11</v>
      </c>
      <c r="D68" s="19">
        <v>13.5</v>
      </c>
      <c r="E68" s="4"/>
      <c r="F68" s="4"/>
    </row>
    <row r="69" spans="1:6" ht="12.6" customHeight="1" x14ac:dyDescent="0.2">
      <c r="A69" s="12">
        <v>60</v>
      </c>
      <c r="B69" s="1"/>
      <c r="C69" s="15" t="s">
        <v>13</v>
      </c>
      <c r="D69" s="19">
        <v>10.8</v>
      </c>
      <c r="E69" s="4"/>
      <c r="F69" s="4"/>
    </row>
    <row r="70" spans="1:6" ht="12.6" customHeight="1" x14ac:dyDescent="0.2">
      <c r="A70" s="12">
        <v>61</v>
      </c>
      <c r="B70" s="1"/>
      <c r="C70" s="15" t="s">
        <v>14</v>
      </c>
      <c r="D70" s="19">
        <v>6.7</v>
      </c>
      <c r="E70" s="4"/>
      <c r="F70" s="4"/>
    </row>
    <row r="71" spans="1:6" ht="51" x14ac:dyDescent="0.2">
      <c r="A71" s="236">
        <v>62</v>
      </c>
      <c r="B71" s="238" t="s">
        <v>134</v>
      </c>
      <c r="C71" s="111" t="s">
        <v>331</v>
      </c>
      <c r="D71" s="78">
        <f>+D73</f>
        <v>360</v>
      </c>
      <c r="E71" s="4"/>
      <c r="F71" s="4"/>
    </row>
    <row r="72" spans="1:6" ht="12.6" customHeight="1" x14ac:dyDescent="0.2">
      <c r="A72" s="237"/>
      <c r="B72" s="239"/>
      <c r="C72" s="111" t="s">
        <v>135</v>
      </c>
      <c r="D72" s="78">
        <v>9</v>
      </c>
      <c r="E72" s="4"/>
      <c r="F72" s="4"/>
    </row>
    <row r="73" spans="1:6" ht="12.6" customHeight="1" x14ac:dyDescent="0.2">
      <c r="A73" s="12">
        <v>63</v>
      </c>
      <c r="B73" s="1"/>
      <c r="C73" s="33" t="s">
        <v>3</v>
      </c>
      <c r="D73" s="19">
        <v>360</v>
      </c>
      <c r="E73" s="4"/>
      <c r="F73" s="4"/>
    </row>
    <row r="74" spans="1:6" ht="18" customHeight="1" x14ac:dyDescent="0.2">
      <c r="A74" s="12">
        <v>64</v>
      </c>
      <c r="B74" s="11" t="s">
        <v>23</v>
      </c>
      <c r="C74" s="17" t="s">
        <v>24</v>
      </c>
      <c r="D74" s="38">
        <f>SUM(D75+D77+D79+D81+D83+D85+D87+D89+D91+D93+D95+D97+D99+D101)</f>
        <v>1763.8999999999999</v>
      </c>
      <c r="E74" s="4"/>
      <c r="F74" s="4"/>
    </row>
    <row r="75" spans="1:6" ht="12.6" customHeight="1" x14ac:dyDescent="0.2">
      <c r="A75" s="12">
        <v>65</v>
      </c>
      <c r="B75" s="1" t="s">
        <v>29</v>
      </c>
      <c r="C75" s="121" t="s">
        <v>136</v>
      </c>
      <c r="D75" s="78">
        <f>+D76</f>
        <v>1445</v>
      </c>
      <c r="E75" s="4"/>
      <c r="F75" s="4"/>
    </row>
    <row r="76" spans="1:6" ht="12.6" customHeight="1" x14ac:dyDescent="0.2">
      <c r="A76" s="12">
        <v>66</v>
      </c>
      <c r="B76" s="122"/>
      <c r="C76" s="15" t="s">
        <v>25</v>
      </c>
      <c r="D76" s="19">
        <v>1445</v>
      </c>
      <c r="E76" s="4"/>
      <c r="F76" s="4"/>
    </row>
    <row r="77" spans="1:6" ht="12.6" customHeight="1" x14ac:dyDescent="0.2">
      <c r="A77" s="12">
        <v>67</v>
      </c>
      <c r="B77" s="1" t="s">
        <v>30</v>
      </c>
      <c r="C77" s="111" t="s">
        <v>137</v>
      </c>
      <c r="D77" s="78">
        <f>SUM(D78:D78)</f>
        <v>0.8</v>
      </c>
      <c r="E77" s="4"/>
      <c r="F77" s="4"/>
    </row>
    <row r="78" spans="1:6" ht="12.6" customHeight="1" x14ac:dyDescent="0.2">
      <c r="A78" s="12">
        <v>68</v>
      </c>
      <c r="B78" s="1"/>
      <c r="C78" s="33" t="s">
        <v>3</v>
      </c>
      <c r="D78" s="19">
        <v>0.8</v>
      </c>
      <c r="E78" s="4"/>
      <c r="F78" s="4"/>
    </row>
    <row r="79" spans="1:6" ht="12.6" customHeight="1" x14ac:dyDescent="0.2">
      <c r="A79" s="12">
        <v>69</v>
      </c>
      <c r="B79" s="14" t="s">
        <v>31</v>
      </c>
      <c r="C79" s="111" t="s">
        <v>138</v>
      </c>
      <c r="D79" s="119">
        <f>+D80</f>
        <v>47.9</v>
      </c>
      <c r="E79" s="4"/>
      <c r="F79" s="4"/>
    </row>
    <row r="80" spans="1:6" ht="12.6" customHeight="1" x14ac:dyDescent="0.2">
      <c r="A80" s="12">
        <v>70</v>
      </c>
      <c r="B80" s="1"/>
      <c r="C80" s="33" t="s">
        <v>3</v>
      </c>
      <c r="D80" s="19">
        <v>47.9</v>
      </c>
      <c r="E80" s="4"/>
      <c r="F80" s="4"/>
    </row>
    <row r="81" spans="1:6" ht="12.6" customHeight="1" x14ac:dyDescent="0.2">
      <c r="A81" s="12">
        <v>71</v>
      </c>
      <c r="B81" s="1" t="s">
        <v>32</v>
      </c>
      <c r="C81" s="111" t="s">
        <v>139</v>
      </c>
      <c r="D81" s="119">
        <f>+D82</f>
        <v>35.299999999999997</v>
      </c>
      <c r="E81" s="4"/>
      <c r="F81" s="4"/>
    </row>
    <row r="82" spans="1:6" ht="12.6" customHeight="1" x14ac:dyDescent="0.2">
      <c r="A82" s="12">
        <v>72</v>
      </c>
      <c r="B82" s="1"/>
      <c r="C82" s="33" t="s">
        <v>3</v>
      </c>
      <c r="D82" s="19">
        <v>35.299999999999997</v>
      </c>
      <c r="E82" s="4"/>
      <c r="F82" s="4"/>
    </row>
    <row r="83" spans="1:6" ht="12.6" customHeight="1" x14ac:dyDescent="0.2">
      <c r="A83" s="12">
        <v>73</v>
      </c>
      <c r="B83" s="1" t="s">
        <v>97</v>
      </c>
      <c r="C83" s="111" t="s">
        <v>140</v>
      </c>
      <c r="D83" s="119">
        <f>+D84</f>
        <v>45.9</v>
      </c>
      <c r="E83" s="4"/>
      <c r="F83" s="4"/>
    </row>
    <row r="84" spans="1:6" ht="12.6" customHeight="1" x14ac:dyDescent="0.2">
      <c r="A84" s="12">
        <v>74</v>
      </c>
      <c r="B84" s="1"/>
      <c r="C84" s="33" t="s">
        <v>3</v>
      </c>
      <c r="D84" s="36">
        <v>45.9</v>
      </c>
      <c r="E84" s="4"/>
      <c r="F84" s="4"/>
    </row>
    <row r="85" spans="1:6" ht="12.6" customHeight="1" x14ac:dyDescent="0.2">
      <c r="A85" s="12">
        <v>75</v>
      </c>
      <c r="B85" s="1" t="s">
        <v>141</v>
      </c>
      <c r="C85" s="121" t="s">
        <v>142</v>
      </c>
      <c r="D85" s="119">
        <f>+D86</f>
        <v>9</v>
      </c>
      <c r="E85" s="4"/>
      <c r="F85" s="4"/>
    </row>
    <row r="86" spans="1:6" ht="12.6" customHeight="1" x14ac:dyDescent="0.2">
      <c r="A86" s="12">
        <v>76</v>
      </c>
      <c r="B86" s="1"/>
      <c r="C86" s="33" t="s">
        <v>3</v>
      </c>
      <c r="D86" s="19">
        <v>9</v>
      </c>
      <c r="E86" s="4"/>
      <c r="F86" s="4"/>
    </row>
    <row r="87" spans="1:6" ht="12.6" customHeight="1" x14ac:dyDescent="0.2">
      <c r="A87" s="12">
        <v>77</v>
      </c>
      <c r="B87" s="1" t="s">
        <v>143</v>
      </c>
      <c r="C87" s="111" t="s">
        <v>144</v>
      </c>
      <c r="D87" s="78">
        <f>+D88</f>
        <v>34.299999999999997</v>
      </c>
      <c r="E87" s="4"/>
      <c r="F87" s="4"/>
    </row>
    <row r="88" spans="1:6" ht="12.6" customHeight="1" x14ac:dyDescent="0.2">
      <c r="A88" s="12">
        <v>78</v>
      </c>
      <c r="B88" s="1"/>
      <c r="C88" s="33" t="s">
        <v>3</v>
      </c>
      <c r="D88" s="19">
        <v>34.299999999999997</v>
      </c>
      <c r="E88" s="4"/>
      <c r="F88" s="4"/>
    </row>
    <row r="89" spans="1:6" ht="12.6" customHeight="1" x14ac:dyDescent="0.2">
      <c r="A89" s="12">
        <v>79</v>
      </c>
      <c r="B89" s="1" t="s">
        <v>197</v>
      </c>
      <c r="C89" s="121" t="s">
        <v>380</v>
      </c>
      <c r="D89" s="78">
        <f>+D90</f>
        <v>19.5</v>
      </c>
      <c r="E89" s="4"/>
      <c r="F89" s="4"/>
    </row>
    <row r="90" spans="1:6" ht="12.6" customHeight="1" x14ac:dyDescent="0.2">
      <c r="A90" s="12">
        <v>80</v>
      </c>
      <c r="B90" s="1"/>
      <c r="C90" s="33" t="s">
        <v>3</v>
      </c>
      <c r="D90" s="19">
        <v>19.5</v>
      </c>
      <c r="E90" s="4"/>
      <c r="F90" s="4"/>
    </row>
    <row r="91" spans="1:6" ht="12.6" customHeight="1" x14ac:dyDescent="0.2">
      <c r="A91" s="12">
        <v>81</v>
      </c>
      <c r="B91" s="1" t="s">
        <v>145</v>
      </c>
      <c r="C91" s="111" t="s">
        <v>381</v>
      </c>
      <c r="D91" s="78">
        <f>+D92</f>
        <v>12.7</v>
      </c>
      <c r="E91" s="4"/>
      <c r="F91" s="4"/>
    </row>
    <row r="92" spans="1:6" ht="12.6" customHeight="1" x14ac:dyDescent="0.2">
      <c r="A92" s="12">
        <v>82</v>
      </c>
      <c r="B92" s="1"/>
      <c r="C92" s="33" t="s">
        <v>3</v>
      </c>
      <c r="D92" s="19">
        <v>12.7</v>
      </c>
      <c r="E92" s="4"/>
      <c r="F92" s="4"/>
    </row>
    <row r="93" spans="1:6" ht="12.6" customHeight="1" x14ac:dyDescent="0.2">
      <c r="A93" s="12">
        <v>83</v>
      </c>
      <c r="B93" s="1" t="s">
        <v>146</v>
      </c>
      <c r="C93" s="121" t="s">
        <v>340</v>
      </c>
      <c r="D93" s="78">
        <f>+D94</f>
        <v>1.3</v>
      </c>
      <c r="E93" s="4"/>
      <c r="F93" s="4"/>
    </row>
    <row r="94" spans="1:6" ht="12.6" customHeight="1" x14ac:dyDescent="0.2">
      <c r="A94" s="12">
        <v>84</v>
      </c>
      <c r="B94" s="1"/>
      <c r="C94" s="33" t="s">
        <v>3</v>
      </c>
      <c r="D94" s="19">
        <v>1.3</v>
      </c>
      <c r="E94" s="4"/>
      <c r="F94" s="4"/>
    </row>
    <row r="95" spans="1:6" ht="12.6" customHeight="1" x14ac:dyDescent="0.2">
      <c r="A95" s="12">
        <v>85</v>
      </c>
      <c r="B95" s="1" t="s">
        <v>147</v>
      </c>
      <c r="C95" s="121" t="s">
        <v>149</v>
      </c>
      <c r="D95" s="78">
        <f>SUM(D96:D96)</f>
        <v>5</v>
      </c>
      <c r="E95" s="4"/>
      <c r="F95" s="4"/>
    </row>
    <row r="96" spans="1:6" ht="12.6" customHeight="1" x14ac:dyDescent="0.2">
      <c r="A96" s="12">
        <v>86</v>
      </c>
      <c r="B96" s="65"/>
      <c r="C96" s="15" t="s">
        <v>8</v>
      </c>
      <c r="D96" s="19">
        <v>5</v>
      </c>
      <c r="E96" s="4"/>
      <c r="F96" s="4"/>
    </row>
    <row r="97" spans="1:6" ht="38.25" x14ac:dyDescent="0.2">
      <c r="A97" s="12">
        <v>87</v>
      </c>
      <c r="B97" s="1" t="s">
        <v>148</v>
      </c>
      <c r="C97" s="109" t="s">
        <v>164</v>
      </c>
      <c r="D97" s="78">
        <f>+D98</f>
        <v>22.8</v>
      </c>
      <c r="E97" s="123"/>
      <c r="F97" s="4"/>
    </row>
    <row r="98" spans="1:6" ht="12.6" customHeight="1" x14ac:dyDescent="0.2">
      <c r="A98" s="12">
        <v>88</v>
      </c>
      <c r="B98" s="1"/>
      <c r="C98" s="73" t="s">
        <v>3</v>
      </c>
      <c r="D98" s="19">
        <v>22.8</v>
      </c>
      <c r="E98" s="4"/>
      <c r="F98" s="4"/>
    </row>
    <row r="99" spans="1:6" ht="12.6" customHeight="1" x14ac:dyDescent="0.2">
      <c r="A99" s="12">
        <v>89</v>
      </c>
      <c r="B99" s="1" t="s">
        <v>354</v>
      </c>
      <c r="C99" s="109" t="s">
        <v>382</v>
      </c>
      <c r="D99" s="78">
        <f>+D100</f>
        <v>18.600000000000001</v>
      </c>
      <c r="E99" s="124"/>
      <c r="F99" s="4"/>
    </row>
    <row r="100" spans="1:6" ht="12.6" customHeight="1" x14ac:dyDescent="0.2">
      <c r="A100" s="12">
        <v>90</v>
      </c>
      <c r="B100" s="1"/>
      <c r="C100" s="15" t="s">
        <v>3</v>
      </c>
      <c r="D100" s="19">
        <v>18.600000000000001</v>
      </c>
      <c r="E100" s="124"/>
      <c r="F100" s="4"/>
    </row>
    <row r="101" spans="1:6" ht="26.25" customHeight="1" x14ac:dyDescent="0.2">
      <c r="A101" s="12">
        <v>91</v>
      </c>
      <c r="B101" s="1" t="s">
        <v>383</v>
      </c>
      <c r="C101" s="109" t="s">
        <v>384</v>
      </c>
      <c r="D101" s="78">
        <f>+D102</f>
        <v>65.8</v>
      </c>
      <c r="E101" s="124"/>
      <c r="F101" s="4"/>
    </row>
    <row r="102" spans="1:6" ht="12.6" customHeight="1" x14ac:dyDescent="0.2">
      <c r="A102" s="12">
        <v>92</v>
      </c>
      <c r="B102" s="1"/>
      <c r="C102" s="15" t="s">
        <v>3</v>
      </c>
      <c r="D102" s="19">
        <v>65.8</v>
      </c>
      <c r="E102" s="124"/>
      <c r="F102" s="4"/>
    </row>
    <row r="103" spans="1:6" ht="12.6" customHeight="1" x14ac:dyDescent="0.2">
      <c r="A103" s="12">
        <v>93</v>
      </c>
      <c r="B103" s="1"/>
      <c r="C103" s="125" t="s">
        <v>20</v>
      </c>
      <c r="D103" s="38">
        <f>+D10+D15+D58+D74</f>
        <v>7006.5999999999995</v>
      </c>
      <c r="E103" s="4"/>
      <c r="F103" s="4"/>
    </row>
    <row r="104" spans="1:6" x14ac:dyDescent="0.2">
      <c r="C104" s="3" t="s">
        <v>150</v>
      </c>
      <c r="D104" s="20"/>
    </row>
    <row r="105" spans="1:6" x14ac:dyDescent="0.2">
      <c r="D105" s="40"/>
    </row>
    <row r="106" spans="1:6" x14ac:dyDescent="0.2">
      <c r="D106" s="20"/>
    </row>
    <row r="107" spans="1:6" x14ac:dyDescent="0.2">
      <c r="D107" s="20"/>
    </row>
    <row r="108" spans="1:6" x14ac:dyDescent="0.2">
      <c r="C108" s="126"/>
    </row>
    <row r="109" spans="1:6" x14ac:dyDescent="0.2">
      <c r="C109" s="126"/>
    </row>
    <row r="110" spans="1:6" x14ac:dyDescent="0.2">
      <c r="C110" s="5"/>
    </row>
  </sheetData>
  <mergeCells count="5">
    <mergeCell ref="C1:D1"/>
    <mergeCell ref="C2:D2"/>
    <mergeCell ref="A5:D5"/>
    <mergeCell ref="A71:A72"/>
    <mergeCell ref="B71:B72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1"/>
  <sheetViews>
    <sheetView zoomScaleNormal="100" workbookViewId="0">
      <selection activeCell="G2" sqref="G2"/>
    </sheetView>
  </sheetViews>
  <sheetFormatPr defaultColWidth="9.140625" defaultRowHeight="12.75" x14ac:dyDescent="0.2"/>
  <cols>
    <col min="1" max="1" width="4.140625" style="3" customWidth="1"/>
    <col min="2" max="2" width="8.140625" style="7" customWidth="1"/>
    <col min="3" max="3" width="62.28515625" style="79" customWidth="1"/>
    <col min="4" max="4" width="9.5703125" style="5" customWidth="1"/>
    <col min="5" max="7" width="11.140625" style="5" customWidth="1"/>
    <col min="8" max="16384" width="9.140625" style="2"/>
  </cols>
  <sheetData>
    <row r="1" spans="1:15" ht="15.75" x14ac:dyDescent="0.25">
      <c r="C1" s="233" t="s">
        <v>727</v>
      </c>
      <c r="D1" s="233"/>
      <c r="E1" s="62"/>
      <c r="F1" s="62"/>
      <c r="G1" s="62"/>
    </row>
    <row r="2" spans="1:15" ht="15.75" x14ac:dyDescent="0.25">
      <c r="C2" s="233" t="s">
        <v>737</v>
      </c>
      <c r="D2" s="233"/>
      <c r="E2" s="62"/>
      <c r="F2" s="62"/>
      <c r="G2" s="62"/>
    </row>
    <row r="3" spans="1:15" ht="15.75" x14ac:dyDescent="0.25">
      <c r="C3" s="49"/>
      <c r="D3" s="35" t="s">
        <v>191</v>
      </c>
      <c r="E3" s="62"/>
      <c r="F3" s="62"/>
      <c r="G3" s="62"/>
    </row>
    <row r="4" spans="1:15" ht="15.75" x14ac:dyDescent="0.25">
      <c r="D4" s="35"/>
      <c r="E4" s="62"/>
      <c r="F4" s="62"/>
      <c r="G4" s="62"/>
    </row>
    <row r="5" spans="1:15" ht="33" customHeight="1" x14ac:dyDescent="0.25">
      <c r="A5" s="247" t="s">
        <v>369</v>
      </c>
      <c r="B5" s="247"/>
      <c r="C5" s="247"/>
      <c r="D5" s="247"/>
      <c r="E5" s="62"/>
      <c r="F5" s="62"/>
      <c r="G5" s="62"/>
    </row>
    <row r="6" spans="1:15" ht="15.75" x14ac:dyDescent="0.25">
      <c r="A6" s="81"/>
      <c r="B6" s="82"/>
      <c r="C6" s="83"/>
      <c r="D6" s="84" t="s">
        <v>75</v>
      </c>
      <c r="E6" s="62"/>
      <c r="F6" s="62"/>
      <c r="G6" s="62"/>
    </row>
    <row r="7" spans="1:15" ht="38.25" x14ac:dyDescent="0.2">
      <c r="A7" s="8" t="s">
        <v>71</v>
      </c>
      <c r="B7" s="9" t="s">
        <v>190</v>
      </c>
      <c r="C7" s="8" t="s">
        <v>16</v>
      </c>
      <c r="D7" s="8" t="s">
        <v>17</v>
      </c>
      <c r="E7" s="35"/>
      <c r="F7" s="35"/>
      <c r="G7" s="35"/>
    </row>
    <row r="8" spans="1:15" ht="15.75" x14ac:dyDescent="0.2">
      <c r="A8" s="10">
        <v>1</v>
      </c>
      <c r="B8" s="11" t="s">
        <v>18</v>
      </c>
      <c r="C8" s="8">
        <v>3</v>
      </c>
      <c r="D8" s="8">
        <v>4</v>
      </c>
      <c r="E8" s="35"/>
      <c r="F8" s="35"/>
      <c r="G8" s="35"/>
    </row>
    <row r="9" spans="1:15" x14ac:dyDescent="0.2">
      <c r="A9" s="12">
        <v>1</v>
      </c>
      <c r="B9" s="11" t="s">
        <v>48</v>
      </c>
      <c r="C9" s="13" t="s">
        <v>49</v>
      </c>
      <c r="D9" s="64">
        <f>+D10+D43</f>
        <v>21798.500000000004</v>
      </c>
      <c r="E9" s="80"/>
      <c r="F9" s="80"/>
      <c r="G9" s="80"/>
      <c r="J9" s="52"/>
    </row>
    <row r="10" spans="1:15" x14ac:dyDescent="0.2">
      <c r="A10" s="12">
        <v>2</v>
      </c>
      <c r="B10" s="14" t="s">
        <v>162</v>
      </c>
      <c r="C10" s="86" t="s">
        <v>155</v>
      </c>
      <c r="D10" s="119">
        <f>+D12+D15+D16+D17+D11+D13+D14+D18+D23+D20+D31+D19+D25+D26+D21+D22+D24+D27+D28+D29+D30+D32+D33+D34+D35+D42+D41</f>
        <v>21116.300000000003</v>
      </c>
      <c r="E10" s="80"/>
      <c r="F10" s="80"/>
      <c r="G10" s="80"/>
    </row>
    <row r="11" spans="1:15" x14ac:dyDescent="0.2">
      <c r="A11" s="12">
        <v>3</v>
      </c>
      <c r="B11" s="1"/>
      <c r="C11" s="21" t="s">
        <v>92</v>
      </c>
      <c r="D11" s="19">
        <v>382.9</v>
      </c>
      <c r="E11" s="84"/>
      <c r="F11" s="84"/>
      <c r="G11" s="84"/>
    </row>
    <row r="12" spans="1:15" x14ac:dyDescent="0.2">
      <c r="A12" s="12">
        <v>4</v>
      </c>
      <c r="B12" s="1"/>
      <c r="C12" s="21" t="s">
        <v>83</v>
      </c>
      <c r="D12" s="19">
        <v>440.6</v>
      </c>
      <c r="E12" s="63"/>
      <c r="F12" s="63"/>
      <c r="G12" s="63"/>
    </row>
    <row r="13" spans="1:15" s="39" customFormat="1" ht="12.75" customHeight="1" x14ac:dyDescent="0.2">
      <c r="A13" s="12">
        <v>5</v>
      </c>
      <c r="B13" s="1"/>
      <c r="C13" s="21" t="s">
        <v>84</v>
      </c>
      <c r="D13" s="19">
        <v>441.2</v>
      </c>
      <c r="E13" s="63"/>
      <c r="F13" s="63"/>
      <c r="G13" s="63"/>
      <c r="H13" s="2"/>
      <c r="I13" s="2"/>
      <c r="J13" s="2"/>
      <c r="K13" s="2"/>
      <c r="L13" s="2"/>
    </row>
    <row r="14" spans="1:15" s="39" customFormat="1" x14ac:dyDescent="0.2">
      <c r="A14" s="12">
        <v>6</v>
      </c>
      <c r="B14" s="1"/>
      <c r="C14" s="21" t="s">
        <v>88</v>
      </c>
      <c r="D14" s="19">
        <v>454.3</v>
      </c>
      <c r="E14" s="85"/>
      <c r="F14" s="85"/>
      <c r="G14" s="85"/>
      <c r="H14" s="4"/>
      <c r="I14" s="4"/>
      <c r="J14" s="4"/>
      <c r="K14" s="4"/>
      <c r="L14" s="4"/>
      <c r="M14" s="77"/>
      <c r="N14" s="77"/>
      <c r="O14" s="77"/>
    </row>
    <row r="15" spans="1:15" s="39" customFormat="1" x14ac:dyDescent="0.2">
      <c r="A15" s="12">
        <v>7</v>
      </c>
      <c r="B15" s="1"/>
      <c r="C15" s="21" t="s">
        <v>85</v>
      </c>
      <c r="D15" s="19">
        <v>510.3</v>
      </c>
      <c r="E15" s="87"/>
      <c r="F15" s="87"/>
      <c r="G15" s="87"/>
      <c r="H15" s="4"/>
      <c r="I15" s="4"/>
      <c r="J15" s="4"/>
      <c r="K15" s="4"/>
      <c r="L15" s="4"/>
      <c r="M15" s="77"/>
      <c r="N15" s="77"/>
      <c r="O15" s="77"/>
    </row>
    <row r="16" spans="1:15" ht="12.6" customHeight="1" x14ac:dyDescent="0.2">
      <c r="A16" s="12">
        <v>8</v>
      </c>
      <c r="B16" s="1"/>
      <c r="C16" s="21" t="s">
        <v>86</v>
      </c>
      <c r="D16" s="19">
        <v>494.9</v>
      </c>
      <c r="E16" s="47"/>
      <c r="F16" s="47"/>
      <c r="G16" s="47"/>
      <c r="H16" s="47"/>
      <c r="I16" s="47"/>
      <c r="J16" s="4"/>
      <c r="K16" s="4"/>
      <c r="L16" s="4"/>
      <c r="M16" s="4"/>
      <c r="N16" s="4"/>
      <c r="O16" s="4"/>
    </row>
    <row r="17" spans="1:15" ht="12.6" customHeight="1" x14ac:dyDescent="0.2">
      <c r="A17" s="12">
        <v>9</v>
      </c>
      <c r="B17" s="1"/>
      <c r="C17" s="21" t="s">
        <v>87</v>
      </c>
      <c r="D17" s="19">
        <v>490.6</v>
      </c>
      <c r="E17" s="47"/>
      <c r="F17" s="47"/>
      <c r="G17" s="47"/>
      <c r="H17" s="47"/>
      <c r="I17" s="47"/>
      <c r="J17" s="4"/>
      <c r="K17" s="4"/>
      <c r="L17" s="4"/>
      <c r="M17" s="4"/>
      <c r="N17" s="4"/>
      <c r="O17" s="4"/>
    </row>
    <row r="18" spans="1:15" ht="12.6" customHeight="1" x14ac:dyDescent="0.2">
      <c r="A18" s="12">
        <v>10</v>
      </c>
      <c r="B18" s="65"/>
      <c r="C18" s="15" t="s">
        <v>99</v>
      </c>
      <c r="D18" s="19">
        <v>534</v>
      </c>
      <c r="E18" s="47"/>
      <c r="F18" s="47"/>
      <c r="G18" s="47"/>
      <c r="H18" s="47"/>
      <c r="I18" s="47"/>
      <c r="J18" s="4"/>
      <c r="K18" s="4"/>
      <c r="L18" s="4"/>
      <c r="M18" s="4"/>
      <c r="N18" s="4"/>
      <c r="O18" s="4"/>
    </row>
    <row r="19" spans="1:15" ht="12.6" customHeight="1" x14ac:dyDescent="0.2">
      <c r="A19" s="12">
        <v>11</v>
      </c>
      <c r="B19" s="65"/>
      <c r="C19" s="21" t="s">
        <v>91</v>
      </c>
      <c r="D19" s="19">
        <v>1364</v>
      </c>
      <c r="E19" s="47"/>
      <c r="F19" s="47"/>
      <c r="G19" s="47"/>
      <c r="H19" s="47"/>
      <c r="I19" s="47"/>
      <c r="J19" s="4"/>
      <c r="K19" s="4"/>
      <c r="L19" s="4"/>
      <c r="M19" s="4"/>
      <c r="N19" s="4"/>
      <c r="O19" s="4"/>
    </row>
    <row r="20" spans="1:15" ht="12.6" customHeight="1" x14ac:dyDescent="0.2">
      <c r="A20" s="12">
        <v>12</v>
      </c>
      <c r="B20" s="65"/>
      <c r="C20" s="21" t="s">
        <v>39</v>
      </c>
      <c r="D20" s="19">
        <v>1448.6</v>
      </c>
      <c r="E20" s="47"/>
      <c r="F20" s="47"/>
      <c r="G20" s="47"/>
      <c r="H20" s="47"/>
      <c r="I20" s="47"/>
      <c r="J20" s="4"/>
      <c r="K20" s="4"/>
      <c r="L20" s="4"/>
      <c r="M20" s="4"/>
      <c r="N20" s="4"/>
      <c r="O20" s="4"/>
    </row>
    <row r="21" spans="1:15" ht="12.6" customHeight="1" x14ac:dyDescent="0.2">
      <c r="A21" s="12">
        <v>13</v>
      </c>
      <c r="B21" s="65"/>
      <c r="C21" s="22" t="s">
        <v>77</v>
      </c>
      <c r="D21" s="19">
        <v>1632.4</v>
      </c>
      <c r="E21" s="47"/>
      <c r="F21" s="47"/>
      <c r="G21" s="47"/>
      <c r="H21" s="47"/>
      <c r="I21" s="47"/>
      <c r="J21" s="4"/>
      <c r="K21" s="4"/>
      <c r="L21" s="4"/>
      <c r="N21" s="4"/>
      <c r="O21" s="4"/>
    </row>
    <row r="22" spans="1:15" ht="12.6" customHeight="1" x14ac:dyDescent="0.2">
      <c r="A22" s="12">
        <v>14</v>
      </c>
      <c r="B22" s="65"/>
      <c r="C22" s="22" t="s">
        <v>78</v>
      </c>
      <c r="D22" s="19">
        <v>972.8</v>
      </c>
      <c r="E22" s="47"/>
      <c r="F22" s="47"/>
      <c r="G22" s="47"/>
      <c r="H22" s="47"/>
      <c r="I22" s="47"/>
      <c r="J22" s="4"/>
      <c r="K22" s="4"/>
      <c r="L22" s="34"/>
      <c r="N22" s="4"/>
      <c r="O22" s="4"/>
    </row>
    <row r="23" spans="1:15" ht="12.6" customHeight="1" x14ac:dyDescent="0.2">
      <c r="A23" s="12">
        <v>15</v>
      </c>
      <c r="B23" s="65"/>
      <c r="C23" s="22" t="s">
        <v>33</v>
      </c>
      <c r="D23" s="19">
        <v>1036.0999999999999</v>
      </c>
      <c r="E23" s="47"/>
      <c r="F23" s="47"/>
      <c r="G23" s="47"/>
      <c r="H23" s="47"/>
      <c r="I23" s="47"/>
      <c r="J23" s="4"/>
      <c r="K23" s="4"/>
      <c r="L23" s="4"/>
      <c r="N23" s="4"/>
      <c r="O23" s="4"/>
    </row>
    <row r="24" spans="1:15" ht="12.6" customHeight="1" x14ac:dyDescent="0.2">
      <c r="A24" s="12">
        <v>16</v>
      </c>
      <c r="B24" s="65"/>
      <c r="C24" s="21" t="s">
        <v>80</v>
      </c>
      <c r="D24" s="19">
        <v>921.4</v>
      </c>
      <c r="E24" s="47"/>
      <c r="F24" s="47"/>
      <c r="G24" s="47"/>
      <c r="H24" s="47"/>
      <c r="I24" s="47"/>
      <c r="J24" s="4"/>
      <c r="K24" s="4"/>
      <c r="L24" s="4"/>
      <c r="M24" s="4"/>
      <c r="N24" s="4"/>
      <c r="O24" s="4"/>
    </row>
    <row r="25" spans="1:15" ht="12.6" customHeight="1" x14ac:dyDescent="0.2">
      <c r="A25" s="12">
        <v>17</v>
      </c>
      <c r="B25" s="65"/>
      <c r="C25" s="22" t="s">
        <v>89</v>
      </c>
      <c r="D25" s="19">
        <v>2132.3000000000002</v>
      </c>
      <c r="E25" s="47"/>
      <c r="F25" s="47"/>
      <c r="G25" s="47"/>
      <c r="H25" s="47"/>
      <c r="I25" s="47"/>
      <c r="J25" s="4"/>
      <c r="K25" s="4"/>
      <c r="L25" s="4"/>
      <c r="M25" s="4"/>
      <c r="N25" s="4"/>
      <c r="O25" s="4"/>
    </row>
    <row r="26" spans="1:15" ht="12.6" customHeight="1" x14ac:dyDescent="0.2">
      <c r="A26" s="12">
        <v>18</v>
      </c>
      <c r="B26" s="65"/>
      <c r="C26" s="21" t="s">
        <v>90</v>
      </c>
      <c r="D26" s="19">
        <v>2063.6</v>
      </c>
      <c r="E26" s="47"/>
      <c r="F26" s="47"/>
      <c r="G26" s="47"/>
      <c r="H26" s="47"/>
      <c r="I26" s="47"/>
      <c r="J26" s="4"/>
      <c r="K26" s="4"/>
      <c r="L26" s="4"/>
      <c r="M26" s="4"/>
      <c r="N26" s="4"/>
      <c r="O26" s="4"/>
    </row>
    <row r="27" spans="1:15" ht="12.6" customHeight="1" x14ac:dyDescent="0.2">
      <c r="A27" s="12">
        <v>19</v>
      </c>
      <c r="B27" s="65"/>
      <c r="C27" s="22" t="s">
        <v>72</v>
      </c>
      <c r="D27" s="19">
        <v>1553.9</v>
      </c>
      <c r="E27" s="47"/>
      <c r="F27" s="47"/>
      <c r="G27" s="47"/>
      <c r="H27" s="47"/>
      <c r="I27" s="47"/>
      <c r="J27" s="4"/>
      <c r="K27" s="4"/>
      <c r="L27" s="4"/>
      <c r="M27" s="4"/>
      <c r="N27" s="4"/>
      <c r="O27" s="4"/>
    </row>
    <row r="28" spans="1:15" ht="12.6" customHeight="1" x14ac:dyDescent="0.2">
      <c r="A28" s="12">
        <v>20</v>
      </c>
      <c r="B28" s="65"/>
      <c r="C28" s="22" t="s">
        <v>34</v>
      </c>
      <c r="D28" s="19">
        <v>520.20000000000005</v>
      </c>
      <c r="E28" s="47"/>
      <c r="F28" s="47"/>
      <c r="G28" s="47"/>
      <c r="H28" s="47"/>
      <c r="I28" s="47"/>
      <c r="J28" s="4"/>
      <c r="K28" s="4"/>
      <c r="L28" s="4"/>
      <c r="M28" s="4"/>
      <c r="N28" s="4"/>
      <c r="O28" s="4"/>
    </row>
    <row r="29" spans="1:15" ht="12.6" customHeight="1" x14ac:dyDescent="0.2">
      <c r="A29" s="12">
        <v>21</v>
      </c>
      <c r="B29" s="65"/>
      <c r="C29" s="22" t="s">
        <v>79</v>
      </c>
      <c r="D29" s="19">
        <v>1022.7</v>
      </c>
      <c r="E29" s="47"/>
      <c r="F29" s="47"/>
      <c r="G29" s="47"/>
      <c r="H29" s="47"/>
      <c r="I29" s="47"/>
      <c r="J29" s="4"/>
      <c r="K29" s="4"/>
      <c r="L29" s="4"/>
      <c r="M29" s="4"/>
      <c r="N29" s="4"/>
      <c r="O29" s="4"/>
    </row>
    <row r="30" spans="1:15" ht="12.6" customHeight="1" x14ac:dyDescent="0.2">
      <c r="A30" s="12">
        <v>22</v>
      </c>
      <c r="B30" s="88"/>
      <c r="C30" s="22" t="s">
        <v>35</v>
      </c>
      <c r="D30" s="19">
        <v>413.3</v>
      </c>
      <c r="E30" s="47"/>
      <c r="F30" s="47"/>
      <c r="G30" s="47"/>
      <c r="H30" s="47"/>
      <c r="I30" s="47"/>
      <c r="J30" s="4"/>
      <c r="K30" s="4"/>
      <c r="L30" s="4"/>
      <c r="M30" s="4"/>
      <c r="N30" s="4"/>
      <c r="O30" s="4"/>
    </row>
    <row r="31" spans="1:15" ht="12.6" customHeight="1" x14ac:dyDescent="0.2">
      <c r="A31" s="12">
        <v>23</v>
      </c>
      <c r="B31" s="65"/>
      <c r="C31" s="22" t="s">
        <v>66</v>
      </c>
      <c r="D31" s="19">
        <v>296.7</v>
      </c>
      <c r="E31" s="47"/>
      <c r="F31" s="47"/>
      <c r="G31" s="47"/>
      <c r="H31" s="47"/>
      <c r="I31" s="47"/>
      <c r="J31" s="4"/>
      <c r="K31" s="4"/>
      <c r="L31" s="4"/>
      <c r="M31" s="4"/>
      <c r="N31" s="4"/>
      <c r="O31" s="4"/>
    </row>
    <row r="32" spans="1:15" ht="12.6" customHeight="1" x14ac:dyDescent="0.2">
      <c r="A32" s="12">
        <v>24</v>
      </c>
      <c r="B32" s="65"/>
      <c r="C32" s="21" t="s">
        <v>189</v>
      </c>
      <c r="D32" s="19">
        <v>816.9</v>
      </c>
      <c r="E32" s="47"/>
      <c r="F32" s="47"/>
      <c r="G32" s="47"/>
      <c r="H32" s="47"/>
      <c r="I32" s="47"/>
      <c r="J32" s="4"/>
      <c r="K32" s="4"/>
      <c r="L32" s="4"/>
      <c r="M32" s="4"/>
      <c r="N32" s="4"/>
      <c r="O32" s="4"/>
    </row>
    <row r="33" spans="1:15" ht="12.6" customHeight="1" x14ac:dyDescent="0.2">
      <c r="A33" s="12">
        <v>25</v>
      </c>
      <c r="B33" s="1"/>
      <c r="C33" s="21" t="s">
        <v>47</v>
      </c>
      <c r="D33" s="19">
        <v>26.9</v>
      </c>
      <c r="E33" s="47"/>
      <c r="F33" s="47"/>
      <c r="G33" s="47"/>
      <c r="H33" s="47"/>
      <c r="I33" s="47"/>
      <c r="J33" s="4"/>
      <c r="K33" s="4"/>
      <c r="L33" s="4"/>
      <c r="M33" s="4"/>
      <c r="N33" s="4"/>
      <c r="O33" s="4"/>
    </row>
    <row r="34" spans="1:15" ht="12.6" customHeight="1" x14ac:dyDescent="0.2">
      <c r="A34" s="12">
        <v>26</v>
      </c>
      <c r="B34" s="1"/>
      <c r="C34" s="21" t="s">
        <v>41</v>
      </c>
      <c r="D34" s="19">
        <v>29.5</v>
      </c>
      <c r="E34" s="47"/>
      <c r="F34" s="47"/>
      <c r="G34" s="47"/>
      <c r="H34" s="47"/>
      <c r="I34" s="47"/>
      <c r="J34" s="4"/>
      <c r="K34" s="4"/>
      <c r="L34" s="4"/>
      <c r="M34" s="4"/>
      <c r="N34" s="4"/>
      <c r="O34" s="4"/>
    </row>
    <row r="35" spans="1:15" ht="12.6" customHeight="1" x14ac:dyDescent="0.2">
      <c r="A35" s="12">
        <v>27</v>
      </c>
      <c r="B35" s="1"/>
      <c r="C35" s="21" t="s">
        <v>156</v>
      </c>
      <c r="D35" s="19">
        <f>+D36+D37+D38+D39+D40</f>
        <v>823.7</v>
      </c>
      <c r="E35" s="47"/>
      <c r="F35" s="47"/>
      <c r="G35" s="47"/>
      <c r="H35" s="47"/>
      <c r="I35" s="47"/>
      <c r="J35" s="4"/>
      <c r="K35" s="4"/>
      <c r="L35" s="4"/>
      <c r="M35" s="4"/>
      <c r="N35" s="4"/>
      <c r="O35" s="4"/>
    </row>
    <row r="36" spans="1:15" ht="12.6" customHeight="1" x14ac:dyDescent="0.2">
      <c r="A36" s="89" t="s">
        <v>370</v>
      </c>
      <c r="B36" s="90"/>
      <c r="C36" s="22" t="s">
        <v>186</v>
      </c>
      <c r="D36" s="19">
        <v>252.5</v>
      </c>
      <c r="E36" s="47"/>
      <c r="F36" s="47"/>
      <c r="G36" s="47"/>
      <c r="H36" s="47"/>
      <c r="I36" s="47"/>
      <c r="J36" s="4"/>
      <c r="K36" s="4"/>
      <c r="L36" s="4"/>
      <c r="M36" s="4"/>
      <c r="N36" s="4"/>
      <c r="O36" s="4"/>
    </row>
    <row r="37" spans="1:15" x14ac:dyDescent="0.2">
      <c r="A37" s="89" t="s">
        <v>371</v>
      </c>
      <c r="B37" s="90"/>
      <c r="C37" s="22" t="s">
        <v>185</v>
      </c>
      <c r="D37" s="19">
        <v>13.8</v>
      </c>
      <c r="E37" s="47"/>
      <c r="F37" s="47"/>
      <c r="G37" s="47"/>
      <c r="H37" s="47"/>
      <c r="I37" s="47"/>
      <c r="J37" s="4"/>
      <c r="K37" s="4"/>
      <c r="L37" s="4"/>
      <c r="M37" s="4"/>
      <c r="N37" s="4"/>
      <c r="O37" s="4"/>
    </row>
    <row r="38" spans="1:15" ht="12.6" customHeight="1" x14ac:dyDescent="0.2">
      <c r="A38" s="89" t="s">
        <v>372</v>
      </c>
      <c r="B38" s="90"/>
      <c r="C38" s="22" t="s">
        <v>187</v>
      </c>
      <c r="D38" s="19">
        <v>138.19999999999999</v>
      </c>
      <c r="E38" s="47"/>
      <c r="F38" s="47"/>
      <c r="G38" s="47"/>
      <c r="H38" s="47"/>
      <c r="I38" s="47"/>
      <c r="J38" s="4"/>
      <c r="K38" s="4"/>
      <c r="L38" s="4"/>
      <c r="M38" s="4"/>
      <c r="N38" s="4"/>
      <c r="O38" s="4"/>
    </row>
    <row r="39" spans="1:15" ht="12.6" customHeight="1" x14ac:dyDescent="0.2">
      <c r="A39" s="89" t="s">
        <v>373</v>
      </c>
      <c r="B39" s="91"/>
      <c r="C39" s="22" t="s">
        <v>188</v>
      </c>
      <c r="D39" s="19">
        <v>49.9</v>
      </c>
      <c r="E39" s="47"/>
      <c r="F39" s="47"/>
      <c r="G39" s="47"/>
      <c r="H39" s="47"/>
      <c r="I39" s="47"/>
      <c r="J39" s="4"/>
      <c r="K39" s="4"/>
      <c r="L39" s="4"/>
      <c r="M39" s="4"/>
      <c r="N39" s="4"/>
      <c r="O39" s="4"/>
    </row>
    <row r="40" spans="1:15" ht="12.6" customHeight="1" x14ac:dyDescent="0.2">
      <c r="A40" s="89" t="s">
        <v>374</v>
      </c>
      <c r="B40" s="91"/>
      <c r="C40" s="22" t="s">
        <v>324</v>
      </c>
      <c r="D40" s="19">
        <v>369.3</v>
      </c>
      <c r="E40" s="47"/>
      <c r="F40" s="47"/>
      <c r="G40" s="47"/>
      <c r="H40" s="47"/>
      <c r="I40" s="47"/>
      <c r="J40" s="4"/>
      <c r="K40" s="4"/>
      <c r="L40" s="4"/>
      <c r="M40" s="4"/>
      <c r="N40" s="4"/>
      <c r="O40" s="4"/>
    </row>
    <row r="41" spans="1:15" ht="12.6" customHeight="1" x14ac:dyDescent="0.2">
      <c r="A41" s="12">
        <v>28</v>
      </c>
      <c r="B41" s="1"/>
      <c r="C41" s="92" t="s">
        <v>15</v>
      </c>
      <c r="D41" s="19">
        <v>162.9</v>
      </c>
      <c r="G41" s="47"/>
      <c r="H41" s="47"/>
      <c r="I41" s="47"/>
      <c r="J41" s="4"/>
      <c r="K41" s="4"/>
      <c r="L41" s="4"/>
      <c r="M41" s="4"/>
      <c r="N41" s="4"/>
      <c r="O41" s="4"/>
    </row>
    <row r="42" spans="1:15" x14ac:dyDescent="0.2">
      <c r="A42" s="12">
        <v>29</v>
      </c>
      <c r="B42" s="1"/>
      <c r="C42" s="92" t="s">
        <v>157</v>
      </c>
      <c r="D42" s="19">
        <v>129.6</v>
      </c>
      <c r="E42" s="47"/>
      <c r="F42" s="47"/>
      <c r="G42" s="47"/>
      <c r="H42" s="47"/>
      <c r="I42" s="47"/>
      <c r="J42" s="4"/>
      <c r="K42" s="4"/>
      <c r="L42" s="4"/>
      <c r="M42" s="4"/>
      <c r="N42" s="4"/>
      <c r="O42" s="4"/>
    </row>
    <row r="43" spans="1:15" ht="12.6" customHeight="1" x14ac:dyDescent="0.2">
      <c r="A43" s="12">
        <v>30</v>
      </c>
      <c r="B43" s="14" t="s">
        <v>163</v>
      </c>
      <c r="C43" s="86" t="s">
        <v>102</v>
      </c>
      <c r="D43" s="78">
        <f>+D44</f>
        <v>682.2</v>
      </c>
      <c r="E43" s="47"/>
      <c r="F43" s="47"/>
      <c r="G43" s="47"/>
      <c r="H43" s="47"/>
      <c r="I43" s="47"/>
      <c r="J43" s="4"/>
      <c r="K43" s="4"/>
      <c r="L43" s="4"/>
      <c r="M43" s="4"/>
      <c r="N43" s="4"/>
      <c r="O43" s="4"/>
    </row>
    <row r="44" spans="1:15" ht="12.6" customHeight="1" x14ac:dyDescent="0.2">
      <c r="A44" s="12">
        <v>31</v>
      </c>
      <c r="B44" s="1"/>
      <c r="C44" s="21" t="s">
        <v>189</v>
      </c>
      <c r="D44" s="154">
        <v>682.2</v>
      </c>
      <c r="E44" s="47"/>
      <c r="F44" s="47"/>
      <c r="G44" s="47"/>
      <c r="H44" s="47"/>
      <c r="I44" s="47"/>
      <c r="J44" s="4"/>
      <c r="K44" s="4"/>
      <c r="L44" s="4"/>
      <c r="M44" s="4"/>
      <c r="N44" s="4"/>
      <c r="O44" s="4"/>
    </row>
    <row r="45" spans="1:15" ht="12.6" customHeight="1" x14ac:dyDescent="0.2">
      <c r="A45" s="12">
        <v>32</v>
      </c>
      <c r="B45" s="11" t="s">
        <v>52</v>
      </c>
      <c r="C45" s="17" t="s">
        <v>101</v>
      </c>
      <c r="D45" s="29">
        <f>+D46</f>
        <v>59.6</v>
      </c>
      <c r="E45" s="47"/>
      <c r="F45" s="47"/>
      <c r="G45" s="47"/>
      <c r="H45" s="47"/>
      <c r="I45" s="47"/>
      <c r="J45" s="4"/>
      <c r="K45" s="4"/>
      <c r="L45" s="4"/>
      <c r="M45" s="4"/>
      <c r="N45" s="4"/>
      <c r="O45" s="4"/>
    </row>
    <row r="46" spans="1:15" ht="12.6" customHeight="1" x14ac:dyDescent="0.2">
      <c r="A46" s="12">
        <v>33</v>
      </c>
      <c r="B46" s="14" t="s">
        <v>165</v>
      </c>
      <c r="C46" s="86" t="s">
        <v>155</v>
      </c>
      <c r="D46" s="119">
        <f>+D47</f>
        <v>59.6</v>
      </c>
      <c r="E46" s="47"/>
      <c r="F46" s="47"/>
      <c r="G46" s="47"/>
      <c r="H46" s="47"/>
      <c r="I46" s="47"/>
      <c r="J46" s="4"/>
      <c r="K46" s="4"/>
      <c r="L46" s="4"/>
      <c r="M46" s="4"/>
      <c r="N46" s="4"/>
      <c r="O46" s="4"/>
    </row>
    <row r="47" spans="1:15" ht="12.6" customHeight="1" x14ac:dyDescent="0.2">
      <c r="A47" s="12">
        <v>34</v>
      </c>
      <c r="B47" s="18"/>
      <c r="C47" s="21" t="s">
        <v>67</v>
      </c>
      <c r="D47" s="19">
        <v>59.6</v>
      </c>
      <c r="E47" s="47"/>
      <c r="F47" s="47"/>
      <c r="G47" s="47"/>
      <c r="H47" s="47"/>
      <c r="I47" s="47"/>
      <c r="J47" s="4"/>
      <c r="K47" s="4"/>
      <c r="L47" s="4"/>
      <c r="M47" s="4"/>
      <c r="N47" s="4"/>
      <c r="O47" s="4"/>
    </row>
    <row r="48" spans="1:15" ht="12.6" customHeight="1" x14ac:dyDescent="0.2">
      <c r="A48" s="12">
        <v>35</v>
      </c>
      <c r="B48" s="11"/>
      <c r="C48" s="46" t="s">
        <v>20</v>
      </c>
      <c r="D48" s="38">
        <f>+D9+D45</f>
        <v>21858.100000000002</v>
      </c>
      <c r="E48" s="47"/>
      <c r="F48" s="47"/>
      <c r="G48" s="47"/>
      <c r="H48" s="47"/>
      <c r="I48" s="47"/>
      <c r="J48" s="4"/>
      <c r="K48" s="4"/>
      <c r="L48" s="4"/>
      <c r="M48" s="4"/>
      <c r="N48" s="4"/>
      <c r="O48" s="4"/>
    </row>
    <row r="49" spans="1:15" x14ac:dyDescent="0.2">
      <c r="A49" s="5"/>
      <c r="B49" s="96"/>
      <c r="C49" s="97"/>
      <c r="D49" s="98"/>
      <c r="E49" s="93"/>
      <c r="F49" s="93"/>
      <c r="G49" s="47"/>
      <c r="H49" s="4"/>
      <c r="I49" s="4"/>
      <c r="J49" s="4"/>
      <c r="K49" s="4"/>
      <c r="L49" s="4"/>
      <c r="M49" s="4"/>
      <c r="N49" s="4"/>
      <c r="O49" s="4"/>
    </row>
    <row r="50" spans="1:15" ht="12.6" customHeight="1" x14ac:dyDescent="0.2">
      <c r="C50" s="79" t="s">
        <v>68</v>
      </c>
      <c r="D50" s="20"/>
      <c r="E50" s="47"/>
      <c r="F50" s="47"/>
      <c r="G50" s="47"/>
      <c r="H50" s="47"/>
      <c r="I50" s="47"/>
      <c r="J50" s="4"/>
      <c r="K50" s="4"/>
      <c r="L50" s="4"/>
      <c r="M50" s="4"/>
      <c r="N50" s="4"/>
      <c r="O50" s="4"/>
    </row>
    <row r="51" spans="1:15" ht="18" customHeight="1" x14ac:dyDescent="0.2">
      <c r="D51" s="20"/>
      <c r="E51" s="94"/>
      <c r="F51" s="47"/>
      <c r="G51" s="47"/>
      <c r="H51" s="4"/>
      <c r="I51" s="4"/>
      <c r="J51" s="4"/>
      <c r="K51" s="4"/>
      <c r="L51" s="4"/>
      <c r="M51" s="4"/>
      <c r="N51" s="4"/>
      <c r="O51" s="4"/>
    </row>
    <row r="52" spans="1:15" ht="12.6" customHeight="1" x14ac:dyDescent="0.2">
      <c r="D52" s="20"/>
      <c r="E52" s="87"/>
      <c r="F52" s="47"/>
      <c r="G52" s="47"/>
      <c r="H52" s="4"/>
      <c r="I52" s="4"/>
      <c r="J52" s="4"/>
      <c r="K52" s="4"/>
      <c r="L52" s="4"/>
      <c r="M52" s="4"/>
      <c r="N52" s="4"/>
      <c r="O52" s="4"/>
    </row>
    <row r="53" spans="1:15" ht="12.6" customHeight="1" x14ac:dyDescent="0.2">
      <c r="D53" s="20"/>
      <c r="E53" s="47"/>
      <c r="F53" s="47"/>
      <c r="G53" s="47"/>
      <c r="H53" s="47"/>
      <c r="I53" s="47"/>
      <c r="J53" s="4"/>
      <c r="K53" s="4"/>
      <c r="L53" s="4"/>
      <c r="M53" s="4"/>
      <c r="N53" s="4"/>
      <c r="O53" s="4"/>
    </row>
    <row r="54" spans="1:15" ht="12.75" customHeight="1" x14ac:dyDescent="0.2">
      <c r="D54" s="69"/>
      <c r="E54" s="95"/>
      <c r="F54" s="95"/>
      <c r="G54" s="95"/>
      <c r="H54" s="4"/>
      <c r="I54" s="4"/>
      <c r="J54" s="4"/>
      <c r="K54" s="4"/>
      <c r="L54" s="4"/>
      <c r="M54" s="4"/>
      <c r="N54" s="4"/>
      <c r="O54" s="4"/>
    </row>
    <row r="55" spans="1:15" ht="12.75" customHeight="1" x14ac:dyDescent="0.2">
      <c r="D55" s="40"/>
      <c r="E55" s="95"/>
      <c r="F55" s="95"/>
      <c r="G55" s="95"/>
      <c r="H55" s="4"/>
      <c r="I55" s="4"/>
      <c r="J55" s="4"/>
      <c r="K55" s="4"/>
      <c r="L55" s="4"/>
      <c r="M55" s="4"/>
      <c r="N55" s="4"/>
      <c r="O55" s="4"/>
    </row>
    <row r="56" spans="1:15" x14ac:dyDescent="0.2">
      <c r="D56" s="40"/>
      <c r="E56" s="20"/>
      <c r="F56" s="20"/>
      <c r="G56" s="20"/>
    </row>
    <row r="57" spans="1:15" x14ac:dyDescent="0.2">
      <c r="D57" s="40"/>
      <c r="E57" s="20"/>
      <c r="F57" s="20"/>
      <c r="G57" s="20"/>
    </row>
    <row r="58" spans="1:15" x14ac:dyDescent="0.2">
      <c r="C58" s="3"/>
      <c r="D58" s="20"/>
      <c r="E58" s="20"/>
      <c r="F58" s="20"/>
      <c r="G58" s="20"/>
    </row>
    <row r="59" spans="1:15" x14ac:dyDescent="0.2">
      <c r="D59" s="3"/>
      <c r="E59" s="20"/>
      <c r="F59" s="20"/>
      <c r="G59" s="20"/>
    </row>
    <row r="60" spans="1:15" x14ac:dyDescent="0.2">
      <c r="C60" s="76"/>
      <c r="D60" s="40"/>
      <c r="E60" s="40"/>
      <c r="F60" s="40"/>
      <c r="G60" s="40"/>
    </row>
    <row r="61" spans="1:15" x14ac:dyDescent="0.2">
      <c r="D61" s="40"/>
      <c r="E61" s="40"/>
      <c r="F61" s="40"/>
      <c r="G61" s="40"/>
    </row>
    <row r="62" spans="1:15" x14ac:dyDescent="0.2">
      <c r="D62" s="3"/>
      <c r="E62" s="40"/>
      <c r="F62" s="40"/>
      <c r="G62" s="40"/>
    </row>
    <row r="63" spans="1:15" x14ac:dyDescent="0.2">
      <c r="D63" s="40"/>
      <c r="E63" s="40"/>
      <c r="F63" s="40"/>
      <c r="G63" s="40"/>
      <c r="H63" s="40"/>
      <c r="I63" s="40"/>
      <c r="J63" s="40"/>
      <c r="K63" s="40"/>
    </row>
    <row r="64" spans="1:15" x14ac:dyDescent="0.2">
      <c r="D64" s="3"/>
      <c r="E64" s="20"/>
      <c r="F64" s="20"/>
      <c r="G64" s="20"/>
    </row>
    <row r="65" spans="4:7" x14ac:dyDescent="0.2">
      <c r="D65" s="3"/>
      <c r="E65" s="3"/>
      <c r="F65" s="3"/>
      <c r="G65" s="3"/>
    </row>
    <row r="66" spans="4:7" x14ac:dyDescent="0.2">
      <c r="E66" s="40"/>
      <c r="F66" s="40"/>
      <c r="G66" s="40"/>
    </row>
    <row r="67" spans="4:7" x14ac:dyDescent="0.2">
      <c r="E67" s="40"/>
      <c r="F67" s="40"/>
      <c r="G67" s="40"/>
    </row>
    <row r="68" spans="4:7" x14ac:dyDescent="0.2">
      <c r="E68" s="3"/>
      <c r="F68" s="3"/>
      <c r="G68" s="3"/>
    </row>
    <row r="69" spans="4:7" x14ac:dyDescent="0.2">
      <c r="E69" s="40"/>
      <c r="F69" s="40"/>
      <c r="G69" s="40"/>
    </row>
    <row r="70" spans="4:7" x14ac:dyDescent="0.2">
      <c r="E70" s="3"/>
      <c r="F70" s="3"/>
      <c r="G70" s="3"/>
    </row>
    <row r="71" spans="4:7" x14ac:dyDescent="0.2">
      <c r="E71" s="3"/>
      <c r="F71" s="3"/>
      <c r="G71" s="3"/>
    </row>
  </sheetData>
  <mergeCells count="3">
    <mergeCell ref="C1:D1"/>
    <mergeCell ref="C2:D2"/>
    <mergeCell ref="A5:D5"/>
  </mergeCells>
  <phoneticPr fontId="16" type="noConversion"/>
  <pageMargins left="0.59055118110236227" right="0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Įvardytieji diapazonai</vt:lpstr>
      </vt:variant>
      <vt:variant>
        <vt:i4>24</vt:i4>
      </vt:variant>
    </vt:vector>
  </HeadingPairs>
  <TitlesOfParts>
    <vt:vector size="37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12 pr</vt:lpstr>
      <vt:lpstr>13 pr</vt:lpstr>
      <vt:lpstr>'1 pr'!Print_Area</vt:lpstr>
      <vt:lpstr>'10 pr'!Print_Area</vt:lpstr>
      <vt:lpstr>'11 pr'!Print_Area</vt:lpstr>
      <vt:lpstr>'12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'11 pr'!Print_Titles</vt:lpstr>
      <vt:lpstr>'12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Steponas Navajauskas</cp:lastModifiedBy>
  <cp:lastPrinted>2024-01-22T10:14:11Z</cp:lastPrinted>
  <dcterms:created xsi:type="dcterms:W3CDTF">1996-10-14T23:33:28Z</dcterms:created>
  <dcterms:modified xsi:type="dcterms:W3CDTF">2024-02-07T08:32:44Z</dcterms:modified>
</cp:coreProperties>
</file>