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User\Documents\2023-2027\9 Tarybos posėdis\SP1\"/>
    </mc:Choice>
  </mc:AlternateContent>
  <xr:revisionPtr revIDLastSave="0" documentId="8_{60D34F32-0D25-4CE5-9985-79347F4E789F}" xr6:coauthVersionLast="45" xr6:coauthVersionMax="45" xr10:uidLastSave="{00000000-0000-0000-0000-000000000000}"/>
  <bookViews>
    <workbookView xWindow="-120" yWindow="-120" windowWidth="29040" windowHeight="15840" tabRatio="988" xr2:uid="{00000000-000D-0000-FFFF-FFFF00000000}"/>
  </bookViews>
  <sheets>
    <sheet name="01šviet." sheetId="26" r:id="rId1"/>
    <sheet name="02sveikat." sheetId="27" r:id="rId2"/>
    <sheet name="03social." sheetId="28" r:id="rId3"/>
    <sheet name="04sport." sheetId="29" r:id="rId4"/>
    <sheet name="05kultura" sheetId="30" r:id="rId5"/>
    <sheet name="06turizm_paveld" sheetId="31" r:id="rId6"/>
    <sheet name="07Infrastr." sheetId="32" r:id="rId7"/>
    <sheet name="08aplinkosauga" sheetId="33" r:id="rId8"/>
    <sheet name="09ž.ū." sheetId="34" r:id="rId9"/>
    <sheet name="10verslas" sheetId="35" r:id="rId10"/>
    <sheet name="11valdym." sheetId="36" r:id="rId11"/>
    <sheet name="Lešu poreikis iš viso" sheetId="40" r:id="rId12"/>
  </sheets>
  <definedNames>
    <definedName name="_xlnm._FilterDatabase" localSheetId="0" hidden="1">'01šviet.'!$B$20:$L$110</definedName>
    <definedName name="_xlnm._FilterDatabase" localSheetId="1" hidden="1">'02sveikat.'!$B$5:$M$69</definedName>
    <definedName name="_xlnm._FilterDatabase" localSheetId="2" hidden="1">'03social.'!$A$4:$AB$101</definedName>
    <definedName name="_xlnm._FilterDatabase" localSheetId="3" hidden="1">'04sport.'!$B$5:$L$51</definedName>
    <definedName name="_xlnm._FilterDatabase" localSheetId="4" hidden="1">'05kultura'!$A$5:$Q$66</definedName>
    <definedName name="_xlnm._FilterDatabase" localSheetId="5" hidden="1">'06turizm_paveld'!$A$5:$P$50</definedName>
    <definedName name="_xlnm._FilterDatabase" localSheetId="6" hidden="1">'07Infrastr.'!$B$5:$L$90</definedName>
    <definedName name="_xlnm._FilterDatabase" localSheetId="7" hidden="1">'08aplinkosauga'!$B$5:$L$52</definedName>
    <definedName name="_xlnm._FilterDatabase" localSheetId="8" hidden="1">'09ž.ū.'!$A$5:$L$47</definedName>
    <definedName name="_xlnm._FilterDatabase" localSheetId="9" hidden="1">'10verslas'!$A$4:$L$19</definedName>
    <definedName name="_xlnm._FilterDatabase" localSheetId="10" hidden="1">'11valdym.'!$B$5:$L$76</definedName>
    <definedName name="_xlnm.Print_Area" localSheetId="0">'01šviet.'!$A$11:$L$111</definedName>
    <definedName name="_xlnm.Print_Area" localSheetId="1">'02sveikat.'!$B$1:$L$69</definedName>
    <definedName name="_xlnm.Print_Area" localSheetId="2">'03social.'!$B$1:$L$101</definedName>
    <definedName name="_xlnm.Print_Area" localSheetId="3">'04sport.'!$B$1:$L$51</definedName>
    <definedName name="_xlnm.Print_Area" localSheetId="4">'05kultura'!$B$1:$L$55</definedName>
    <definedName name="_xlnm.Print_Area" localSheetId="5">'06turizm_paveld'!$B$1:$L$62</definedName>
    <definedName name="_xlnm.Print_Area" localSheetId="6">'07Infrastr.'!$B$1:$L$90</definedName>
    <definedName name="_xlnm.Print_Area" localSheetId="7">'08aplinkosauga'!$B$1:$L$52</definedName>
    <definedName name="_xlnm.Print_Area" localSheetId="8">'09ž.ū.'!$A$1:$L$47</definedName>
    <definedName name="_xlnm.Print_Area" localSheetId="9">'10verslas'!$B$1:$L$32</definedName>
    <definedName name="_xlnm.Print_Area" localSheetId="10">'11valdym.'!$B$1:$L$76</definedName>
    <definedName name="_xlnm.Print_Titles" localSheetId="0">'01šviet.'!$18:$20</definedName>
    <definedName name="_xlnm.Print_Titles" localSheetId="6">'07Infrastr.'!$3:$5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27" l="1"/>
  <c r="G64" i="27"/>
  <c r="E64" i="27"/>
  <c r="F62" i="27"/>
  <c r="G62" i="27"/>
  <c r="E62" i="27"/>
  <c r="F61" i="27"/>
  <c r="G61" i="27"/>
  <c r="E61" i="27"/>
  <c r="F62" i="30" l="1"/>
  <c r="G62" i="30"/>
  <c r="E62" i="30"/>
  <c r="F61" i="30"/>
  <c r="G61" i="30"/>
  <c r="E61" i="30"/>
  <c r="F59" i="30"/>
  <c r="G59" i="30"/>
  <c r="E59" i="30"/>
  <c r="F58" i="30"/>
  <c r="G58" i="30"/>
  <c r="E58" i="30"/>
  <c r="F44" i="33"/>
  <c r="G44" i="33"/>
  <c r="F107" i="26"/>
  <c r="G107" i="26"/>
  <c r="E107" i="26"/>
  <c r="F76" i="36" l="1"/>
  <c r="G76" i="36"/>
  <c r="E76" i="36"/>
  <c r="F52" i="33"/>
  <c r="G52" i="33"/>
  <c r="E52" i="33"/>
  <c r="E43" i="34" l="1"/>
  <c r="F43" i="34"/>
  <c r="G43" i="34"/>
  <c r="E5" i="28" l="1"/>
  <c r="F5" i="28"/>
  <c r="G5" i="28"/>
  <c r="E86" i="32"/>
  <c r="F86" i="32"/>
  <c r="G86" i="32"/>
  <c r="E82" i="32"/>
  <c r="F82" i="32"/>
  <c r="G82" i="32"/>
  <c r="E96" i="28"/>
  <c r="F96" i="28"/>
  <c r="G96" i="28"/>
  <c r="E102" i="26" l="1"/>
  <c r="E106" i="26" l="1"/>
  <c r="F106" i="26"/>
  <c r="G106" i="26"/>
  <c r="E43" i="29" l="1"/>
  <c r="F43" i="29"/>
  <c r="G43" i="29"/>
  <c r="F103" i="26" l="1"/>
  <c r="G103" i="26"/>
  <c r="E105" i="26"/>
  <c r="F105" i="26"/>
  <c r="G105" i="26"/>
  <c r="E94" i="28" l="1"/>
  <c r="F94" i="28"/>
  <c r="G94" i="28"/>
  <c r="E93" i="28"/>
  <c r="F93" i="28"/>
  <c r="G93" i="28"/>
  <c r="F102" i="26" l="1"/>
  <c r="G102" i="26"/>
  <c r="F21" i="26"/>
  <c r="G21" i="26"/>
  <c r="E46" i="29" l="1"/>
  <c r="F46" i="29"/>
  <c r="G46" i="29"/>
  <c r="E22" i="26" l="1"/>
  <c r="E21" i="26" l="1"/>
  <c r="E103" i="26"/>
  <c r="E19" i="33"/>
  <c r="E44" i="33" s="1"/>
  <c r="E68" i="36" l="1"/>
  <c r="F68" i="36"/>
  <c r="G68" i="36"/>
  <c r="E48" i="36" l="1"/>
  <c r="F48" i="36"/>
  <c r="G48" i="36"/>
  <c r="E62" i="31" l="1"/>
  <c r="F62" i="31"/>
  <c r="G62" i="31"/>
  <c r="E88" i="32"/>
  <c r="F88" i="32"/>
  <c r="G88" i="32"/>
  <c r="E85" i="32"/>
  <c r="F85" i="32"/>
  <c r="G85" i="32"/>
  <c r="E83" i="32"/>
  <c r="F83" i="32"/>
  <c r="G83" i="32"/>
  <c r="E54" i="31" l="1"/>
  <c r="F54" i="31"/>
  <c r="G54" i="31"/>
  <c r="G90" i="32" l="1"/>
  <c r="E90" i="32"/>
  <c r="F90" i="32"/>
  <c r="E101" i="28"/>
  <c r="F101" i="28"/>
  <c r="G101" i="28"/>
  <c r="E69" i="27"/>
  <c r="F69" i="27"/>
  <c r="G69" i="27"/>
  <c r="E110" i="26"/>
  <c r="F110" i="26"/>
  <c r="G110" i="26"/>
  <c r="D26" i="40" l="1"/>
  <c r="F26" i="40"/>
  <c r="E26" i="40"/>
  <c r="E26" i="30"/>
  <c r="F26" i="30"/>
  <c r="G26" i="30"/>
  <c r="E45" i="33"/>
  <c r="F45" i="33"/>
  <c r="G45" i="33"/>
  <c r="E44" i="29"/>
  <c r="F44" i="29"/>
  <c r="G44" i="29"/>
  <c r="E11" i="32" l="1"/>
  <c r="F11" i="32"/>
  <c r="G11" i="32"/>
  <c r="E71" i="36" l="1"/>
  <c r="F71" i="36"/>
  <c r="G71" i="36"/>
  <c r="E5" i="35" l="1"/>
  <c r="F5" i="35"/>
  <c r="G5" i="35"/>
  <c r="D23" i="40" l="1"/>
  <c r="E23" i="40"/>
  <c r="F23" i="40"/>
  <c r="E72" i="36"/>
  <c r="F72" i="36"/>
  <c r="G72" i="36"/>
  <c r="E69" i="36"/>
  <c r="F69" i="36"/>
  <c r="G69" i="36"/>
  <c r="E70" i="36"/>
  <c r="F70" i="36"/>
  <c r="G70" i="36"/>
  <c r="E25" i="35"/>
  <c r="F25" i="35"/>
  <c r="G25" i="35"/>
  <c r="E24" i="35"/>
  <c r="F24" i="35"/>
  <c r="G24" i="35"/>
  <c r="E30" i="35"/>
  <c r="F30" i="35"/>
  <c r="G30" i="35"/>
  <c r="E39" i="34"/>
  <c r="F39" i="34"/>
  <c r="G39" i="34"/>
  <c r="E40" i="34"/>
  <c r="F40" i="34"/>
  <c r="G40" i="34"/>
  <c r="E42" i="34"/>
  <c r="F42" i="34"/>
  <c r="G42" i="34"/>
  <c r="E46" i="33"/>
  <c r="F46" i="33"/>
  <c r="F42" i="33" s="1"/>
  <c r="G46" i="33"/>
  <c r="G42" i="33" s="1"/>
  <c r="E47" i="33"/>
  <c r="F47" i="33"/>
  <c r="G47" i="33"/>
  <c r="E60" i="31"/>
  <c r="F60" i="31"/>
  <c r="G60" i="31"/>
  <c r="E40" i="31"/>
  <c r="F40" i="31"/>
  <c r="G40" i="31"/>
  <c r="E55" i="31"/>
  <c r="F55" i="31"/>
  <c r="G55" i="31"/>
  <c r="E57" i="31"/>
  <c r="F57" i="31"/>
  <c r="G57" i="31"/>
  <c r="E17" i="31"/>
  <c r="F17" i="31"/>
  <c r="G17" i="31"/>
  <c r="E60" i="30"/>
  <c r="F60" i="30"/>
  <c r="G60" i="30"/>
  <c r="E49" i="29"/>
  <c r="F49" i="29"/>
  <c r="G49" i="29"/>
  <c r="E45" i="29"/>
  <c r="F45" i="29"/>
  <c r="G45" i="29"/>
  <c r="E95" i="28"/>
  <c r="F95" i="28"/>
  <c r="G95" i="28"/>
  <c r="E63" i="27"/>
  <c r="F63" i="27"/>
  <c r="G63" i="27"/>
  <c r="E104" i="26"/>
  <c r="F104" i="26"/>
  <c r="G104" i="26"/>
  <c r="E71" i="32"/>
  <c r="F71" i="32"/>
  <c r="G71" i="32"/>
  <c r="E57" i="32"/>
  <c r="F57" i="32"/>
  <c r="G57" i="32"/>
  <c r="F22" i="35" l="1"/>
  <c r="F100" i="26"/>
  <c r="E100" i="26"/>
  <c r="G100" i="26"/>
  <c r="G109" i="26" s="1"/>
  <c r="F18" i="40"/>
  <c r="F22" i="40"/>
  <c r="E20" i="40"/>
  <c r="F20" i="40"/>
  <c r="E18" i="40"/>
  <c r="D18" i="40"/>
  <c r="E56" i="30"/>
  <c r="E42" i="33"/>
  <c r="E22" i="40"/>
  <c r="D20" i="40"/>
  <c r="E21" i="40"/>
  <c r="F24" i="40"/>
  <c r="D22" i="40"/>
  <c r="D21" i="40"/>
  <c r="E24" i="40"/>
  <c r="F52" i="31"/>
  <c r="F61" i="31" s="1"/>
  <c r="E22" i="35"/>
  <c r="E31" i="35" s="1"/>
  <c r="D24" i="40"/>
  <c r="F19" i="40"/>
  <c r="E19" i="40"/>
  <c r="D19" i="40"/>
  <c r="F21" i="40"/>
  <c r="E66" i="36"/>
  <c r="G66" i="36"/>
  <c r="G75" i="36" s="1"/>
  <c r="F66" i="36"/>
  <c r="F75" i="36" s="1"/>
  <c r="G22" i="35"/>
  <c r="G31" i="35" s="1"/>
  <c r="F31" i="35"/>
  <c r="G37" i="34"/>
  <c r="G46" i="34" s="1"/>
  <c r="E37" i="34"/>
  <c r="F37" i="34"/>
  <c r="F46" i="34" s="1"/>
  <c r="G51" i="33"/>
  <c r="F51" i="33"/>
  <c r="E80" i="32"/>
  <c r="F80" i="32"/>
  <c r="F89" i="32" s="1"/>
  <c r="G80" i="32"/>
  <c r="G89" i="32" s="1"/>
  <c r="G52" i="31"/>
  <c r="G61" i="31" s="1"/>
  <c r="E52" i="31"/>
  <c r="F56" i="30"/>
  <c r="F65" i="30" s="1"/>
  <c r="G56" i="30"/>
  <c r="G65" i="30" s="1"/>
  <c r="F41" i="29"/>
  <c r="F50" i="29" s="1"/>
  <c r="G41" i="29"/>
  <c r="G50" i="29" s="1"/>
  <c r="E41" i="29"/>
  <c r="E59" i="27"/>
  <c r="F59" i="27"/>
  <c r="F68" i="27" s="1"/>
  <c r="G59" i="27"/>
  <c r="G68" i="27" s="1"/>
  <c r="E46" i="34" l="1"/>
  <c r="E61" i="31"/>
  <c r="E65" i="30"/>
  <c r="E50" i="29"/>
  <c r="E89" i="32"/>
  <c r="E75" i="36"/>
  <c r="E51" i="33"/>
  <c r="E68" i="27"/>
  <c r="E109" i="26"/>
  <c r="F109" i="26"/>
  <c r="E50" i="32"/>
  <c r="F50" i="32"/>
  <c r="G50" i="32"/>
  <c r="E42" i="36"/>
  <c r="F42" i="36"/>
  <c r="G42" i="36"/>
  <c r="E6" i="36"/>
  <c r="F6" i="36"/>
  <c r="G6" i="36"/>
  <c r="E34" i="36"/>
  <c r="F34" i="36"/>
  <c r="G34" i="36"/>
  <c r="E55" i="36" l="1"/>
  <c r="F55" i="36"/>
  <c r="G55" i="36"/>
  <c r="E6" i="32" l="1"/>
  <c r="F6" i="32"/>
  <c r="F78" i="32" s="1"/>
  <c r="G6" i="32"/>
  <c r="G78" i="32" s="1"/>
  <c r="E32" i="33"/>
  <c r="F32" i="33"/>
  <c r="G32" i="33"/>
  <c r="E78" i="32" l="1"/>
  <c r="G79" i="32"/>
  <c r="F10" i="40"/>
  <c r="F79" i="32"/>
  <c r="E10" i="40"/>
  <c r="E15" i="33"/>
  <c r="F15" i="33"/>
  <c r="G15" i="33"/>
  <c r="E79" i="32" l="1"/>
  <c r="D10" i="40"/>
  <c r="E6" i="33"/>
  <c r="F6" i="33"/>
  <c r="F40" i="33" s="1"/>
  <c r="G6" i="33"/>
  <c r="G40" i="33" s="1"/>
  <c r="E40" i="33" l="1"/>
  <c r="E41" i="33" s="1"/>
  <c r="E11" i="40"/>
  <c r="F41" i="33"/>
  <c r="F11" i="40"/>
  <c r="G41" i="33"/>
  <c r="E17" i="35"/>
  <c r="F17" i="35"/>
  <c r="G17" i="35"/>
  <c r="E6" i="31"/>
  <c r="F6" i="31"/>
  <c r="F50" i="31" s="1"/>
  <c r="G6" i="31"/>
  <c r="G50" i="31" s="1"/>
  <c r="E18" i="34"/>
  <c r="F18" i="34"/>
  <c r="G18" i="34"/>
  <c r="E6" i="34"/>
  <c r="F6" i="34"/>
  <c r="G6" i="34"/>
  <c r="E50" i="31" l="1"/>
  <c r="D11" i="40"/>
  <c r="E51" i="31"/>
  <c r="D9" i="40"/>
  <c r="G51" i="31"/>
  <c r="F9" i="40"/>
  <c r="F51" i="31"/>
  <c r="E9" i="40"/>
  <c r="G20" i="35"/>
  <c r="F20" i="35"/>
  <c r="E20" i="35"/>
  <c r="G35" i="34"/>
  <c r="F35" i="34"/>
  <c r="E35" i="34"/>
  <c r="E21" i="35" l="1"/>
  <c r="D13" i="40"/>
  <c r="G36" i="34"/>
  <c r="F12" i="40"/>
  <c r="F36" i="34"/>
  <c r="E12" i="40"/>
  <c r="E36" i="34"/>
  <c r="D12" i="40"/>
  <c r="F13" i="40"/>
  <c r="G21" i="35"/>
  <c r="F21" i="35"/>
  <c r="E13" i="40"/>
  <c r="E34" i="26" l="1"/>
  <c r="F34" i="26"/>
  <c r="G34" i="26"/>
  <c r="E45" i="26"/>
  <c r="F45" i="26"/>
  <c r="G45" i="26"/>
  <c r="E56" i="26"/>
  <c r="F56" i="26"/>
  <c r="G56" i="26"/>
  <c r="E68" i="26"/>
  <c r="F68" i="26"/>
  <c r="G68" i="26"/>
  <c r="E61" i="26"/>
  <c r="F61" i="26"/>
  <c r="G61" i="26"/>
  <c r="G98" i="26" l="1"/>
  <c r="F4" i="40" s="1"/>
  <c r="E98" i="26"/>
  <c r="D4" i="40" s="1"/>
  <c r="F98" i="26"/>
  <c r="E4" i="40" s="1"/>
  <c r="E99" i="26" l="1"/>
  <c r="G99" i="26"/>
  <c r="F99" i="26"/>
  <c r="E44" i="30" l="1"/>
  <c r="F44" i="30"/>
  <c r="G44" i="30"/>
  <c r="E21" i="36" l="1"/>
  <c r="F21" i="36"/>
  <c r="F64" i="36" s="1"/>
  <c r="G21" i="36"/>
  <c r="G64" i="36" s="1"/>
  <c r="E33" i="30"/>
  <c r="F33" i="30"/>
  <c r="G33" i="30"/>
  <c r="E64" i="36" l="1"/>
  <c r="F14" i="40"/>
  <c r="G65" i="36"/>
  <c r="E14" i="40"/>
  <c r="F65" i="36"/>
  <c r="D14" i="40"/>
  <c r="E65" i="36" l="1"/>
  <c r="E17" i="30"/>
  <c r="F17" i="30"/>
  <c r="G17" i="30"/>
  <c r="E6" i="30"/>
  <c r="F6" i="30"/>
  <c r="G6" i="30"/>
  <c r="G54" i="30" l="1"/>
  <c r="E54" i="30"/>
  <c r="F54" i="30"/>
  <c r="E23" i="29"/>
  <c r="F23" i="29"/>
  <c r="G23" i="29"/>
  <c r="E30" i="29"/>
  <c r="F30" i="29"/>
  <c r="G30" i="29"/>
  <c r="E13" i="29"/>
  <c r="F13" i="29"/>
  <c r="G13" i="29"/>
  <c r="E8" i="40" l="1"/>
  <c r="F55" i="30"/>
  <c r="E55" i="30"/>
  <c r="D8" i="40"/>
  <c r="F8" i="40"/>
  <c r="G55" i="30"/>
  <c r="E6" i="29"/>
  <c r="E39" i="29" s="1"/>
  <c r="F6" i="29"/>
  <c r="F39" i="29" s="1"/>
  <c r="G6" i="29"/>
  <c r="G39" i="29" s="1"/>
  <c r="E40" i="29" l="1"/>
  <c r="G40" i="29"/>
  <c r="F7" i="40"/>
  <c r="F40" i="29"/>
  <c r="E7" i="40"/>
  <c r="D7" i="40"/>
  <c r="E76" i="28"/>
  <c r="F76" i="28"/>
  <c r="G76" i="28"/>
  <c r="E60" i="28" l="1"/>
  <c r="F60" i="28"/>
  <c r="G60" i="28"/>
  <c r="E34" i="28"/>
  <c r="F34" i="28"/>
  <c r="G34" i="28"/>
  <c r="E26" i="28"/>
  <c r="F26" i="28"/>
  <c r="G26" i="28"/>
  <c r="G91" i="28" l="1"/>
  <c r="F91" i="28"/>
  <c r="E91" i="28"/>
  <c r="G89" i="28"/>
  <c r="E89" i="28"/>
  <c r="F89" i="28"/>
  <c r="E6" i="27"/>
  <c r="F6" i="27"/>
  <c r="G6" i="27"/>
  <c r="E22" i="27"/>
  <c r="F22" i="27"/>
  <c r="G22" i="27"/>
  <c r="G90" i="28" l="1"/>
  <c r="F6" i="40"/>
  <c r="G100" i="28"/>
  <c r="F25" i="40" s="1"/>
  <c r="F16" i="40"/>
  <c r="F17" i="40" s="1"/>
  <c r="F90" i="28"/>
  <c r="E6" i="40"/>
  <c r="F100" i="28"/>
  <c r="E25" i="40" s="1"/>
  <c r="E16" i="40"/>
  <c r="E17" i="40" s="1"/>
  <c r="E90" i="28"/>
  <c r="D6" i="40"/>
  <c r="E100" i="28"/>
  <c r="D25" i="40" s="1"/>
  <c r="D16" i="40"/>
  <c r="D17" i="40" s="1"/>
  <c r="E45" i="27"/>
  <c r="F45" i="27"/>
  <c r="G45" i="27"/>
  <c r="E41" i="27"/>
  <c r="F41" i="27"/>
  <c r="G41" i="27"/>
  <c r="G57" i="27" l="1"/>
  <c r="F5" i="40" s="1"/>
  <c r="F57" i="27"/>
  <c r="E5" i="40" s="1"/>
  <c r="E57" i="27"/>
  <c r="D5" i="40" s="1"/>
  <c r="F58" i="27" l="1"/>
  <c r="E15" i="40"/>
  <c r="G58" i="27"/>
  <c r="F15" i="40"/>
  <c r="E58" i="27"/>
  <c r="D15" i="40"/>
  <c r="D27" i="40" s="1"/>
  <c r="E27" i="40" l="1"/>
  <c r="F27" i="40"/>
</calcChain>
</file>

<file path=xl/sharedStrings.xml><?xml version="1.0" encoding="utf-8"?>
<sst xmlns="http://schemas.openxmlformats.org/spreadsheetml/2006/main" count="2467" uniqueCount="1345">
  <si>
    <t>Likviduoti avarinius židinius</t>
  </si>
  <si>
    <t>SB</t>
  </si>
  <si>
    <t>ES</t>
  </si>
  <si>
    <t>PR</t>
  </si>
  <si>
    <t>SK</t>
  </si>
  <si>
    <t>SBVB</t>
  </si>
  <si>
    <t>ĮP</t>
  </si>
  <si>
    <t>Bendrojo ugdymo mokyklas lankančiųjų mokinių skaičius</t>
  </si>
  <si>
    <t>Finansuotų projektų skaičius</t>
  </si>
  <si>
    <t>Įgyvendintų prevencinių priemonių skaičius</t>
  </si>
  <si>
    <t>Inventorizuotų nekilnojamojo turto objektų skaičius</t>
  </si>
  <si>
    <t>Paklota vandentiekio ir nuotekų tinklų, m</t>
  </si>
  <si>
    <t>Remontuotų objektų skaičius</t>
  </si>
  <si>
    <t>Remontuotų biudžetinių įstaigų kiemų skaičius</t>
  </si>
  <si>
    <t>Atlikta numatytų darbų, proc.</t>
  </si>
  <si>
    <t>Pastatų, kurių stogai remontuoti, skaičius</t>
  </si>
  <si>
    <t xml:space="preserve">Įteiktas Metų medicinos darbuotojo apdovanojimas  </t>
  </si>
  <si>
    <t>Kastruotų bešeimininkių kačių skaičius</t>
  </si>
  <si>
    <t xml:space="preserve">Įgyvendinti Aplinkos apsaugos rėmimo specialiosios programos finansuojamas priemones </t>
  </si>
  <si>
    <t>Finansuotos medžiojamų gyvūnų daromos žalos prevencijos ir kitos priemonės (paraiškų sk.)</t>
  </si>
  <si>
    <t>Duomenų teikimo skaičius</t>
  </si>
  <si>
    <t>Išduotų pažymų skaičius</t>
  </si>
  <si>
    <t>Atliktų patikrinimų (įmonių, įstaigų, organizacijų) skaičius</t>
  </si>
  <si>
    <t>Parengtų mobilizacijos planų skaičius</t>
  </si>
  <si>
    <t>Aktyvaus jaunimo dalis, proc. nuo bendro rajono jaunimo skaičiaus</t>
  </si>
  <si>
    <t>Suteiktos teisinės pagalbos atvejų skaičius</t>
  </si>
  <si>
    <t>Funkciją įgyvendinančių institucijų skaičius</t>
  </si>
  <si>
    <t>Užtikrinti finansavimą nenumatytoms išlaidoms dengti bei valdyti prisiimtus finansinius įsipareigojimus</t>
  </si>
  <si>
    <t>Patvirtintų pavėžėjimo išlaidų kompensavimas</t>
  </si>
  <si>
    <t>Paraiškų už papildomą bičių maitinimą skaičius</t>
  </si>
  <si>
    <t>2</t>
  </si>
  <si>
    <t>Remontuoti objektus pagal administracijos direktoriaus įsakymus</t>
  </si>
  <si>
    <t>Vaikų skaičius priešmokyklinio ugdymo grupėse</t>
  </si>
  <si>
    <t>Mokinių, kuriems skirti piniginiai prizai, skaičius</t>
  </si>
  <si>
    <t>Mokinių, gaunančių nemokamą maitinimą, skaičius</t>
  </si>
  <si>
    <t>Asmenų, gaunančių savivaldybės paramą, skaičius</t>
  </si>
  <si>
    <t>Parduotų su nuolaida bilietų skaičius (tūkst.)</t>
  </si>
  <si>
    <t>Asmenų, gaunančių kompensaciją, skaičius</t>
  </si>
  <si>
    <t>Išduotų leidinių skaičius per metus (tūkst.)</t>
  </si>
  <si>
    <t>Muziejaus lankytojų skaičius (tūkst.)</t>
  </si>
  <si>
    <t>Finansuotų  projektų skaičius</t>
  </si>
  <si>
    <t>Kultūros premijos laureatų skaičius</t>
  </si>
  <si>
    <t>Vertinimo kriterijai</t>
  </si>
  <si>
    <t>Pavadinimas</t>
  </si>
  <si>
    <t>01</t>
  </si>
  <si>
    <t>02</t>
  </si>
  <si>
    <t>03</t>
  </si>
  <si>
    <t>04</t>
  </si>
  <si>
    <t>05</t>
  </si>
  <si>
    <t>06</t>
  </si>
  <si>
    <t>07</t>
  </si>
  <si>
    <t>08</t>
  </si>
  <si>
    <t>09</t>
  </si>
  <si>
    <t>10</t>
  </si>
  <si>
    <t>11</t>
  </si>
  <si>
    <t>iš jų:</t>
  </si>
  <si>
    <t>Įgyvendinti neformaliojo suaugusiųjų švietimo ir tęstinio mokymosi veiksmų planą</t>
  </si>
  <si>
    <t>Asmenų, gavusių būsto nuomos ar išperkamosios būsto nuomos mokesčių dalies kompensaciją, skaičius iš bendro asmenų, turinčių teisę į paramą būstui išsinuomoti ir įrašytų  į sąrašus, skaičiaus, proc.</t>
  </si>
  <si>
    <t xml:space="preserve">Metodininkų, besirūpinančių sportine veikla seniūnijose, skaičius </t>
  </si>
  <si>
    <t>Organizuotų tarptautinių mainų skaičius</t>
  </si>
  <si>
    <t>1/0</t>
  </si>
  <si>
    <t>Restauruotų objektų skaičius</t>
  </si>
  <si>
    <t>Atlikta einamaisiais metais numatytų darbų, proc.</t>
  </si>
  <si>
    <t>100</t>
  </si>
  <si>
    <t>Parengtų specialiųjų, detaliųjų, geodezinių planų skaičius</t>
  </si>
  <si>
    <t>Objektų skaičius, kuriuose likviduoti avariniai židiniai</t>
  </si>
  <si>
    <t>Lėšų dalis, tenkanti rajono kaimiškųjų seniūnijų kelių  ir gatvių tvarkymui, plėtojimui nuo bendros Kelių priežiūros ir plėtros programos lėšų, proc.</t>
  </si>
  <si>
    <t>1</t>
  </si>
  <si>
    <t>Atnaujintų seniūnijų pastatų skaičius</t>
  </si>
  <si>
    <t>Remontuojamų, prižiūrimų melioracijos griovių ilgis, km</t>
  </si>
  <si>
    <t>Finansuotų bendruomeninių organizacijų skaičius</t>
  </si>
  <si>
    <t>Įgyvendinta einamaisiais metais numatomų atlikti projekto veiklų proc.</t>
  </si>
  <si>
    <t>Atnaujintų/įrengtų vaikų sporto ir žaidimų aikštelių skaičius</t>
  </si>
  <si>
    <t>Parengtos techninės dokumentacijos skaičius</t>
  </si>
  <si>
    <t>Brandos egzaminus laikančiųjų skaičius</t>
  </si>
  <si>
    <t>Įteiktų apdovanojimų skaičius</t>
  </si>
  <si>
    <t>Įgyvendinamų programų skaičius</t>
  </si>
  <si>
    <t>Savivaldybei patikėjimo teise perduotų valstybinės žemės sklypų skaičius</t>
  </si>
  <si>
    <t>Objektų, pritaikytų neįgaliųjų poreikiams, skaičius</t>
  </si>
  <si>
    <t>Įsigytų socialinės paskirties butų skaičius</t>
  </si>
  <si>
    <t xml:space="preserve">Koncertinius kostiumų komplektus/instrumentus atsinaujinusių kolektyvų skaičius </t>
  </si>
  <si>
    <t>Įgyvendinamų priemonių skaičius</t>
  </si>
  <si>
    <t>Teikti Metų socialinio darbuotojo apdovanojimą</t>
  </si>
  <si>
    <t>~200</t>
  </si>
  <si>
    <t>Vykdyti neformaliojo vaikų švietimo programas</t>
  </si>
  <si>
    <t>Savanorių ugniagesių veikloje dalyvaujančių gyventojų skaičius</t>
  </si>
  <si>
    <t>Įteiktas Metų socialinio darbuotojo apdovanojimas</t>
  </si>
  <si>
    <t>Paslaugas gavusių asmenų skaičius</t>
  </si>
  <si>
    <t>Apsilankymų bibliotekose skaičius (tūkst. kartų)</t>
  </si>
  <si>
    <t xml:space="preserve"> Visuomenės sveikatos rėmimo specialiosios programos įgyvendinimas, proc.</t>
  </si>
  <si>
    <t xml:space="preserve">Užtikrinti efektyvią VšĮ Kėdainių turizmo ir verslo informacijos centro veiklą turizmo srityje </t>
  </si>
  <si>
    <t xml:space="preserve">Pacientų, patenkintų pirminės asmens sveikatos priežiūros paslaugų kokybe, skaičiaus didėjimas (proc.). </t>
  </si>
  <si>
    <t>Asmenų, kurių neveiksnumas peržiūrėtas, skaičius</t>
  </si>
  <si>
    <t>Tvarkomų objektų skaičius</t>
  </si>
  <si>
    <t>Įregistruotų žemės ūkio valdų skaičius (įregistravimas, išregistravimas, kasmetinis duomenų atnaujinimas)</t>
  </si>
  <si>
    <t>Paramos už žemės ūkio naudmenas ir kitus plotus bei gyvulius priimtų paraiškų skaičius (pasėlių deklaracijos pildymas, deklaruojamų laukų įbraižymas, duomenų keitimas, pasikeitusių KŽS ribų aprašymas)</t>
  </si>
  <si>
    <t>Prašymų dėl medžiojamųjų gyvūnų padarytos žalos nustatymo skaičius (pasėliams, miškui padarytos žalos įvertinimas vietoje ir apžiūros aktų surašymas, sprendimų paruošimas)</t>
  </si>
  <si>
    <t>Pateiktų paraiškų dalies draudimo įmokų kompensacijai gauti skaičius (augalų draudimas nuo nepalankių oro sąlygų; paraiškų priėmimas, duomenų sutikrinimas, kompensuojamos sumos apskaičiavimas, duomenų suvedimas į ŽŪMIS ir KOTIS)</t>
  </si>
  <si>
    <t>Pieno gamybos ir realizavimo metinių deklaracijų skaičius</t>
  </si>
  <si>
    <t>Aptarnaujamos žemės ūkio technikos, įregistruotos rajone, skaičius</t>
  </si>
  <si>
    <t>Atliktų techninių apžiūrų skaičius</t>
  </si>
  <si>
    <t>Vaikų skaičius ikimokyklinio ugdymo grupėse</t>
  </si>
  <si>
    <t>Nelankančių bendrojo ugdymo mokyklų vaikų iki 16 metų skaičius</t>
  </si>
  <si>
    <t>Asmenų, kuriems suteiktos paslaugos, skaičius</t>
  </si>
  <si>
    <t>Modernizuotų objektų skaičius</t>
  </si>
  <si>
    <t>Plėtoti, atnaujinti viešąją infrastruktūrą, atsižvelgiant į turizmo plėtros ir rekreacijos poreikius</t>
  </si>
  <si>
    <t>Suremontuotų objektų skaičius</t>
  </si>
  <si>
    <t>Vaikų, lankančių neformaliojo vaikų švietimo mokyklas, skaičius</t>
  </si>
  <si>
    <t>Įregistruotų ūkininkų ūkių skaičius (įregistravimas, išregistravimas, duomenų atnaujinimas)</t>
  </si>
  <si>
    <t>Finansinių įsipareigojimų vykdymo savalaikiškumas, proc.</t>
  </si>
  <si>
    <t>Prižiūrimų žvyrkelių ilgis, km</t>
  </si>
  <si>
    <t>Įsigytų įrenginių skaičius</t>
  </si>
  <si>
    <t>Atstatytų objektų skaičius</t>
  </si>
  <si>
    <t>Atnaujintų teritorijų skaičius, m2</t>
  </si>
  <si>
    <t>Užtikrinti rajono gyventojų viešąją tvarką ir viešąjį saugumą</t>
  </si>
  <si>
    <t>Stebėjimo vietų viešosiose erdvėse skaičius</t>
  </si>
  <si>
    <t>Suorganizuotų vaiko gerovės komisijų posėdžių skaičius</t>
  </si>
  <si>
    <t>Atliktų  kontrolės ir audito tarnybos auditų skaičius pagal patvirtintą metų planą (proc.)</t>
  </si>
  <si>
    <t>Savivaldybėje esančių seniūnijų skaičius</t>
  </si>
  <si>
    <t>Organizuoti ir užtikrinti kokybišką valstybės perduotų  funkcijų įgyvendinimą</t>
  </si>
  <si>
    <t>Mokytojų ir kitų ugdymo procese dalyvaujančių specialistų, kuriems kompensuojamos išlaidos, skaičius</t>
  </si>
  <si>
    <t xml:space="preserve">Organizuotų kvalifikacijos tobulinimo renginių skaičius / kvalifikaciją ir kompetenciją tobulinusių  pedagogų, pagalbos mokinių specialistų, vadovų skaičius </t>
  </si>
  <si>
    <t>150 / 3500</t>
  </si>
  <si>
    <t>3</t>
  </si>
  <si>
    <t>Sudaryti sąlygas gyventojams stiprinti sveikatą, kurti ir plėtoti su sveikatos stiprinimu susijusias paslaugas</t>
  </si>
  <si>
    <t>Surinktų beglobių gyvūnų skaičius</t>
  </si>
  <si>
    <t>Išsaugoti istorinį bei kultūros paveldą, didinti jo patrauklumą ir žinomumą</t>
  </si>
  <si>
    <t>Finansuotų vaikų vasaros poilsio ir užimtumo programų skaičius</t>
  </si>
  <si>
    <t>kartografinių-informacinių turistinių leidinių leidyba</t>
  </si>
  <si>
    <t>Suorganizuotų mokymų, susitikimų, renginių, forumų skaičius</t>
  </si>
  <si>
    <t>Gerinti kultūros paskirties viešąją infrastruktūrą, modernizuoti materialinę ir edukacinę aplinką</t>
  </si>
  <si>
    <t>Atnaujintų objektų skaičius</t>
  </si>
  <si>
    <t>techninės ir metodinės pagalbos rajono  verslininkams, verslo įmonėms, asmenims, ketinantiems pradėti verslą, investuotojams teikimas</t>
  </si>
  <si>
    <t>savivaldybės įmonių duomenų bazės atnaujinimas, verslo situacijos analizė, duomenų apdorojimas ir viešinimas</t>
  </si>
  <si>
    <t>viešojo ir privataus sektorių bendravimo skatinimas, susitikimų, forumų organizavimas</t>
  </si>
  <si>
    <t>Sudaryti palankias sąlygas sumanios pramonės ir logistikos srities verslų atsiradimui, plėtrai bei investicijų pritraukimui</t>
  </si>
  <si>
    <t>Įstaigų skaičius, kuriose įrengtos laboratorijos</t>
  </si>
  <si>
    <t>Apsilankymai (kartais) žemo slenksčio paslaugų kabinetuose per metus</t>
  </si>
  <si>
    <t>Surengtų akcijų, seminarų, viešinimo priemonių skaičius</t>
  </si>
  <si>
    <t>~11</t>
  </si>
  <si>
    <t>Tiriamų parametrų skaičius</t>
  </si>
  <si>
    <t xml:space="preserve">dalyvavimas turizmo parodose, mugėse, šventėse </t>
  </si>
  <si>
    <t>~300</t>
  </si>
  <si>
    <t>Kėdainių rajono savivaldybėje apsilankiusių turistų skaičius per metus (tūkst. asmenų/ per metus) (vertinami Kėdainių TVIC apsilankę turistai)</t>
  </si>
  <si>
    <t>Veikloje dalyvaujančių partnerių skaičius</t>
  </si>
  <si>
    <t xml:space="preserve">Finansuoti vaikų vasaros stovyklų ir kitų neformaliojo vaikų švietimo veiklų programas  </t>
  </si>
  <si>
    <t>Investicijoms parengtų viešųjų teritorijų plotas, ha</t>
  </si>
  <si>
    <t>Įgyvendinta projektų veiklų proc.</t>
  </si>
  <si>
    <t>Siekti gyventojų sveikatos išsaugojimo, gerinant sveikatos priežiūros paslaugų kokybę ir prieinamumą</t>
  </si>
  <si>
    <t>turizmo maršrutų, individualių ekskursijų programų rengimas</t>
  </si>
  <si>
    <t>Įstaigų, plečiančių skaitmeninimą,  skaičius</t>
  </si>
  <si>
    <t>300/14</t>
  </si>
  <si>
    <t>&gt;180</t>
  </si>
  <si>
    <t>Atlikti Paberžės klebonijos ir svirno restauravimo ir remonto darbus</t>
  </si>
  <si>
    <t>Finansuotų vaikų dienos centrų  skaičius/veiklose dalyvavusių vaikų, jaunuolių  skaičius</t>
  </si>
  <si>
    <t>~500</t>
  </si>
  <si>
    <t xml:space="preserve">Atliktų, einamaisiais metais numatytų darbų, proc. </t>
  </si>
  <si>
    <t>Kėdainių rajono savivaldybės smulkaus verslo rėmimo fondo administravimas</t>
  </si>
  <si>
    <t>savivaldybės administracijos, Kėdainių TVIC ir verslą vienijančių asociacijų bendradarbiavimo stiprinimas</t>
  </si>
  <si>
    <t>1/1/1</t>
  </si>
  <si>
    <t>Įgyvendintų programų skaičius</t>
  </si>
  <si>
    <t>Patalpų, kuriose įrengta vėdinimo (kondicionavimo) sistema, skaičius</t>
  </si>
  <si>
    <t>32/100</t>
  </si>
  <si>
    <t>Pagal programą įdarbintų 14-18 m. jaunuolių skaičius</t>
  </si>
  <si>
    <t>Paskatintų iniciatyvų bei suorganizuotų veiklų skaičius</t>
  </si>
  <si>
    <t>6</t>
  </si>
  <si>
    <t>Asmenų, lankančių įstaigą, skaičius /sveikatingumo, sportinių renginių rajone skaičius</t>
  </si>
  <si>
    <t>1/2</t>
  </si>
  <si>
    <t>~350</t>
  </si>
  <si>
    <t>Grupių, klasių ir egzaminų centrų skaičius, kuriose įrengta vėdinimo (kondicionavimo) sistema</t>
  </si>
  <si>
    <t>Įrengtų/tvarkomų informacinių ženklinimo infrastruktūros objektų skaičius</t>
  </si>
  <si>
    <t>Atlikti moksliniai taikomieji tyrimai / parengta projektinė dokumentacija / einamaisiais metais numatyta atliktų darbų</t>
  </si>
  <si>
    <t>1/0/0</t>
  </si>
  <si>
    <t>1/1/0</t>
  </si>
  <si>
    <t>1/1 /100</t>
  </si>
  <si>
    <t>~60</t>
  </si>
  <si>
    <t>~40</t>
  </si>
  <si>
    <t>1/100</t>
  </si>
  <si>
    <t>Parengtos techninės dokumentacijos skaičius /Paklota nuotekų tinklų, m</t>
  </si>
  <si>
    <t>Suorganizuotų renginius skaičius</t>
  </si>
  <si>
    <t>Funkcijos vykdymo užtikrinimas</t>
  </si>
  <si>
    <t>Darbuotojų, kuriems kompensuojamos išlaidos, skaičius</t>
  </si>
  <si>
    <t>Tvarkomų kultūros paveldo objektų ar kultūros paveldo statinių skaičius</t>
  </si>
  <si>
    <t>Parengtų specialiųjų planų skaičius</t>
  </si>
  <si>
    <t>1/~33</t>
  </si>
  <si>
    <t xml:space="preserve">Parengtos techninės dokumentacijos skaičius/Įrengtas dviračių kelias km </t>
  </si>
  <si>
    <t>Paramos pagal poreikį teikimas</t>
  </si>
  <si>
    <t>Oro kabelinės linijos įrengimas, m / pakeistų atramų/šviestuvų skaičius</t>
  </si>
  <si>
    <t>300/25/  25</t>
  </si>
  <si>
    <t>~1750</t>
  </si>
  <si>
    <t>Rekonstruotų griovių ilgis, km</t>
  </si>
  <si>
    <t>Parengtų projektų skaičius/rekonstruojamų hidrotechnikos įrenginių skaičius</t>
  </si>
  <si>
    <t>Sutvarkyta asbesto atliekų, t.</t>
  </si>
  <si>
    <t>Asmenų, gaunančių socialinę pašalpą ir kompensacijas, skaičius</t>
  </si>
  <si>
    <t>Mokinių, gaunančių būtiniausius mokinio reikmenis, skaičius</t>
  </si>
  <si>
    <t>Globojamų asmenų skaičius/globojamų asmenų, kuriems teikiamos paslaugos, procentas, palyginus su visais asmenimis, kuriems nustatytas paslaugos poreikis</t>
  </si>
  <si>
    <t>Socialinių darbuotojų ir atvejo vadybininkų darbui su šeimomis, patiriančiomis socialinę riziką, skaičius/šeimų, kurioms teikiamos paslaugos,  procentas, palyginus su visomis šeimomis, kurioms nustatytas paslaugos poreikis</t>
  </si>
  <si>
    <t>Vaikų, gaunančių nemokamą maitinimą, skaičius</t>
  </si>
  <si>
    <t>Asmenų, gaunančių šalpos išmokas, skaičius</t>
  </si>
  <si>
    <t>Asmenų, gaunančių išmokas vaikams, skaičius</t>
  </si>
  <si>
    <t>Neįgaliųjų, gavusių paslaugas, skaičius</t>
  </si>
  <si>
    <t>Pritaikytų būstų neįgaliesiems skaičius</t>
  </si>
  <si>
    <t>Asmenų, gavusių kompensacijas, skaičius</t>
  </si>
  <si>
    <t>Asmenų, gaunančių išmokas,  skaičius, tūkst.</t>
  </si>
  <si>
    <t>Asmenų, gaunančių socialines paslaugas, skaičius /asmenų, kuriems teikiamos paslaugos procentas, palyginus su visais asmenimis, kuriems nustatytas paslaugos poreikis</t>
  </si>
  <si>
    <t>Einamaisiais metais pagal poreikį atliktų  remontų socialiniuose būstuose skaičius, proc.</t>
  </si>
  <si>
    <t>Suremontuotų viešosios bibliotekos filialų skaičius</t>
  </si>
  <si>
    <t>Kulto pastatų, kuriems skirtas finansavimas tvarkybos darbams atlikti, skaičius</t>
  </si>
  <si>
    <t>Modernizuoti Kėdainių krašto muziejaus Daugiakultūrį centrą</t>
  </si>
  <si>
    <t>Parengta techninė dokumentacija / atlikta einamaisiais metais numatytų darbų, proc.</t>
  </si>
  <si>
    <t>Seniūnijų, kuriose vykdyta gatvių apšvietimo tinklų priežiūra ir remontas, skaičius</t>
  </si>
  <si>
    <t>Projektų, vykdomų apmokėjimo kompensavimo būdus, skaičius</t>
  </si>
  <si>
    <t>Seniūnijų skaičius, kuriose įgyvendinamos želdynų ir želdinių apsaugos, tvarkymo, būklės stebėsenos, želdynų kūrimo, želdinių veisimo ir inventorizavimo priemonės</t>
  </si>
  <si>
    <t>Paramos paraiškų pagal Lietuvos kaimo plėtros 2014–2020 metų programos priemonės „Rizikos valdymas“ veiklos srities ,,Pasėlių, gyvūnų ir augalų draudimo įmokos“, susijusios su pasėlių ir augalų, ūkinių gyvūnų draudimo įmokų kompensavimu, skaičius</t>
  </si>
  <si>
    <t>Gyvenviečių, kuriose atlikti drenažo remonto darbai, skaičius</t>
  </si>
  <si>
    <t xml:space="preserve">Suteiktų  informacinių, konsultacinių paslaugų ūkio subjektams ir asmenims pagal paklausimus skaičius, vnt. </t>
  </si>
  <si>
    <t>Subjektų, kuriems suteikta finansinė parama, skaičius</t>
  </si>
  <si>
    <t>Suorganizuotas verslininkų pagerbimo renginys ,,Verslo diena" ir nominuoti verslininkai pagal patvirtintus konkurso nuostatus</t>
  </si>
  <si>
    <t>Užregistruotų civilinės būklės aktų skaičius</t>
  </si>
  <si>
    <t>Kompensuoti savivaldybės patirtas išlaidas valdant nepaprastąją padėtį dėl užsieniečių, pasitraukusių iš Ukrainos dėl Rusijos Federacijos karinių veiksmų Ukrainoje</t>
  </si>
  <si>
    <t>Įstaigų, kurioms kompensuojamos išlaidos / asmenų,  pasitraukusių iš Ukrainos dėl Rusijos Federacijos karinių veiksmų Ukrainoje, skaičius</t>
  </si>
  <si>
    <t>Programų, kuriose dalyvauja savivaldybė, skaičius</t>
  </si>
  <si>
    <t>Įgyvendintų ekstremaliųjų situacijų prevencijos priemonių plano vykdymo procentas</t>
  </si>
  <si>
    <t>Programoje dalyvaujančių vaikų skaičius / plaukimo pamokų sk.</t>
  </si>
  <si>
    <t>Suorganizuotų rajoninių, respublikinių ir tarptautinių sporto renginių skaičius /  stovyklų skaičius</t>
  </si>
  <si>
    <t>18/5</t>
  </si>
  <si>
    <t>Atnaujinamų objektų skaičius</t>
  </si>
  <si>
    <t>Rekonstruotų hidrotechninių įrenginių skaičius</t>
  </si>
  <si>
    <t>Likviduotų neeksploatuojamų statinių  skaičius</t>
  </si>
  <si>
    <t>5/6/ 1,5</t>
  </si>
  <si>
    <t xml:space="preserve">Rekonstruotų rinktuvų, sausintuvų, griovių ilgis, km </t>
  </si>
  <si>
    <t>5/7/  1,5</t>
  </si>
  <si>
    <t xml:space="preserve">Rekonstruotų rinktuvų, sausintuvų ilgis, km </t>
  </si>
  <si>
    <t>6/10</t>
  </si>
  <si>
    <t>Atnaujintos ir E. sveikatos IS funkcionalumui pritaikytos įrangos kompl. skaičius</t>
  </si>
  <si>
    <t>Paslaugą gaunančių vaikų skaičius</t>
  </si>
  <si>
    <t>B</t>
  </si>
  <si>
    <t>Mokinių, kurie naudojasi sukurta visos dienos mokyklos infrastruktūra, skaičius</t>
  </si>
  <si>
    <t>&lt;900</t>
  </si>
  <si>
    <t>Skaičius objektų, esančių Kultūros vertybių registre, kurių duomenys /  objektų skaičius, kuriems parengti individualūs apsaugos reglamentai</t>
  </si>
  <si>
    <t>Savivaldybės švietimo įstaigose dirbančių mokytojų, specialistų, kurie paskatinti, skaičius</t>
  </si>
  <si>
    <t>Skatinti gyventojų fizinį aktyvumą, vystyti įvairias gyventojų poreikius atitinkančias sporto šakas</t>
  </si>
  <si>
    <t>10000</t>
  </si>
  <si>
    <t>Gerinti socialinę aplinką ir didinti socialinės paramos įvairovę</t>
  </si>
  <si>
    <t>Bendras gyvenamas plotas, kuriam dengiamas kainų skirtumas (tūkst. kv. metrų)</t>
  </si>
  <si>
    <t>Tiekėjų, teikiančių paslaugas, skaičius</t>
  </si>
  <si>
    <t>Įgyvendinti savarankiško gyvenimo namų paslaugų senyvo amžiaus asmenims teikimo programą</t>
  </si>
  <si>
    <t>Užtikrinti ir gerinti socialines paslaugas, teikiamas institucijose, namuose ir bendruomenėje pagyvenusio ir senyvo amžiaus asmenims</t>
  </si>
  <si>
    <t>Asmenų, kuriems suteikta psichologinė, konsultacinė pagalba, skaičius</t>
  </si>
  <si>
    <t>Asmenų, kuriems suteikta pagalba, skaičius</t>
  </si>
  <si>
    <t>430/98</t>
  </si>
  <si>
    <t>1/~             600</t>
  </si>
  <si>
    <t>Parengtos dokumentacijos skaičius</t>
  </si>
  <si>
    <t>Išplėsta vandentiekio ir  nuotekų tinklų  m</t>
  </si>
  <si>
    <t>Pasibaigus užimtumo didinimo programoms po 6 mėnesių dirbs arba vykdys savarankišką veiklą asmenų dalis iš užimtumo didinimo programų dalyvių skaičiaus (procentai)</t>
  </si>
  <si>
    <t>Mokyklų, kuriose įdiegtos universalaus dizaino ir kitos inžinerinės priemonės aplinką pritaikant asmenims, turintiems negalią, skaičius</t>
  </si>
  <si>
    <t>Gautos kompensacijos dalis, proc., per numatytą laikotarpį</t>
  </si>
  <si>
    <t>Einamaisiais metais numatytų atlikti darbų, proc.</t>
  </si>
  <si>
    <t>Apdovanotųjų skaičius</t>
  </si>
  <si>
    <t xml:space="preserve">Parengtų techninių dokumentacijų skaičius </t>
  </si>
  <si>
    <t xml:space="preserve">Kompleksiškai sutvarkyti ir pritaikyti bendruomenei ir verslui Kėdainių miesto viešąsias erdves </t>
  </si>
  <si>
    <t>Projekto veiklų įgyveninimo proc</t>
  </si>
  <si>
    <t xml:space="preserve">Finansavimas pagal teikiamą poreikį </t>
  </si>
  <si>
    <t>Atnaujintų kultūros paveldo objektų skaičius</t>
  </si>
  <si>
    <t>Įstaigų, kuriose vykdomos socialinio - emocinio ugdymo programos, skaičius</t>
  </si>
  <si>
    <t>Atliktų rentgenologinių tyrimų skaičius/trumpesnės registracijos rentgeno tyrimui eilės, dienomis</t>
  </si>
  <si>
    <t>Surinktų atliekų (bendras) kiekis,  ~ tūkst. t.</t>
  </si>
  <si>
    <t>Rekonstruojamų/naujai paklotų vandentiekio ir nuotekų tinklų, km (iš viso suminis)</t>
  </si>
  <si>
    <t>2/20</t>
  </si>
  <si>
    <t>4</t>
  </si>
  <si>
    <t xml:space="preserve">Atliktų bendrųjų anestezijų skaičius per metus </t>
  </si>
  <si>
    <t>Visuomenės sveikatos priežiūros funkcijų vykdymas, proc.</t>
  </si>
  <si>
    <t>Einamaisiais metais numatomų atlikti tyrinėjimų/ Ekspertuotų projektų skaičius (pagal poreikį)</t>
  </si>
  <si>
    <t>1/1</t>
  </si>
  <si>
    <t>5</t>
  </si>
  <si>
    <t>002-01-01-01 (TP)</t>
  </si>
  <si>
    <t>002-01-01 (T, P)</t>
  </si>
  <si>
    <t>Neveiksniais pripažintų asmenų būklės peržiūrėjimas</t>
  </si>
  <si>
    <t>002-01-01-02 (TP)</t>
  </si>
  <si>
    <t>002-01-01-03 (TP)</t>
  </si>
  <si>
    <t>002-01-01-04 (TP)</t>
  </si>
  <si>
    <t>02-01-02 (T, P)</t>
  </si>
  <si>
    <t>002-01-02-01 (TP)</t>
  </si>
  <si>
    <t xml:space="preserve">E. sveikatos informacinės sistemos palaikymo ir tobulinimo VšĮ Kėdainių PSPC 2024–2026 m. programa </t>
  </si>
  <si>
    <t xml:space="preserve">E. sveikatos informacinės sistemos palaikymo ir tobulinimo VšĮ Kėdainių ligoninė 2024–2026 m. programa </t>
  </si>
  <si>
    <t>VšĮ Kėdainių ligoninės sterilizacinės modernizavimo 2023-2028 m. programa</t>
  </si>
  <si>
    <t>Mobilių komandų aprūpinimas  įranga Kėdainių rajono savivaldybėje</t>
  </si>
  <si>
    <t>Vaikų, turinčių  autizmo spektro ir kitų raidos sutrikimų, sveikatos stiprinimas, galimybių siekti asmeninės pažangos, pilnaverčio socialinio dalyvavimo prielaidų užtikrinimas</t>
  </si>
  <si>
    <t>Sveikatos centro sudėtyje teikiamų sveikatos priežiūros paslaugų infrastruktūros modernizavimas Kėdainių rajono savivaldybėje</t>
  </si>
  <si>
    <t>002-01-02-02 (TP)</t>
  </si>
  <si>
    <t>002-01-02-03 (TP)</t>
  </si>
  <si>
    <t>002-01-02-04 (TP)</t>
  </si>
  <si>
    <t>002-01-02-05 (TP)</t>
  </si>
  <si>
    <t>002-01-02-06 (TP)</t>
  </si>
  <si>
    <t>002-01-02-07 (TP)</t>
  </si>
  <si>
    <t>002-01-02-08 (TP)</t>
  </si>
  <si>
    <t>002-01-02-09 (TP)</t>
  </si>
  <si>
    <t>002-01-02-10 (TP)</t>
  </si>
  <si>
    <t>002-01-02-11 (TP)</t>
  </si>
  <si>
    <t>002-01-02-12 (TP)</t>
  </si>
  <si>
    <t>002-01-02-13 (TP)</t>
  </si>
  <si>
    <t>002-01-02-14 (TP)</t>
  </si>
  <si>
    <t>002-01-02-15 (TP)</t>
  </si>
  <si>
    <t>Pritraukti naujus bei išlaikyti esamus sveikatos priežiūros specialistus</t>
  </si>
  <si>
    <t>02-01-03 (T)</t>
  </si>
  <si>
    <t>002-01-03-01 (TP)</t>
  </si>
  <si>
    <t>Trūkstamos sveikatos priežiūros specialistų skatinimo dirbti VšĮ Kėdainių  ligoninėje 2023-2026 m. programa</t>
  </si>
  <si>
    <t>002-01-03-02 (TP)</t>
  </si>
  <si>
    <t>002-01-03-03 (TP)</t>
  </si>
  <si>
    <t>02-01-04 (T, P)</t>
  </si>
  <si>
    <t xml:space="preserve">Modernizuoti ir atnaujinti sveikatos priežiūros įstaigų infrastruktūrą sveikatos gerinimo poreikiams </t>
  </si>
  <si>
    <t>002-01-04-01 (TP)</t>
  </si>
  <si>
    <t>002-01-04-02 (TP)</t>
  </si>
  <si>
    <t>002-01-04-03 (TP)</t>
  </si>
  <si>
    <t>002-01-04-04 (TP)</t>
  </si>
  <si>
    <t>002-01-04-05 (TP)</t>
  </si>
  <si>
    <t>Visuomenės sveikatos biurui skirtų patalpų remontas</t>
  </si>
  <si>
    <t>Programos uždavinio, priemonės kodas ir požymis</t>
  </si>
  <si>
    <t xml:space="preserve"> 2024 m. asignavimai ir kitos lėšos</t>
  </si>
  <si>
    <t xml:space="preserve"> 2025 m. asignavimai ir kitos lėšos</t>
  </si>
  <si>
    <t xml:space="preserve"> 2026 m. asignavimai ir kitos lėšos</t>
  </si>
  <si>
    <t>Metų medicinos darbuotojo apdovanojimas</t>
  </si>
  <si>
    <t>Organizuoti Lietuvos Respublikos teisės aktuose numatytos paramos bei paslaugų asmenims ir šeimoms teikimą, skatinti socialinę integraciją</t>
  </si>
  <si>
    <t>003-01-01 (T)</t>
  </si>
  <si>
    <t>003-01-01-01 (TP)</t>
  </si>
  <si>
    <t>Socialinių išmokų bei kompensacijų (būsto šildymo išlaidų, išlaidų šaltam bei nuotekoms ir išlaidų karštam vandeniui), paramos mirties atveju teikimas ir administravimas</t>
  </si>
  <si>
    <t xml:space="preserve">Išlaidų už įsigytus produktus, mokinio reikmenis finansavimas,  socialinės paramos mokiniams administravimas </t>
  </si>
  <si>
    <t>Nemokamo socialiai remtinų vaikų maitinimo ikimokyklinėse įstaigose organizavimas</t>
  </si>
  <si>
    <t xml:space="preserve">Tikslinių kompensacijų teikimas </t>
  </si>
  <si>
    <t>Išmokų vaikams teikimas</t>
  </si>
  <si>
    <t>Būsto nuomos ar išperkamosios būsto nuomos mokesčių dalies kompensavimas</t>
  </si>
  <si>
    <t>Išlaidų už  būsto suteikimą užsieniečiams, pasitraukusiems iš Ukrainos dėl Rusijos Federacijos karinių veiksmų Ukrainoje finansavimas</t>
  </si>
  <si>
    <t>Savivaldybės patirtų išlaidų kompensavimas užsieniečiams, pasitraukusiems iš Ukrainos dėl Rusijos Federacijos karinių veiksmų Ukrainoje, priimti ir pagalbai jiems teikti įgyvendinant Lietuvos Respublikos piniginės socialinės paramos nepasiturintiems gyventojams įstatymą</t>
  </si>
  <si>
    <t>Vienkartinių išmokų teikimas įsikurti gyvenamojoje vietoje savivaldybės teritorijoje ir (ar) mėnesinių kompensacijų teikimas kompensacijas vaiko ugdymo pagal ikimokyklinio ir priešmokyklinio ugdymo programą</t>
  </si>
  <si>
    <t>Kelionės išlaidų už lengvatinį keleivių vežimą kompensavimas</t>
  </si>
  <si>
    <t>Lietuvos Respublikos piniginės socialinės paramos nepasiturintiems gyventojams įstatymo įgyvendinimo užtikrinimas</t>
  </si>
  <si>
    <t>Socialinės paramos teikimas mokiniams pagal Lietuvos Respublikos socialinės paramos mokiniams įstatymą užsieniečiams, pasitraukusiems iš Ukrainos dėl Rusijos federacijos karinių veiksmų Ukrainoje</t>
  </si>
  <si>
    <t>Paramos būstui išsinuomoti teikimas pagal Lietuvos Respublikos paramos būstui įsigyti ar išsinuomoti įstatymą užsieniečiams, pasitraukusiems iš Ukrainos dėl Rusijos federacijos karinių veiksmų Ukrainoje</t>
  </si>
  <si>
    <t>Išlaidų patirtų teikiant specialiąsias socialines paslaugas užsieniečiams, pasitraukusiems iš Ukrainos dėl Rusijos federacijos karinių veiksmų Ukrainoje, apmokėjimas</t>
  </si>
  <si>
    <t>003-01-01-02 (TP)</t>
  </si>
  <si>
    <t>003-01-01-03 (TP)</t>
  </si>
  <si>
    <t>003-01-01-04 (TP)</t>
  </si>
  <si>
    <t>003-01-01-05 (TP)</t>
  </si>
  <si>
    <t>003-01-01-06 (TP)</t>
  </si>
  <si>
    <t>003-01-01-07 (TP)</t>
  </si>
  <si>
    <t>003-01-01-08 (TP)</t>
  </si>
  <si>
    <t>003-01-01-10 (TP)</t>
  </si>
  <si>
    <t>003-01-01-11 (TP)</t>
  </si>
  <si>
    <t>003-01-01-12 (TP)</t>
  </si>
  <si>
    <t>003-01-01-13 (TP)</t>
  </si>
  <si>
    <t>003-01-01-14 (TP)</t>
  </si>
  <si>
    <t>003-01-01-15 (TP)</t>
  </si>
  <si>
    <t>003-01-01-16 (TP)</t>
  </si>
  <si>
    <t>003-01-01-17 (TP)</t>
  </si>
  <si>
    <t>003-01-02 (T)</t>
  </si>
  <si>
    <t>002-01-04-06 (PP)</t>
  </si>
  <si>
    <t>002-01-04-07 (PP)</t>
  </si>
  <si>
    <t>Projekto "Kokybiškų visuomenės sveikatos paslaugų prieinamumo didinimas Kėdainių rajone" įgyvendinimas</t>
  </si>
  <si>
    <t>Savivaldybės parama socialiai pažeidžiamoms grupėms (šeimoms patiriančioms riziką, senyvo amžiaus, neįgaliems asmenims ir kt.)</t>
  </si>
  <si>
    <t>Kainų skirtumo gyventojams už šildymą kompensavimas</t>
  </si>
  <si>
    <t>Karšto ir šalto vandens pardavimo kainos socialiai remtiniems asmenims kompensavimas</t>
  </si>
  <si>
    <t>Vienkartinė išmoka gimus vaikui Lietuvos Respublikos teritorijoje ir gyvenančiam Kėdainių rajono savivaldybėje</t>
  </si>
  <si>
    <t>Socialinių įstaigų  darbuotojų važiavimo į/iš darbo išlaidų kompensavimas</t>
  </si>
  <si>
    <t>Pagalbos pinigai globėjams, globojantiems vaikus</t>
  </si>
  <si>
    <t>Socialinės globos ir akredituotos socialinės priežiūros paslaugų teikiamo finansavimas ne savivaldybės pavaldumo ir nevyriausybinėse organizacijose, paslaugų įsigijimas</t>
  </si>
  <si>
    <t>003-01-02-01 (TP)</t>
  </si>
  <si>
    <t>003-01-02-02 (TP)</t>
  </si>
  <si>
    <t>003-01-02-03 (TP)</t>
  </si>
  <si>
    <t>003-01-02-04 (TP)</t>
  </si>
  <si>
    <t>003-01-02-05 (TP)</t>
  </si>
  <si>
    <t>003-01-02-06 (TP)</t>
  </si>
  <si>
    <t>003-01-02-07 (TP)</t>
  </si>
  <si>
    <t>003-01-03-01 (TP)</t>
  </si>
  <si>
    <t>003-01-03-02 (TP)</t>
  </si>
  <si>
    <t>003-01-03-03 (TP)</t>
  </si>
  <si>
    <t>Paslaugų teikimo Kėdainių bendruomenės socialiniame centre užtikrinimas</t>
  </si>
  <si>
    <t>Paslaugų teikimo Dotnuvos slaugos namuose užtikrinimas</t>
  </si>
  <si>
    <t>Paslaugų teikimo Josvainių socialinio ir ugdymo centre užtikrinimas</t>
  </si>
  <si>
    <t>Paslaugų teikimo Šėtos socialinio ir ugdymo centre užtikrinimas</t>
  </si>
  <si>
    <t>Savarankiško gyvenimo namų paslaugų asmenims su sutrikusiu intelektu teikimo programa</t>
  </si>
  <si>
    <t>003-01-03-04 (TP)</t>
  </si>
  <si>
    <t>003-01-03-05 (TP)</t>
  </si>
  <si>
    <t>003-01-03-06 (TP)</t>
  </si>
  <si>
    <t>003-01-03-07 (TP)</t>
  </si>
  <si>
    <t>003-01-03-08 (TP)</t>
  </si>
  <si>
    <t>003-01-03-09 (TP)</t>
  </si>
  <si>
    <t>003-01-03-10 (TP)</t>
  </si>
  <si>
    <t>003-01-03-11 (TP)</t>
  </si>
  <si>
    <t>Integralios pagalbos į namus teikimas Kėdainių rajone</t>
  </si>
  <si>
    <t>Socialinės reabilitacijos paslaugų neįgaliesiems bendruomenėje organizavimas</t>
  </si>
  <si>
    <t>Socialinių dirbtuvių paslaugos organizavimas</t>
  </si>
  <si>
    <t>Paslaugų gavėjų skaičius</t>
  </si>
  <si>
    <t>Socialinės globos asmenims su sunkia negalia teikimas</t>
  </si>
  <si>
    <t>003-01-03-13 (TP)</t>
  </si>
  <si>
    <t xml:space="preserve">Asmeninės pagalbos teikimas ir administravimas </t>
  </si>
  <si>
    <t>003-01-04 (T)</t>
  </si>
  <si>
    <t>003-01-04-01 (TP)</t>
  </si>
  <si>
    <t>Stacionarių ir nestacionarių socialinių paslaugų teikimo Kėdainių pagalbos šeimai centre užtikrinimas</t>
  </si>
  <si>
    <t>Kompleksinės pagalbos šeimoms ir asmenims teikimas</t>
  </si>
  <si>
    <t>003-01-04-02 (TP)</t>
  </si>
  <si>
    <t>003-01-04-03 (TP)</t>
  </si>
  <si>
    <t>Globos šeimoje skatinimas, pagalbos globėjams ir vaikams teikimas</t>
  </si>
  <si>
    <t>003-01-04-04 (TP)</t>
  </si>
  <si>
    <t>9/180</t>
  </si>
  <si>
    <t>Vaikų dienos centrų veiklos programų finansavimas</t>
  </si>
  <si>
    <t>003-01-04-05 (TP)</t>
  </si>
  <si>
    <t>Laisvės atėmimo bausmę atlikusių asmenų integracijos į visuomenę užtikrinimas</t>
  </si>
  <si>
    <t>003-01-04-06 (TP)</t>
  </si>
  <si>
    <t>003-01-04-07 (TP)</t>
  </si>
  <si>
    <t>003-01-04-08 (TP)</t>
  </si>
  <si>
    <t>003-01-04-09 (TP)</t>
  </si>
  <si>
    <t>Kėdainių rajono savivaldybės užimtumo didinimo programos įgyvendinimas</t>
  </si>
  <si>
    <t>003-01-04-10 (TP)</t>
  </si>
  <si>
    <t>Socialiai pažeidžiamų asmenų, neturinčių gyvenamosios vietos, gyvybiškai svarbiausių poreikių užtikrinimas</t>
  </si>
  <si>
    <t>003-01-05 (T, P)</t>
  </si>
  <si>
    <t>003-01-05-01 (TP)</t>
  </si>
  <si>
    <t>003-01-03 (T, P)</t>
  </si>
  <si>
    <t>Valstybinio visuomenės sveikatos stiprinimo fondo projektas „Gyventojų sveikatos stiprinimas Kėdainių rajone“</t>
  </si>
  <si>
    <t>Finansinės paramos šeimynos teikimas</t>
  </si>
  <si>
    <t>Savivaldybės ir socialinio būsto remontas</t>
  </si>
  <si>
    <t>Socialinės priežiūros šeimoms, patiriančioms socialinę riziką, teikimas</t>
  </si>
  <si>
    <t>Viešosios aplinkos pritaikymas specialiųjų poreikių turintiems gyventojams</t>
  </si>
  <si>
    <t>003-01-05-03 (TP)</t>
  </si>
  <si>
    <t>003-01-05-04 (TP)</t>
  </si>
  <si>
    <t>003-01-05-05 (TP)</t>
  </si>
  <si>
    <t>Sveikatos priežiūros specialistų skatinimo dirbti VšĮ Kėdainių  PSPC 2023-2028 m. programa</t>
  </si>
  <si>
    <t>Būsto pritaikymo neįgaliesiems organizavimas ir dalinis kompensavimas</t>
  </si>
  <si>
    <t>Modernizuoti socialines paslaugas teikiančių įstaigų ir socialinio būsto infrastruktūrą, didinant gyventojų socialinę gerovę</t>
  </si>
  <si>
    <t>003-01-05-07 (PP)</t>
  </si>
  <si>
    <t>Socialinio būsto fondo neįgaliesiems ir gausioms šeimoms plėtra</t>
  </si>
  <si>
    <t>003-01-05-02 (PP)</t>
  </si>
  <si>
    <t>003-01-05-06 (TP)</t>
  </si>
  <si>
    <t>004-01-01 (T)</t>
  </si>
  <si>
    <t>Finansuoti sporto veiklos programas, skatinti Kėdainių rajono sporto organizacijas, sporto komandas ir sportininkus</t>
  </si>
  <si>
    <t>Neįgaliųjų ir senjorų fizinio aktyvumo skatinimas,  sporto renginių ir sporto treniruočių stovyklų organizavimas</t>
  </si>
  <si>
    <t>Rajoninių, respublikinių, tarptautinių visų amžiaus grupių aukšto meistriškumo sporto renginių ir aukšto meistriškumo sporto treniruočių stovyklų organizavimas</t>
  </si>
  <si>
    <t xml:space="preserve">Vaikų mokymo plaukti veiklos programa, dalyvaujant projekte „Mokėk plaukti ir saugiau elgtis vandenyje“ </t>
  </si>
  <si>
    <t>Sporto metodininkų veiklos kaimiškosiose seniūnijose užtikrinimas</t>
  </si>
  <si>
    <t>Kėdainių krepšinio komandos „Nevėžis-Optibet“ klubinio krepšinio vystymo programa</t>
  </si>
  <si>
    <t>Salės futbolo komandos „Kėdainiai United“ klubinio salės futbolo vystymo programa</t>
  </si>
  <si>
    <t>Moterų futbolo komandos Kėdainių „Nevėžis“ programa</t>
  </si>
  <si>
    <t>Futbolo komandos Kėdainių „Nevėžis“ klubinio futbolo vystymo programa</t>
  </si>
  <si>
    <t>Dziudo sporto šakos vystymo programa</t>
  </si>
  <si>
    <t>Sportuojančių vaikų sk./ dalyvaujančių LFF vaikų pirmenybėse komandų sk./FK „Nevėžis“ vyrų komandos papildymas jaunais žaidėjais skaičius</t>
  </si>
  <si>
    <t>Aukšto meistriškumo sportininkų ir jų trenerių paskatinimas  už sporto pasiekimus</t>
  </si>
  <si>
    <t>004-01-02 (T)</t>
  </si>
  <si>
    <t>Kėdainių rajono vaikų ir jaunimo futbolo plėtros programa</t>
  </si>
  <si>
    <t>004-01-04 (T)</t>
  </si>
  <si>
    <t>Atnaujinti ir (arba) plėsti sporto infrastruktūrą, sudarant sąlygas fizinio aktyvumo ugdymui</t>
  </si>
  <si>
    <t>Bendruomeninės fizinio aktyvumo infrastruktūros mieste ir rajone atnaujinimas ir (arba) plėtra</t>
  </si>
  <si>
    <t>Krakių Mikalojaus Katkaus gimnazijos sporto aikštyno atnaujinimas</t>
  </si>
  <si>
    <t>Sporto infrastruktūros prie ugdymo įstaigų  atnaujinimas</t>
  </si>
  <si>
    <t xml:space="preserve">LSU Kėdainių Aušros“ progimnazijos plaukimo ir Kėdainių sporto centro Vilainių rekreacijos ir sporto pramogų komplekso baseinų renovacijos/plėtros galimybių studijos parengimas </t>
  </si>
  <si>
    <t>004-01-03 (T)</t>
  </si>
  <si>
    <t>Užtikrinti efektyvią Kėdainių sporto centro veiklą, vykdyti organizuojamus renginius, didinti sportinės veiklos žinomumą</t>
  </si>
  <si>
    <t>Kėdainių sporto centro saulės fotovoltinė elektrinė iš saulės elektrinių parko  įsigijimas</t>
  </si>
  <si>
    <t>Uždavinio, priemonės pavadinimas, finansavimo šaltiniai</t>
  </si>
  <si>
    <t>Kultūros įstaigų  darbuotojų važiavimo į/iš darbo išlaidų kompensavimas</t>
  </si>
  <si>
    <t>005-01-01 (T)</t>
  </si>
  <si>
    <t>Mikalojaus Daukšos viešosios bibliotekos bei jos filialų veiklos užtikrinimas, gyventojų  informacinių, edukacinių, kultūrinių, skaitymo, komunikacinių  poreikių ugdymas</t>
  </si>
  <si>
    <t>Organizuoti  Kėdainių rajono savivaldybės kultūros įstaigų  veiklą,  užtikrinti kultūros paslaugų kokybę ir jų prieinamumą</t>
  </si>
  <si>
    <t>Kultūros centrų ir jų skyrių veiklos  užtikrinimas, krašto bendruomenės įtraukimas dalyvauti organizuojamuose renginiuose</t>
  </si>
  <si>
    <t>Kultūrinių veiklos projektų finansavimas</t>
  </si>
  <si>
    <t>Krašto kultūros premijos teikimas</t>
  </si>
  <si>
    <t>Česlavo Milošo premijos teikimas</t>
  </si>
  <si>
    <t>Mėgėjų meno kolektyvų aprūpinimas tautiniais ir kitais koncertiniais kostiumais bei muzikos instrumentais</t>
  </si>
  <si>
    <t>Tarptautinių kultūros mainų plėtojimas</t>
  </si>
  <si>
    <t>005-01-02 (T)</t>
  </si>
  <si>
    <t>Sudaryti sąlygas dalyvauti kultūrinėje bei kūrybinėje veikloje, puoselėti etninę kultūrą, finansuoti kultūros renginius bei projektus</t>
  </si>
  <si>
    <t>Rajono savivaldybės renginių, kultūrinių iniciatyvų finansavimas, etninės kultūros puoselėjimas</t>
  </si>
  <si>
    <t>005-01-03 (T)</t>
  </si>
  <si>
    <t>Jaunimo veiklos projektų finansavimas</t>
  </si>
  <si>
    <t>Programų, užtikrinančių jaunimo neformalaus ugdymo plėtrą finansavimas</t>
  </si>
  <si>
    <t>Atviro jaunimo centro ir atvirųjų jaunimo erdvių veiklos projektų finansavimas</t>
  </si>
  <si>
    <t>Tarptautinės jaunimo dienos renginio organizavimas</t>
  </si>
  <si>
    <t>005-01-04 (T)</t>
  </si>
  <si>
    <t xml:space="preserve">Nevyriausybinių organizacijų institucinio stiprinimo ir veiklos plėtojimo projektų finansavimas </t>
  </si>
  <si>
    <t xml:space="preserve">Bendruomeninių organizacijų veiklos projektų finansavimas </t>
  </si>
  <si>
    <t>Kėdainių rajono vietos veiklos grupės teritorijos vietos plėtros 2015-2023 m. strategijos finansavimas</t>
  </si>
  <si>
    <t>Kėdainių rajono vietos veiklos grupės 2023-2029 m. vietos plėtros strategijos finansavimas</t>
  </si>
  <si>
    <t xml:space="preserve">Vietos plėtros strategijos rengimo ir įgyvendinimo programa ir Kėdainių miesto vietos veiklos grupės vietos plėtros 2023-2029 metų strategijos finansavimas </t>
  </si>
  <si>
    <t xml:space="preserve">Priemonės "Stiprinti bendruomeninę veiklą savivaldybėse" įgyvendinimas </t>
  </si>
  <si>
    <t xml:space="preserve">Rajono nevyriausybinių organizacijų veiklos stiprinimas </t>
  </si>
  <si>
    <t xml:space="preserve">Parengta strategija / finansuotų projektų skaičius </t>
  </si>
  <si>
    <t>005-01-05 (T)</t>
  </si>
  <si>
    <t>Kėdainių kultūros centro rekonstrukcija ir įrengimas</t>
  </si>
  <si>
    <t>Kėdainių krašto muziejaus ir jo skyrių  veiklos užtikrinimas, kultūros paslaugų Kėdainių krašto muziejuje plėtra ir prieinamumo didinimas</t>
  </si>
  <si>
    <t>011-01-01 (T)</t>
  </si>
  <si>
    <t>011-01-02 (T)</t>
  </si>
  <si>
    <t>011-01-03 (T)</t>
  </si>
  <si>
    <t>Gyventojų registro tvarkymas ir duomenų valstybės registrui teikimas</t>
  </si>
  <si>
    <t>Duomenų teikimas valstybės suteiktos pagalbos registrui</t>
  </si>
  <si>
    <t>Civilinės būklės aktų registravimas</t>
  </si>
  <si>
    <t>Valstybinės kalbos vartojimo ir taisyklingumo kontrolė</t>
  </si>
  <si>
    <t>Koordinuotai teikiamų paslaugų vaikams nuo gimimo iki 18 metų (turintiems didelių ir labai didelių specialiųjų ugdymosi poreikių – iki 21 metų) ir vaiko atstovams pagal įstatymą koordinavimas</t>
  </si>
  <si>
    <t>Jaunimo teisių apsauga</t>
  </si>
  <si>
    <t>Gyvenamosios vietos deklaravimo duomenų ir gyvenamosios vietos nedeklaravusių asmenų  apskaitos duomenų tvarkymas</t>
  </si>
  <si>
    <t>Savivaldybės mero rezervas</t>
  </si>
  <si>
    <t>Savivaldybės mero fondas</t>
  </si>
  <si>
    <t>Paskolų grąžinimas, palūkanų ir paskolų aptarnavimo išlaidų apmokėjimas</t>
  </si>
  <si>
    <t>UAB "Kėdbusas" nuostolingų maršrutų kompensavimas</t>
  </si>
  <si>
    <t>Dalyvavimas Lietuvos savivaldybių asociacijos veikloje</t>
  </si>
  <si>
    <t>Dalyvavimas VšĮ Kauno regiono plėtros agentūros veikloje</t>
  </si>
  <si>
    <t xml:space="preserve">Dalyvavimas Kauno regiono plėtros tarybos veikloje </t>
  </si>
  <si>
    <t>Prevencinės programos „Saugios aplinkos kūrimas ir bendruomenės teisėtvarkos kūrimas" finansavimas</t>
  </si>
  <si>
    <t>Savivaldybės priešgaisrinės tarnybos veiklos užtikrinimas, infrastruktūros modernizavimas</t>
  </si>
  <si>
    <t>Civilinės saugos organizavimas</t>
  </si>
  <si>
    <t>Dalyvavimas  rengiant ir vykdant mobilizaciją, demobilizaciją, priimančiosios šalies paramą</t>
  </si>
  <si>
    <t>Valstybės garantuojamos pirminės teisinės pagalbos teikimas</t>
  </si>
  <si>
    <t>Savivaldybei priskirtų archyvinių dokumentų tvarkymas</t>
  </si>
  <si>
    <t>Savivaldybės kontrolės ir audito tarnybos veiklos užtikrinimas</t>
  </si>
  <si>
    <t xml:space="preserve">Vystyti jaunimui palankią aplinką bei infrastruktūrą, plėsti ir skatinti įvairias jaunimo veiklas ir užimtumą,  formuojant jaunimo politiką Kėdainių rajone </t>
  </si>
  <si>
    <t>Skatinti nevyriausybinių ir bendruomeninių organizacijų  plėtrą Kėdainių rajone, didinti jų įtrauktį</t>
  </si>
  <si>
    <t>Akademijos kultūros centro remontas</t>
  </si>
  <si>
    <t>Kėdainių rajono savivaldybės Mikalojaus Daukšos bibliotekos ir jos filialų  vidaus erdvių remontas smulkusis</t>
  </si>
  <si>
    <t>001-01-01 (T)</t>
  </si>
  <si>
    <t>004-01-01-01 (TP)</t>
  </si>
  <si>
    <t>004-01-01-02 (TP)</t>
  </si>
  <si>
    <t>004-01-01-03 (TP)</t>
  </si>
  <si>
    <t>004-01-01-04 (TP)</t>
  </si>
  <si>
    <t>004-01-01-05 (TP)</t>
  </si>
  <si>
    <t>004-01-02-01 (TP)</t>
  </si>
  <si>
    <t>004-01-02-02 (TP)</t>
  </si>
  <si>
    <t>004-01-02-03 (TP)</t>
  </si>
  <si>
    <t>004-01-02-04 (TP)</t>
  </si>
  <si>
    <t>004-01-02-05 (TP)</t>
  </si>
  <si>
    <t>004-01-02-06 (TP)</t>
  </si>
  <si>
    <t>004-01-02-07 (TP)</t>
  </si>
  <si>
    <t>004-01-02-08 (TP)</t>
  </si>
  <si>
    <t>004-01-03-01 (TP)</t>
  </si>
  <si>
    <t>004-01-04-01 (TP)</t>
  </si>
  <si>
    <t>004-01-04-02 (TP)</t>
  </si>
  <si>
    <t>004-01-04-03 ((TP)</t>
  </si>
  <si>
    <t>004-01-04-04 (TP)</t>
  </si>
  <si>
    <t>004-01-04-05 (TP)</t>
  </si>
  <si>
    <t>004-01-04-06 (TP)</t>
  </si>
  <si>
    <t>005-01-05-06 (TP)</t>
  </si>
  <si>
    <t>005-01-05-05 (TP)</t>
  </si>
  <si>
    <t>005-01-05-04 (TP)</t>
  </si>
  <si>
    <t>005-01-05-02 (TP)</t>
  </si>
  <si>
    <t>005-01-05-01 (TP)</t>
  </si>
  <si>
    <t>005-01-04-07 (TP)</t>
  </si>
  <si>
    <t>005-01-04-06 (TP)</t>
  </si>
  <si>
    <t>005-01-04-05 (TP)</t>
  </si>
  <si>
    <t>005-01-04-03 (TP)</t>
  </si>
  <si>
    <t>005-01-04-04 (TP)</t>
  </si>
  <si>
    <t>005-01-04-02 (TP)</t>
  </si>
  <si>
    <t>005-01-04-01 (TP)</t>
  </si>
  <si>
    <t>005-01-03-06 (TP)</t>
  </si>
  <si>
    <t>005-01-03-05 (TP)</t>
  </si>
  <si>
    <t>005-01-03-04 (TP)</t>
  </si>
  <si>
    <t>005-01-03-03 (TP)</t>
  </si>
  <si>
    <t>005-01-03-02 (TP)</t>
  </si>
  <si>
    <t>005-01-03-01 (TP)</t>
  </si>
  <si>
    <t>005-01-02-06 (TP)</t>
  </si>
  <si>
    <t>005-01-02-04 (TP)</t>
  </si>
  <si>
    <t>005-01-02-03 (TP)</t>
  </si>
  <si>
    <t>005-01-02-02 (TP)</t>
  </si>
  <si>
    <t>005-01-02-01(TP)</t>
  </si>
  <si>
    <t>005-01-02-05 (TP)</t>
  </si>
  <si>
    <t>005-01-01-04 (TP)</t>
  </si>
  <si>
    <t>005-01-01-03 (TP)</t>
  </si>
  <si>
    <t>005-01-01-02 (TP)</t>
  </si>
  <si>
    <t>005-01-01-01 (TP)</t>
  </si>
  <si>
    <t xml:space="preserve">Švietimo programų įgyvendinimas ir  tinkamos  ugdymo(si) aplinkos užtikrinimas </t>
  </si>
  <si>
    <t>006-01-01 (T)</t>
  </si>
  <si>
    <t>Krakių kultūros centro patalpų dalies pritaikymas kultūros reikmėms</t>
  </si>
  <si>
    <t>Kėdainių rajono turizmo strategijos parengimas</t>
  </si>
  <si>
    <t>religinio turizmo plėtojimas</t>
  </si>
  <si>
    <t>turizmo rinkodara</t>
  </si>
  <si>
    <t>www.kedainiai.lt svetainės administravimas, vizualaus turizmo turinio kūrimas, turizmo statistikos duomenų apskaita ir analizė</t>
  </si>
  <si>
    <t>turizmo informacijos apie gamtos, architektūros, istorijos, kultūros paveldo objektus, turizmo išteklius, lankytinas vietas, maitinimo, apgyvendinimo, kaimo turizmo sodybas, amatus rengimas, atnaujinimas ir sklaida</t>
  </si>
  <si>
    <t>006-01-01-01 (TP)</t>
  </si>
  <si>
    <t>006-01-02 (T)</t>
  </si>
  <si>
    <t>Nekilnojamųjų kultūros vertybių vertinimo medžiagos, nekilnojamųjų kultūros paveldo objektų, vietovių  individualius apsaugos reglamentų rengimas</t>
  </si>
  <si>
    <t>006-01-02-01 (TP)</t>
  </si>
  <si>
    <t>Kėdainių rajono savivaldybės bažnyčių rėmimo programos įgyvendinimas</t>
  </si>
  <si>
    <t>006-01-02-02 (TP)</t>
  </si>
  <si>
    <t>006-01-02-03 (TP)</t>
  </si>
  <si>
    <t>006-01-02-04 (TP)</t>
  </si>
  <si>
    <t>006-01-02-05 (TP)</t>
  </si>
  <si>
    <t>Apytalaukio dvaro sodybos avarinės būklės likvidavimas, dvaro tvarkybos darbai</t>
  </si>
  <si>
    <t>006-01-02-06 (TP)</t>
  </si>
  <si>
    <t>006-01-02-07 (TP)</t>
  </si>
  <si>
    <t>006-01-02-08 (TP)</t>
  </si>
  <si>
    <t>Kėdainių senamiesčio pastatų ir rajono architektūrinių paminklų apšvietimas</t>
  </si>
  <si>
    <t>006-01-02-09 (TP)</t>
  </si>
  <si>
    <t>006-01-02-10 (PP)</t>
  </si>
  <si>
    <t>006-01-02-11 (TP)</t>
  </si>
  <si>
    <t>006-01-02-12 (TP)</t>
  </si>
  <si>
    <t>006-01-03 (T)</t>
  </si>
  <si>
    <t>006-01-03-01 (TP)</t>
  </si>
  <si>
    <t xml:space="preserve">Akademijos parko tvarkyba  </t>
  </si>
  <si>
    <t>Paberžės  parko tvarkybos projekto parengimas ir tvarkyba</t>
  </si>
  <si>
    <t>006-01-03-02 (TP)</t>
  </si>
  <si>
    <t>006-01-03-05 (TP)</t>
  </si>
  <si>
    <t>Babėnų šilo miškotvarka ir pritaikymas patogiam poilsiui, laisvalaikiui</t>
  </si>
  <si>
    <t>Sudaryti prielaidas ugdymo kokybei gerinti, mažinti ugdymo kokybės skirtumus tarp mokyklų</t>
  </si>
  <si>
    <t>Brandos egzaminų sesijos, tarpinių pasiekimų patikrinimų III gimnazijos klasėse, pagrindinio ugdymo pasiekimų patikrinimų, nacionalinių mokinių pasiekimų patikrinimų bei tyrimų organizavimas</t>
  </si>
  <si>
    <t>Užtikrinti neformaliojo ugdymo dermę</t>
  </si>
  <si>
    <t>001-01-01-01 (TP)</t>
  </si>
  <si>
    <t>001-01-01-04 (TP)</t>
  </si>
  <si>
    <t>001-01-01-02 (TP)</t>
  </si>
  <si>
    <t>Ugdymo programų įgyvendinimo ir tinkamos ugdymo (si) aplinkos užtikrinimas  Kėdainių Dailės, Kalbų ir Muzikos mokyklose</t>
  </si>
  <si>
    <t>001-01-02-01 (TP)</t>
  </si>
  <si>
    <t>001-01-02-02 (TP)</t>
  </si>
  <si>
    <t>001-01-02-03 (TP)</t>
  </si>
  <si>
    <t>001-01-02-04 (TP)</t>
  </si>
  <si>
    <t>001-01-02-05 (TP)</t>
  </si>
  <si>
    <t>Gerinti švietimo pagalbos teikimą, įgyvendinti kokybišką įvairių ugdymosi poreikių turinčių mokinių ugdymą taikant inovatyvius ugdymo(si) metodus ir būdus</t>
  </si>
  <si>
    <t>001-01-03 (T)</t>
  </si>
  <si>
    <t>001-01-02 (T, P)</t>
  </si>
  <si>
    <t>Neformalaus švietimo projektas "Išmaniųjų akademija"  (ES projekto "Kauno regiono funkcinės zonos strategija" dalis)</t>
  </si>
  <si>
    <t>Ugdymo prieinamumo didinimas atskirtį patiriantiems vaikams Kėdainių „Ryto“ ir Kėdainių Juozo Paukštelio progimnazijose</t>
  </si>
  <si>
    <t>Įvairialypio švietimo plėtojimas Kėdainių „Aušros“ progimnazijoje ir Vilainių mokykloje-darželyje „Obelėlė“, vykdant visos dienos mokyklos veiklą</t>
  </si>
  <si>
    <t>001-01-03-04 (PP)</t>
  </si>
  <si>
    <t>001-01-03-01 (TP)</t>
  </si>
  <si>
    <t>001-01-03-02 (PP)</t>
  </si>
  <si>
    <t>001-01-03-03 (PP)</t>
  </si>
  <si>
    <t>Kvalifikuotos švietimo pagalbos mokiniui, mokytojui, mokyklai teikimas</t>
  </si>
  <si>
    <t>Projekto„Užtikrinti visiems prieinamą ankstyvąjį ugdymą“ įgyvendinimas</t>
  </si>
  <si>
    <t>001-01-04 (T)</t>
  </si>
  <si>
    <t>Didinti pedagogų ir mokinių motyvaciją</t>
  </si>
  <si>
    <t>001-01-04-01 (TP)</t>
  </si>
  <si>
    <t>Švietimo įstaigų  darbuotojų važiavimo į/iš darbo išlaidų kompensavimas</t>
  </si>
  <si>
    <t>Gabių mokinių skatinimas</t>
  </si>
  <si>
    <t>Metų mokytojo apdovanojimo teikimas</t>
  </si>
  <si>
    <t>Mokytojų ir pagalbos mokiniui specialistų  motyvacijos programos įgyvendinimas</t>
  </si>
  <si>
    <t>Užtikrinti sveiką, saugią emocinę ir fizinę aplinką ugdymo įstaigose</t>
  </si>
  <si>
    <t>Socialinio - emocinio ugdymo programų vykdymas</t>
  </si>
  <si>
    <t>001-01-05 (T)</t>
  </si>
  <si>
    <t>Pavežamų mokinių skaičius</t>
  </si>
  <si>
    <t>001-01-04-04 (TP)</t>
  </si>
  <si>
    <t>001-01-04-03 (TP)</t>
  </si>
  <si>
    <t>001-01-04-02 (TP)</t>
  </si>
  <si>
    <t>001-01-05-01 (TP)</t>
  </si>
  <si>
    <t>001-01-05-02 (TP)</t>
  </si>
  <si>
    <t>001-01-05-03 (TP)</t>
  </si>
  <si>
    <t>001-01-05-04 (TP)</t>
  </si>
  <si>
    <t xml:space="preserve">Vaikų maitinimo ekologiškais ir pagal nacionalinę maisto kokybės sistemą pagamintais produktais  Kėdainių lopšelyje-darželyje "Žilvitis" organizavimas (dalyvavimas projekte) </t>
  </si>
  <si>
    <t>001-01-05-05 (TP)</t>
  </si>
  <si>
    <t>001-01-05-06 (TP)</t>
  </si>
  <si>
    <t>Priklausomybę sukeliančių medžiagų vartojimo mažinimo ir prevencijos programos priemonių įgyvendinimas</t>
  </si>
  <si>
    <t>Sveikos gyvensenos plėtojimas, sveikos gyvensenos įgūdžių ugdymo įstaigose ir bendruomenėje stiprinimas, visuomenės sveikatos stebėsena</t>
  </si>
  <si>
    <t>001-01-06 (T)</t>
  </si>
  <si>
    <t>001-01-06-01 (TP)</t>
  </si>
  <si>
    <t>Vėdinimo ir kondicionavimo sistemų įrengimas savivaldybės ugdymo įstaigose</t>
  </si>
  <si>
    <t>Kėdainių šviesiosios gimnazijos pastato Kėdainiuose, Didžioji g. 60, įveiklinimas</t>
  </si>
  <si>
    <t>Kėdainių lopšelio-darželio „Varpelis“ (Pavasario g. 8, Kėdainiai) pastato energinio efektyvumo didinimas, vidaus erdvių modernizavimas</t>
  </si>
  <si>
    <t>Kėdainių lopšelio-darželio „Vyturėlis“ (Josvainių g. 53, Kėdainiai) pastato energinio efektyvumo didinimas, vidaus erdvių modernizavimas</t>
  </si>
  <si>
    <t>Skaitmeninio ugdymo plėtra</t>
  </si>
  <si>
    <t>Kėdainių muzikos mokyklos pastato fasado, vidaus erdvių atnaujinimas</t>
  </si>
  <si>
    <t>001-01-06-02 (TP)</t>
  </si>
  <si>
    <t>001-01-06-03 (TP)</t>
  </si>
  <si>
    <t>001-01-06-04 (TP)</t>
  </si>
  <si>
    <t>001-01-06-05 (TP)</t>
  </si>
  <si>
    <t>001-01-06-06 (TP)</t>
  </si>
  <si>
    <t>001-01-06-07 (TP, PP)</t>
  </si>
  <si>
    <t xml:space="preserve">Švietimo paslaugų kokybės gerinimas, aprūpinant efektyviai veikiančias bendrojo ugdymo mokyklas laboratorine įranga ir priemonėmis </t>
  </si>
  <si>
    <t>001-01-01-03 (PP)</t>
  </si>
  <si>
    <t>009-01-01 (T)</t>
  </si>
  <si>
    <t>009-01-01-01 (TP)</t>
  </si>
  <si>
    <t xml:space="preserve">Valstybės perduotų savivaldybėms žemės ūkio funkcijų vykdymas, konsultuojant rajono asmenis ūkininkavimo, žemės ūkio technikos registravimo ir kitais su žemės ūkiu susijusiais klausimais </t>
  </si>
  <si>
    <t xml:space="preserve">Valstybės perduotų savivaldybėm funkcijų vykdymas melioracijos srityje, rekonstruojant remontuojant ir (arba) atnaujinant valstybei nuosavybės teise priklausančią melioracijos, hidrotechnikos infrastruktūrą </t>
  </si>
  <si>
    <t>009-01-02 (T)</t>
  </si>
  <si>
    <t>009-01-02-01 (TP)</t>
  </si>
  <si>
    <t>009-01-02-02 (TP)</t>
  </si>
  <si>
    <t>009-01-02-03 (TP)</t>
  </si>
  <si>
    <t>009-01-02-04 (TP)</t>
  </si>
  <si>
    <t>009-01-02-05 (TP)</t>
  </si>
  <si>
    <t>009-01-02-06 (TP)</t>
  </si>
  <si>
    <t>009-01-02-07 (TP)</t>
  </si>
  <si>
    <t>009-01-02-09 (TP)</t>
  </si>
  <si>
    <t>009-01-02-10 (TP)</t>
  </si>
  <si>
    <t>009-01-02-11 (TP)</t>
  </si>
  <si>
    <t>009-01-02-12 (TP)</t>
  </si>
  <si>
    <t>009-01-01-02 (TP)</t>
  </si>
  <si>
    <t>Prižiūrėti ir plėtoti melioracijos 
ir hidrotechninių statinių infrastruktūrą</t>
  </si>
  <si>
    <t>Metų žemdirbio bei Metų ūkio apdovanojimų teikimas</t>
  </si>
  <si>
    <t>Sudaryti sąlygas tradicinio bei inovatyvaus žemės ūkio vystymui</t>
  </si>
  <si>
    <t>Hidrotechninių įrenginių atnaujinimui reikalingos techninės dokumentacijos rengimas</t>
  </si>
  <si>
    <t>Kėdainių rajono Dotnuvos seniūnijos Kruostos upės Vaidatonių tvenkinio hidrotechnikos statinių rekonstrukcija ir techninės priežiūros vykdymas</t>
  </si>
  <si>
    <t>Nevėžio upės vientisumo atkūrimas, nugriaunant neeksploatuojamus hidroelektrinės statinius ir techninės priežiūros vykdymas</t>
  </si>
  <si>
    <t xml:space="preserve">Kėdainių rajono savivaldybės Krakių tvenkinių hidrotechnikos statinių remontas ir techninės priežiūros vykdymas
</t>
  </si>
  <si>
    <t>Kėdainių rajono Truskavos kadastrinės vietovės Linkuvės sausinimo sistemos melioracijos griovių ir juose esančių statinių rekonstrukcija</t>
  </si>
  <si>
    <t xml:space="preserve">Kėdainių miesto hidrotechnikos statinio ant Dotnuvėlės upės remonto techninės dokumentacijos rengimas ir remontas  </t>
  </si>
  <si>
    <t>Dalyvavimas projekto „Dalies MSNA „Nikys“ nariams priklausančių ir valstybinių melioracijos statinių rekonstravimas“ įgyvendinime</t>
  </si>
  <si>
    <t>Dalyvavimas projekto „MSNA „Balsių melioracija“ nariams priklausančių ir valstybinių melioracijos statinių rekonstravimas“ įgyvendinime</t>
  </si>
  <si>
    <t>Dalyvavimas projekto „MSNA „Mantvilonių melioracija“ nariams priklausančių ir valstybinių melioracijos statinių rekonstravimas“ įgyvendinime</t>
  </si>
  <si>
    <t>Dalyvavimas projekto „MSNA „Vilainių drenažas“ nariams priklausančių ir valstybinių melioracijos statinių rekonstravimas“ įgyvendinimui</t>
  </si>
  <si>
    <t>009-01-02-08(TP)</t>
  </si>
  <si>
    <t>010-01-01-01 (TP)</t>
  </si>
  <si>
    <t xml:space="preserve">VšĮ Kėdainių turizmo ir verslo informacijos centro viešųjų paslaugų verslui  programos finansavimas:                                                                  </t>
  </si>
  <si>
    <t>010-01-01-02 (TP)</t>
  </si>
  <si>
    <t xml:space="preserve">Verslumą skatinančių, gerąją verslo patirtį viešinančių renginių organizavimas </t>
  </si>
  <si>
    <t>010-01-02 (T)</t>
  </si>
  <si>
    <t>Dalyvavimas projekte "Inkubavimo, konsultavimo, mentorystės ir tinklaveikos programų vystymas, skatinant pradedančiųjų SVV subjektų kūrimąsi ir augimą regionuose" partnerio teisėmis</t>
  </si>
  <si>
    <t>010-01-01-04 (TP)</t>
  </si>
  <si>
    <t>010-01-01-03 (PP)</t>
  </si>
  <si>
    <t>010-01-01 (T, P)</t>
  </si>
  <si>
    <t>Projekto "Kėdainių miesto viešosios infrastruktūros, svarbios verslui, atnaujinimas ir plėtra"įgyvendinimas</t>
  </si>
  <si>
    <t>Nuorodų, kitų informacinių ženklų įrengimas į savivaldybės kultūros paveldo objektus</t>
  </si>
  <si>
    <t>003-01-03-12 (PP)</t>
  </si>
  <si>
    <t>003-01-03-14 (TP)</t>
  </si>
  <si>
    <t>Prisidėjimas prie Savivaldybei priklausančio būsto renovacijos savivaldybės biudžeto lėšomis</t>
  </si>
  <si>
    <t>Projekto "Sveikatos priežiūros paslaugų kokybės ir prieinamumo gerinimas Kėdainių rajono savivaldybėje" įgyvendinimas (modernizavimo planas)</t>
  </si>
  <si>
    <t>002-01-04-08 (PP)</t>
  </si>
  <si>
    <t xml:space="preserve">Šėtos gimnazijos I aukšto patalpų  bei gimnazijos aplinkos pritaikymas ikimokyklinio / priešmokyklinio ugdymo organizavimui       </t>
  </si>
  <si>
    <t>Jaunimo užimtumo vasarą ir integracijos į darbo rinką programos įgyvendinimas</t>
  </si>
  <si>
    <t>010-01-02-01 (PP)</t>
  </si>
  <si>
    <t>008-01-01 (T)</t>
  </si>
  <si>
    <t>Besikreipiančiųjų ir patenkintų prašymus, proc.</t>
  </si>
  <si>
    <t>008-01-02 (T)</t>
  </si>
  <si>
    <t>Atliekų tvarkymo sistemos organizavimas</t>
  </si>
  <si>
    <t>Rūšiuojamojo atliekų surinkimo skatinimas Kėdainių rajono savivaldybėje</t>
  </si>
  <si>
    <t>008-01-01-01 (TP)</t>
  </si>
  <si>
    <t>008-01-01-02  (TP)</t>
  </si>
  <si>
    <t>008-01-01-03 (TP)</t>
  </si>
  <si>
    <t>008-01-02-01 (TP)</t>
  </si>
  <si>
    <t>008-01-01-07 (TP)</t>
  </si>
  <si>
    <t>008-01-01-06 (TP)</t>
  </si>
  <si>
    <t>008-01-01-05 (TP)</t>
  </si>
  <si>
    <t>008-01-01-04 (TP)</t>
  </si>
  <si>
    <t xml:space="preserve">Bendro naudojimo teritorijų tvarkymas ir priežiūra seniūnijose, teritorijų priežiūrai reikalingos įrangos įsigijimas </t>
  </si>
  <si>
    <t>008-01-02-02 (PP)</t>
  </si>
  <si>
    <t>008-01-02-03 (TP)</t>
  </si>
  <si>
    <t>Namų ūkiuose susidariusių asbesto atliekų tvarkymas</t>
  </si>
  <si>
    <t>008-01-02-04 (TP)</t>
  </si>
  <si>
    <t>008-01-02-05 (TP)</t>
  </si>
  <si>
    <t>Likviduotų objektų skaičius</t>
  </si>
  <si>
    <t>008-01-03-01 (TP)</t>
  </si>
  <si>
    <t xml:space="preserve">Apleistų (bešeimininkių ar savivaldybei nuosavybės teise priklausančių) pastatų ar kitų aplinką žalojančių objektų likvidavimas </t>
  </si>
  <si>
    <t>Žaliosios infrastruktūros Kėdainių miesto urbanizuotoje aplinkoje plėtojimas</t>
  </si>
  <si>
    <t>Gerinti kraštovaizdžio apsaugą, didinti jo patrauklumą</t>
  </si>
  <si>
    <t>008-01-02-06 (TP)</t>
  </si>
  <si>
    <t>008-01-02-07 (TP)</t>
  </si>
  <si>
    <t>008-01-02-08 (TP)</t>
  </si>
  <si>
    <t>008-01-02-09 (TP)</t>
  </si>
  <si>
    <t>Bešeimininkių ir bepriežiūrių gyvūnų surinkimas, gaudymas bei karantinavimas</t>
  </si>
  <si>
    <t>Gyvūnų globos organizacijų rengiamų bešeimininkių kačių kastravimo programų įgyvendinimo organizavimas</t>
  </si>
  <si>
    <t>007-01-01 (T)</t>
  </si>
  <si>
    <t>Ritualinio skerdiko namo tvoros ir vartų su saulės laikrodžiu pamatų konservavimas ir vartų atstatymas</t>
  </si>
  <si>
    <t>Kultūros paveldo objektų, esančių Kėdainių rajono savivaldybės teritorijoje, ir kultūros paveldo statinių, esančių Kėdainių senamiesčio dalyje, išsaugojimo darbų finansavimo programa</t>
  </si>
  <si>
    <t xml:space="preserve">Senojo Upytės kelio specialiojo plano rengimas ("Isos slėnis") </t>
  </si>
  <si>
    <t>Turto inventorizavimas, teisinė registracija, dokumentų turto pardavimui rengimas</t>
  </si>
  <si>
    <t xml:space="preserve">Užtikrinti inžinerinio aprūpinimo (vandentiekio, nuotekų tinklų ir kt.) sistemų atnaujinimą ir plėtrą </t>
  </si>
  <si>
    <t>Teritorijų planavimo ir kitų dokumentų rengimas, atnaujinimas, sudarant sąlygas infrastruktūros plėtrai</t>
  </si>
  <si>
    <t>007-01-02 (T)</t>
  </si>
  <si>
    <t>Dokumentų, padedančių užtikrinti darnią rajono savivaldybės teritorijų plėtrą rengimas</t>
  </si>
  <si>
    <t>ES/  SBVB</t>
  </si>
  <si>
    <t>Kėdainių miesto bei rajono gatvių apšvietimo rekonstrukcija, įrengimas, modernizavimas</t>
  </si>
  <si>
    <t>007-01-04 (T)</t>
  </si>
  <si>
    <t>Gerinti susisiekimo infrastruktūrą, užtikrinant gyventojų darnų judumą bei mobilumą</t>
  </si>
  <si>
    <t>007-01-01-01 (TP)</t>
  </si>
  <si>
    <t>007-01-01-02 (TP)</t>
  </si>
  <si>
    <t>007-01-01-03 (TP)</t>
  </si>
  <si>
    <t>007-01-01-04 (TP)</t>
  </si>
  <si>
    <t>007-01-03 (T)</t>
  </si>
  <si>
    <t xml:space="preserve">Atnaujinti ir (arba) plėsti miesto ir rajono gatvių, kelių, viešųjų teritorijų apšvietimą, naudojant energiją taupančias priemones </t>
  </si>
  <si>
    <t>Viešųjų ir biudžetinių įstaigų stogų remontas</t>
  </si>
  <si>
    <t>Seniūnijų administracinių pastatų atnaujinimas</t>
  </si>
  <si>
    <t>007-01-05 (T)</t>
  </si>
  <si>
    <t>Vystyti  gyvenamąją aplinką, užtikrinant viešosios infrastruktūros priežiūrą, atnaujinimą ir tinkamą naudojimą</t>
  </si>
  <si>
    <t>Seniūnaičių veiklos organizavimas</t>
  </si>
  <si>
    <t>Sudaryti sąlygas kokybiškai įgyvendinti teisės aktuose nustatytas Savivaldybei funkcijas, mažinant administracinę naštą, įgyvendinant lygias galimybes užtikrinančias bei korupcijos prevencijos priemones</t>
  </si>
  <si>
    <t xml:space="preserve">Savivaldybės administracijos veiklos užtikrinimas </t>
  </si>
  <si>
    <t>Seniūnijų veiklos užtikrinimas</t>
  </si>
  <si>
    <t>Savivaldybės administracijos administracinės naštos mažinimo plano vykdymas</t>
  </si>
  <si>
    <t>010-01-02-01 (TP)</t>
  </si>
  <si>
    <t>Patauklių verslui žemės sklypų viešinimas</t>
  </si>
  <si>
    <t>Dalyvaujančių verslo subjektų skaičius</t>
  </si>
  <si>
    <t>Savivaldybės žmogiškųjų išteklių kompetencijų stiprinimas</t>
  </si>
  <si>
    <t>Plėtojant  dalykinius santykius ir ryšius su tarptautinėmis ir vietinėmis institucijomis,  organizacijomis, rajono bendruomene, stiprinti rajono įvaizdį</t>
  </si>
  <si>
    <t>Diasporos politikos įgyvendinimas</t>
  </si>
  <si>
    <t>011-01-04 (T)</t>
  </si>
  <si>
    <t>Kėdainių rajono savivaldybės administracijos kokybės vadybos sistemos priežiūra ir atnaujinimas</t>
  </si>
  <si>
    <t>011-01-01-01 (TP)</t>
  </si>
  <si>
    <t>011-01-01-03 (TP)</t>
  </si>
  <si>
    <t>011-01-01-04 (TP)</t>
  </si>
  <si>
    <t>011-01-01-05 (TP)</t>
  </si>
  <si>
    <t>011-01-01-06 (TP)</t>
  </si>
  <si>
    <t>011-01-01-07 (TP)</t>
  </si>
  <si>
    <t>011-01-01-08 (TP)</t>
  </si>
  <si>
    <t>011-01-01-09 (TP)</t>
  </si>
  <si>
    <t>011-01-01-11 (TP)</t>
  </si>
  <si>
    <t>011-01-02-01 (TP)</t>
  </si>
  <si>
    <t>011-01-02-02 (TP)</t>
  </si>
  <si>
    <t>011-01-02-03 (TP)</t>
  </si>
  <si>
    <t>011-01-02-04 (TP)</t>
  </si>
  <si>
    <t>011-01-02-05  (TP)</t>
  </si>
  <si>
    <t>011-01-02-06 (TP)</t>
  </si>
  <si>
    <t>011-01-02-07  (TP)</t>
  </si>
  <si>
    <t>011-01-02-08 (TP)</t>
  </si>
  <si>
    <t>011-01-02-09 (TP)</t>
  </si>
  <si>
    <t>011-01-02-10 (TP)</t>
  </si>
  <si>
    <t>011-01-03-01 (TP)</t>
  </si>
  <si>
    <t>011-01-03-03 (TP)</t>
  </si>
  <si>
    <t>011-01-03-04 (TP)</t>
  </si>
  <si>
    <t>011-01-02-11 (TP)</t>
  </si>
  <si>
    <t>011-01-02-12 (TP)</t>
  </si>
  <si>
    <t>011-01-04-01 (TP)</t>
  </si>
  <si>
    <t>011-01-04-02  (TP)</t>
  </si>
  <si>
    <t>011-01-04-03  (TP)</t>
  </si>
  <si>
    <t>011-01-04-05 (TP)</t>
  </si>
  <si>
    <t>Erdvinių duomenų rinkinio tvarkymas</t>
  </si>
  <si>
    <t>Savivaldybės tarybos ir administracijos komunikacija su bendruomene ir visuomenės informavimo užtikrinimas</t>
  </si>
  <si>
    <t>Gyventojų saugumo, diegiant vaizdo stebėjimo ir saugumo priemones mieste bei rajone  užtikrinimas</t>
  </si>
  <si>
    <t>Gerinti savivaldybės administracijos veiklos kokybę, atnaujinant (diegiant) informacines sistemas, kompiuterinę įrangą,  užtikrinant sisteminį viešųjų ir administracinių paslaugų modernizavimą</t>
  </si>
  <si>
    <t>011-01-05 (T)</t>
  </si>
  <si>
    <t>011-01-06 (T)</t>
  </si>
  <si>
    <t>011-01-05-01 (TP)</t>
  </si>
  <si>
    <t>011-01-06-01 (TP)</t>
  </si>
  <si>
    <t>011-01-06-02 (TP)</t>
  </si>
  <si>
    <t>Kibernetinio saugumo ir elektroninės informacijos saugos užtikrinimas</t>
  </si>
  <si>
    <t xml:space="preserve">Savivaldybės ir Valstybės duomenų agentūros bendradarbiavimas dėl VDV IS, apimant "duomenų ežerą" </t>
  </si>
  <si>
    <t>Vandentiekio,  nuotekų tinklų   įrengimas, rekonstrukcija, plėtra Kėdainių mieste</t>
  </si>
  <si>
    <t xml:space="preserve">Vandentiekio ir nuotekų tinklų plėtra Angirių k. </t>
  </si>
  <si>
    <t xml:space="preserve">Nuotekų tinklų įrengimas Josvainių mstl. Šaltinio g. </t>
  </si>
  <si>
    <t>Vandentiekio ir nuotekų tinklų išplėtimo Mantviliškio  kaime techninio projekto parengimas</t>
  </si>
  <si>
    <t xml:space="preserve">Nuotekų tinklų ir nuotekų valyklos įrengimo  Okainių k. techninio projekto parengimas </t>
  </si>
  <si>
    <t>Vandentiekio ir nuotekų tinklų, nuotekų valyklos įrengimo  Langakių k. techninio projekto parengimas</t>
  </si>
  <si>
    <t>Vandentiekio ir nuotekų tinklų projektavimas ir įrengimas Ąžuolaičių kaime</t>
  </si>
  <si>
    <t>Apšvietimo tinklų elektros energijos sunaudojimas seniūnijose, apšvietimo tinklų priežiūra</t>
  </si>
  <si>
    <t>Radvilų g. apšvietimo ir ESO tinklų iškėlimo techninio projekto parengimas</t>
  </si>
  <si>
    <t>Inžinerinių paslaugų, darbų ir įrenginių finansavimas</t>
  </si>
  <si>
    <t>Biudžetinių įstaigų kiemų dangos atnaujinimas</t>
  </si>
  <si>
    <t>Žvyro įsigijimo seniūnijų keliams prižiūrėti finansavimas</t>
  </si>
  <si>
    <t>007-01-03-01 (TP)</t>
  </si>
  <si>
    <t>007-01-03-02 (TP)</t>
  </si>
  <si>
    <t>007-01-03-03 (TP)</t>
  </si>
  <si>
    <t>007-01-04-01 (TP)</t>
  </si>
  <si>
    <t>007-01-04-02 (TP)</t>
  </si>
  <si>
    <t>007-01-04-03 (TP)</t>
  </si>
  <si>
    <t>007-01-04-04 (TP)</t>
  </si>
  <si>
    <t>007-01-04-06 (TP)</t>
  </si>
  <si>
    <t>007-01-04-07 (TP)</t>
  </si>
  <si>
    <t>007-01-04-09 (TP)</t>
  </si>
  <si>
    <t>007-01-05-01 (TP)</t>
  </si>
  <si>
    <t>007-01-05-02 (TP)</t>
  </si>
  <si>
    <t>007-01-05-03 (TP)</t>
  </si>
  <si>
    <t>007-01-05-04 (TP)</t>
  </si>
  <si>
    <t xml:space="preserve">Eil. Nr. </t>
  </si>
  <si>
    <t>Programos kodas ir pavadinimas</t>
  </si>
  <si>
    <t>1. Savivaldybės biudžetas (įskaitant skolintas lėšas)</t>
  </si>
  <si>
    <t>Iš jo:</t>
  </si>
  <si>
    <t>1.1. savivaldybės biudžeto lėšos (nuosavos, be ankstesnių metų likučio)</t>
  </si>
  <si>
    <t>1.2. Lietuvos Respublikos valstybės biudžeto dotacijos</t>
  </si>
  <si>
    <t>1.3. Pajamų įmokos ir kitos pajamos</t>
  </si>
  <si>
    <t>1.4. Europos Sąjungos ir kitos tarptautinės finansinės paramos lėšos</t>
  </si>
  <si>
    <t>1.5. Skolintos lėšos</t>
  </si>
  <si>
    <t>1.6. Ankstesnių metų likučiai</t>
  </si>
  <si>
    <t>2. Kiti šaltiniai (Europos Sąjungos finansinė parama projektams įgyvendinti ir kitos teisėtai gautos lėšos, nurodant atskirus šaltinius)</t>
  </si>
  <si>
    <t>Iš jų: regioninių pažangos priemonių lėšos</t>
  </si>
  <si>
    <t>IŠ VISO programai finansuoti pagal finansavimo šaltinius (1 ir 2 punktai)</t>
  </si>
  <si>
    <t>SBL</t>
  </si>
  <si>
    <t>KT</t>
  </si>
  <si>
    <t>Visuomenės sveikatos rėmimo specialiosios programos priemonių įgyvendinimas (AA)</t>
  </si>
  <si>
    <t>Bakainių piliakalnio su priešpiliu ir papiliu bei priešpilio tvarkybos techninės dokumentacijos rengimas bei tvarkybos darbai (AA)</t>
  </si>
  <si>
    <t>Aplinkos kokybės gerinimas, atkūrimas  ir apsauga, aplinkos priežiūros prevencinių priemonių vykdymas (AA)</t>
  </si>
  <si>
    <t>Aplinkos monitoringas, aplinkos oro, dirvožemio, požeminio ir paviršinio vandens nuotekų tyrimai (AA)</t>
  </si>
  <si>
    <t>Visuomenės aplinkosauginis švietimas, gražiausiai tvarkomos aplinkos konkurso organizavimas (AA)</t>
  </si>
  <si>
    <t>Prevencinių priemonių, kuriomis siekiama išvengti medžiojamųjų gyvūnų daromos žalos miškui, įgyvendinimas (AA)</t>
  </si>
  <si>
    <t>Krakių tvenkinių valymo darbų vykdymas (AA)</t>
  </si>
  <si>
    <t>Individualių nuotekų valymo įrenginių kompensavimas gyventojams (AA)</t>
  </si>
  <si>
    <t xml:space="preserve">Finansinės paramos teikimas verslą pradedantiems ar sunkumų patiriantiems SVV subjektams Kėdainių rajone per Savivaldybės smulkiojo verslo rėmimo fondą </t>
  </si>
  <si>
    <t>001-01-03-06 (PP)</t>
  </si>
  <si>
    <t>Asmenų su intelekto ir psichikos negalia institucinės globos pertvarkos įgyvendinimas Kėdainiuose (apsaugotas būstas)</t>
  </si>
  <si>
    <t>Užtikrinti efektyvią VšĮ Kėdainių turizmo ir verslo informacijos centro veiklą verslo srityje, stiprinti savivaldybės institucijų ir verslo įmonių bendradarbiavimą</t>
  </si>
  <si>
    <t>006-01-03-03 (PP)</t>
  </si>
  <si>
    <t>006-01-03-04 (TP)</t>
  </si>
  <si>
    <t>Tobulinti atliekų tvarkymo bei aplinkos išsaugojimo sistemą, prižiūrėti, tvarkyti viešąsias teritorijas, užtikrinti sveiką, estetišką aplinką</t>
  </si>
  <si>
    <t>Kėdainių dvaro sodybos Minareto ir jo prieigų tvarkyba</t>
  </si>
  <si>
    <t xml:space="preserve">Infrastruktūros objektų tvarkymo investicinių projektų,  planų, paraiškų, kitos techninės dokumentacijos rengimas  Europos Sąjungos ar kitų  fondų paramai gauti </t>
  </si>
  <si>
    <t>Buitinių nuotekų tinklų Aušros k. Ąžuolaičių g. ir Volučių g. įrengimas</t>
  </si>
  <si>
    <t>007-01-04-08 (TP)</t>
  </si>
  <si>
    <r>
      <t xml:space="preserve">Tvarkyti ir plėtoti miesto ir  </t>
    </r>
    <r>
      <rPr>
        <u/>
        <sz val="10"/>
        <rFont val="Times New Roman"/>
        <family val="1"/>
      </rPr>
      <t>kaimiškųjų seniūnijų</t>
    </r>
    <r>
      <rPr>
        <sz val="10"/>
        <rFont val="Times New Roman"/>
        <family val="1"/>
      </rPr>
      <t xml:space="preserve"> kelius bei gatves, atlikti kelių ir gatvių kokybės kontrolę, techninę priežiūrą, techninių projektų ekspertizę,  diegti saugaus eismo ir darnaus judumo priemones (KPP) </t>
    </r>
  </si>
  <si>
    <t>Infrastruktūros plėtros techninės dokumentacijos rengimas ir infrastruktūros gerinimo darbai (SĮP)</t>
  </si>
  <si>
    <t>Dviračių takų infrastruktūros mieste ir rajone plėtra (KPP) (AA)</t>
  </si>
  <si>
    <t>Išmokos pagal savivaldybės  infrastruktūros plėtros sutartis (SĮP)</t>
  </si>
  <si>
    <t xml:space="preserve">Dviračių kelio "Isos slėnis" įrengimas, pritaikant visuomenės poreikiams </t>
  </si>
  <si>
    <t>Europos Sąjungos projektų,  kuriems taikomas apmokėjimas kompensavimo būdu, išlaidų apmokėjimas</t>
  </si>
  <si>
    <t>007-01-05-05 (TP)</t>
  </si>
  <si>
    <t xml:space="preserve">Bendrojo ir ikimokyklinio ugdymo įstaigų (skyrių) pastatų modernizavimo techninės dokumentacijos rengimas </t>
  </si>
  <si>
    <t>Šėtos kultūros centro vidaus erdvių remontas (I a. 2 patalpos)</t>
  </si>
  <si>
    <t>Globojamų vaikų skaičius</t>
  </si>
  <si>
    <r>
      <t xml:space="preserve">Pagalbos į krizines situacijas patekusiems, smurtą artimoje aplinkoje </t>
    </r>
    <r>
      <rPr>
        <u/>
        <sz val="10"/>
        <rFont val="Times New Roman"/>
        <family val="1"/>
      </rPr>
      <t>patyrusiems</t>
    </r>
    <r>
      <rPr>
        <sz val="10"/>
        <rFont val="Times New Roman"/>
        <family val="1"/>
        <charset val="186"/>
      </rPr>
      <t xml:space="preserve"> asmenims ir jų šeimų nariams teikimas</t>
    </r>
  </si>
  <si>
    <r>
      <t xml:space="preserve">Pagalbos į krizines situacijas patekusiems, smurtą artimoje aplinkoje </t>
    </r>
    <r>
      <rPr>
        <u/>
        <sz val="10"/>
        <rFont val="Times New Roman"/>
        <family val="1"/>
      </rPr>
      <t>keliantiems</t>
    </r>
    <r>
      <rPr>
        <sz val="10"/>
        <rFont val="Times New Roman"/>
        <family val="1"/>
        <charset val="186"/>
      </rPr>
      <t xml:space="preserve"> asmenims ir jų šeimų nariams teikimas  </t>
    </r>
  </si>
  <si>
    <t>Socialinių būstų įsigijimas</t>
  </si>
  <si>
    <t>003-01-05-08 (PP)</t>
  </si>
  <si>
    <t xml:space="preserve">Mokyklų, organizuojančių maitinimą savarankiškai, finansavimas </t>
  </si>
  <si>
    <t xml:space="preserve">Kėdainių sporto centro bazių atnaujinimas </t>
  </si>
  <si>
    <t>Archeologiniai  ir kiti tyrinėjimai kultūros paveldo teritorijose, paveldo objektams parengtų tvarkybos projektų ekspertizės vykdymas, sąmatų rengimas</t>
  </si>
  <si>
    <t>Biologinių nuotekų valymo įrenginių įrengimas</t>
  </si>
  <si>
    <t xml:space="preserve">Konteinerių, kompostavimo dėžių įsigijimas </t>
  </si>
  <si>
    <t xml:space="preserve">Miesto gėlynų, gėlinių ir dekoratyvinių krūmų priežiūra ir apželdinimas </t>
  </si>
  <si>
    <t>008-01-03-03 (PP)</t>
  </si>
  <si>
    <t>Centralizuoto vaikų priėmimo į savivaldybės švietimo įstaigų ikimokyklinio ir priešmokyklinio ugdymo grupes, bendrojo ugdymo klases, neformaliojo švietimo grupes bei įstaigų valdymo informacinės sistemos paslaugų diegimas</t>
  </si>
  <si>
    <t>Savivaldybių teritorijoje esančių miestų ir miestelių teritorijų ribose valstybinės žemės, perduotos Lietuvos Respublikos Vyriausybės nutarimu, patikėtinio funkcijos vykdymas</t>
  </si>
  <si>
    <t>007-01-04-05 (PP)</t>
  </si>
  <si>
    <t>1.1. savivaldybės biudžeto lėšos (nuosavos, be ankstesnių metų likučio)  SB</t>
  </si>
  <si>
    <t>1.2. Lietuvos Respublikos valstybės biudžeto dotacijos   SBVB</t>
  </si>
  <si>
    <t>1.3. Pajamų įmokos ir kitos pajamos  ĮP</t>
  </si>
  <si>
    <t>1.4. Europos Sąjungos ir kitos tarptautinės finansinės paramos lėšos ES</t>
  </si>
  <si>
    <t>1.5. Skolintos lėšos SK</t>
  </si>
  <si>
    <t>1.6. Ankstesnių metų likučiai  SBL</t>
  </si>
  <si>
    <t>2. Kiti šaltiniai (Europos Sąjungos finansinė parama projektams įgyvendinti ir kitos teisėtai gautos lėšos, nurodant atskirus šaltinius)  KT</t>
  </si>
  <si>
    <t xml:space="preserve">Iš jų: regioninių pažangos priemonių lėšos </t>
  </si>
  <si>
    <t xml:space="preserve">Vykdyti rezistentų paminklinio akmens ir teritorijos, apimančios masinę kapavietę, sutvarkymo darbus (Skongalio g.) </t>
  </si>
  <si>
    <t xml:space="preserve">Kėdainių evangelikų ir reformatų bažnyčios atnaujinimas  (Tvarių prielaidų ir paskatų aktualizuoti kultūros paveldo vertybes sukūrimas) </t>
  </si>
  <si>
    <t xml:space="preserve">Kultūros paveldo ir gamtos objektų pritaikymas lankyti Kėdainių rajono savivaldybėje (ES projekto "Kauno regiono funkcinės zonos strategija" dalis) </t>
  </si>
  <si>
    <t>005-01-05-34 (TP)</t>
  </si>
  <si>
    <t xml:space="preserve">Infrastruktūros Kėdainių miesto parke įrengimas </t>
  </si>
  <si>
    <t xml:space="preserve">Kėdainių rajono kaimo gyventojų sveikatos gerinimo poreikių užtikrinimas, modernizuojant ir (ar) atnaujinant ambulatorijų infrastruktūrą </t>
  </si>
  <si>
    <t>VšĮ Kėdainių PSPC Psichiatrijos dienos stacionaro paslaugų plėtra ir infrastruktūros pritaikymas specialiesiems neįgaliųjų poreikiams</t>
  </si>
  <si>
    <t>Tinkamų ir saugių darbo sąlygų užtikrinimo, įrengiant vėdinimo bei kondicionavimo sistemas VšĮ Kėdainių ligoninėje 2023-2028 m. programa</t>
  </si>
  <si>
    <t xml:space="preserve">Tinkamų ir saugių darbo sąlygų užtikrinimo, įrengiant vėdinimo bei kondicionavimo sistemas VšĮ Kėdainių PSPC 2022-2026 m. programa </t>
  </si>
  <si>
    <t>Atlikti keltuvo įrengimo ir patalpų pritaikymo darbai</t>
  </si>
  <si>
    <t>Atliktų mamografijų ir vertinimo paslaugų skaičius per metus</t>
  </si>
  <si>
    <t>Atliktų endoskopijų ir kolonoskopijų skaičius per metus</t>
  </si>
  <si>
    <t>Atliktų tyrimų skaičius per metus</t>
  </si>
  <si>
    <t>Atliktų tyrimų ir paslaugų  skaičius per metus</t>
  </si>
  <si>
    <t xml:space="preserve">Taikomų paskatų priemonių skaičius </t>
  </si>
  <si>
    <t>Palaikomų funkcionalumų skaičius</t>
  </si>
  <si>
    <t>Saugių ugdymo sąlygų įstaigose, vykdančiose ugdymo programas, užtikrinimas</t>
  </si>
  <si>
    <t xml:space="preserve">Mokinių vežimo į mokyklą ir atgal užtikrinimas </t>
  </si>
  <si>
    <t>Bendrojo ir ikimokyklinio ugdymo įstaigų (skyrių) pastatų modernizavimas</t>
  </si>
  <si>
    <t>Bendruomeninių šeimos namų darbuotojų pareigybių skaičius</t>
  </si>
  <si>
    <t>2024 m.</t>
  </si>
  <si>
    <t>2025 m.</t>
  </si>
  <si>
    <t>2026 m.</t>
  </si>
  <si>
    <t>Daugiabučių namų kiemų dangų atnaujinimas (KPP)</t>
  </si>
  <si>
    <t>Savivaldybės tarybos, mero ir jo tarnybos veiklos užtikrinimas</t>
  </si>
  <si>
    <t>011-01-01-02 (TP)</t>
  </si>
  <si>
    <t>011-01-04-04 (TP)</t>
  </si>
  <si>
    <t xml:space="preserve">Visuomenės įtraukimas į planavimo, biudžeto formavimo, konsultavimosi procesus, organizuojant dalyvaujamojo biudžeto iniciatyvų konkursą ir iniciatyvų įgyvendinimą </t>
  </si>
  <si>
    <t>011-01-03-05 (TP)</t>
  </si>
  <si>
    <t>Kėdainių rajono savivaldybės teikiamų paslaugų informacijos paieškos, naudojant dirbtinį intelektą, sistemos sukūrimas</t>
  </si>
  <si>
    <t>Kolokacijos paslauga Valstybės duomenų centre</t>
  </si>
  <si>
    <t>011-01-05-02 (TP)</t>
  </si>
  <si>
    <t>011-01-05-03 (TP)</t>
  </si>
  <si>
    <t>011-01-05-04 (TP)</t>
  </si>
  <si>
    <t>011-01-05-05 (TP)</t>
  </si>
  <si>
    <t>011-01-06-03 (TP)</t>
  </si>
  <si>
    <t>011-01-06-04 (TP)</t>
  </si>
  <si>
    <t>011-01-06-05 (TP)</t>
  </si>
  <si>
    <t>Kėdainių rajono savivaldybės visuomenės sveikatos biuro veiklos užtikrinimas, vykdant visuomenės sveikatos priežiūros funkcijas, tęsiant " Jaunimui palankios sveikatos priežiūros paslaugo" bei " Neįtikėtini metai" projektų veiklas</t>
  </si>
  <si>
    <t>002-01-01-06 (PP)</t>
  </si>
  <si>
    <t>002-01-01-05 (PP)</t>
  </si>
  <si>
    <t>280/7/6</t>
  </si>
  <si>
    <t>011-01-01-10 (TP)</t>
  </si>
  <si>
    <t>Projektų rengimas ir  gyvenviečių lietaus nuotekų-drenažų sistemų remontas</t>
  </si>
  <si>
    <t>011-01-05-06 (PP)</t>
  </si>
  <si>
    <t>Vandentiekio tinklų projekto Gineitų k., Vilainių sen. parengimas</t>
  </si>
  <si>
    <t>IŠ VISO PROGRAMOS ĮGYVENDINTI</t>
  </si>
  <si>
    <t>008-01-02-10 (TP)</t>
  </si>
  <si>
    <t xml:space="preserve">Suteiktų lengvatų  už vietinę rinkliavą už  komunalinių atliekų surinkimą kompensavimas </t>
  </si>
  <si>
    <t>Švietimas ir ugdymas</t>
  </si>
  <si>
    <t>Sveikatos apsauga</t>
  </si>
  <si>
    <t>Socialinės apsaugos plėtojimas</t>
  </si>
  <si>
    <t>Sporto veiklos plėtra</t>
  </si>
  <si>
    <t>Kultūros veiklos plėtra</t>
  </si>
  <si>
    <t>Kultūros paveldo išsaugojimas, turizmo skatinimas</t>
  </si>
  <si>
    <t>Infrastruktūros objektų priežiūra ir plėtra</t>
  </si>
  <si>
    <t>Aplinkos apsauga</t>
  </si>
  <si>
    <t>Žemės ūkis ir melioracija</t>
  </si>
  <si>
    <t>Parama verslui irverslo plėtra</t>
  </si>
  <si>
    <t>Savivaldybės valdymo tobulinimas</t>
  </si>
  <si>
    <t>Sporto projektų finansavimas</t>
  </si>
  <si>
    <t>Kėdainių Juozo Paukštelio progimnazijos  sporto aikštyno atnaujinimas</t>
  </si>
  <si>
    <t>Finansuojamų sporto projektų skaičius</t>
  </si>
  <si>
    <t>20</t>
  </si>
  <si>
    <t>Fizinio aktyvumo ir sporto renginių skaičius / senjorų sporto šakų skaičius / stovyklų skaičius</t>
  </si>
  <si>
    <t>6/ 5</t>
  </si>
  <si>
    <t>Iškovota vieta LFF pirmosios lygos pirmenybėse / išugdytų kėdainiečių, atstovaujančių FK „Nevėžis“ suaugusiųjų komandoje sk.</t>
  </si>
  <si>
    <t>3-8 / 6</t>
  </si>
  <si>
    <t xml:space="preserve">Šalies bokso čempionatuose ir tarptautinėse bokso varžybose iškovotų medalių sk.//paruoštų boksininkų šalies bokso rinktinei sk. </t>
  </si>
  <si>
    <t>10/2</t>
  </si>
  <si>
    <t>3-7 /10/8</t>
  </si>
  <si>
    <t xml:space="preserve">Lietuvos moterų futbolo asociacijos I lygos pirmenybėse iškovota vieta / rungtynių sk. / komandai atstovaujančių kėdainiečių sk. </t>
  </si>
  <si>
    <t>Iškovota vieta čempionate / kėdainiečių futbolininkų patekimas į Lietuvos rinktinės kandidatų sąrašą / kėdainiečių sk. komandoje</t>
  </si>
  <si>
    <t>1-8 /1/14</t>
  </si>
  <si>
    <t>6/12/14/1</t>
  </si>
  <si>
    <t>~1375</t>
  </si>
  <si>
    <t>~430</t>
  </si>
  <si>
    <t>~5150</t>
  </si>
  <si>
    <t>~440</t>
  </si>
  <si>
    <t>~1400</t>
  </si>
  <si>
    <t>1412</t>
  </si>
  <si>
    <t>Suformuotų klasių skaičius (bendras)</t>
  </si>
  <si>
    <t>579/5/ 14</t>
  </si>
  <si>
    <t>Kėdainių sporto centro veiklos užtikrinimas,  sveikatingumo bei sportinių renginių organizavimas bei vykdymas</t>
  </si>
  <si>
    <t>~550/5/    14</t>
  </si>
  <si>
    <t>~550/5/ 14</t>
  </si>
  <si>
    <t>Socialinę riziką patiriančiose šeimose gyvenančių nuo 3 metų iki privalomo ugdymo amžiaus vaikų, dalyvaujančių ikimokyklinio ugdymo programose, skaičius (skaičiuojama įgyvendinus projektą -2029 m.)</t>
  </si>
  <si>
    <t>Įstaigų skaičius, kuriose atlikti remonto darbai1</t>
  </si>
  <si>
    <t>Ekologiškai besimaitinančių vaikų skaičius</t>
  </si>
  <si>
    <t>Mokyklų, organizuojančių maitinimą savarankiškai, skaičius (bendras)</t>
  </si>
  <si>
    <t>~294</t>
  </si>
  <si>
    <t>~780</t>
  </si>
  <si>
    <t>~150</t>
  </si>
  <si>
    <t>002-01-01-08 (TP, PP)</t>
  </si>
  <si>
    <t>001-01-01-09 (TP)</t>
  </si>
  <si>
    <t>001-01-01-10 (TP)</t>
  </si>
  <si>
    <t>Įdiegta sistema</t>
  </si>
  <si>
    <t>"Tūkstantmečio mokyklos I"  projekto įgyvendinimas</t>
  </si>
  <si>
    <t xml:space="preserve">Įgyvendinamų priemonių skaičius </t>
  </si>
  <si>
    <t>Gerinti ugdymo (-si) infrastruktūrą, materialinę bazę, užtikrinti STEAM dalykų programų įgyvendinimą ir skaitmeninio ugdymo turinio plėtrą savivaldybės ugdymo įstaigose</t>
  </si>
  <si>
    <t>Programoje, dalyvaujančių įstaigų skaičius (tinklaveika)</t>
  </si>
  <si>
    <t>"Pirmoko krepšelio" finansavimas</t>
  </si>
  <si>
    <t>Pirmoko krepšelį gaunančiųjų skaičius</t>
  </si>
  <si>
    <t>Veiklose dalyvavusių asmenų skaičius</t>
  </si>
  <si>
    <t>Pasiekta pastato energijos naudingumo klasė</t>
  </si>
  <si>
    <t>25</t>
  </si>
  <si>
    <t>7</t>
  </si>
  <si>
    <t>Vertinama įgyvendinus projektą 2029 m.</t>
  </si>
  <si>
    <t xml:space="preserve">Neformaliojo vaikų švietimo galimybėmis pasinaudojusių mokinių skaičius (per dieną) </t>
  </si>
  <si>
    <t>Steigti ir finansuoti gabių vaikų ugdymo klasę(es)</t>
  </si>
  <si>
    <t xml:space="preserve">Vertinama įgyvendinus projektą 2029 m.  </t>
  </si>
  <si>
    <t>Suorganizuotų prevencinių projektų, kampanijų skaičius /veiklose dalyvavusių asmenų skaičius</t>
  </si>
  <si>
    <t>Asmenų, dalyvavusių sveikatos raštingumo didinimo veiklose, skaičius</t>
  </si>
  <si>
    <t xml:space="preserve">Vertinama įgyvendinus projektą 2028 m.  </t>
  </si>
  <si>
    <t>~1000</t>
  </si>
  <si>
    <t>~380</t>
  </si>
  <si>
    <t>Vidutinis atliktų ultragarsinių tyrimų skaičius per metus 1 gydytojui</t>
  </si>
  <si>
    <t>Mobilių komandų, aprūpintų įranga teikti paslaugas namuose, skaičius</t>
  </si>
  <si>
    <t>011-01-01-12 (TP)</t>
  </si>
  <si>
    <t>Pritaikytos visuomenės sveikatos biuro specialistams darbo vietos</t>
  </si>
  <si>
    <t>Įsigytas ir pritaikytas būstas</t>
  </si>
  <si>
    <t>Ambulatorijų skaičius, kuriose pagerinta infrastruktūra</t>
  </si>
  <si>
    <t xml:space="preserve">Įsigyta nutolusi fotovoltinė  saulės elektrinė (kW) </t>
  </si>
  <si>
    <t>Techninės dokumentacijos rengimas sporto infrastruktūrai prie ugdymo įstaigų  atnaujinti</t>
  </si>
  <si>
    <t>Bokso sporto šakos vystymo programa</t>
  </si>
  <si>
    <t>Čempionatų sk. pagal amžiaus gr. / dalyvautų Lietuvos ir tarptautinės Dziudo varžybų sk. / iškovotų medalių sk. / suorganizuotų turnyrų sk.</t>
  </si>
  <si>
    <t>ES/    SBVB</t>
  </si>
  <si>
    <t>004-01-03-02 (TP)</t>
  </si>
  <si>
    <t>004-01-03-03 (TP)</t>
  </si>
  <si>
    <t>IŠ VISO</t>
  </si>
  <si>
    <t>SB/ES/    SBVB</t>
  </si>
  <si>
    <t>Parengta vizija/techninė dokumentacija/ pagerinta infrastruktūra infrastruktūra atlikėjams</t>
  </si>
  <si>
    <t>Suorganizuotų renginių skaičius</t>
  </si>
  <si>
    <t>&gt;1300</t>
  </si>
  <si>
    <t xml:space="preserve">Jaunimo savanorystės Kėdainių rajone plėtra ir  jaunimo skatinimas užsiimti savanoriška veikla </t>
  </si>
  <si>
    <t>Įveiklinta kultūros centro pastato dalis</t>
  </si>
  <si>
    <t>~285</t>
  </si>
  <si>
    <t>~1800</t>
  </si>
  <si>
    <t>~1482</t>
  </si>
  <si>
    <t>~10000/ 4 d.</t>
  </si>
  <si>
    <t>~3000</t>
  </si>
  <si>
    <t xml:space="preserve">Sutrumpėjusi sterilizavimo proceso trukmė </t>
  </si>
  <si>
    <t xml:space="preserve">    ~45 min</t>
  </si>
  <si>
    <t>Naujos arba modernizuotos sveikatos priežiūros infrastruktūros talpumas, asmenys per metus</t>
  </si>
  <si>
    <t xml:space="preserve">Ilgalaikės priežiūros paslaugų plėtojimo užtikrinimas </t>
  </si>
  <si>
    <t>Naujos arba modernizuotos sveikatos priežiūros infrastruktūros naudotojų skaičius per metus</t>
  </si>
  <si>
    <t xml:space="preserve">Suteiktų odontologinių paslaugų skaičius per metus </t>
  </si>
  <si>
    <t>~400</t>
  </si>
  <si>
    <t>Suteikiamų fizioterapijos procerūrų skaičiaus padidėjimas, kartais / sumažėjusi laukiančiųjų eilė (savaitės)</t>
  </si>
  <si>
    <t>~1,5/      ~2</t>
  </si>
  <si>
    <t>Nemokamo mokinių maitinimo kainos bendrojo ugdymo mokyklose kompensavimas</t>
  </si>
  <si>
    <t>~10000</t>
  </si>
  <si>
    <t>~2140</t>
  </si>
  <si>
    <t>~1320</t>
  </si>
  <si>
    <t>~900</t>
  </si>
  <si>
    <t>~1460</t>
  </si>
  <si>
    <t>~11500</t>
  </si>
  <si>
    <t>~11300</t>
  </si>
  <si>
    <t>~4300</t>
  </si>
  <si>
    <t>~8000</t>
  </si>
  <si>
    <t>Paramą, gaunančių šeimynų skaičius</t>
  </si>
  <si>
    <t>~430/98</t>
  </si>
  <si>
    <t>~35</t>
  </si>
  <si>
    <t>~180</t>
  </si>
  <si>
    <t>~190</t>
  </si>
  <si>
    <t>~254/98</t>
  </si>
  <si>
    <t>~100</t>
  </si>
  <si>
    <t>~90</t>
  </si>
  <si>
    <t>~15</t>
  </si>
  <si>
    <t>Socialiai pažeidžiamų, socialinę riziką (atskirtį) patiriančių asmenų, gavusių paslaugas naujoje ar modernizuotoje infrastruktūroje skaičius per metus</t>
  </si>
  <si>
    <t xml:space="preserve"> Naujos arba modernizuotos socialinės rūpybos infrastruktūros (ne būsto) talpumas</t>
  </si>
  <si>
    <t>Projekto "Geriamo vandens tiekimo ir nuotekų tvarkymo paslaugų prieinamumo didinimas Kėdainių rajone" (Akademija-Dotnuva, Šlapaberžė, Tiskūnai Meironiškiai, Nociūnai, Beinaičiai, Krakės, Kalnaberžė, Josvainiai, Labūnava, Pajieslys, Pagiriai, Miegėnai)</t>
  </si>
  <si>
    <t>Įrengtos, pagerintos dviračiams skirtos  infrastruktūros, m</t>
  </si>
  <si>
    <t>Pagerinta dviračiams skirta infrastruktūra,  km / Įgyvendintos darnaus judumo priemonės</t>
  </si>
  <si>
    <t>Gyventojai, prisijungę prie patobulintų viešojo vandens tiekimo sistemų / antrinio viešojo nuotekų valymo įrenginių ( asmenys)</t>
  </si>
  <si>
    <t>002-01-02-16 (PP)</t>
  </si>
  <si>
    <t>Projekto "Vandentiekio ir buitinių nuotekų infrastruktūros rekonstrukcija ir plėtra  Šėtos miestelyje, Kunionių kaime bei Kėdainių mieste" įgyvendinimas</t>
  </si>
  <si>
    <t>Darnaus judumo mieste skatinimas (1. Dariaus Girėno iki Draugystės, 2. nuo Vaivorykštės iki J.Basanavičiaus g. 3.Kalno-Pirmūnų-Juodkiškio iki Gamyklos 4. Tilto g. 5.  Liaudies – Kanapinsko žiedas – Gegučių parkas – Vyturių – Lauko – J. Basanavičiaus gatvėmis; 6. nuo Draugystės-Žibuoklių)</t>
  </si>
  <si>
    <t>Vieningos E-bilieto sistemos sukūrimas  (ES projekto "Kauno regiono funkcinės zonos strategija" dalis)</t>
  </si>
  <si>
    <t>Išmaniųjų technologijų diegimas siekiant padidinti viešųjų apslaugų ir viešiosios infrastruktūria valdymo efektyvumą</t>
  </si>
  <si>
    <t>Sukurtos arba atkurtos atviros erdvės (arai.)</t>
  </si>
  <si>
    <t>Parangta tvarkybos dokumentacija</t>
  </si>
  <si>
    <t>Parangta pritaikymo dokumentacija</t>
  </si>
  <si>
    <t>Apšviečiamų objektų skaičius</t>
  </si>
  <si>
    <t>9</t>
  </si>
  <si>
    <t>Sudarytų sutarčių skaičius (pagal poreikį)</t>
  </si>
  <si>
    <t xml:space="preserve">Žalioji infrastruktūra, kuriai suteikta parama kitais nei prisitaikymo prie klimato kaitos tikslais (ha) </t>
  </si>
  <si>
    <t>Bendro naudojimo teritorijų tvarkymas ir priežiūra seniūnijose (sk.)</t>
  </si>
  <si>
    <t>Susidariusių atliekų tvarkymas, vartų mokesčio mokėjimas</t>
  </si>
  <si>
    <t>Suteiktų lengvatų, pagal priimtus tarybos sprendimus, proc.</t>
  </si>
  <si>
    <t>Įrengtų stabiagabaričių atliekų surinkimo aikštelių skaičius</t>
  </si>
  <si>
    <t>Išdalintų kompostavimo dėžių, pastatytų  konteinerių skaičius (pagal poreikį)</t>
  </si>
  <si>
    <t>~2050</t>
  </si>
  <si>
    <t>~227</t>
  </si>
  <si>
    <t>Želdynų ir želdinių apsauga, tvarkymas, būklės stebėsena, želdynų kūrimas, veisimas ir inventorizavimas (AA)</t>
  </si>
  <si>
    <t>Finansinių įsipareigojimų vykdymas, proc.</t>
  </si>
  <si>
    <t>Bešeimininkių  padangų, automobilių detalių atliekų, tvarkymas</t>
  </si>
  <si>
    <t xml:space="preserve">|Sutvarkyta naudotų padangų, t </t>
  </si>
  <si>
    <t>Kokybės vadybos sistemos administracinių paslaugų rodiklių pasiekimas</t>
  </si>
  <si>
    <t>Įgyvendinamų priemonių, pagal patvirtintą planą, skaičius, proc.</t>
  </si>
  <si>
    <t>Lygių galimybių, moterų ir vyrų lygybės politikos įgyvendinimas bei asmens duomenų apsaugos užtikrinimas</t>
  </si>
  <si>
    <t>~80</t>
  </si>
  <si>
    <t>Lygių galimybių veiksmų plano parengimas / Įgyvendinamų priemonių, pagal patvirtintą planą, skaičius, proc.</t>
  </si>
  <si>
    <t>pagal poreikį</t>
  </si>
  <si>
    <t>Informacijos viešinimas savivaldybės svetainėje</t>
  </si>
  <si>
    <t>Tikslingai panaudoto rezervo
dalis, proc.</t>
  </si>
  <si>
    <t>Tikslingai panaudoto fondo
dalis, proc.</t>
  </si>
  <si>
    <t>Tarybos narių dalyvavimas rajono tarybos posėdžiuose, komitetuose, kolegijoje, komisijų veiklose</t>
  </si>
  <si>
    <t xml:space="preserve">ne mažiau 90 proc. </t>
  </si>
  <si>
    <t>Pareigybių skaičius vykdantis savivaldybei priskirtas funkcijas</t>
  </si>
  <si>
    <t xml:space="preserve">Darbuotojų, tobulinusių kompetencijas skaičius nuo bendrojo darbuotojų skaičiaus, proc. </t>
  </si>
  <si>
    <t>Valstybės tarnybos reformos įgyvendinimo užtikrinimas</t>
  </si>
  <si>
    <t>Funkcijos vykdymas, proc.</t>
  </si>
  <si>
    <t>Veikloje dalyvaujančių savivaldybių skaičius</t>
  </si>
  <si>
    <t>Įgyvendinamų gyventojų iniciatyvų skaičius</t>
  </si>
  <si>
    <t>Sistemos sukūrimas ir palaikymas</t>
  </si>
  <si>
    <t>Atvertų duomenų skaičius</t>
  </si>
  <si>
    <t>Skaitmeninių sprendimų, leidžiančių saugiai ir patogiai gauti paslaugas, sukūrimas Kėdainių rajone (mobili programėlė)</t>
  </si>
  <si>
    <t xml:space="preserve">Sukurtų skaitmeninių sprendimų skaičius </t>
  </si>
  <si>
    <t>Kibernetinio saugumo srityje 
įgyvendintų priemonių skaičius</t>
  </si>
  <si>
    <t>Kolokacijos užtikrinimas, proc.</t>
  </si>
  <si>
    <t xml:space="preserve">Atnaujinamos, prižiūrimos IS skaičius </t>
  </si>
  <si>
    <t>~25</t>
  </si>
  <si>
    <t>Administracinių paslaugų aprašymų reguliarus peržiūrėjimas, koregavimas (pagal poreikį)</t>
  </si>
  <si>
    <t>Asmenų su negalia teisių apsaugos užtikrinimas</t>
  </si>
  <si>
    <t>Asmens su negalia gerovės tarybos steigimas / asmenų su negalia teisių apsaugos užtikrinimo priemonių įgyvendinimas</t>
  </si>
  <si>
    <t>Informacinių technologijų plėtra savivaldybės administracijoje, administracinių elektroninių  paslaugų brandos lygio kėlimas</t>
  </si>
  <si>
    <t xml:space="preserve">Modernizuotų gyventojų perspėjimo sistemų skaičius </t>
  </si>
  <si>
    <t>Išrinktų seniūnaičių skaičius</t>
  </si>
  <si>
    <t>007-01-02-01 (PP)</t>
  </si>
  <si>
    <t>007-01-02-02 (TP)</t>
  </si>
  <si>
    <t>007-01-02-03 (TP)</t>
  </si>
  <si>
    <t>007-01-02-04 (PP)</t>
  </si>
  <si>
    <t>007-01-02-05 (TP)</t>
  </si>
  <si>
    <t>007-01-02-06 (TP)</t>
  </si>
  <si>
    <t>007-01-02-07 (TP)</t>
  </si>
  <si>
    <t>007-01-02-08 (TP)</t>
  </si>
  <si>
    <t>007-01-02-09 (TP)</t>
  </si>
  <si>
    <t>007-01-02-10 (TP)</t>
  </si>
  <si>
    <t>007-01-02-11 (TP)</t>
  </si>
  <si>
    <t>007-01-02-12 (TP)</t>
  </si>
  <si>
    <t>007-01-02-13 (TP)</t>
  </si>
  <si>
    <t>007-01-02-14 (TP)</t>
  </si>
  <si>
    <t xml:space="preserve">Asmenų su intelekto ir psichikos negalia institucinės globos pertvarkos įgyvendinimas Kėdainiuose, įsteigiant socialines dirbtuves </t>
  </si>
  <si>
    <t>Asmenų su intelekto ir psichikos negalia institucinės globos pertvarkos įgyvendinimas Kėdainiuose, įsteigiant grupinius gyvenimo namus</t>
  </si>
  <si>
    <t>Iškovota vieta LKL / KMT turnyre /socialinių veiklų sk. / atviros treniruotės surengimas su komandos krepšininkais</t>
  </si>
  <si>
    <t>7-10 /9-12 / 1/1</t>
  </si>
  <si>
    <t>7-10 /9-12/ 1/1</t>
  </si>
  <si>
    <t>7-10/9-12/ 1/1</t>
  </si>
  <si>
    <t>001-01-01-05 (TP)</t>
  </si>
  <si>
    <t>Kompensacijų nepriklausomybės gynėjams mokėjimas</t>
  </si>
  <si>
    <t>Projekto "„Pabėgėlių iš Ukrainos priėmimas ir ankstyva integracija“įgyvendinimas</t>
  </si>
  <si>
    <t>003-01-01-18 (TP)</t>
  </si>
  <si>
    <t xml:space="preserve">Vykdomų integracijos vieklų / įgyvendinimo proc. </t>
  </si>
  <si>
    <t>10/1</t>
  </si>
  <si>
    <t xml:space="preserve">Kompiuterinės tomografijos paslaugų kokybės gerinimo Kėdainių rajono savivaldybėje 2023-2030 m. programa </t>
  </si>
  <si>
    <t>Odontologijos paslaugų plėtros Kėdainių rajono savivaldybėje 2024-2027 m. programa</t>
  </si>
  <si>
    <t>Reabilitacijos prieinamumo didinimo Kėdainių rajono savivaldybėje 2024 m. programa</t>
  </si>
  <si>
    <t xml:space="preserve">Kėdainių rajono tuberkuliozės prevencijos, ankstyvosios diagnostikos, gydymo ir kontrolės 2023–2027 m. programa </t>
  </si>
  <si>
    <t xml:space="preserve">Žemo slenksčio paslaugų kokybės  užtikrinimo Kėdainių rajone 2023-2027 m. programa  </t>
  </si>
  <si>
    <t xml:space="preserve">Ambulatorinės akušerinės ir ginekologinės pagalbos kokybės gerinimo Kėdainių rajono savivaldybės moterims 2019-2024 m. programa </t>
  </si>
  <si>
    <t xml:space="preserve">Endoskopinių paslaugų prieinamumo ir kokybės gerinimo Kėdainių rajono savivaldybėje 2020-2025 m. programa </t>
  </si>
  <si>
    <t xml:space="preserve">Mamografijos paslaugų tęstinumo, kokybės gerinimo Kėdainių rajono savivaldybėje 2020-2025 m. programa </t>
  </si>
  <si>
    <t xml:space="preserve">Anestezijos paslaugų vaikams ir suaugusiesiems kokybės gerinimo Kėdainių rajono savivaldybėje 2022-2027 m. programa </t>
  </si>
  <si>
    <t>Rentgeno paslaugų atnaujinimo, kokybės gerinimo Kėdainių rajono savivaldybėje 2022-2027 m. programa</t>
  </si>
  <si>
    <t>Savivaldybės korupcijos prevencijos veiksmų plano įgyvendinimas</t>
  </si>
  <si>
    <t>Asignavimų ir kitų lėšų pokytis, palyginti su ankstesnių metų patvirtintų asignavimų ir kitų lėšų planu</t>
  </si>
  <si>
    <t>Strateginio plėtros plano priemonės kodas</t>
  </si>
  <si>
    <t>2.1.2.7.</t>
  </si>
  <si>
    <t>2.1.3.7.</t>
  </si>
  <si>
    <t>2.1.3.3.</t>
  </si>
  <si>
    <t>2.1.1.3.</t>
  </si>
  <si>
    <t>2.1.1.5.</t>
  </si>
  <si>
    <t>2.1.1.9.</t>
  </si>
  <si>
    <t xml:space="preserve">2.1.2.1. </t>
  </si>
  <si>
    <t>2.1.2.2</t>
  </si>
  <si>
    <t>2.1.2.3</t>
  </si>
  <si>
    <t>2.1.2.4.</t>
  </si>
  <si>
    <t xml:space="preserve">2.1.2.5. </t>
  </si>
  <si>
    <t>4.2.2.2.</t>
  </si>
  <si>
    <t>2.1.1.2.</t>
  </si>
  <si>
    <t>2.1.1.1.</t>
  </si>
  <si>
    <t>2.1.1.2</t>
  </si>
  <si>
    <t>2.1.1.1.                       2.1.1.2.</t>
  </si>
  <si>
    <t xml:space="preserve">2.1.1.1.          2.1.1.2. </t>
  </si>
  <si>
    <t xml:space="preserve">2.1.1.1.        2.1.1.2. </t>
  </si>
  <si>
    <t>1.2.2.3.</t>
  </si>
  <si>
    <t xml:space="preserve">2.1.2.3 </t>
  </si>
  <si>
    <t>2.1.1.10</t>
  </si>
  <si>
    <t>2.1.</t>
  </si>
  <si>
    <t>2.3.1.4</t>
  </si>
  <si>
    <t>2.3.3.3.</t>
  </si>
  <si>
    <t>2.3.3.1.</t>
  </si>
  <si>
    <t>2.3.3.2</t>
  </si>
  <si>
    <t>2.3.1.1.</t>
  </si>
  <si>
    <t>2.3.1.1</t>
  </si>
  <si>
    <t xml:space="preserve"> 2.3.2.4. </t>
  </si>
  <si>
    <t>2.3.1.3.</t>
  </si>
  <si>
    <t xml:space="preserve">2.3.1.2. </t>
  </si>
  <si>
    <t>2.3.2.1.</t>
  </si>
  <si>
    <t>2.3.1.2.                  2.3.2.2.</t>
  </si>
  <si>
    <t>1.1.2.1</t>
  </si>
  <si>
    <t xml:space="preserve">1.1.3.2.     </t>
  </si>
  <si>
    <t xml:space="preserve">1.1.3.3.                   </t>
  </si>
  <si>
    <t>1.1.1.7.</t>
  </si>
  <si>
    <t xml:space="preserve">1.1.1.2. </t>
  </si>
  <si>
    <t xml:space="preserve">1.2.1.2.  </t>
  </si>
  <si>
    <t>1.2.1.3.</t>
  </si>
  <si>
    <t>1.2.1.5.</t>
  </si>
  <si>
    <t>1.2.1.4.</t>
  </si>
  <si>
    <r>
      <t xml:space="preserve">VšĮ Kėdainių turizmo ir verslo informacijos centro </t>
    </r>
    <r>
      <rPr>
        <u/>
        <sz val="10"/>
        <rFont val="Times New Roman"/>
        <family val="1"/>
      </rPr>
      <t>turizmo</t>
    </r>
    <r>
      <rPr>
        <sz val="10"/>
        <rFont val="Times New Roman"/>
        <family val="1"/>
      </rPr>
      <t xml:space="preserve"> veiklos programos finansavimas:</t>
    </r>
  </si>
  <si>
    <t xml:space="preserve">1.3.2.8. </t>
  </si>
  <si>
    <t>1.3.2.3.</t>
  </si>
  <si>
    <t>1.3.2.1.</t>
  </si>
  <si>
    <t>1.3.2.2.</t>
  </si>
  <si>
    <t>3.3.2.1.</t>
  </si>
  <si>
    <t>~50</t>
  </si>
  <si>
    <t>2.3.4.1</t>
  </si>
  <si>
    <t>2.3.4.3</t>
  </si>
  <si>
    <t>2.3.4.3.</t>
  </si>
  <si>
    <t>2.3.4.5.</t>
  </si>
  <si>
    <t>2.3.4.8.</t>
  </si>
  <si>
    <t>2.3.4.7.</t>
  </si>
  <si>
    <t>3.2.2.2.</t>
  </si>
  <si>
    <t xml:space="preserve">2.3.4.6.  2.3.4.10.          </t>
  </si>
  <si>
    <t>1.3.2.3. 3.3.2.1.</t>
  </si>
  <si>
    <t>1.3.2.3.  1.3.2.5.</t>
  </si>
  <si>
    <t>1.1.2.4.    1.3.2.6.</t>
  </si>
  <si>
    <t>1.3.2.3.  3.3.2.1.</t>
  </si>
  <si>
    <t>Lankytinų objektų,  kultūros paveldo objektų ar objektų, esančių kultūros paveldo teritorijų prieigose tvarkybos dokumentacijos rengimas, objektų atnaujinimas, restauravimas mieste ir rajone</t>
  </si>
  <si>
    <t>2.3.1.2.    2.3.2.2.</t>
  </si>
  <si>
    <t>2.3.1.2.   2.3.2.2.</t>
  </si>
  <si>
    <t>2.3.3.4.  2.3.3.5.   2.3.2.7.  2.3.1.5.</t>
  </si>
  <si>
    <t>2.3.3.4.  2.3.3.7.</t>
  </si>
  <si>
    <t>2.2.1.1.</t>
  </si>
  <si>
    <t>2.2.1.2.</t>
  </si>
  <si>
    <t>2.2.1.4.</t>
  </si>
  <si>
    <t>2.2.2.3.</t>
  </si>
  <si>
    <t>2.2.2.2.</t>
  </si>
  <si>
    <t>2.2.2.2</t>
  </si>
  <si>
    <t>2.2.2.2.  2.2.2.5.</t>
  </si>
  <si>
    <t>2.2.2.4.</t>
  </si>
  <si>
    <t xml:space="preserve">2.2.2.2.  2.2.2.5.    </t>
  </si>
  <si>
    <t>4.4.3.1.   2.4.3.6</t>
  </si>
  <si>
    <t>4.3.1.2.</t>
  </si>
  <si>
    <t>4.3.1.5.</t>
  </si>
  <si>
    <t>2.4.3.6.</t>
  </si>
  <si>
    <t>4.3.2.2.</t>
  </si>
  <si>
    <t>4.3.2.4.</t>
  </si>
  <si>
    <t>4.3.2.2.   4.3.2.3.</t>
  </si>
  <si>
    <t>2.4.3.1.</t>
  </si>
  <si>
    <t>2.4.3.1</t>
  </si>
  <si>
    <t>2.4.3.2.</t>
  </si>
  <si>
    <t>2.4.3.3.</t>
  </si>
  <si>
    <t xml:space="preserve">2.4.2.6.  2.4.2.7.   2.4.2.8. </t>
  </si>
  <si>
    <t>2.4.4.2.</t>
  </si>
  <si>
    <t>2.4.4.1.</t>
  </si>
  <si>
    <t>2.4.4.5.</t>
  </si>
  <si>
    <t>4.2..2.6</t>
  </si>
  <si>
    <t>2.4.3.5.</t>
  </si>
  <si>
    <t>2.4.1.1.   2.4.1.2.</t>
  </si>
  <si>
    <t>2.4.2.7.</t>
  </si>
  <si>
    <t>2.4.2.4.    2.4.2.6.</t>
  </si>
  <si>
    <t>2.4.2.</t>
  </si>
  <si>
    <t>2.42.</t>
  </si>
  <si>
    <t>2.4.2</t>
  </si>
  <si>
    <t>2.4.3.</t>
  </si>
  <si>
    <t>2.4.2.; 2.4.3.</t>
  </si>
  <si>
    <t>3.12 lentelė. Lėšų poreikis 2024-2026 m. programoms vykdyti (tūkst. Eur)</t>
  </si>
  <si>
    <t>3.1 lentelė.  2024–2026 m. Švietimo ir ugdymo programos (01)  uždaviniai, priemonės bei jų stebėsenos rodikliai, asignavimai ir kitos lėšos (tūkst. Eur)</t>
  </si>
  <si>
    <t>3.2 lentelė.  2024–2026 m. Sveikatos apsaugos programos (02)  uždaviniai, priemonės bei jų stebėsenos rodikliai, asignavimai ir kitos lėšos (tūkst. Eur)</t>
  </si>
  <si>
    <t>3.3 lentelė.  2024–2026 m. Socialinės apsaugos plėtojimo (03)  uždaviniai, priemonės bei jų stebėsenos rodikliai, asignavimai ir kitos lėšos (tūkst. Eur)</t>
  </si>
  <si>
    <t>3.4 lentelė.  2024–2026 m. Sporto veiklos plėtros (04)  uždaviniai, priemonės bei jų stebėsenos rodikliai, asignavimai ir kitos lėšos (tūkst. Eur)</t>
  </si>
  <si>
    <t>3.5 lentelė.  2024–2026 m. Kultūros veiklos plėtros (05)  uždaviniai, priemonės bei jų stebėsenos rodikliai, asignavimai ir kitos lėšos (tūkst. Eur)</t>
  </si>
  <si>
    <t>3.7 lentelė.  2024–2026 m. Infrastruktūros objektų priežiūros ir plėtros programos (07) uždaviniai, priemonės bei jų stebėsenos rodikliai, asignavimai ir kitos lėšos (tūkst. Eur)</t>
  </si>
  <si>
    <t>3.8 lentelė. 2024–2026 m. Aplinkos apsaugos  programos (08) uždaviniai, priemonės bei jų stebėsenos rodikliai, asignavimai ir kitos lėšos (tūkst. Eur)</t>
  </si>
  <si>
    <t>3.9 lentelė. 2024–2026 m. Žemės ūkio plėtros ir melioracijos programos (09) uždaviniai, priemonės bei jų stebėsenos rodikliai, asignavimai ir kitos lėšos (tūkst. Eur)</t>
  </si>
  <si>
    <t>3.10 lentelė. 2024–2026 m. Verslo paramos ir verslo plėtros programos (10) uždaviniai, priemonės bei jų stebėsenos rodikliai, asignavimai ir kitos lėšos (tūkst. Eur)</t>
  </si>
  <si>
    <t>3.11 lentelė.  2024–2026 m. Savivaldybės valdymo tobulinimo (11)  uždaviniai, priemonės bei jų stebėsenos rodikliai, asignavimai ir kitos lėšos (tūkst. Eur)</t>
  </si>
  <si>
    <t>Užtikrinti ir gerinti stacionarias ir nestacionarias socialines paslaugas socialinę riziką patiriančioms šeimoms, asmenims ir vaikams</t>
  </si>
  <si>
    <t>&gt;250</t>
  </si>
  <si>
    <t>Suorganizuotų renginių, edukacinių pamokų  muziejuje ir jo skyriuose  skaičius</t>
  </si>
  <si>
    <t>&gt;30</t>
  </si>
  <si>
    <t>&gt;1000 / &gt;100</t>
  </si>
  <si>
    <t xml:space="preserve">Kultūros centrų organizuojamų veiklų / veiklų lankytojų skaičius (tūkst.) </t>
  </si>
  <si>
    <t>002-01-04-08 (TP)</t>
  </si>
  <si>
    <t>Įvertinti Kėdainių ligoninės ir Kėdainių PSPC rūsių patalpų būklę ir sudaryti jų tvarkymo bei pritaikymo dirbti ekstremaliomis sąlygomis planą</t>
  </si>
  <si>
    <t>Atliktas vertinimas, parengtas veiksmų planas</t>
  </si>
  <si>
    <t>008-01-03 (T, P)</t>
  </si>
  <si>
    <t>008-01-03-02 (TP)</t>
  </si>
  <si>
    <t>4.1.1.1.</t>
  </si>
  <si>
    <t>4.1.1.16.</t>
  </si>
  <si>
    <t>4.1.1.15.   4.1.1.16.</t>
  </si>
  <si>
    <t>4.1.1.7</t>
  </si>
  <si>
    <t>4.1.1.10.</t>
  </si>
  <si>
    <t>4.1.1.9.</t>
  </si>
  <si>
    <t>4.1.1.11.                               4.1.1.12</t>
  </si>
  <si>
    <t>4.1.1.4    4.1.1.15.</t>
  </si>
  <si>
    <t>4.1.1.17</t>
  </si>
  <si>
    <t xml:space="preserve">4.1.2.3.  4.1.1.13. </t>
  </si>
  <si>
    <t xml:space="preserve">4.1.1.4            4.1.1.5.   </t>
  </si>
  <si>
    <t>4.1.1.3.</t>
  </si>
  <si>
    <t>4.1.3.3.</t>
  </si>
  <si>
    <t>4.2.2.3.       4.2.2.7.</t>
  </si>
  <si>
    <t xml:space="preserve">4.2.1.1.   </t>
  </si>
  <si>
    <t xml:space="preserve">4.2.1.4.    4.2.1.5.    4.2.1.6.    4.2.1.7.   </t>
  </si>
  <si>
    <t>4.2.1.2.</t>
  </si>
  <si>
    <t>4.2.2.5.</t>
  </si>
  <si>
    <t>4.2.2.7.</t>
  </si>
  <si>
    <t xml:space="preserve">1.1.2.1.   1.1.3.2.       1.1.2.4.          1.1.2.9.                    </t>
  </si>
  <si>
    <t>3.3.1.2.</t>
  </si>
  <si>
    <t>3.3.1.4.</t>
  </si>
  <si>
    <t>1.1.1.4.</t>
  </si>
  <si>
    <t>3.2.1.1.</t>
  </si>
  <si>
    <t>3.3.1</t>
  </si>
  <si>
    <t>3.3.1.</t>
  </si>
  <si>
    <t>3.4.2.3.</t>
  </si>
  <si>
    <t>3.4.2.4.</t>
  </si>
  <si>
    <t>3.3.2.3.</t>
  </si>
  <si>
    <t>3.3.1.5.</t>
  </si>
  <si>
    <t>3.3.2.7.</t>
  </si>
  <si>
    <t>3.3.2.7</t>
  </si>
  <si>
    <t>4.1.1.18</t>
  </si>
  <si>
    <t>3.1.1.1.</t>
  </si>
  <si>
    <t xml:space="preserve">3.1.1.2.   3.1.1.3.  </t>
  </si>
  <si>
    <t>3.1.1.2</t>
  </si>
  <si>
    <t>3.1.3.1</t>
  </si>
  <si>
    <t>3.1.1.6.</t>
  </si>
  <si>
    <t>3.1.1.7</t>
  </si>
  <si>
    <t>3.2.2.3</t>
  </si>
  <si>
    <t>3.2.1.2.</t>
  </si>
  <si>
    <t>3.2.1.2</t>
  </si>
  <si>
    <r>
      <t xml:space="preserve">Pirminės asmens sveikatos priežiūros paslaugų prieinamumo ir kokybės užtikrinimo Kėdainių rajono </t>
    </r>
    <r>
      <rPr>
        <u/>
        <sz val="10"/>
        <color theme="1"/>
        <rFont val="Times New Roman"/>
        <family val="1"/>
      </rPr>
      <t>kaimiškųjų</t>
    </r>
    <r>
      <rPr>
        <sz val="10"/>
        <color theme="1"/>
        <rFont val="Times New Roman"/>
        <family val="1"/>
      </rPr>
      <t xml:space="preserve"> vietovių gyventojams programą </t>
    </r>
  </si>
  <si>
    <t>Parengta dokumentacija</t>
  </si>
  <si>
    <t xml:space="preserve">Kėdainių rajono savivaldybės  2024-2026 m. </t>
  </si>
  <si>
    <t>strateginio veiklos plano 1 priedas</t>
  </si>
  <si>
    <t>3 lentelė.  2024–2026 m.  programų uždaviniai, priemonės bei jų stebėsenos rodikliai, asignavimai ir kitos lėšos (tūkst. Eur)</t>
  </si>
  <si>
    <t>3.6 lentelė.  2024–2026 m. Kultūros paveldo išsaugojimo, turizmo skatinimo ir vystymo programos (06)  uždaviniai, priemonės bei jų stebėsenos rodikliai, asignavimai ir kitos lėšos  (tūkst.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</si>
</sst>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
    <numFmt numFmtId="166" formatCode="#,##0.0"/>
  </numFmts>
  <fonts count="64" x14ac:knownFonts="1">
    <font>
      <sz val="10"/>
      <name val="Arial"/>
      <charset val="186"/>
    </font>
    <font>
      <sz val="10"/>
      <name val="Times New Roman"/>
      <family val="1"/>
      <charset val="186"/>
    </font>
    <font>
      <sz val="9"/>
      <name val="Times New Roman"/>
      <family val="1"/>
      <charset val="186"/>
    </font>
    <font>
      <b/>
      <sz val="9"/>
      <name val="Times New Roman"/>
      <family val="1"/>
      <charset val="186"/>
    </font>
    <font>
      <b/>
      <sz val="12"/>
      <name val="Times New Roman"/>
      <family val="1"/>
      <charset val="186"/>
    </font>
    <font>
      <sz val="8"/>
      <name val="Times New Roman"/>
      <family val="1"/>
      <charset val="186"/>
    </font>
    <font>
      <b/>
      <sz val="10"/>
      <name val="Times New Roman"/>
      <family val="1"/>
      <charset val="186"/>
    </font>
    <font>
      <i/>
      <sz val="10"/>
      <name val="Times New Roman"/>
      <family val="1"/>
      <charset val="186"/>
    </font>
    <font>
      <sz val="10"/>
      <name val="Arial"/>
      <family val="2"/>
      <charset val="186"/>
    </font>
    <font>
      <b/>
      <sz val="11"/>
      <name val="Times New Roman"/>
      <family val="1"/>
      <charset val="186"/>
    </font>
    <font>
      <b/>
      <sz val="10"/>
      <name val="Times New Roman"/>
      <family val="1"/>
    </font>
    <font>
      <b/>
      <sz val="9"/>
      <name val="Times New Roman"/>
      <family val="1"/>
    </font>
    <font>
      <sz val="9"/>
      <name val="Times New Roman"/>
      <family val="1"/>
    </font>
    <font>
      <sz val="8"/>
      <name val="Arial"/>
      <family val="2"/>
      <charset val="186"/>
    </font>
    <font>
      <sz val="11"/>
      <name val="Times New Roman"/>
      <family val="1"/>
      <charset val="186"/>
    </font>
    <font>
      <sz val="10"/>
      <name val="Times New Roman"/>
      <family val="1"/>
    </font>
    <font>
      <b/>
      <sz val="12"/>
      <name val="Times New Roman"/>
      <family val="1"/>
    </font>
    <font>
      <b/>
      <sz val="11"/>
      <name val="Times New Roman"/>
      <family val="1"/>
    </font>
    <font>
      <i/>
      <sz val="10"/>
      <name val="Times New Roman"/>
      <family val="1"/>
    </font>
    <font>
      <sz val="10"/>
      <color rgb="FFFF0000"/>
      <name val="Arial"/>
      <family val="2"/>
      <charset val="186"/>
    </font>
    <font>
      <sz val="9"/>
      <color theme="1"/>
      <name val="Times New Roman"/>
      <family val="1"/>
      <charset val="186"/>
    </font>
    <font>
      <b/>
      <sz val="9"/>
      <color theme="1"/>
      <name val="Times New Roman"/>
      <family val="1"/>
      <charset val="186"/>
    </font>
    <font>
      <sz val="12"/>
      <name val="Times New Roman"/>
      <family val="1"/>
    </font>
    <font>
      <sz val="10"/>
      <color rgb="FFFF0000"/>
      <name val="Times New Roman"/>
      <family val="1"/>
    </font>
    <font>
      <sz val="9"/>
      <color rgb="FFFF0000"/>
      <name val="Times New Roman"/>
      <family val="1"/>
      <charset val="186"/>
    </font>
    <font>
      <sz val="10"/>
      <color rgb="FFFF0000"/>
      <name val="Times New Roman"/>
      <family val="1"/>
      <charset val="186"/>
    </font>
    <font>
      <sz val="10"/>
      <color theme="1"/>
      <name val="Times New Roman"/>
      <family val="1"/>
    </font>
    <font>
      <sz val="10"/>
      <color theme="1"/>
      <name val="Times New Roman"/>
      <family val="1"/>
      <charset val="186"/>
    </font>
    <font>
      <b/>
      <sz val="10"/>
      <color theme="1"/>
      <name val="Times New Roman"/>
      <family val="1"/>
    </font>
    <font>
      <b/>
      <sz val="12"/>
      <color theme="1"/>
      <name val="Times New Roman"/>
      <family val="1"/>
    </font>
    <font>
      <sz val="9"/>
      <color rgb="FFFF0000"/>
      <name val="Times New Roman"/>
      <family val="1"/>
    </font>
    <font>
      <sz val="10"/>
      <color rgb="FF0070C0"/>
      <name val="Times New Roman"/>
      <family val="1"/>
      <charset val="186"/>
    </font>
    <font>
      <sz val="10"/>
      <color rgb="FF0070C0"/>
      <name val="Times New Roman"/>
      <family val="1"/>
    </font>
    <font>
      <sz val="10"/>
      <color rgb="FF009900"/>
      <name val="Times New Roman"/>
      <family val="1"/>
    </font>
    <font>
      <sz val="10"/>
      <color rgb="FF188A3E"/>
      <name val="Times New Roman"/>
      <family val="1"/>
    </font>
    <font>
      <sz val="10"/>
      <color rgb="FF00B050"/>
      <name val="Times New Roman"/>
      <family val="1"/>
      <charset val="186"/>
    </font>
    <font>
      <sz val="11"/>
      <color rgb="FF188A3E"/>
      <name val="Times New Roman"/>
      <family val="1"/>
    </font>
    <font>
      <sz val="10"/>
      <color theme="4"/>
      <name val="Times New Roman"/>
      <family val="1"/>
    </font>
    <font>
      <i/>
      <sz val="11"/>
      <name val="Times New Roman"/>
      <family val="1"/>
    </font>
    <font>
      <sz val="11"/>
      <color rgb="FFFF0000"/>
      <name val="Times New Roman"/>
      <family val="1"/>
    </font>
    <font>
      <u/>
      <sz val="10"/>
      <name val="Times New Roman"/>
      <family val="1"/>
    </font>
    <font>
      <sz val="11"/>
      <name val="Times New Roman"/>
      <family val="1"/>
    </font>
    <font>
      <sz val="9"/>
      <color theme="1"/>
      <name val="Times New Roman"/>
      <family val="1"/>
    </font>
    <font>
      <sz val="10"/>
      <name val="Arial"/>
      <family val="2"/>
    </font>
    <font>
      <sz val="8"/>
      <color rgb="FFFF0000"/>
      <name val="Times New Roman"/>
      <family val="1"/>
      <charset val="186"/>
    </font>
    <font>
      <b/>
      <sz val="10.5"/>
      <name val="Times New Roman"/>
      <family val="1"/>
    </font>
    <font>
      <sz val="10.5"/>
      <name val="Times New Roman"/>
      <family val="1"/>
    </font>
    <font>
      <u/>
      <sz val="10"/>
      <color rgb="FFFF0000"/>
      <name val="Times New Roman"/>
      <family val="1"/>
    </font>
    <font>
      <i/>
      <sz val="10.5"/>
      <name val="Times New Roman"/>
      <family val="1"/>
    </font>
    <font>
      <b/>
      <sz val="10"/>
      <color rgb="FF002060"/>
      <name val="Times New Roman"/>
      <family val="1"/>
    </font>
    <font>
      <b/>
      <sz val="12"/>
      <color rgb="FF002060"/>
      <name val="Times New Roman"/>
      <family val="1"/>
    </font>
    <font>
      <sz val="10"/>
      <color theme="0"/>
      <name val="Times New Roman"/>
      <family val="1"/>
    </font>
    <font>
      <sz val="10"/>
      <color theme="0"/>
      <name val="Times New Roman"/>
      <family val="1"/>
      <charset val="186"/>
    </font>
    <font>
      <sz val="11"/>
      <color rgb="FF0070C0"/>
      <name val="Times New Roman"/>
      <family val="1"/>
    </font>
    <font>
      <i/>
      <sz val="11"/>
      <color rgb="FF0070C0"/>
      <name val="Times New Roman"/>
      <family val="1"/>
    </font>
    <font>
      <b/>
      <sz val="14"/>
      <name val="Times New Roman"/>
      <family val="1"/>
    </font>
    <font>
      <sz val="14"/>
      <name val="Times New Roman"/>
      <family val="1"/>
    </font>
    <font>
      <b/>
      <i/>
      <sz val="14"/>
      <name val="Times New Roman"/>
      <family val="1"/>
    </font>
    <font>
      <i/>
      <sz val="14"/>
      <name val="Times New Roman"/>
      <family val="1"/>
    </font>
    <font>
      <sz val="11"/>
      <color theme="1"/>
      <name val="Times New Roman"/>
      <family val="1"/>
    </font>
    <font>
      <b/>
      <sz val="11"/>
      <color theme="1"/>
      <name val="Times New Roman"/>
      <family val="1"/>
    </font>
    <font>
      <u/>
      <sz val="10"/>
      <color theme="1"/>
      <name val="Times New Roman"/>
      <family val="1"/>
    </font>
    <font>
      <b/>
      <sz val="10"/>
      <color theme="1"/>
      <name val="Times New Roman"/>
      <family val="1"/>
      <charset val="186"/>
    </font>
    <font>
      <b/>
      <sz val="10"/>
      <color theme="1"/>
      <name val="Arial"/>
      <family val="2"/>
      <charset val="186"/>
    </font>
  </fonts>
  <fills count="18">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indexed="9"/>
      </patternFill>
    </fill>
    <fill>
      <patternFill patternType="solid">
        <fgColor theme="0"/>
        <bgColor indexed="64"/>
      </patternFill>
    </fill>
    <fill>
      <patternFill patternType="solid">
        <fgColor rgb="FFFFFFFF"/>
        <bgColor indexed="64"/>
      </patternFill>
    </fill>
    <fill>
      <patternFill patternType="solid">
        <fgColor theme="0"/>
        <bgColor indexed="26"/>
      </patternFill>
    </fill>
    <fill>
      <patternFill patternType="solid">
        <fgColor rgb="FFFFFF00"/>
        <bgColor indexed="64"/>
      </patternFill>
    </fill>
    <fill>
      <patternFill patternType="solid">
        <fgColor theme="0"/>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CC"/>
        <bgColor indexed="9"/>
      </patternFill>
    </fill>
    <fill>
      <patternFill patternType="solid">
        <fgColor theme="8" tint="0.59999389629810485"/>
        <bgColor indexed="34"/>
      </patternFill>
    </fill>
    <fill>
      <patternFill patternType="solid">
        <fgColor theme="8" tint="0.59999389629810485"/>
        <bgColor indexed="26"/>
      </patternFill>
    </fill>
    <fill>
      <patternFill patternType="solid">
        <fgColor theme="0"/>
        <bgColor indexed="3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0" fontId="8" fillId="0" borderId="0"/>
    <xf numFmtId="0" fontId="1" fillId="0" borderId="0"/>
    <xf numFmtId="164" fontId="8" fillId="0" borderId="0" applyFont="0" applyFill="0" applyBorder="0" applyAlignment="0" applyProtection="0"/>
    <xf numFmtId="0" fontId="8" fillId="0" borderId="0"/>
    <xf numFmtId="0" fontId="8" fillId="0" borderId="0"/>
    <xf numFmtId="0" fontId="1" fillId="0" borderId="0"/>
    <xf numFmtId="0" fontId="8" fillId="0" borderId="0"/>
    <xf numFmtId="0" fontId="1" fillId="0" borderId="0"/>
    <xf numFmtId="9" fontId="8" fillId="0" borderId="0" applyFont="0" applyFill="0" applyBorder="0" applyAlignment="0" applyProtection="0"/>
    <xf numFmtId="9" fontId="8" fillId="0" borderId="0" applyFont="0" applyFill="0" applyBorder="0" applyAlignment="0" applyProtection="0"/>
    <xf numFmtId="0" fontId="1" fillId="0" borderId="0"/>
    <xf numFmtId="0" fontId="43" fillId="0" borderId="0"/>
  </cellStyleXfs>
  <cellXfs count="1155">
    <xf numFmtId="0" fontId="0" fillId="0" borderId="0" xfId="0"/>
    <xf numFmtId="0" fontId="8" fillId="0" borderId="0" xfId="0" applyFont="1"/>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0" fontId="12" fillId="0" borderId="0" xfId="0" applyFont="1" applyAlignment="1">
      <alignment wrapText="1"/>
    </xf>
    <xf numFmtId="0" fontId="11" fillId="0" borderId="0" xfId="0" applyFont="1" applyAlignment="1">
      <alignment wrapText="1"/>
    </xf>
    <xf numFmtId="0" fontId="8" fillId="2" borderId="0" xfId="0" applyFont="1" applyFill="1"/>
    <xf numFmtId="0" fontId="8" fillId="0" borderId="0" xfId="0" applyFont="1" applyAlignment="1">
      <alignment horizontal="left"/>
    </xf>
    <xf numFmtId="0" fontId="2" fillId="2" borderId="0" xfId="0" applyFont="1" applyFill="1"/>
    <xf numFmtId="49" fontId="1" fillId="2" borderId="1" xfId="0" applyNumberFormat="1" applyFont="1" applyFill="1" applyBorder="1" applyAlignment="1">
      <alignment horizontal="left" vertical="top" wrapText="1"/>
    </xf>
    <xf numFmtId="165" fontId="1" fillId="2" borderId="1" xfId="0" applyNumberFormat="1" applyFont="1" applyFill="1" applyBorder="1" applyAlignment="1">
      <alignment horizontal="left" vertical="top" wrapText="1"/>
    </xf>
    <xf numFmtId="0" fontId="1" fillId="0" borderId="0" xfId="0" applyFont="1" applyAlignment="1">
      <alignment vertical="top" wrapText="1"/>
    </xf>
    <xf numFmtId="49" fontId="1" fillId="0" borderId="0" xfId="0" applyNumberFormat="1" applyFont="1" applyAlignment="1">
      <alignment horizontal="left" vertical="top" wrapText="1"/>
    </xf>
    <xf numFmtId="49" fontId="1" fillId="3" borderId="1" xfId="0" applyNumberFormat="1" applyFont="1" applyFill="1" applyBorder="1" applyAlignment="1">
      <alignment horizontal="left" vertical="top" wrapText="1"/>
    </xf>
    <xf numFmtId="0" fontId="8" fillId="0" borderId="0" xfId="0" applyFont="1" applyAlignment="1">
      <alignment horizontal="right"/>
    </xf>
    <xf numFmtId="166" fontId="1" fillId="0" borderId="1" xfId="0" applyNumberFormat="1" applyFont="1" applyBorder="1" applyAlignment="1">
      <alignment horizontal="right" vertical="top" wrapText="1"/>
    </xf>
    <xf numFmtId="0" fontId="8" fillId="5" borderId="0" xfId="0" applyFont="1" applyFill="1"/>
    <xf numFmtId="166" fontId="15" fillId="5" borderId="1" xfId="0" applyNumberFormat="1" applyFont="1" applyFill="1" applyBorder="1" applyAlignment="1">
      <alignment vertical="top" wrapText="1"/>
    </xf>
    <xf numFmtId="0" fontId="6" fillId="5" borderId="0" xfId="6" applyFont="1" applyFill="1" applyAlignment="1">
      <alignment horizontal="center"/>
    </xf>
    <xf numFmtId="0" fontId="3" fillId="5" borderId="0" xfId="0" applyFont="1" applyFill="1" applyAlignment="1">
      <alignment horizontal="center" vertical="top"/>
    </xf>
    <xf numFmtId="166" fontId="1" fillId="5" borderId="1" xfId="4" applyNumberFormat="1" applyFont="1" applyFill="1" applyBorder="1" applyAlignment="1">
      <alignment vertical="top" wrapText="1"/>
    </xf>
    <xf numFmtId="0" fontId="15" fillId="0" borderId="0" xfId="0" applyFont="1" applyAlignment="1">
      <alignment vertical="top" wrapText="1"/>
    </xf>
    <xf numFmtId="166" fontId="15" fillId="5" borderId="1" xfId="0" applyNumberFormat="1" applyFont="1" applyFill="1" applyBorder="1" applyAlignment="1">
      <alignment horizontal="right" vertical="top" wrapText="1"/>
    </xf>
    <xf numFmtId="165" fontId="15" fillId="5" borderId="1" xfId="0" applyNumberFormat="1" applyFont="1" applyFill="1" applyBorder="1" applyAlignment="1">
      <alignment vertical="top" wrapText="1"/>
    </xf>
    <xf numFmtId="166" fontId="1" fillId="5" borderId="1" xfId="0" applyNumberFormat="1" applyFont="1" applyFill="1" applyBorder="1" applyAlignment="1">
      <alignment vertical="top"/>
    </xf>
    <xf numFmtId="0" fontId="6" fillId="5" borderId="0" xfId="6" applyFont="1" applyFill="1" applyAlignment="1">
      <alignment horizontal="left"/>
    </xf>
    <xf numFmtId="0" fontId="10" fillId="0" borderId="0" xfId="0" applyFont="1" applyAlignment="1">
      <alignment vertical="top" wrapText="1"/>
    </xf>
    <xf numFmtId="0" fontId="15" fillId="0" borderId="0" xfId="0" applyFont="1" applyAlignment="1">
      <alignment horizontal="center" vertical="top" wrapText="1"/>
    </xf>
    <xf numFmtId="0" fontId="15" fillId="0" borderId="0" xfId="0" applyFont="1"/>
    <xf numFmtId="166" fontId="15" fillId="5" borderId="1" xfId="0" applyNumberFormat="1" applyFont="1" applyFill="1" applyBorder="1" applyAlignment="1">
      <alignment vertical="top"/>
    </xf>
    <xf numFmtId="166" fontId="15" fillId="5" borderId="1" xfId="4" applyNumberFormat="1" applyFont="1" applyFill="1" applyBorder="1" applyAlignment="1">
      <alignment horizontal="right" vertical="top" wrapText="1"/>
    </xf>
    <xf numFmtId="166" fontId="15" fillId="5" borderId="1" xfId="4" applyNumberFormat="1" applyFont="1" applyFill="1" applyBorder="1" applyAlignment="1">
      <alignment vertical="top" wrapText="1"/>
    </xf>
    <xf numFmtId="49" fontId="12" fillId="0" borderId="0" xfId="0" applyNumberFormat="1" applyFont="1" applyAlignment="1">
      <alignment wrapText="1"/>
    </xf>
    <xf numFmtId="0" fontId="15" fillId="0" borderId="0" xfId="4" applyFont="1" applyAlignment="1">
      <alignment vertical="top" wrapText="1"/>
    </xf>
    <xf numFmtId="49" fontId="15" fillId="0" borderId="1" xfId="4" applyNumberFormat="1" applyFont="1" applyBorder="1" applyAlignment="1">
      <alignment horizontal="right" vertical="top" wrapText="1"/>
    </xf>
    <xf numFmtId="0" fontId="15" fillId="0" borderId="1" xfId="4" applyFont="1" applyBorder="1" applyAlignment="1">
      <alignment horizontal="right" vertical="top" wrapText="1"/>
    </xf>
    <xf numFmtId="0" fontId="15" fillId="0" borderId="1" xfId="4" applyFont="1" applyBorder="1" applyAlignment="1">
      <alignment horizontal="center" vertical="top" wrapText="1"/>
    </xf>
    <xf numFmtId="0" fontId="15" fillId="5" borderId="0" xfId="0" applyFont="1" applyFill="1" applyAlignment="1">
      <alignment wrapText="1"/>
    </xf>
    <xf numFmtId="49" fontId="18" fillId="0" borderId="1" xfId="0" applyNumberFormat="1" applyFont="1" applyBorder="1" applyAlignment="1">
      <alignment horizontal="left" vertical="top" wrapText="1"/>
    </xf>
    <xf numFmtId="0" fontId="1" fillId="5" borderId="1" xfId="0" applyFont="1" applyFill="1" applyBorder="1" applyAlignment="1">
      <alignment vertical="top" wrapText="1"/>
    </xf>
    <xf numFmtId="0" fontId="15" fillId="0" borderId="0" xfId="0" applyFont="1" applyAlignment="1">
      <alignment wrapText="1"/>
    </xf>
    <xf numFmtId="0" fontId="10" fillId="0" borderId="0" xfId="0" applyFont="1" applyAlignment="1">
      <alignment wrapText="1"/>
    </xf>
    <xf numFmtId="0" fontId="18" fillId="0" borderId="0" xfId="0" applyFont="1" applyAlignment="1">
      <alignment vertical="top" wrapText="1"/>
    </xf>
    <xf numFmtId="49" fontId="15" fillId="0" borderId="0" xfId="0" applyNumberFormat="1" applyFont="1" applyAlignment="1">
      <alignment wrapText="1"/>
    </xf>
    <xf numFmtId="0" fontId="1" fillId="0" borderId="0" xfId="0" applyFont="1" applyAlignment="1">
      <alignment horizontal="center" vertical="top" wrapText="1"/>
    </xf>
    <xf numFmtId="0" fontId="19" fillId="2" borderId="0" xfId="0" applyFont="1" applyFill="1"/>
    <xf numFmtId="49" fontId="15" fillId="0" borderId="1" xfId="0" applyNumberFormat="1" applyFont="1" applyBorder="1" applyAlignment="1">
      <alignment horizontal="left" vertical="top" wrapText="1"/>
    </xf>
    <xf numFmtId="49" fontId="1" fillId="5" borderId="1" xfId="0" applyNumberFormat="1" applyFont="1" applyFill="1" applyBorder="1" applyAlignment="1">
      <alignment horizontal="right" vertical="top" wrapText="1"/>
    </xf>
    <xf numFmtId="49" fontId="15" fillId="0" borderId="1" xfId="0" applyNumberFormat="1" applyFont="1" applyBorder="1" applyAlignment="1">
      <alignment vertical="top" wrapText="1"/>
    </xf>
    <xf numFmtId="0" fontId="1" fillId="5" borderId="2" xfId="0" applyFont="1" applyFill="1" applyBorder="1" applyAlignment="1">
      <alignment horizontal="left" vertical="top" wrapText="1"/>
    </xf>
    <xf numFmtId="0" fontId="15" fillId="5" borderId="1" xfId="4" applyFont="1" applyFill="1" applyBorder="1" applyAlignment="1">
      <alignment vertical="top" wrapText="1"/>
    </xf>
    <xf numFmtId="166" fontId="1" fillId="5" borderId="1" xfId="0" applyNumberFormat="1" applyFont="1" applyFill="1" applyBorder="1" applyAlignment="1">
      <alignment vertical="top" wrapText="1"/>
    </xf>
    <xf numFmtId="165" fontId="1" fillId="5" borderId="1" xfId="0" applyNumberFormat="1" applyFont="1" applyFill="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 fillId="5" borderId="2" xfId="0" applyFont="1" applyFill="1" applyBorder="1" applyAlignment="1">
      <alignment vertical="top" wrapText="1"/>
    </xf>
    <xf numFmtId="0" fontId="1" fillId="0" borderId="1" xfId="0" applyFont="1" applyBorder="1" applyAlignment="1">
      <alignment vertical="top" wrapText="1"/>
    </xf>
    <xf numFmtId="0" fontId="15" fillId="5" borderId="1" xfId="0" applyFont="1" applyFill="1" applyBorder="1" applyAlignment="1">
      <alignment vertical="top" wrapText="1"/>
    </xf>
    <xf numFmtId="0" fontId="15" fillId="5" borderId="1" xfId="0" applyFont="1" applyFill="1" applyBorder="1" applyAlignment="1">
      <alignment horizontal="center" vertical="top" wrapText="1"/>
    </xf>
    <xf numFmtId="0" fontId="1" fillId="5" borderId="0" xfId="0" applyFont="1" applyFill="1" applyAlignment="1">
      <alignment horizontal="right" vertical="top" wrapText="1"/>
    </xf>
    <xf numFmtId="0" fontId="20" fillId="0" borderId="0" xfId="0" applyFont="1" applyAlignment="1">
      <alignment wrapText="1"/>
    </xf>
    <xf numFmtId="0" fontId="21" fillId="0" borderId="0" xfId="0" applyFont="1" applyAlignment="1">
      <alignment wrapText="1"/>
    </xf>
    <xf numFmtId="0" fontId="21" fillId="0" borderId="1" xfId="0" applyFont="1" applyBorder="1" applyAlignment="1">
      <alignment wrapText="1"/>
    </xf>
    <xf numFmtId="0" fontId="20" fillId="0" borderId="0" xfId="0" applyFont="1" applyAlignment="1">
      <alignment vertical="top" wrapText="1"/>
    </xf>
    <xf numFmtId="0" fontId="20" fillId="5" borderId="0" xfId="0" applyFont="1" applyFill="1" applyAlignment="1">
      <alignment wrapText="1"/>
    </xf>
    <xf numFmtId="166" fontId="1" fillId="5" borderId="5" xfId="0" applyNumberFormat="1" applyFont="1" applyFill="1" applyBorder="1" applyAlignment="1">
      <alignment vertical="top" wrapText="1"/>
    </xf>
    <xf numFmtId="0" fontId="20" fillId="0" borderId="0" xfId="0" applyFont="1" applyAlignment="1">
      <alignment horizontal="left" vertical="top" wrapText="1"/>
    </xf>
    <xf numFmtId="0" fontId="24" fillId="0" borderId="0" xfId="0" applyFont="1" applyAlignment="1">
      <alignment horizontal="left" vertical="top" wrapText="1"/>
    </xf>
    <xf numFmtId="0" fontId="23" fillId="0" borderId="0" xfId="0" applyFont="1"/>
    <xf numFmtId="0" fontId="1" fillId="5" borderId="4" xfId="0" applyFont="1" applyFill="1" applyBorder="1" applyAlignment="1">
      <alignment horizontal="left" vertical="top" wrapText="1"/>
    </xf>
    <xf numFmtId="49" fontId="1" fillId="5" borderId="2" xfId="0" applyNumberFormat="1" applyFont="1" applyFill="1" applyBorder="1" applyAlignment="1">
      <alignment horizontal="left" vertical="top" wrapText="1"/>
    </xf>
    <xf numFmtId="0" fontId="1" fillId="5" borderId="1" xfId="0" applyFont="1" applyFill="1" applyBorder="1" applyAlignment="1">
      <alignment horizontal="left" vertical="top" wrapText="1"/>
    </xf>
    <xf numFmtId="49" fontId="1" fillId="5" borderId="1" xfId="0" applyNumberFormat="1" applyFont="1" applyFill="1" applyBorder="1" applyAlignment="1">
      <alignment horizontal="center" vertical="top" wrapText="1"/>
    </xf>
    <xf numFmtId="166" fontId="1" fillId="5" borderId="1" xfId="0" applyNumberFormat="1" applyFont="1" applyFill="1" applyBorder="1" applyAlignment="1">
      <alignment horizontal="right" vertical="top" wrapText="1"/>
    </xf>
    <xf numFmtId="0" fontId="1" fillId="5" borderId="1" xfId="0" applyFont="1" applyFill="1" applyBorder="1" applyAlignment="1">
      <alignment horizontal="right" vertical="top" wrapText="1"/>
    </xf>
    <xf numFmtId="49" fontId="1" fillId="5" borderId="1" xfId="0" applyNumberFormat="1" applyFont="1" applyFill="1" applyBorder="1" applyAlignment="1">
      <alignment vertical="top" wrapText="1"/>
    </xf>
    <xf numFmtId="49" fontId="1" fillId="5" borderId="1" xfId="0" applyNumberFormat="1" applyFont="1" applyFill="1" applyBorder="1" applyAlignment="1">
      <alignment horizontal="left" vertical="top" wrapText="1"/>
    </xf>
    <xf numFmtId="0" fontId="15" fillId="5" borderId="2" xfId="0" applyFont="1" applyFill="1" applyBorder="1" applyAlignment="1">
      <alignment horizontal="center" vertical="top" wrapText="1"/>
    </xf>
    <xf numFmtId="0" fontId="15" fillId="5" borderId="1" xfId="0" applyFont="1" applyFill="1" applyBorder="1" applyAlignment="1">
      <alignment horizontal="right" vertical="top" wrapText="1"/>
    </xf>
    <xf numFmtId="49" fontId="15" fillId="5" borderId="1" xfId="0" applyNumberFormat="1" applyFont="1" applyFill="1" applyBorder="1" applyAlignment="1">
      <alignment horizontal="right" vertical="top" wrapText="1"/>
    </xf>
    <xf numFmtId="49" fontId="15" fillId="5" borderId="1" xfId="0" applyNumberFormat="1" applyFont="1" applyFill="1" applyBorder="1" applyAlignment="1">
      <alignment horizontal="center" vertical="top" wrapText="1"/>
    </xf>
    <xf numFmtId="0" fontId="15" fillId="5" borderId="1" xfId="0" applyFont="1" applyFill="1" applyBorder="1" applyAlignment="1">
      <alignment horizontal="left" vertical="top" wrapText="1"/>
    </xf>
    <xf numFmtId="49" fontId="15" fillId="5" borderId="2" xfId="0" applyNumberFormat="1" applyFont="1" applyFill="1" applyBorder="1" applyAlignment="1">
      <alignment horizontal="center" vertical="top" wrapText="1"/>
    </xf>
    <xf numFmtId="0" fontId="15" fillId="5" borderId="2" xfId="0" applyFont="1" applyFill="1" applyBorder="1" applyAlignment="1">
      <alignment horizontal="left" vertical="top" wrapText="1"/>
    </xf>
    <xf numFmtId="0" fontId="15" fillId="5" borderId="4" xfId="0" applyFont="1" applyFill="1" applyBorder="1" applyAlignment="1">
      <alignment horizontal="left" vertical="top" wrapText="1"/>
    </xf>
    <xf numFmtId="49" fontId="15" fillId="5" borderId="1" xfId="0" applyNumberFormat="1" applyFont="1" applyFill="1" applyBorder="1" applyAlignment="1">
      <alignment horizontal="left" vertical="top" wrapText="1"/>
    </xf>
    <xf numFmtId="49" fontId="15" fillId="5" borderId="1" xfId="0" applyNumberFormat="1" applyFont="1" applyFill="1" applyBorder="1" applyAlignment="1">
      <alignment vertical="top" wrapText="1"/>
    </xf>
    <xf numFmtId="0" fontId="1" fillId="5" borderId="1" xfId="0" applyFont="1" applyFill="1" applyBorder="1" applyAlignment="1">
      <alignment horizontal="center" vertical="top" wrapText="1"/>
    </xf>
    <xf numFmtId="49" fontId="1" fillId="0" borderId="1" xfId="0" applyNumberFormat="1" applyFont="1" applyBorder="1" applyAlignment="1">
      <alignment vertical="top" wrapText="1"/>
    </xf>
    <xf numFmtId="49" fontId="15" fillId="0" borderId="1" xfId="0" applyNumberFormat="1" applyFont="1" applyBorder="1" applyAlignment="1">
      <alignment horizontal="center" vertical="top" wrapText="1"/>
    </xf>
    <xf numFmtId="0" fontId="15" fillId="0" borderId="1" xfId="0" applyFont="1" applyBorder="1" applyAlignment="1">
      <alignment horizontal="left" vertical="top" wrapText="1"/>
    </xf>
    <xf numFmtId="0" fontId="15" fillId="0" borderId="1" xfId="0" applyFont="1" applyBorder="1" applyAlignment="1">
      <alignment horizontal="center" vertical="top" wrapText="1"/>
    </xf>
    <xf numFmtId="166" fontId="15" fillId="0" borderId="1" xfId="4" applyNumberFormat="1" applyFont="1" applyBorder="1" applyAlignment="1">
      <alignment horizontal="right" vertical="top" wrapText="1"/>
    </xf>
    <xf numFmtId="0" fontId="15" fillId="0" borderId="1" xfId="0" applyFont="1" applyBorder="1" applyAlignment="1">
      <alignment vertical="top" wrapText="1"/>
    </xf>
    <xf numFmtId="0" fontId="15" fillId="0" borderId="1" xfId="4" applyFont="1" applyBorder="1" applyAlignment="1">
      <alignment vertical="top" wrapText="1"/>
    </xf>
    <xf numFmtId="49" fontId="15" fillId="0" borderId="0" xfId="0" applyNumberFormat="1" applyFont="1" applyAlignment="1">
      <alignment vertical="top" wrapText="1"/>
    </xf>
    <xf numFmtId="49" fontId="15" fillId="0" borderId="0" xfId="0" applyNumberFormat="1" applyFont="1" applyAlignment="1">
      <alignment horizontal="right" vertical="top" wrapText="1"/>
    </xf>
    <xf numFmtId="49" fontId="15" fillId="0" borderId="0" xfId="0" applyNumberFormat="1" applyFont="1" applyAlignment="1">
      <alignment horizontal="left" vertical="top" wrapText="1"/>
    </xf>
    <xf numFmtId="0" fontId="10" fillId="0" borderId="0" xfId="0" applyFont="1" applyAlignment="1">
      <alignment horizontal="center" vertical="center" wrapText="1"/>
    </xf>
    <xf numFmtId="0" fontId="10" fillId="0" borderId="0" xfId="0" applyFont="1" applyAlignment="1">
      <alignment horizontal="right" vertical="center" wrapText="1"/>
    </xf>
    <xf numFmtId="0" fontId="10" fillId="0" borderId="0" xfId="0" applyFont="1" applyAlignment="1">
      <alignment horizontal="left" vertical="center" wrapText="1"/>
    </xf>
    <xf numFmtId="166" fontId="15" fillId="5" borderId="1" xfId="0" applyNumberFormat="1" applyFont="1" applyFill="1" applyBorder="1" applyAlignment="1">
      <alignment horizontal="right" vertical="top"/>
    </xf>
    <xf numFmtId="165" fontId="1" fillId="0" borderId="1" xfId="0" applyNumberFormat="1" applyFont="1" applyBorder="1" applyAlignment="1">
      <alignment vertical="top" wrapText="1"/>
    </xf>
    <xf numFmtId="166" fontId="1" fillId="0" borderId="0" xfId="0" applyNumberFormat="1" applyFont="1" applyAlignment="1">
      <alignment horizontal="center" vertical="top" wrapText="1"/>
    </xf>
    <xf numFmtId="0" fontId="1" fillId="5" borderId="0" xfId="0" applyFont="1" applyFill="1" applyAlignment="1">
      <alignment horizontal="center" vertical="top" wrapText="1"/>
    </xf>
    <xf numFmtId="166" fontId="1" fillId="5" borderId="0" xfId="0" applyNumberFormat="1" applyFont="1" applyFill="1" applyAlignment="1">
      <alignment horizontal="left" vertical="top" wrapText="1"/>
    </xf>
    <xf numFmtId="0" fontId="1" fillId="0" borderId="0" xfId="0" applyFont="1" applyAlignment="1">
      <alignment wrapText="1"/>
    </xf>
    <xf numFmtId="166" fontId="1" fillId="0" borderId="0" xfId="0" applyNumberFormat="1" applyFont="1" applyAlignment="1">
      <alignment horizontal="left" vertical="top" wrapText="1"/>
    </xf>
    <xf numFmtId="49" fontId="10" fillId="0" borderId="0" xfId="0" applyNumberFormat="1" applyFont="1" applyAlignment="1">
      <alignment horizontal="center" vertical="top"/>
    </xf>
    <xf numFmtId="0" fontId="15" fillId="5" borderId="1" xfId="4" applyFont="1" applyFill="1" applyBorder="1" applyAlignment="1">
      <alignment horizontal="left" vertical="top" wrapText="1"/>
    </xf>
    <xf numFmtId="0" fontId="1" fillId="0" borderId="1" xfId="0" applyFont="1" applyBorder="1" applyAlignment="1">
      <alignment horizontal="right" vertical="top" wrapText="1"/>
    </xf>
    <xf numFmtId="166" fontId="2" fillId="2" borderId="0" xfId="0" applyNumberFormat="1" applyFont="1" applyFill="1" applyAlignment="1">
      <alignment horizontal="left" vertical="top" wrapText="1"/>
    </xf>
    <xf numFmtId="0" fontId="5" fillId="2" borderId="0" xfId="0" applyFont="1" applyFill="1" applyAlignment="1">
      <alignment horizontal="right"/>
    </xf>
    <xf numFmtId="0" fontId="15" fillId="5" borderId="1" xfId="4" applyFont="1" applyFill="1" applyBorder="1" applyAlignment="1">
      <alignment horizontal="center" vertical="top" wrapText="1"/>
    </xf>
    <xf numFmtId="166" fontId="15" fillId="0" borderId="0" xfId="4" applyNumberFormat="1" applyFont="1" applyAlignment="1">
      <alignment horizontal="left" vertical="top" wrapText="1"/>
    </xf>
    <xf numFmtId="0" fontId="1" fillId="0" borderId="1" xfId="6" applyBorder="1" applyAlignment="1">
      <alignment horizontal="left" vertical="top" wrapText="1"/>
    </xf>
    <xf numFmtId="0" fontId="1" fillId="5" borderId="1" xfId="6" applyFill="1" applyBorder="1" applyAlignment="1">
      <alignment vertical="top" wrapText="1"/>
    </xf>
    <xf numFmtId="0" fontId="1" fillId="5" borderId="1" xfId="6" applyFill="1" applyBorder="1" applyAlignment="1">
      <alignment horizontal="left" vertical="top" wrapText="1"/>
    </xf>
    <xf numFmtId="49" fontId="1" fillId="0" borderId="1" xfId="6" applyNumberFormat="1" applyBorder="1" applyAlignment="1">
      <alignment horizontal="left" vertical="top" wrapText="1"/>
    </xf>
    <xf numFmtId="49" fontId="1" fillId="5" borderId="1" xfId="6" applyNumberFormat="1" applyFill="1" applyBorder="1" applyAlignment="1">
      <alignment horizontal="left" vertical="top" wrapText="1"/>
    </xf>
    <xf numFmtId="0" fontId="1" fillId="0" borderId="1" xfId="6" applyBorder="1" applyAlignment="1">
      <alignment horizontal="right" vertical="top" wrapText="1"/>
    </xf>
    <xf numFmtId="166" fontId="1" fillId="5" borderId="1" xfId="6" applyNumberFormat="1" applyFill="1" applyBorder="1" applyAlignment="1">
      <alignment vertical="top" wrapText="1"/>
    </xf>
    <xf numFmtId="0" fontId="1" fillId="5" borderId="1" xfId="6" applyFill="1" applyBorder="1" applyAlignment="1">
      <alignment horizontal="right" vertical="top" wrapText="1"/>
    </xf>
    <xf numFmtId="0" fontId="1" fillId="0" borderId="0" xfId="6" applyAlignment="1">
      <alignment horizontal="left" vertical="top" wrapText="1"/>
    </xf>
    <xf numFmtId="49" fontId="15" fillId="0" borderId="2" xfId="0" applyNumberFormat="1" applyFont="1" applyBorder="1" applyAlignment="1">
      <alignment horizontal="left" vertical="top" wrapText="1"/>
    </xf>
    <xf numFmtId="0" fontId="15" fillId="5" borderId="2" xfId="4" applyFont="1" applyFill="1" applyBorder="1" applyAlignment="1">
      <alignment horizontal="left" vertical="top" wrapText="1"/>
    </xf>
    <xf numFmtId="0" fontId="15" fillId="5" borderId="4" xfId="4" applyFont="1" applyFill="1" applyBorder="1" applyAlignment="1">
      <alignment horizontal="left" vertical="top" wrapText="1"/>
    </xf>
    <xf numFmtId="0" fontId="15" fillId="5" borderId="2" xfId="4" applyFont="1" applyFill="1" applyBorder="1" applyAlignment="1">
      <alignment horizontal="center" vertical="top" wrapText="1"/>
    </xf>
    <xf numFmtId="166" fontId="25" fillId="0" borderId="0" xfId="0" applyNumberFormat="1" applyFont="1" applyAlignment="1">
      <alignment horizontal="left" vertical="top" wrapText="1"/>
    </xf>
    <xf numFmtId="0" fontId="1" fillId="0" borderId="4" xfId="6" applyBorder="1" applyAlignment="1">
      <alignment vertical="top" wrapText="1"/>
    </xf>
    <xf numFmtId="3" fontId="1" fillId="0" borderId="4" xfId="6" applyNumberFormat="1" applyBorder="1" applyAlignment="1">
      <alignment horizontal="left" vertical="top" wrapText="1"/>
    </xf>
    <xf numFmtId="49" fontId="26" fillId="0" borderId="1" xfId="0" applyNumberFormat="1" applyFont="1" applyBorder="1" applyAlignment="1">
      <alignment vertical="top" wrapText="1"/>
    </xf>
    <xf numFmtId="49" fontId="26" fillId="0" borderId="1" xfId="0" applyNumberFormat="1" applyFont="1" applyBorder="1" applyAlignment="1">
      <alignment horizontal="left" vertical="top" wrapText="1"/>
    </xf>
    <xf numFmtId="166" fontId="26" fillId="5" borderId="1" xfId="0" applyNumberFormat="1" applyFont="1" applyFill="1" applyBorder="1" applyAlignment="1">
      <alignment horizontal="right" vertical="top" wrapText="1"/>
    </xf>
    <xf numFmtId="0" fontId="15" fillId="5" borderId="4" xfId="4" applyFont="1" applyFill="1" applyBorder="1" applyAlignment="1">
      <alignment vertical="top" wrapText="1"/>
    </xf>
    <xf numFmtId="166" fontId="1" fillId="5" borderId="1" xfId="0" applyNumberFormat="1" applyFont="1" applyFill="1" applyBorder="1" applyAlignment="1">
      <alignment horizontal="right" vertical="top"/>
    </xf>
    <xf numFmtId="166" fontId="1" fillId="5" borderId="1" xfId="1" applyNumberFormat="1" applyFont="1" applyFill="1" applyBorder="1" applyAlignment="1">
      <alignment horizontal="right" vertical="top"/>
    </xf>
    <xf numFmtId="166" fontId="1" fillId="5" borderId="2" xfId="0" applyNumberFormat="1" applyFont="1" applyFill="1" applyBorder="1" applyAlignment="1">
      <alignment horizontal="right" vertical="top" wrapText="1"/>
    </xf>
    <xf numFmtId="1" fontId="1" fillId="5" borderId="1" xfId="0" applyNumberFormat="1" applyFont="1" applyFill="1" applyBorder="1" applyAlignment="1">
      <alignment vertical="top" wrapText="1"/>
    </xf>
    <xf numFmtId="49" fontId="2" fillId="5" borderId="1" xfId="0" applyNumberFormat="1" applyFont="1" applyFill="1" applyBorder="1" applyAlignment="1">
      <alignment vertical="top" wrapText="1"/>
    </xf>
    <xf numFmtId="165" fontId="1" fillId="5" borderId="1" xfId="0" applyNumberFormat="1" applyFont="1" applyFill="1" applyBorder="1" applyAlignment="1">
      <alignment horizontal="right" vertical="top" wrapText="1"/>
    </xf>
    <xf numFmtId="49" fontId="2" fillId="0" borderId="1" xfId="0" applyNumberFormat="1" applyFont="1" applyBorder="1" applyAlignment="1">
      <alignment vertical="top" wrapText="1"/>
    </xf>
    <xf numFmtId="165" fontId="1" fillId="0" borderId="1" xfId="0" applyNumberFormat="1" applyFont="1" applyBorder="1" applyAlignment="1">
      <alignment horizontal="left" vertical="top" wrapText="1"/>
    </xf>
    <xf numFmtId="166" fontId="1" fillId="5" borderId="1" xfId="7" applyNumberFormat="1" applyFont="1" applyFill="1" applyBorder="1" applyAlignment="1">
      <alignment horizontal="right" vertical="top" wrapText="1"/>
    </xf>
    <xf numFmtId="165" fontId="2" fillId="5" borderId="1" xfId="0" applyNumberFormat="1" applyFont="1" applyFill="1" applyBorder="1" applyAlignment="1">
      <alignment horizontal="left" vertical="top" wrapText="1"/>
    </xf>
    <xf numFmtId="166" fontId="1" fillId="5" borderId="1" xfId="1" applyNumberFormat="1" applyFont="1" applyFill="1" applyBorder="1" applyAlignment="1">
      <alignment horizontal="right" vertical="top" wrapText="1"/>
    </xf>
    <xf numFmtId="0" fontId="1" fillId="4" borderId="1" xfId="0" applyFont="1" applyFill="1" applyBorder="1" applyAlignment="1">
      <alignment horizontal="left" vertical="top" wrapText="1"/>
    </xf>
    <xf numFmtId="0" fontId="1" fillId="4" borderId="6" xfId="0" applyFont="1" applyFill="1" applyBorder="1" applyAlignment="1">
      <alignment vertical="top" wrapText="1"/>
    </xf>
    <xf numFmtId="165" fontId="1" fillId="5" borderId="2" xfId="0" applyNumberFormat="1" applyFont="1" applyFill="1" applyBorder="1" applyAlignment="1">
      <alignment horizontal="left" vertical="top" wrapText="1"/>
    </xf>
    <xf numFmtId="0" fontId="1" fillId="5" borderId="0" xfId="0" applyFont="1" applyFill="1" applyAlignment="1">
      <alignment vertical="top" wrapText="1"/>
    </xf>
    <xf numFmtId="49" fontId="1" fillId="0" borderId="0" xfId="0" applyNumberFormat="1" applyFont="1" applyAlignment="1">
      <alignment wrapText="1"/>
    </xf>
    <xf numFmtId="0" fontId="1" fillId="0" borderId="0" xfId="0" applyFont="1" applyAlignment="1">
      <alignment horizontal="right" wrapText="1"/>
    </xf>
    <xf numFmtId="166" fontId="1" fillId="0" borderId="0" xfId="0" applyNumberFormat="1" applyFont="1" applyAlignment="1">
      <alignment horizontal="right" vertical="top" wrapText="1"/>
    </xf>
    <xf numFmtId="0" fontId="1" fillId="0" borderId="0" xfId="0" applyFont="1" applyAlignment="1">
      <alignment horizontal="right" vertical="top" wrapText="1"/>
    </xf>
    <xf numFmtId="49" fontId="26" fillId="5" borderId="1" xfId="0" applyNumberFormat="1" applyFont="1" applyFill="1" applyBorder="1" applyAlignment="1">
      <alignment horizontal="center" vertical="top" wrapText="1"/>
    </xf>
    <xf numFmtId="49" fontId="26" fillId="5" borderId="1" xfId="0" applyNumberFormat="1" applyFont="1" applyFill="1" applyBorder="1" applyAlignment="1">
      <alignment vertical="top" wrapText="1"/>
    </xf>
    <xf numFmtId="0" fontId="26" fillId="5" borderId="2" xfId="0" applyFont="1" applyFill="1" applyBorder="1" applyAlignment="1">
      <alignment horizontal="center" vertical="top" wrapText="1"/>
    </xf>
    <xf numFmtId="0" fontId="26" fillId="5" borderId="4" xfId="0" applyFont="1" applyFill="1" applyBorder="1" applyAlignment="1">
      <alignment horizontal="center" vertical="top" wrapText="1"/>
    </xf>
    <xf numFmtId="166" fontId="15" fillId="0" borderId="0" xfId="0" applyNumberFormat="1" applyFont="1" applyAlignment="1">
      <alignment horizontal="left" vertical="top" wrapText="1"/>
    </xf>
    <xf numFmtId="49" fontId="26" fillId="0" borderId="0" xfId="0" applyNumberFormat="1" applyFont="1" applyAlignment="1">
      <alignment horizontal="left" vertical="top" wrapText="1"/>
    </xf>
    <xf numFmtId="0" fontId="26" fillId="0" borderId="0" xfId="0" applyFont="1" applyAlignment="1">
      <alignment vertical="top" wrapText="1"/>
    </xf>
    <xf numFmtId="0" fontId="28" fillId="0" borderId="0" xfId="0" applyFont="1" applyAlignment="1">
      <alignment horizontal="left" vertical="top"/>
    </xf>
    <xf numFmtId="0" fontId="28" fillId="0" borderId="0" xfId="0" applyFont="1" applyAlignment="1">
      <alignment horizontal="center" vertical="top"/>
    </xf>
    <xf numFmtId="0" fontId="26" fillId="0" borderId="2" xfId="0" applyFont="1" applyBorder="1" applyAlignment="1">
      <alignment horizontal="left" vertical="top" wrapText="1"/>
    </xf>
    <xf numFmtId="0" fontId="26" fillId="5" borderId="1" xfId="0" applyFont="1" applyFill="1" applyBorder="1" applyAlignment="1">
      <alignment vertical="top" wrapText="1"/>
    </xf>
    <xf numFmtId="0" fontId="26" fillId="5" borderId="1" xfId="0" applyFont="1" applyFill="1" applyBorder="1" applyAlignment="1">
      <alignment horizontal="center" vertical="top" wrapText="1"/>
    </xf>
    <xf numFmtId="0" fontId="26" fillId="5" borderId="1" xfId="0" applyFont="1" applyFill="1" applyBorder="1" applyAlignment="1">
      <alignment horizontal="left" vertical="top" wrapText="1"/>
    </xf>
    <xf numFmtId="0" fontId="26" fillId="0" borderId="1" xfId="0" applyFont="1" applyBorder="1" applyAlignment="1">
      <alignment vertical="top" wrapText="1"/>
    </xf>
    <xf numFmtId="0" fontId="26" fillId="0" borderId="1" xfId="0" applyFont="1" applyBorder="1" applyAlignment="1">
      <alignment horizontal="center" vertical="top" wrapText="1"/>
    </xf>
    <xf numFmtId="166" fontId="26" fillId="5" borderId="1" xfId="0" applyNumberFormat="1" applyFont="1" applyFill="1" applyBorder="1" applyAlignment="1">
      <alignment vertical="top" wrapText="1"/>
    </xf>
    <xf numFmtId="0" fontId="26" fillId="0" borderId="1" xfId="0" applyFont="1" applyBorder="1" applyAlignment="1">
      <alignment horizontal="left" vertical="top" wrapText="1"/>
    </xf>
    <xf numFmtId="166" fontId="26" fillId="5" borderId="8" xfId="0" applyNumberFormat="1" applyFont="1" applyFill="1" applyBorder="1" applyAlignment="1">
      <alignment horizontal="right" vertical="top" wrapText="1"/>
    </xf>
    <xf numFmtId="0" fontId="26" fillId="0" borderId="1" xfId="4" applyFont="1" applyBorder="1" applyAlignment="1">
      <alignment horizontal="left" vertical="top" wrapText="1"/>
    </xf>
    <xf numFmtId="166" fontId="26" fillId="5" borderId="5" xfId="0" applyNumberFormat="1" applyFont="1" applyFill="1" applyBorder="1" applyAlignment="1">
      <alignment horizontal="right" vertical="top" wrapText="1"/>
    </xf>
    <xf numFmtId="0" fontId="26" fillId="5" borderId="5" xfId="0" applyFont="1" applyFill="1" applyBorder="1" applyAlignment="1">
      <alignment vertical="top" wrapText="1"/>
    </xf>
    <xf numFmtId="0" fontId="26" fillId="5" borderId="1" xfId="4" applyFont="1" applyFill="1" applyBorder="1" applyAlignment="1">
      <alignment horizontal="left" vertical="top" wrapText="1"/>
    </xf>
    <xf numFmtId="0" fontId="26" fillId="5" borderId="6" xfId="0" applyFont="1" applyFill="1" applyBorder="1" applyAlignment="1">
      <alignment horizontal="center" vertical="top" wrapText="1"/>
    </xf>
    <xf numFmtId="49" fontId="26" fillId="5" borderId="1" xfId="0" applyNumberFormat="1" applyFont="1" applyFill="1" applyBorder="1" applyAlignment="1">
      <alignment horizontal="left" vertical="top" wrapText="1"/>
    </xf>
    <xf numFmtId="49" fontId="26" fillId="5" borderId="2" xfId="0" applyNumberFormat="1" applyFont="1" applyFill="1" applyBorder="1" applyAlignment="1">
      <alignment horizontal="left" vertical="top" wrapText="1"/>
    </xf>
    <xf numFmtId="166" fontId="26" fillId="0" borderId="0" xfId="0" applyNumberFormat="1" applyFont="1" applyAlignment="1">
      <alignment horizontal="left" vertical="top" wrapText="1"/>
    </xf>
    <xf numFmtId="0" fontId="26" fillId="0" borderId="0" xfId="0" applyFont="1" applyAlignment="1">
      <alignment horizontal="center" vertical="top" wrapText="1"/>
    </xf>
    <xf numFmtId="0" fontId="26" fillId="0" borderId="0" xfId="0" applyFont="1"/>
    <xf numFmtId="49" fontId="26" fillId="0" borderId="0" xfId="0" applyNumberFormat="1" applyFont="1" applyAlignment="1">
      <alignment horizontal="center"/>
    </xf>
    <xf numFmtId="0" fontId="28" fillId="0" borderId="0" xfId="0" applyFont="1" applyAlignment="1">
      <alignment horizontal="center"/>
    </xf>
    <xf numFmtId="0" fontId="26" fillId="0" borderId="2" xfId="0" applyFont="1" applyBorder="1" applyAlignment="1">
      <alignment horizontal="center" vertical="top" wrapText="1"/>
    </xf>
    <xf numFmtId="166" fontId="26" fillId="0" borderId="1" xfId="0" applyNumberFormat="1" applyFont="1" applyBorder="1" applyAlignment="1">
      <alignment vertical="top" wrapText="1"/>
    </xf>
    <xf numFmtId="0" fontId="26" fillId="0" borderId="2" xfId="0" applyFont="1" applyBorder="1" applyAlignment="1">
      <alignment vertical="top" wrapText="1"/>
    </xf>
    <xf numFmtId="166" fontId="26" fillId="5" borderId="0" xfId="0" applyNumberFormat="1" applyFont="1" applyFill="1" applyAlignment="1">
      <alignment horizontal="left" vertical="top" wrapText="1"/>
    </xf>
    <xf numFmtId="0" fontId="26" fillId="5" borderId="0" xfId="0" applyFont="1" applyFill="1" applyAlignment="1">
      <alignment horizontal="center" vertical="top" wrapText="1"/>
    </xf>
    <xf numFmtId="49" fontId="15" fillId="5" borderId="2" xfId="4" applyNumberFormat="1" applyFont="1" applyFill="1" applyBorder="1" applyAlignment="1">
      <alignment horizontal="right" vertical="top" wrapText="1"/>
    </xf>
    <xf numFmtId="0" fontId="15" fillId="0" borderId="1" xfId="0" applyFont="1" applyBorder="1" applyAlignment="1">
      <alignment horizontal="right" vertical="top" wrapText="1"/>
    </xf>
    <xf numFmtId="0" fontId="15" fillId="0" borderId="1" xfId="0" applyFont="1" applyBorder="1" applyAlignment="1">
      <alignment horizontal="right" vertical="center" wrapText="1"/>
    </xf>
    <xf numFmtId="0" fontId="15" fillId="0" borderId="4" xfId="4" applyFont="1" applyBorder="1" applyAlignment="1">
      <alignment horizontal="right" vertical="top" wrapText="1"/>
    </xf>
    <xf numFmtId="0" fontId="15" fillId="5" borderId="1" xfId="4" applyFont="1" applyFill="1" applyBorder="1" applyAlignment="1">
      <alignment horizontal="right" vertical="top" wrapText="1"/>
    </xf>
    <xf numFmtId="0" fontId="15" fillId="5" borderId="4" xfId="4" applyFont="1" applyFill="1" applyBorder="1" applyAlignment="1">
      <alignment horizontal="right" vertical="top" wrapText="1"/>
    </xf>
    <xf numFmtId="49" fontId="15" fillId="5" borderId="1" xfId="4" applyNumberFormat="1" applyFont="1" applyFill="1" applyBorder="1" applyAlignment="1">
      <alignment horizontal="right" vertical="top" wrapText="1"/>
    </xf>
    <xf numFmtId="0" fontId="22" fillId="0" borderId="0" xfId="4" applyFont="1" applyAlignment="1">
      <alignment horizontal="right" vertical="top" wrapText="1"/>
    </xf>
    <xf numFmtId="0" fontId="15" fillId="0" borderId="0" xfId="4" applyFont="1" applyAlignment="1">
      <alignment horizontal="right" vertical="top" wrapText="1"/>
    </xf>
    <xf numFmtId="0" fontId="15" fillId="0" borderId="0" xfId="0" applyFont="1" applyAlignment="1">
      <alignment horizontal="right" wrapText="1"/>
    </xf>
    <xf numFmtId="0" fontId="15" fillId="0" borderId="0" xfId="0" applyFont="1" applyAlignment="1">
      <alignment horizontal="right" vertical="top" wrapText="1"/>
    </xf>
    <xf numFmtId="0" fontId="12" fillId="0" borderId="0" xfId="0" applyFont="1" applyAlignment="1">
      <alignment horizontal="right" wrapText="1"/>
    </xf>
    <xf numFmtId="0" fontId="1" fillId="5" borderId="2" xfId="6" applyFill="1" applyBorder="1" applyAlignment="1">
      <alignment horizontal="left" vertical="top" wrapText="1"/>
    </xf>
    <xf numFmtId="0" fontId="1" fillId="0" borderId="2" xfId="6" applyBorder="1" applyAlignment="1">
      <alignment horizontal="center" vertical="top" wrapText="1"/>
    </xf>
    <xf numFmtId="49" fontId="12" fillId="5" borderId="0" xfId="0" applyNumberFormat="1" applyFont="1" applyFill="1" applyAlignment="1">
      <alignment horizontal="left" wrapText="1"/>
    </xf>
    <xf numFmtId="0" fontId="15" fillId="5" borderId="0" xfId="4" applyFont="1" applyFill="1" applyAlignment="1">
      <alignment horizontal="left" vertical="top" wrapText="1"/>
    </xf>
    <xf numFmtId="0" fontId="15" fillId="5" borderId="0" xfId="0" applyFont="1" applyFill="1" applyAlignment="1">
      <alignment horizontal="left"/>
    </xf>
    <xf numFmtId="0" fontId="23" fillId="0" borderId="0" xfId="0" applyFont="1" applyAlignment="1">
      <alignment vertical="top" wrapText="1"/>
    </xf>
    <xf numFmtId="0" fontId="30" fillId="0" borderId="0" xfId="0" applyFont="1" applyAlignment="1">
      <alignment wrapText="1"/>
    </xf>
    <xf numFmtId="166" fontId="1" fillId="5" borderId="0" xfId="0" applyNumberFormat="1" applyFont="1" applyFill="1" applyAlignment="1">
      <alignment horizontal="right" vertical="top" wrapText="1"/>
    </xf>
    <xf numFmtId="166" fontId="31" fillId="5" borderId="1" xfId="0" applyNumberFormat="1" applyFont="1" applyFill="1" applyBorder="1" applyAlignment="1">
      <alignment horizontal="right" vertical="top" wrapText="1"/>
    </xf>
    <xf numFmtId="49" fontId="1" fillId="5" borderId="1" xfId="6" applyNumberFormat="1" applyFill="1" applyBorder="1" applyAlignment="1">
      <alignment horizontal="center" vertical="top" wrapText="1"/>
    </xf>
    <xf numFmtId="0" fontId="33" fillId="2" borderId="0" xfId="0" applyFont="1" applyFill="1" applyAlignment="1">
      <alignment vertical="top" wrapText="1"/>
    </xf>
    <xf numFmtId="166" fontId="34" fillId="2" borderId="0" xfId="0" applyNumberFormat="1" applyFont="1" applyFill="1" applyAlignment="1">
      <alignment vertical="top" wrapText="1"/>
    </xf>
    <xf numFmtId="49" fontId="37" fillId="5" borderId="2" xfId="0" applyNumberFormat="1" applyFont="1" applyFill="1" applyBorder="1" applyAlignment="1">
      <alignment horizontal="center" vertical="top" wrapText="1"/>
    </xf>
    <xf numFmtId="0" fontId="15" fillId="5" borderId="0" xfId="0" applyFont="1" applyFill="1" applyAlignment="1">
      <alignment horizontal="right"/>
    </xf>
    <xf numFmtId="0" fontId="15" fillId="2" borderId="0" xfId="0" applyFont="1" applyFill="1"/>
    <xf numFmtId="0" fontId="41" fillId="0" borderId="0" xfId="0" applyFont="1" applyAlignment="1">
      <alignment vertical="top" wrapText="1"/>
    </xf>
    <xf numFmtId="0" fontId="41" fillId="0" borderId="0" xfId="0" applyFont="1" applyAlignment="1">
      <alignment horizontal="center" vertical="top" wrapText="1"/>
    </xf>
    <xf numFmtId="0" fontId="8" fillId="2" borderId="0" xfId="0" applyFont="1" applyFill="1" applyAlignment="1">
      <alignment vertical="top" wrapText="1"/>
    </xf>
    <xf numFmtId="0" fontId="14" fillId="0" borderId="0" xfId="0" applyFont="1" applyAlignment="1">
      <alignment vertical="top" wrapText="1"/>
    </xf>
    <xf numFmtId="49" fontId="6" fillId="10" borderId="1" xfId="0" applyNumberFormat="1" applyFont="1" applyFill="1" applyBorder="1" applyAlignment="1">
      <alignment vertical="top" wrapText="1"/>
    </xf>
    <xf numFmtId="166" fontId="25" fillId="5" borderId="1" xfId="0" applyNumberFormat="1" applyFont="1" applyFill="1" applyBorder="1" applyAlignment="1">
      <alignment vertical="top" wrapText="1"/>
    </xf>
    <xf numFmtId="0" fontId="25" fillId="0" borderId="0" xfId="0" applyFont="1" applyAlignment="1">
      <alignment vertical="top" wrapText="1"/>
    </xf>
    <xf numFmtId="0" fontId="15" fillId="5" borderId="0" xfId="0" applyFont="1" applyFill="1" applyAlignment="1">
      <alignment vertical="top" wrapText="1"/>
    </xf>
    <xf numFmtId="49" fontId="10" fillId="10" borderId="1" xfId="0" applyNumberFormat="1" applyFont="1" applyFill="1" applyBorder="1" applyAlignment="1">
      <alignment vertical="top" wrapText="1"/>
    </xf>
    <xf numFmtId="0" fontId="10" fillId="10" borderId="1" xfId="0" applyFont="1" applyFill="1" applyBorder="1" applyAlignment="1">
      <alignment vertical="top" wrapText="1"/>
    </xf>
    <xf numFmtId="166" fontId="23" fillId="5" borderId="1" xfId="0" applyNumberFormat="1" applyFont="1" applyFill="1" applyBorder="1" applyAlignment="1">
      <alignment vertical="top" wrapText="1"/>
    </xf>
    <xf numFmtId="165" fontId="15" fillId="0" borderId="1" xfId="0" applyNumberFormat="1" applyFont="1" applyBorder="1" applyAlignment="1">
      <alignment horizontal="left" vertical="top" wrapText="1"/>
    </xf>
    <xf numFmtId="165" fontId="15" fillId="0" borderId="1" xfId="7" applyNumberFormat="1" applyFont="1" applyBorder="1" applyAlignment="1">
      <alignment horizontal="right" vertical="top" wrapText="1"/>
    </xf>
    <xf numFmtId="4" fontId="10" fillId="10" borderId="1" xfId="0" applyNumberFormat="1" applyFont="1" applyFill="1" applyBorder="1" applyAlignment="1">
      <alignment vertical="top" wrapText="1"/>
    </xf>
    <xf numFmtId="166" fontId="10" fillId="10" borderId="1" xfId="7" applyNumberFormat="1" applyFont="1" applyFill="1" applyBorder="1" applyAlignment="1">
      <alignment horizontal="right" vertical="top" wrapText="1"/>
    </xf>
    <xf numFmtId="1" fontId="1" fillId="2" borderId="1" xfId="0" applyNumberFormat="1" applyFont="1" applyFill="1" applyBorder="1" applyAlignment="1">
      <alignment horizontal="left" vertical="top" wrapText="1"/>
    </xf>
    <xf numFmtId="49" fontId="15" fillId="5" borderId="2" xfId="0" applyNumberFormat="1" applyFont="1" applyFill="1" applyBorder="1" applyAlignment="1">
      <alignment horizontal="left" vertical="top" wrapText="1"/>
    </xf>
    <xf numFmtId="166" fontId="25" fillId="5" borderId="1" xfId="0" applyNumberFormat="1" applyFont="1" applyFill="1" applyBorder="1" applyAlignment="1">
      <alignment horizontal="right" vertical="top" wrapText="1"/>
    </xf>
    <xf numFmtId="0" fontId="28" fillId="5" borderId="0" xfId="0" applyFont="1" applyFill="1" applyAlignment="1">
      <alignment wrapText="1"/>
    </xf>
    <xf numFmtId="166" fontId="1" fillId="5" borderId="1" xfId="2" applyNumberFormat="1" applyFill="1" applyBorder="1" applyAlignment="1">
      <alignment horizontal="right" vertical="top" wrapText="1"/>
    </xf>
    <xf numFmtId="166" fontId="10" fillId="10" borderId="1" xfId="0" applyNumberFormat="1" applyFont="1" applyFill="1" applyBorder="1" applyAlignment="1">
      <alignment vertical="top" wrapText="1"/>
    </xf>
    <xf numFmtId="49" fontId="10" fillId="10" borderId="3" xfId="0" applyNumberFormat="1" applyFont="1" applyFill="1" applyBorder="1" applyAlignment="1">
      <alignment vertical="top" wrapText="1"/>
    </xf>
    <xf numFmtId="49" fontId="10" fillId="10" borderId="5" xfId="0" applyNumberFormat="1" applyFont="1" applyFill="1" applyBorder="1" applyAlignment="1">
      <alignment vertical="top" wrapText="1"/>
    </xf>
    <xf numFmtId="0" fontId="12" fillId="0" borderId="0" xfId="0" applyFont="1" applyAlignment="1">
      <alignment vertical="top" wrapText="1"/>
    </xf>
    <xf numFmtId="166" fontId="23" fillId="5" borderId="1" xfId="0" applyNumberFormat="1" applyFont="1" applyFill="1" applyBorder="1" applyAlignment="1">
      <alignment horizontal="right" vertical="top" wrapText="1"/>
    </xf>
    <xf numFmtId="49" fontId="26" fillId="5" borderId="2" xfId="0" applyNumberFormat="1" applyFont="1" applyFill="1" applyBorder="1" applyAlignment="1">
      <alignment horizontal="center" vertical="top" wrapText="1"/>
    </xf>
    <xf numFmtId="0" fontId="9" fillId="10" borderId="1" xfId="6" applyFont="1" applyFill="1" applyBorder="1" applyAlignment="1">
      <alignment vertical="top" wrapText="1"/>
    </xf>
    <xf numFmtId="49" fontId="6" fillId="5" borderId="0" xfId="6" applyNumberFormat="1" applyFont="1" applyFill="1" applyAlignment="1">
      <alignment horizontal="left"/>
    </xf>
    <xf numFmtId="49" fontId="6" fillId="10" borderId="1" xfId="0" applyNumberFormat="1" applyFont="1" applyFill="1" applyBorder="1" applyAlignment="1">
      <alignment horizontal="left" vertical="top" wrapText="1"/>
    </xf>
    <xf numFmtId="0" fontId="23" fillId="0" borderId="1" xfId="0" applyFont="1" applyBorder="1" applyAlignment="1">
      <alignment horizontal="left" vertical="top" wrapText="1"/>
    </xf>
    <xf numFmtId="0" fontId="25" fillId="5" borderId="1" xfId="0" applyFont="1" applyFill="1" applyBorder="1" applyAlignment="1">
      <alignment horizontal="left" vertical="top" wrapText="1"/>
    </xf>
    <xf numFmtId="165" fontId="15" fillId="5" borderId="1" xfId="0" applyNumberFormat="1" applyFont="1" applyFill="1" applyBorder="1" applyAlignment="1">
      <alignment horizontal="right" vertical="top" wrapText="1"/>
    </xf>
    <xf numFmtId="49" fontId="18" fillId="5" borderId="1" xfId="0" applyNumberFormat="1" applyFont="1" applyFill="1" applyBorder="1" applyAlignment="1">
      <alignment horizontal="left" vertical="top" wrapText="1"/>
    </xf>
    <xf numFmtId="0" fontId="26" fillId="5" borderId="8" xfId="0" applyFont="1" applyFill="1" applyBorder="1" applyAlignment="1">
      <alignment vertical="top" wrapText="1"/>
    </xf>
    <xf numFmtId="0" fontId="23" fillId="5" borderId="1" xfId="0" applyFont="1" applyFill="1" applyBorder="1" applyAlignment="1">
      <alignment horizontal="left" vertical="top" wrapText="1"/>
    </xf>
    <xf numFmtId="166" fontId="23" fillId="5" borderId="5" xfId="0" applyNumberFormat="1" applyFont="1" applyFill="1" applyBorder="1" applyAlignment="1">
      <alignment vertical="top" wrapText="1"/>
    </xf>
    <xf numFmtId="49" fontId="15" fillId="5" borderId="4" xfId="0" applyNumberFormat="1" applyFont="1" applyFill="1" applyBorder="1" applyAlignment="1">
      <alignment horizontal="left" vertical="top" wrapText="1"/>
    </xf>
    <xf numFmtId="49" fontId="15" fillId="0" borderId="4" xfId="0" applyNumberFormat="1" applyFont="1" applyBorder="1" applyAlignment="1">
      <alignment horizontal="left" vertical="top" wrapText="1"/>
    </xf>
    <xf numFmtId="0" fontId="15" fillId="5" borderId="6" xfId="4" applyFont="1" applyFill="1" applyBorder="1" applyAlignment="1">
      <alignment horizontal="center" vertical="top" wrapText="1"/>
    </xf>
    <xf numFmtId="0" fontId="15" fillId="5" borderId="4" xfId="4" applyFont="1" applyFill="1" applyBorder="1" applyAlignment="1">
      <alignment horizontal="center" vertical="top" wrapText="1"/>
    </xf>
    <xf numFmtId="49" fontId="26" fillId="0" borderId="4" xfId="0" applyNumberFormat="1" applyFont="1" applyBorder="1" applyAlignment="1">
      <alignment horizontal="left" vertical="top" wrapText="1"/>
    </xf>
    <xf numFmtId="0" fontId="10" fillId="0" borderId="3" xfId="4" applyFont="1" applyBorder="1" applyAlignment="1">
      <alignment vertical="top" wrapText="1"/>
    </xf>
    <xf numFmtId="0" fontId="15" fillId="0" borderId="3" xfId="4" applyFont="1" applyBorder="1" applyAlignment="1">
      <alignment vertical="top" wrapText="1"/>
    </xf>
    <xf numFmtId="0" fontId="10" fillId="10" borderId="1" xfId="4" applyFont="1" applyFill="1" applyBorder="1" applyAlignment="1">
      <alignment vertical="top" wrapText="1"/>
    </xf>
    <xf numFmtId="0" fontId="26" fillId="5" borderId="1" xfId="4" applyFont="1" applyFill="1" applyBorder="1" applyAlignment="1">
      <alignment vertical="top" wrapText="1"/>
    </xf>
    <xf numFmtId="0" fontId="23" fillId="5" borderId="2" xfId="4" applyFont="1" applyFill="1" applyBorder="1" applyAlignment="1">
      <alignment horizontal="center" vertical="top" wrapText="1"/>
    </xf>
    <xf numFmtId="0" fontId="23" fillId="0" borderId="1" xfId="4" applyFont="1" applyBorder="1" applyAlignment="1">
      <alignment vertical="top" wrapText="1"/>
    </xf>
    <xf numFmtId="0" fontId="23" fillId="5" borderId="1" xfId="4" applyFont="1" applyFill="1" applyBorder="1" applyAlignment="1">
      <alignment vertical="top" wrapText="1"/>
    </xf>
    <xf numFmtId="0" fontId="23" fillId="5" borderId="1" xfId="4" applyFont="1" applyFill="1" applyBorder="1" applyAlignment="1">
      <alignment horizontal="left" vertical="top" wrapText="1"/>
    </xf>
    <xf numFmtId="166" fontId="23" fillId="5" borderId="1" xfId="4" applyNumberFormat="1" applyFont="1" applyFill="1" applyBorder="1" applyAlignment="1">
      <alignment horizontal="right" vertical="top" wrapText="1"/>
    </xf>
    <xf numFmtId="0" fontId="23" fillId="5" borderId="1" xfId="4" applyFont="1" applyFill="1" applyBorder="1" applyAlignment="1">
      <alignment horizontal="right" vertical="top" wrapText="1"/>
    </xf>
    <xf numFmtId="0" fontId="6" fillId="11" borderId="1" xfId="0" applyFont="1" applyFill="1" applyBorder="1" applyAlignment="1">
      <alignment horizontal="right" vertical="center" wrapText="1"/>
    </xf>
    <xf numFmtId="0" fontId="6" fillId="11" borderId="1" xfId="0" applyFont="1" applyFill="1" applyBorder="1" applyAlignment="1">
      <alignment horizontal="center" vertical="center" textRotation="90" wrapText="1"/>
    </xf>
    <xf numFmtId="0" fontId="16" fillId="0" borderId="0" xfId="4" applyFont="1" applyAlignment="1">
      <alignment vertical="top" wrapText="1"/>
    </xf>
    <xf numFmtId="0" fontId="10" fillId="10" borderId="1" xfId="0" applyFont="1" applyFill="1" applyBorder="1" applyAlignment="1">
      <alignment wrapText="1"/>
    </xf>
    <xf numFmtId="0" fontId="15" fillId="10" borderId="1" xfId="0" applyFont="1" applyFill="1" applyBorder="1" applyAlignment="1">
      <alignment wrapText="1"/>
    </xf>
    <xf numFmtId="0" fontId="15" fillId="10" borderId="1" xfId="0" applyFont="1" applyFill="1" applyBorder="1" applyAlignment="1">
      <alignment vertical="top" wrapText="1"/>
    </xf>
    <xf numFmtId="49" fontId="15" fillId="0" borderId="2" xfId="0" applyNumberFormat="1" applyFont="1" applyBorder="1" applyAlignment="1">
      <alignment vertical="top" wrapText="1"/>
    </xf>
    <xf numFmtId="49" fontId="10" fillId="0" borderId="0" xfId="0" applyNumberFormat="1" applyFont="1" applyAlignment="1">
      <alignment horizontal="left" vertical="top"/>
    </xf>
    <xf numFmtId="166" fontId="10" fillId="10" borderId="1" xfId="4" applyNumberFormat="1" applyFont="1" applyFill="1" applyBorder="1" applyAlignment="1">
      <alignment vertical="top" wrapText="1"/>
    </xf>
    <xf numFmtId="4" fontId="28" fillId="10" borderId="1" xfId="0" applyNumberFormat="1" applyFont="1" applyFill="1" applyBorder="1" applyAlignment="1">
      <alignment vertical="top" wrapText="1"/>
    </xf>
    <xf numFmtId="0" fontId="26" fillId="0" borderId="0" xfId="0" applyFont="1" applyAlignment="1">
      <alignment horizontal="left" vertical="top" wrapText="1"/>
    </xf>
    <xf numFmtId="49" fontId="28" fillId="0" borderId="0" xfId="0" applyNumberFormat="1" applyFont="1" applyAlignment="1">
      <alignment horizontal="left" vertical="top" wrapText="1"/>
    </xf>
    <xf numFmtId="49" fontId="26" fillId="0" borderId="0" xfId="0" applyNumberFormat="1" applyFont="1" applyAlignment="1">
      <alignment horizontal="center" vertical="top" wrapText="1"/>
    </xf>
    <xf numFmtId="49" fontId="1" fillId="0" borderId="4" xfId="6" applyNumberFormat="1" applyBorder="1" applyAlignment="1">
      <alignment horizontal="left" vertical="top" wrapText="1"/>
    </xf>
    <xf numFmtId="0" fontId="9" fillId="10" borderId="1" xfId="6" applyFont="1" applyFill="1" applyBorder="1" applyAlignment="1">
      <alignment horizontal="left" vertical="top" wrapText="1"/>
    </xf>
    <xf numFmtId="0" fontId="1" fillId="0" borderId="4" xfId="6" applyBorder="1" applyAlignment="1">
      <alignment horizontal="left" vertical="top" wrapText="1"/>
    </xf>
    <xf numFmtId="49" fontId="9" fillId="10" borderId="1" xfId="0" applyNumberFormat="1" applyFont="1" applyFill="1" applyBorder="1" applyAlignment="1">
      <alignment vertical="top" wrapText="1"/>
    </xf>
    <xf numFmtId="4" fontId="9" fillId="10" borderId="1" xfId="0" applyNumberFormat="1" applyFont="1" applyFill="1" applyBorder="1" applyAlignment="1">
      <alignment vertical="top" wrapText="1"/>
    </xf>
    <xf numFmtId="166" fontId="26" fillId="5" borderId="5" xfId="0" applyNumberFormat="1" applyFont="1" applyFill="1" applyBorder="1" applyAlignment="1">
      <alignment vertical="top" wrapText="1"/>
    </xf>
    <xf numFmtId="0" fontId="1" fillId="5" borderId="2" xfId="6" applyFill="1" applyBorder="1" applyAlignment="1">
      <alignment vertical="top" wrapText="1"/>
    </xf>
    <xf numFmtId="166" fontId="9" fillId="10" borderId="1" xfId="6" applyNumberFormat="1" applyFont="1" applyFill="1" applyBorder="1" applyAlignment="1">
      <alignment vertical="top" wrapText="1"/>
    </xf>
    <xf numFmtId="166" fontId="15" fillId="5" borderId="2" xfId="0" applyNumberFormat="1" applyFont="1" applyFill="1" applyBorder="1" applyAlignment="1">
      <alignment horizontal="right" vertical="top" wrapText="1"/>
    </xf>
    <xf numFmtId="166" fontId="15" fillId="5" borderId="4" xfId="0" applyNumberFormat="1" applyFont="1" applyFill="1" applyBorder="1" applyAlignment="1">
      <alignment horizontal="right" vertical="top" wrapText="1"/>
    </xf>
    <xf numFmtId="49" fontId="18" fillId="0" borderId="1" xfId="6" applyNumberFormat="1" applyFont="1" applyBorder="1" applyAlignment="1">
      <alignment horizontal="left" vertical="top" wrapText="1"/>
    </xf>
    <xf numFmtId="49" fontId="1" fillId="0" borderId="3" xfId="6" applyNumberFormat="1" applyBorder="1" applyAlignment="1">
      <alignment horizontal="left" vertical="top" wrapText="1"/>
    </xf>
    <xf numFmtId="0" fontId="1" fillId="0" borderId="5" xfId="6" applyBorder="1" applyAlignment="1">
      <alignment horizontal="left" vertical="top" wrapText="1"/>
    </xf>
    <xf numFmtId="49" fontId="1" fillId="5" borderId="0" xfId="0" applyNumberFormat="1" applyFont="1" applyFill="1" applyAlignment="1">
      <alignment horizontal="left" vertical="top"/>
    </xf>
    <xf numFmtId="49" fontId="9" fillId="10" borderId="3" xfId="0" applyNumberFormat="1" applyFont="1" applyFill="1" applyBorder="1" applyAlignment="1">
      <alignment horizontal="left" vertical="top" wrapText="1"/>
    </xf>
    <xf numFmtId="0" fontId="8" fillId="2" borderId="0" xfId="0" applyFont="1" applyFill="1" applyAlignment="1">
      <alignment horizontal="left"/>
    </xf>
    <xf numFmtId="49" fontId="26" fillId="0" borderId="5" xfId="0" applyNumberFormat="1" applyFont="1" applyBorder="1" applyAlignment="1">
      <alignment horizontal="left" vertical="top" wrapText="1"/>
    </xf>
    <xf numFmtId="0" fontId="1" fillId="0" borderId="1" xfId="4" applyFont="1" applyBorder="1" applyAlignment="1">
      <alignment vertical="top" wrapText="1"/>
    </xf>
    <xf numFmtId="0" fontId="1" fillId="5" borderId="1" xfId="4" applyFont="1" applyFill="1" applyBorder="1" applyAlignment="1">
      <alignment vertical="top" wrapText="1"/>
    </xf>
    <xf numFmtId="0" fontId="14" fillId="0" borderId="1" xfId="4" applyFont="1" applyBorder="1" applyAlignment="1">
      <alignment vertical="top" wrapText="1"/>
    </xf>
    <xf numFmtId="0" fontId="41" fillId="5" borderId="1" xfId="4" applyFont="1" applyFill="1" applyBorder="1" applyAlignment="1">
      <alignment vertical="top" wrapText="1"/>
    </xf>
    <xf numFmtId="0" fontId="10" fillId="11" borderId="1" xfId="4" applyFont="1" applyFill="1" applyBorder="1" applyAlignment="1">
      <alignment vertical="top" wrapText="1"/>
    </xf>
    <xf numFmtId="0" fontId="17" fillId="11" borderId="1" xfId="4" applyFont="1" applyFill="1" applyBorder="1" applyAlignment="1">
      <alignment vertical="top" wrapText="1"/>
    </xf>
    <xf numFmtId="0" fontId="10" fillId="12" borderId="1" xfId="4" applyFont="1" applyFill="1" applyBorder="1" applyAlignment="1">
      <alignment vertical="top" wrapText="1"/>
    </xf>
    <xf numFmtId="0" fontId="17" fillId="12" borderId="1" xfId="4" applyFont="1" applyFill="1" applyBorder="1" applyAlignment="1">
      <alignment vertical="top" wrapText="1"/>
    </xf>
    <xf numFmtId="0" fontId="38" fillId="0" borderId="1" xfId="4" applyFont="1" applyBorder="1" applyAlignment="1">
      <alignment vertical="top" wrapText="1"/>
    </xf>
    <xf numFmtId="166" fontId="10" fillId="11" borderId="1" xfId="4" applyNumberFormat="1" applyFont="1" applyFill="1" applyBorder="1" applyAlignment="1">
      <alignment vertical="top" wrapText="1"/>
    </xf>
    <xf numFmtId="4" fontId="15" fillId="5" borderId="1" xfId="4" applyNumberFormat="1" applyFont="1" applyFill="1" applyBorder="1" applyAlignment="1">
      <alignment vertical="top" wrapText="1"/>
    </xf>
    <xf numFmtId="0" fontId="16" fillId="12" borderId="1" xfId="4" applyFont="1" applyFill="1" applyBorder="1" applyAlignment="1">
      <alignment vertical="top" wrapText="1"/>
    </xf>
    <xf numFmtId="4" fontId="16" fillId="12" borderId="1" xfId="4" applyNumberFormat="1" applyFont="1" applyFill="1" applyBorder="1" applyAlignment="1">
      <alignment vertical="top" wrapText="1"/>
    </xf>
    <xf numFmtId="0" fontId="9" fillId="13" borderId="1" xfId="4" applyFont="1" applyFill="1" applyBorder="1" applyAlignment="1">
      <alignment vertical="top" wrapText="1"/>
    </xf>
    <xf numFmtId="0" fontId="6" fillId="11" borderId="1" xfId="4" applyFont="1" applyFill="1" applyBorder="1" applyAlignment="1">
      <alignment vertical="top" wrapText="1"/>
    </xf>
    <xf numFmtId="166" fontId="6" fillId="11" borderId="1" xfId="4" applyNumberFormat="1" applyFont="1" applyFill="1" applyBorder="1" applyAlignment="1">
      <alignment vertical="top" wrapText="1"/>
    </xf>
    <xf numFmtId="166" fontId="16" fillId="12" borderId="1" xfId="4" applyNumberFormat="1" applyFont="1" applyFill="1" applyBorder="1" applyAlignment="1">
      <alignment vertical="top" wrapText="1"/>
    </xf>
    <xf numFmtId="49" fontId="10" fillId="11" borderId="8" xfId="0" applyNumberFormat="1" applyFont="1" applyFill="1" applyBorder="1" applyAlignment="1">
      <alignment vertical="center" wrapText="1"/>
    </xf>
    <xf numFmtId="49" fontId="10" fillId="11" borderId="14" xfId="0" applyNumberFormat="1" applyFont="1" applyFill="1" applyBorder="1" applyAlignment="1">
      <alignment vertical="center" wrapText="1"/>
    </xf>
    <xf numFmtId="0" fontId="18" fillId="0" borderId="1" xfId="4" applyFont="1" applyBorder="1" applyAlignment="1">
      <alignment vertical="top" wrapText="1"/>
    </xf>
    <xf numFmtId="0" fontId="18" fillId="5" borderId="1" xfId="4" applyFont="1" applyFill="1" applyBorder="1" applyAlignment="1">
      <alignment vertical="top" wrapText="1"/>
    </xf>
    <xf numFmtId="0" fontId="41" fillId="0" borderId="1" xfId="4" applyFont="1" applyBorder="1" applyAlignment="1">
      <alignment vertical="top" wrapText="1"/>
    </xf>
    <xf numFmtId="166" fontId="41" fillId="5" borderId="1" xfId="4" applyNumberFormat="1" applyFont="1" applyFill="1" applyBorder="1" applyAlignment="1">
      <alignment vertical="top" wrapText="1"/>
    </xf>
    <xf numFmtId="49" fontId="10" fillId="11" borderId="7" xfId="0" applyNumberFormat="1" applyFont="1" applyFill="1" applyBorder="1" applyAlignment="1">
      <alignment vertical="center" wrapText="1"/>
    </xf>
    <xf numFmtId="0" fontId="6" fillId="13" borderId="1" xfId="4" applyFont="1" applyFill="1" applyBorder="1" applyAlignment="1">
      <alignment vertical="top" wrapText="1"/>
    </xf>
    <xf numFmtId="0" fontId="6" fillId="12" borderId="1" xfId="4" applyFont="1" applyFill="1" applyBorder="1" applyAlignment="1">
      <alignment vertical="top" wrapText="1"/>
    </xf>
    <xf numFmtId="0" fontId="15" fillId="0" borderId="0" xfId="0" applyFont="1" applyAlignment="1">
      <alignment horizontal="left" vertical="top" wrapText="1"/>
    </xf>
    <xf numFmtId="0" fontId="17" fillId="13" borderId="1" xfId="4" applyFont="1" applyFill="1" applyBorder="1" applyAlignment="1">
      <alignment vertical="top" wrapText="1"/>
    </xf>
    <xf numFmtId="166" fontId="17" fillId="12" borderId="1" xfId="4" applyNumberFormat="1" applyFont="1" applyFill="1" applyBorder="1" applyAlignment="1">
      <alignment vertical="top" wrapText="1"/>
    </xf>
    <xf numFmtId="166" fontId="41" fillId="5" borderId="0" xfId="0" applyNumberFormat="1" applyFont="1" applyFill="1" applyAlignment="1">
      <alignment horizontal="right" vertical="top" wrapText="1"/>
    </xf>
    <xf numFmtId="0" fontId="41" fillId="5" borderId="0" xfId="0" applyFont="1" applyFill="1" applyAlignment="1">
      <alignment horizontal="right" vertical="top" wrapText="1"/>
    </xf>
    <xf numFmtId="166" fontId="36" fillId="2" borderId="0" xfId="0" applyNumberFormat="1" applyFont="1" applyFill="1" applyAlignment="1">
      <alignment vertical="top" wrapText="1"/>
    </xf>
    <xf numFmtId="0" fontId="41" fillId="2" borderId="0" xfId="0" applyFont="1" applyFill="1"/>
    <xf numFmtId="166" fontId="17" fillId="11" borderId="1" xfId="4" applyNumberFormat="1" applyFont="1" applyFill="1" applyBorder="1" applyAlignment="1">
      <alignment vertical="top" wrapText="1"/>
    </xf>
    <xf numFmtId="0" fontId="45" fillId="11" borderId="1" xfId="4" applyFont="1" applyFill="1" applyBorder="1" applyAlignment="1">
      <alignment vertical="top" wrapText="1"/>
    </xf>
    <xf numFmtId="49" fontId="10" fillId="5" borderId="2" xfId="0" applyNumberFormat="1" applyFont="1" applyFill="1" applyBorder="1" applyAlignment="1">
      <alignment horizontal="center" vertical="center" textRotation="90" wrapText="1"/>
    </xf>
    <xf numFmtId="49" fontId="10" fillId="5" borderId="6" xfId="0" applyNumberFormat="1" applyFont="1" applyFill="1" applyBorder="1" applyAlignment="1">
      <alignment horizontal="center" vertical="center" textRotation="90" wrapText="1"/>
    </xf>
    <xf numFmtId="49" fontId="10" fillId="5" borderId="4" xfId="0" applyNumberFormat="1" applyFont="1" applyFill="1" applyBorder="1" applyAlignment="1">
      <alignment horizontal="center" vertical="center" textRotation="90" wrapText="1"/>
    </xf>
    <xf numFmtId="4" fontId="17" fillId="10" borderId="1" xfId="0" applyNumberFormat="1" applyFont="1" applyFill="1" applyBorder="1" applyAlignment="1">
      <alignment vertical="top" wrapText="1"/>
    </xf>
    <xf numFmtId="0" fontId="46" fillId="0" borderId="1" xfId="4" applyFont="1" applyBorder="1" applyAlignment="1">
      <alignment vertical="top" wrapText="1"/>
    </xf>
    <xf numFmtId="0" fontId="15" fillId="0" borderId="2" xfId="0" applyFont="1" applyBorder="1" applyAlignment="1">
      <alignment horizontal="left" vertical="top" wrapText="1"/>
    </xf>
    <xf numFmtId="166" fontId="15" fillId="0" borderId="1" xfId="4" applyNumberFormat="1" applyFont="1" applyBorder="1" applyAlignment="1">
      <alignment vertical="top" wrapText="1"/>
    </xf>
    <xf numFmtId="0" fontId="28" fillId="10" borderId="1" xfId="0" applyFont="1" applyFill="1" applyBorder="1" applyAlignment="1">
      <alignment horizontal="center" vertical="top" wrapText="1"/>
    </xf>
    <xf numFmtId="0" fontId="10" fillId="13" borderId="1" xfId="4" applyFont="1" applyFill="1" applyBorder="1" applyAlignment="1">
      <alignment vertical="top" wrapText="1"/>
    </xf>
    <xf numFmtId="0" fontId="15" fillId="5" borderId="0" xfId="0" applyFont="1" applyFill="1"/>
    <xf numFmtId="49" fontId="10" fillId="5" borderId="0" xfId="6" applyNumberFormat="1" applyFont="1" applyFill="1" applyAlignment="1">
      <alignment horizontal="center"/>
    </xf>
    <xf numFmtId="49" fontId="15" fillId="0" borderId="4" xfId="6" applyNumberFormat="1" applyFont="1" applyBorder="1" applyAlignment="1">
      <alignment vertical="top" wrapText="1"/>
    </xf>
    <xf numFmtId="0" fontId="15" fillId="0" borderId="2" xfId="0" applyFont="1" applyBorder="1" applyAlignment="1">
      <alignment vertical="top" wrapText="1"/>
    </xf>
    <xf numFmtId="49" fontId="15" fillId="0" borderId="1" xfId="6" applyNumberFormat="1" applyFont="1" applyBorder="1" applyAlignment="1">
      <alignment horizontal="left" vertical="top" wrapText="1"/>
    </xf>
    <xf numFmtId="49" fontId="15" fillId="5" borderId="1" xfId="6" applyNumberFormat="1" applyFont="1" applyFill="1" applyBorder="1" applyAlignment="1">
      <alignment horizontal="left" vertical="top" wrapText="1"/>
    </xf>
    <xf numFmtId="49" fontId="15" fillId="5" borderId="2" xfId="6" applyNumberFormat="1" applyFont="1" applyFill="1" applyBorder="1" applyAlignment="1">
      <alignment horizontal="left" vertical="top" wrapText="1"/>
    </xf>
    <xf numFmtId="49" fontId="15" fillId="0" borderId="1" xfId="6" applyNumberFormat="1" applyFont="1" applyBorder="1" applyAlignment="1">
      <alignment vertical="top" wrapText="1"/>
    </xf>
    <xf numFmtId="49" fontId="10" fillId="5" borderId="0" xfId="0" applyNumberFormat="1" applyFont="1" applyFill="1" applyAlignment="1">
      <alignment horizontal="center" vertical="top"/>
    </xf>
    <xf numFmtId="0" fontId="15" fillId="3" borderId="1" xfId="0" applyFont="1" applyFill="1" applyBorder="1" applyAlignment="1">
      <alignment horizontal="left" vertical="top" wrapText="1"/>
    </xf>
    <xf numFmtId="0" fontId="15" fillId="7" borderId="1" xfId="0" applyFont="1" applyFill="1" applyBorder="1" applyAlignment="1">
      <alignment horizontal="left" vertical="top" wrapText="1"/>
    </xf>
    <xf numFmtId="165" fontId="15" fillId="5" borderId="1" xfId="0" applyNumberFormat="1" applyFont="1" applyFill="1" applyBorder="1" applyAlignment="1">
      <alignment horizontal="left" vertical="top" wrapText="1"/>
    </xf>
    <xf numFmtId="165" fontId="15" fillId="2" borderId="1" xfId="0" applyNumberFormat="1" applyFont="1" applyFill="1" applyBorder="1" applyAlignment="1">
      <alignment horizontal="left" vertical="top" wrapText="1"/>
    </xf>
    <xf numFmtId="0" fontId="10" fillId="10" borderId="1" xfId="6" applyFont="1" applyFill="1" applyBorder="1" applyAlignment="1">
      <alignment vertical="top" wrapText="1"/>
    </xf>
    <xf numFmtId="49" fontId="26" fillId="0" borderId="1" xfId="0" applyNumberFormat="1" applyFont="1" applyBorder="1" applyAlignment="1">
      <alignment horizontal="center" vertical="top" wrapText="1"/>
    </xf>
    <xf numFmtId="0" fontId="10" fillId="5" borderId="0" xfId="0" applyFont="1" applyFill="1" applyAlignment="1">
      <alignment horizontal="right" vertical="center" wrapText="1"/>
    </xf>
    <xf numFmtId="49" fontId="23" fillId="5" borderId="2" xfId="0" applyNumberFormat="1" applyFont="1" applyFill="1" applyBorder="1" applyAlignment="1">
      <alignment horizontal="left" vertical="top" wrapText="1"/>
    </xf>
    <xf numFmtId="0" fontId="1" fillId="10" borderId="1" xfId="0" applyFont="1" applyFill="1" applyBorder="1" applyAlignment="1">
      <alignment vertical="top" wrapText="1"/>
    </xf>
    <xf numFmtId="49" fontId="26" fillId="0" borderId="6" xfId="0" applyNumberFormat="1" applyFont="1" applyBorder="1" applyAlignment="1">
      <alignment horizontal="left" vertical="top" wrapText="1"/>
    </xf>
    <xf numFmtId="166" fontId="15" fillId="0" borderId="6" xfId="4" applyNumberFormat="1" applyFont="1" applyBorder="1" applyAlignment="1">
      <alignment horizontal="right" vertical="top" wrapText="1"/>
    </xf>
    <xf numFmtId="0" fontId="23" fillId="5" borderId="0" xfId="0" applyFont="1" applyFill="1" applyAlignment="1">
      <alignment horizontal="right"/>
    </xf>
    <xf numFmtId="0" fontId="10" fillId="5" borderId="0" xfId="0" applyFont="1" applyFill="1" applyAlignment="1">
      <alignment horizontal="left" vertical="center" wrapText="1"/>
    </xf>
    <xf numFmtId="0" fontId="10" fillId="5" borderId="0" xfId="0" applyFont="1" applyFill="1" applyAlignment="1">
      <alignment vertical="center" wrapText="1"/>
    </xf>
    <xf numFmtId="0" fontId="10" fillId="5" borderId="0" xfId="0" applyFont="1" applyFill="1" applyAlignment="1">
      <alignment horizontal="center" vertical="center" wrapText="1"/>
    </xf>
    <xf numFmtId="0" fontId="10" fillId="5" borderId="10" xfId="0" applyFont="1" applyFill="1" applyBorder="1" applyAlignment="1">
      <alignment horizontal="center" vertical="center" wrapText="1"/>
    </xf>
    <xf numFmtId="0" fontId="10" fillId="11" borderId="1" xfId="0" applyFont="1" applyFill="1" applyBorder="1" applyAlignment="1">
      <alignment horizontal="right" vertical="center" wrapText="1"/>
    </xf>
    <xf numFmtId="49" fontId="10" fillId="10" borderId="1" xfId="0" applyNumberFormat="1" applyFont="1" applyFill="1" applyBorder="1" applyAlignment="1">
      <alignment horizontal="left" vertical="top" wrapText="1"/>
    </xf>
    <xf numFmtId="0" fontId="23" fillId="2" borderId="0" xfId="0" applyFont="1" applyFill="1"/>
    <xf numFmtId="49" fontId="23" fillId="0" borderId="2" xfId="0" applyNumberFormat="1" applyFont="1" applyBorder="1" applyAlignment="1">
      <alignment horizontal="left" vertical="top" wrapText="1"/>
    </xf>
    <xf numFmtId="49" fontId="23" fillId="0" borderId="2" xfId="0" applyNumberFormat="1" applyFont="1" applyBorder="1" applyAlignment="1">
      <alignment horizontal="right" vertical="top" wrapText="1"/>
    </xf>
    <xf numFmtId="166" fontId="15" fillId="5" borderId="0" xfId="0" applyNumberFormat="1" applyFont="1" applyFill="1" applyAlignment="1">
      <alignment horizontal="left" vertical="top" wrapText="1"/>
    </xf>
    <xf numFmtId="0" fontId="15" fillId="5" borderId="0" xfId="0" applyFont="1" applyFill="1" applyAlignment="1">
      <alignment horizontal="right" vertical="top" wrapText="1"/>
    </xf>
    <xf numFmtId="4" fontId="10" fillId="11" borderId="1" xfId="4" applyNumberFormat="1" applyFont="1" applyFill="1" applyBorder="1" applyAlignment="1">
      <alignment vertical="top" wrapText="1"/>
    </xf>
    <xf numFmtId="166" fontId="15" fillId="5" borderId="0" xfId="0" applyNumberFormat="1" applyFont="1" applyFill="1" applyAlignment="1">
      <alignment horizontal="right" vertical="top" wrapText="1"/>
    </xf>
    <xf numFmtId="166" fontId="15" fillId="5" borderId="0" xfId="0" applyNumberFormat="1" applyFont="1" applyFill="1" applyAlignment="1">
      <alignment horizontal="right"/>
    </xf>
    <xf numFmtId="166" fontId="23" fillId="5" borderId="0" xfId="0" applyNumberFormat="1" applyFont="1" applyFill="1" applyAlignment="1">
      <alignment horizontal="right"/>
    </xf>
    <xf numFmtId="166" fontId="15" fillId="0" borderId="0" xfId="0" applyNumberFormat="1" applyFont="1"/>
    <xf numFmtId="0" fontId="10" fillId="10" borderId="1" xfId="0" applyFont="1" applyFill="1" applyBorder="1" applyAlignment="1">
      <alignment horizontal="left" wrapText="1"/>
    </xf>
    <xf numFmtId="49" fontId="23" fillId="0" borderId="2" xfId="0" applyNumberFormat="1" applyFont="1" applyBorder="1" applyAlignment="1">
      <alignment horizontal="center" vertical="top" wrapText="1"/>
    </xf>
    <xf numFmtId="0" fontId="15" fillId="5" borderId="1" xfId="0" applyFont="1" applyFill="1" applyBorder="1" applyAlignment="1" applyProtection="1">
      <alignment vertical="top" wrapText="1"/>
      <protection hidden="1"/>
    </xf>
    <xf numFmtId="49" fontId="1" fillId="7" borderId="1" xfId="0" applyNumberFormat="1" applyFont="1" applyFill="1" applyBorder="1" applyAlignment="1">
      <alignment horizontal="left" vertical="top" wrapText="1"/>
    </xf>
    <xf numFmtId="0" fontId="10" fillId="0" borderId="1" xfId="4" applyFont="1" applyBorder="1" applyAlignment="1">
      <alignment vertical="top" wrapText="1"/>
    </xf>
    <xf numFmtId="0" fontId="10" fillId="5" borderId="1" xfId="4" applyFont="1" applyFill="1" applyBorder="1" applyAlignment="1">
      <alignment vertical="top" wrapText="1"/>
    </xf>
    <xf numFmtId="0" fontId="17" fillId="0" borderId="1" xfId="4" applyFont="1" applyBorder="1" applyAlignment="1">
      <alignment vertical="top" wrapText="1"/>
    </xf>
    <xf numFmtId="0" fontId="17" fillId="5" borderId="1" xfId="4" applyFont="1" applyFill="1" applyBorder="1" applyAlignment="1">
      <alignment vertical="top" wrapText="1"/>
    </xf>
    <xf numFmtId="0" fontId="26" fillId="10" borderId="1" xfId="0" applyFont="1" applyFill="1" applyBorder="1" applyAlignment="1">
      <alignment horizontal="center" vertical="top" wrapText="1"/>
    </xf>
    <xf numFmtId="0" fontId="1" fillId="5" borderId="2" xfId="0" applyFont="1" applyFill="1" applyBorder="1" applyAlignment="1">
      <alignment horizontal="right" vertical="top" wrapText="1"/>
    </xf>
    <xf numFmtId="166" fontId="15" fillId="5" borderId="0" xfId="0" applyNumberFormat="1" applyFont="1" applyFill="1" applyAlignment="1">
      <alignment wrapText="1"/>
    </xf>
    <xf numFmtId="4" fontId="23" fillId="5" borderId="0" xfId="0" applyNumberFormat="1" applyFont="1" applyFill="1" applyAlignment="1">
      <alignment horizontal="right"/>
    </xf>
    <xf numFmtId="49" fontId="40" fillId="0" borderId="1" xfId="0" applyNumberFormat="1" applyFont="1" applyBorder="1" applyAlignment="1">
      <alignment horizontal="left" vertical="top" wrapText="1"/>
    </xf>
    <xf numFmtId="49" fontId="47" fillId="5" borderId="1" xfId="0" applyNumberFormat="1" applyFont="1" applyFill="1" applyBorder="1" applyAlignment="1">
      <alignment horizontal="left" vertical="top" wrapText="1"/>
    </xf>
    <xf numFmtId="49" fontId="40" fillId="5" borderId="1" xfId="0" applyNumberFormat="1" applyFont="1" applyFill="1" applyBorder="1" applyAlignment="1">
      <alignment horizontal="left" vertical="top" wrapText="1"/>
    </xf>
    <xf numFmtId="166" fontId="47" fillId="5" borderId="1" xfId="0" applyNumberFormat="1" applyFont="1" applyFill="1" applyBorder="1" applyAlignment="1">
      <alignment horizontal="right" vertical="top" wrapText="1"/>
    </xf>
    <xf numFmtId="0" fontId="47" fillId="5" borderId="1" xfId="0" applyFont="1" applyFill="1" applyBorder="1" applyAlignment="1">
      <alignment horizontal="left" vertical="top" wrapText="1"/>
    </xf>
    <xf numFmtId="4" fontId="41" fillId="5" borderId="1" xfId="4" applyNumberFormat="1" applyFont="1" applyFill="1" applyBorder="1" applyAlignment="1">
      <alignment vertical="top" wrapText="1"/>
    </xf>
    <xf numFmtId="0" fontId="22" fillId="0" borderId="0" xfId="0" applyFont="1" applyAlignment="1">
      <alignment vertical="top" wrapText="1"/>
    </xf>
    <xf numFmtId="0" fontId="48" fillId="5" borderId="1" xfId="4" applyFont="1" applyFill="1" applyBorder="1" applyAlignment="1">
      <alignment vertical="top" wrapText="1"/>
    </xf>
    <xf numFmtId="49" fontId="15" fillId="5" borderId="1" xfId="12" quotePrefix="1" applyNumberFormat="1" applyFont="1" applyFill="1" applyBorder="1" applyAlignment="1">
      <alignment horizontal="center" vertical="top" wrapText="1"/>
    </xf>
    <xf numFmtId="49" fontId="15" fillId="0" borderId="1" xfId="12" quotePrefix="1" applyNumberFormat="1" applyFont="1" applyBorder="1" applyAlignment="1">
      <alignment horizontal="center" vertical="top" wrapText="1"/>
    </xf>
    <xf numFmtId="0" fontId="15" fillId="0" borderId="1" xfId="12" quotePrefix="1" applyFont="1" applyBorder="1" applyAlignment="1">
      <alignment horizontal="center" vertical="top" wrapText="1"/>
    </xf>
    <xf numFmtId="49" fontId="47" fillId="5" borderId="1" xfId="0" quotePrefix="1" applyNumberFormat="1" applyFont="1" applyFill="1" applyBorder="1" applyAlignment="1">
      <alignment horizontal="center" vertical="top" wrapText="1"/>
    </xf>
    <xf numFmtId="0" fontId="15" fillId="0" borderId="1" xfId="12" applyFont="1" applyBorder="1" applyAlignment="1">
      <alignment horizontal="left" vertical="top" wrapText="1"/>
    </xf>
    <xf numFmtId="49" fontId="15" fillId="5" borderId="1" xfId="12" applyNumberFormat="1" applyFont="1" applyFill="1" applyBorder="1" applyAlignment="1">
      <alignment horizontal="center" vertical="top" wrapText="1"/>
    </xf>
    <xf numFmtId="0" fontId="48" fillId="0" borderId="1" xfId="4" applyFont="1" applyBorder="1" applyAlignment="1">
      <alignment vertical="top" wrapText="1"/>
    </xf>
    <xf numFmtId="0" fontId="15" fillId="5" borderId="1" xfId="12" applyFont="1" applyFill="1" applyBorder="1" applyAlignment="1">
      <alignment vertical="top" wrapText="1"/>
    </xf>
    <xf numFmtId="0" fontId="15" fillId="5" borderId="1" xfId="12" applyFont="1" applyFill="1" applyBorder="1" applyAlignment="1">
      <alignment horizontal="center" vertical="top" wrapText="1"/>
    </xf>
    <xf numFmtId="0" fontId="15" fillId="5" borderId="1" xfId="12" applyFont="1" applyFill="1" applyBorder="1" applyAlignment="1">
      <alignment horizontal="left" vertical="top" wrapText="1"/>
    </xf>
    <xf numFmtId="16" fontId="15" fillId="5" borderId="1" xfId="12" quotePrefix="1" applyNumberFormat="1" applyFont="1" applyFill="1" applyBorder="1" applyAlignment="1">
      <alignment horizontal="center" vertical="top" wrapText="1"/>
    </xf>
    <xf numFmtId="166" fontId="17" fillId="10" borderId="1" xfId="0" applyNumberFormat="1" applyFont="1" applyFill="1" applyBorder="1" applyAlignment="1">
      <alignment horizontal="right" vertical="top" wrapText="1"/>
    </xf>
    <xf numFmtId="166" fontId="16" fillId="15" borderId="1" xfId="0" applyNumberFormat="1" applyFont="1" applyFill="1" applyBorder="1" applyAlignment="1">
      <alignment horizontal="right" vertical="top" wrapText="1"/>
    </xf>
    <xf numFmtId="166" fontId="16" fillId="10" borderId="1" xfId="0" applyNumberFormat="1" applyFont="1" applyFill="1" applyBorder="1" applyAlignment="1">
      <alignment vertical="top" wrapText="1"/>
    </xf>
    <xf numFmtId="0" fontId="15" fillId="10" borderId="1" xfId="0" applyFont="1" applyFill="1" applyBorder="1" applyAlignment="1">
      <alignment horizontal="right" vertical="top" wrapText="1"/>
    </xf>
    <xf numFmtId="165" fontId="1" fillId="10" borderId="12" xfId="0" applyNumberFormat="1" applyFont="1" applyFill="1" applyBorder="1" applyAlignment="1">
      <alignment horizontal="left" vertical="top" wrapText="1"/>
    </xf>
    <xf numFmtId="1" fontId="1" fillId="10" borderId="12" xfId="0" applyNumberFormat="1" applyFont="1" applyFill="1" applyBorder="1" applyAlignment="1">
      <alignment vertical="top" wrapText="1"/>
    </xf>
    <xf numFmtId="1" fontId="1" fillId="10" borderId="5" xfId="0" applyNumberFormat="1" applyFont="1" applyFill="1" applyBorder="1" applyAlignment="1">
      <alignment vertical="top" wrapText="1"/>
    </xf>
    <xf numFmtId="1" fontId="1" fillId="10" borderId="0" xfId="0" applyNumberFormat="1" applyFont="1" applyFill="1" applyAlignment="1">
      <alignment vertical="top" wrapText="1"/>
    </xf>
    <xf numFmtId="166" fontId="16" fillId="14" borderId="1" xfId="0" applyNumberFormat="1" applyFont="1" applyFill="1" applyBorder="1" applyAlignment="1">
      <alignment horizontal="right" vertical="top" wrapText="1"/>
    </xf>
    <xf numFmtId="0" fontId="1" fillId="5" borderId="4" xfId="6" applyFill="1" applyBorder="1" applyAlignment="1">
      <alignment horizontal="right" vertical="top" wrapText="1"/>
    </xf>
    <xf numFmtId="1" fontId="1" fillId="5" borderId="1" xfId="0" applyNumberFormat="1" applyFont="1" applyFill="1" applyBorder="1" applyAlignment="1">
      <alignment horizontal="right" vertical="top" wrapText="1"/>
    </xf>
    <xf numFmtId="0" fontId="1" fillId="4" borderId="2" xfId="0" applyFont="1" applyFill="1" applyBorder="1" applyAlignment="1">
      <alignment horizontal="right" vertical="top" wrapText="1"/>
    </xf>
    <xf numFmtId="0" fontId="1" fillId="4" borderId="6" xfId="0" applyFont="1" applyFill="1" applyBorder="1" applyAlignment="1">
      <alignment horizontal="right" vertical="top" wrapText="1"/>
    </xf>
    <xf numFmtId="0" fontId="1" fillId="4" borderId="1" xfId="0" applyFont="1" applyFill="1" applyBorder="1" applyAlignment="1">
      <alignment horizontal="right" vertical="top" wrapText="1"/>
    </xf>
    <xf numFmtId="0" fontId="50" fillId="12" borderId="1" xfId="4" applyFont="1" applyFill="1" applyBorder="1" applyAlignment="1">
      <alignment vertical="top" wrapText="1"/>
    </xf>
    <xf numFmtId="166" fontId="50" fillId="12" borderId="1" xfId="4" applyNumberFormat="1" applyFont="1" applyFill="1" applyBorder="1" applyAlignment="1">
      <alignment vertical="top" wrapText="1"/>
    </xf>
    <xf numFmtId="166" fontId="28" fillId="10" borderId="1" xfId="0" applyNumberFormat="1" applyFont="1" applyFill="1" applyBorder="1" applyAlignment="1">
      <alignment vertical="top" wrapText="1"/>
    </xf>
    <xf numFmtId="166" fontId="4" fillId="10" borderId="1" xfId="0" applyNumberFormat="1" applyFont="1" applyFill="1" applyBorder="1" applyAlignment="1">
      <alignment vertical="top" wrapText="1"/>
    </xf>
    <xf numFmtId="0" fontId="28" fillId="10" borderId="1" xfId="0" applyFont="1" applyFill="1" applyBorder="1" applyAlignment="1">
      <alignment vertical="top" wrapText="1"/>
    </xf>
    <xf numFmtId="0" fontId="28" fillId="10" borderId="1" xfId="0" applyFont="1" applyFill="1" applyBorder="1" applyAlignment="1">
      <alignment horizontal="center" wrapText="1"/>
    </xf>
    <xf numFmtId="166" fontId="29" fillId="10" borderId="1" xfId="0" applyNumberFormat="1" applyFont="1" applyFill="1" applyBorder="1" applyAlignment="1">
      <alignment vertical="top" wrapText="1"/>
    </xf>
    <xf numFmtId="166" fontId="16" fillId="10" borderId="1" xfId="4" applyNumberFormat="1" applyFont="1" applyFill="1" applyBorder="1" applyAlignment="1">
      <alignment vertical="top" wrapText="1"/>
    </xf>
    <xf numFmtId="3" fontId="1" fillId="5" borderId="4" xfId="6" applyNumberFormat="1" applyFill="1" applyBorder="1" applyAlignment="1">
      <alignment horizontal="left" vertical="top" wrapText="1"/>
    </xf>
    <xf numFmtId="0" fontId="1" fillId="5" borderId="4" xfId="6" applyFill="1" applyBorder="1" applyAlignment="1">
      <alignment vertical="top" wrapText="1"/>
    </xf>
    <xf numFmtId="0" fontId="5" fillId="5" borderId="4" xfId="6" applyFont="1" applyFill="1" applyBorder="1" applyAlignment="1">
      <alignment vertical="top" wrapText="1"/>
    </xf>
    <xf numFmtId="0" fontId="2" fillId="5" borderId="1" xfId="6" applyFont="1" applyFill="1" applyBorder="1" applyAlignment="1">
      <alignment horizontal="center" vertical="top" wrapText="1"/>
    </xf>
    <xf numFmtId="49" fontId="15" fillId="5" borderId="4" xfId="6" applyNumberFormat="1" applyFont="1" applyFill="1" applyBorder="1" applyAlignment="1">
      <alignment horizontal="left" vertical="top" wrapText="1"/>
    </xf>
    <xf numFmtId="0" fontId="9" fillId="10" borderId="1" xfId="6" applyFont="1" applyFill="1" applyBorder="1" applyAlignment="1">
      <alignment horizontal="left" wrapText="1"/>
    </xf>
    <xf numFmtId="49" fontId="15" fillId="9" borderId="1" xfId="0" applyNumberFormat="1" applyFont="1" applyFill="1" applyBorder="1" applyAlignment="1">
      <alignment horizontal="left" vertical="top" wrapText="1"/>
    </xf>
    <xf numFmtId="0" fontId="15" fillId="0" borderId="17" xfId="0" applyFont="1" applyBorder="1" applyAlignment="1">
      <alignment horizontal="right" vertical="center" wrapText="1"/>
    </xf>
    <xf numFmtId="0" fontId="15" fillId="0" borderId="16" xfId="0" applyFont="1" applyBorder="1" applyAlignment="1">
      <alignment horizontal="left" vertical="center" wrapText="1"/>
    </xf>
    <xf numFmtId="0" fontId="9" fillId="13" borderId="1" xfId="4" applyFont="1" applyFill="1" applyBorder="1" applyAlignment="1">
      <alignment horizontal="left" vertical="top" wrapText="1"/>
    </xf>
    <xf numFmtId="0" fontId="1" fillId="0" borderId="1" xfId="4" applyFont="1" applyBorder="1" applyAlignment="1">
      <alignment horizontal="left" vertical="top" wrapText="1"/>
    </xf>
    <xf numFmtId="0" fontId="41" fillId="5" borderId="1" xfId="4" applyFont="1" applyFill="1" applyBorder="1" applyAlignment="1">
      <alignment horizontal="left" vertical="top" wrapText="1"/>
    </xf>
    <xf numFmtId="0" fontId="10" fillId="11" borderId="1" xfId="4" applyFont="1" applyFill="1" applyBorder="1" applyAlignment="1">
      <alignment horizontal="left" vertical="top" wrapText="1"/>
    </xf>
    <xf numFmtId="0" fontId="49" fillId="12" borderId="1" xfId="4" applyFont="1" applyFill="1" applyBorder="1" applyAlignment="1">
      <alignment horizontal="left" vertical="top" wrapText="1"/>
    </xf>
    <xf numFmtId="0" fontId="35" fillId="0" borderId="1" xfId="4" applyFont="1" applyBorder="1" applyAlignment="1">
      <alignment horizontal="left" vertical="top" wrapText="1"/>
    </xf>
    <xf numFmtId="49" fontId="15" fillId="5" borderId="0" xfId="0" applyNumberFormat="1" applyFont="1" applyFill="1" applyAlignment="1">
      <alignment horizontal="left" wrapText="1"/>
    </xf>
    <xf numFmtId="4" fontId="51" fillId="5" borderId="1" xfId="0" applyNumberFormat="1" applyFont="1" applyFill="1" applyBorder="1" applyAlignment="1">
      <alignment horizontal="right" vertical="top" wrapText="1"/>
    </xf>
    <xf numFmtId="166" fontId="52" fillId="0" borderId="1" xfId="0" applyNumberFormat="1" applyFont="1" applyBorder="1" applyAlignment="1">
      <alignment vertical="top" wrapText="1"/>
    </xf>
    <xf numFmtId="166" fontId="52" fillId="7" borderId="1" xfId="0" applyNumberFormat="1" applyFont="1" applyFill="1" applyBorder="1" applyAlignment="1">
      <alignment horizontal="right" vertical="top" wrapText="1"/>
    </xf>
    <xf numFmtId="0" fontId="15" fillId="10" borderId="1" xfId="0" applyFont="1" applyFill="1" applyBorder="1" applyAlignment="1">
      <alignment horizontal="center" vertical="top" wrapText="1"/>
    </xf>
    <xf numFmtId="0" fontId="10" fillId="10" borderId="1" xfId="0" applyFont="1" applyFill="1" applyBorder="1" applyAlignment="1">
      <alignment horizontal="center" vertical="top" wrapText="1"/>
    </xf>
    <xf numFmtId="166" fontId="51" fillId="0" borderId="1" xfId="0" applyNumberFormat="1" applyFont="1" applyBorder="1" applyAlignment="1">
      <alignment horizontal="right" vertical="top" wrapText="1"/>
    </xf>
    <xf numFmtId="166" fontId="51" fillId="5" borderId="1" xfId="0" applyNumberFormat="1" applyFont="1" applyFill="1" applyBorder="1" applyAlignment="1">
      <alignment horizontal="right" vertical="top" wrapText="1"/>
    </xf>
    <xf numFmtId="166" fontId="51" fillId="0" borderId="0" xfId="0" applyNumberFormat="1" applyFont="1" applyAlignment="1">
      <alignment horizontal="left" vertical="top" wrapText="1"/>
    </xf>
    <xf numFmtId="166" fontId="41" fillId="5" borderId="0" xfId="4" applyNumberFormat="1" applyFont="1" applyFill="1" applyAlignment="1">
      <alignment vertical="top" wrapText="1"/>
    </xf>
    <xf numFmtId="0" fontId="19" fillId="5" borderId="0" xfId="0" applyFont="1" applyFill="1"/>
    <xf numFmtId="0" fontId="25" fillId="5" borderId="1" xfId="0" applyFont="1" applyFill="1" applyBorder="1" applyAlignment="1">
      <alignment vertical="top"/>
    </xf>
    <xf numFmtId="166" fontId="52" fillId="5" borderId="1" xfId="0" applyNumberFormat="1" applyFont="1" applyFill="1" applyBorder="1" applyAlignment="1">
      <alignment horizontal="right" vertical="top" wrapText="1"/>
    </xf>
    <xf numFmtId="166" fontId="51" fillId="0" borderId="1" xfId="4" applyNumberFormat="1" applyFont="1" applyBorder="1" applyAlignment="1">
      <alignment vertical="top" wrapText="1"/>
    </xf>
    <xf numFmtId="0" fontId="53" fillId="0" borderId="1" xfId="4" applyFont="1" applyBorder="1" applyAlignment="1">
      <alignment vertical="top" wrapText="1"/>
    </xf>
    <xf numFmtId="0" fontId="54" fillId="2" borderId="0" xfId="0" applyFont="1" applyFill="1"/>
    <xf numFmtId="0" fontId="54" fillId="0" borderId="1" xfId="4" applyFont="1" applyBorder="1" applyAlignment="1">
      <alignment vertical="top" wrapText="1"/>
    </xf>
    <xf numFmtId="166" fontId="54" fillId="5" borderId="1" xfId="4" applyNumberFormat="1" applyFont="1" applyFill="1" applyBorder="1" applyAlignment="1">
      <alignment vertical="top" wrapText="1"/>
    </xf>
    <xf numFmtId="166" fontId="54" fillId="5" borderId="0" xfId="0" applyNumberFormat="1" applyFont="1" applyFill="1" applyAlignment="1">
      <alignment horizontal="right" vertical="top" wrapText="1"/>
    </xf>
    <xf numFmtId="0" fontId="54" fillId="5" borderId="0" xfId="0" applyFont="1" applyFill="1" applyAlignment="1">
      <alignment horizontal="right" vertical="top" wrapText="1"/>
    </xf>
    <xf numFmtId="166" fontId="54" fillId="2" borderId="0" xfId="0" applyNumberFormat="1" applyFont="1" applyFill="1" applyAlignment="1">
      <alignment vertical="top" wrapText="1"/>
    </xf>
    <xf numFmtId="166" fontId="51" fillId="5" borderId="4" xfId="0" applyNumberFormat="1" applyFont="1" applyFill="1" applyBorder="1" applyAlignment="1">
      <alignment horizontal="right" vertical="top" wrapText="1"/>
    </xf>
    <xf numFmtId="166" fontId="26" fillId="5" borderId="1" xfId="6" applyNumberFormat="1" applyFont="1" applyFill="1" applyBorder="1" applyAlignment="1">
      <alignment vertical="top" wrapText="1"/>
    </xf>
    <xf numFmtId="166" fontId="26" fillId="5" borderId="1" xfId="0" applyNumberFormat="1" applyFont="1" applyFill="1" applyBorder="1" applyAlignment="1">
      <alignment vertical="top"/>
    </xf>
    <xf numFmtId="166" fontId="26" fillId="5" borderId="1" xfId="6" applyNumberFormat="1" applyFont="1" applyFill="1" applyBorder="1" applyAlignment="1">
      <alignment horizontal="right" vertical="top" wrapText="1"/>
    </xf>
    <xf numFmtId="166" fontId="27" fillId="5" borderId="4" xfId="0" applyNumberFormat="1" applyFont="1" applyFill="1" applyBorder="1" applyAlignment="1">
      <alignment horizontal="right" vertical="top"/>
    </xf>
    <xf numFmtId="166" fontId="27" fillId="5" borderId="1" xfId="0" applyNumberFormat="1" applyFont="1" applyFill="1" applyBorder="1" applyAlignment="1">
      <alignment vertical="top"/>
    </xf>
    <xf numFmtId="166" fontId="27" fillId="5" borderId="1" xfId="0" applyNumberFormat="1" applyFont="1" applyFill="1" applyBorder="1" applyAlignment="1">
      <alignment vertical="top" wrapText="1"/>
    </xf>
    <xf numFmtId="166" fontId="4" fillId="10" borderId="1" xfId="6" applyNumberFormat="1" applyFont="1" applyFill="1" applyBorder="1" applyAlignment="1">
      <alignment vertical="top" wrapText="1"/>
    </xf>
    <xf numFmtId="166" fontId="52" fillId="5" borderId="1" xfId="6" applyNumberFormat="1" applyFont="1" applyFill="1" applyBorder="1" applyAlignment="1">
      <alignment vertical="top" wrapText="1"/>
    </xf>
    <xf numFmtId="166" fontId="1" fillId="0" borderId="0" xfId="0" applyNumberFormat="1" applyFont="1" applyAlignment="1">
      <alignment horizontal="right" wrapText="1"/>
    </xf>
    <xf numFmtId="166" fontId="1" fillId="0" borderId="0" xfId="0" applyNumberFormat="1" applyFont="1" applyAlignment="1">
      <alignment vertical="top" wrapText="1"/>
    </xf>
    <xf numFmtId="166" fontId="23" fillId="5" borderId="2" xfId="0" applyNumberFormat="1" applyFont="1" applyFill="1" applyBorder="1" applyAlignment="1">
      <alignment horizontal="center" vertical="top" wrapText="1"/>
    </xf>
    <xf numFmtId="166" fontId="23" fillId="5" borderId="4" xfId="0" applyNumberFormat="1" applyFont="1" applyFill="1" applyBorder="1" applyAlignment="1">
      <alignment horizontal="center" vertical="top" wrapText="1"/>
    </xf>
    <xf numFmtId="166" fontId="26" fillId="5" borderId="2" xfId="0" applyNumberFormat="1" applyFont="1" applyFill="1" applyBorder="1" applyAlignment="1">
      <alignment horizontal="center" vertical="top" wrapText="1"/>
    </xf>
    <xf numFmtId="166" fontId="26" fillId="5" borderId="6" xfId="0" applyNumberFormat="1" applyFont="1" applyFill="1" applyBorder="1" applyAlignment="1">
      <alignment horizontal="center" vertical="top" wrapText="1"/>
    </xf>
    <xf numFmtId="166" fontId="26" fillId="5" borderId="4" xfId="0" applyNumberFormat="1" applyFont="1" applyFill="1" applyBorder="1" applyAlignment="1">
      <alignment horizontal="center" vertical="top" wrapText="1"/>
    </xf>
    <xf numFmtId="166" fontId="15" fillId="2" borderId="0" xfId="0" applyNumberFormat="1" applyFont="1" applyFill="1"/>
    <xf numFmtId="4" fontId="23" fillId="5" borderId="1" xfId="4" applyNumberFormat="1" applyFont="1" applyFill="1" applyBorder="1" applyAlignment="1">
      <alignment vertical="top" wrapText="1"/>
    </xf>
    <xf numFmtId="0" fontId="7" fillId="5" borderId="11" xfId="0" applyFont="1" applyFill="1" applyBorder="1" applyAlignment="1">
      <alignment vertical="top" wrapText="1"/>
    </xf>
    <xf numFmtId="0" fontId="15" fillId="5" borderId="0" xfId="0" applyFont="1" applyFill="1" applyAlignment="1">
      <alignment horizontal="center"/>
    </xf>
    <xf numFmtId="166" fontId="15" fillId="5" borderId="2" xfId="0" applyNumberFormat="1" applyFont="1" applyFill="1" applyBorder="1" applyAlignment="1">
      <alignment horizontal="center" vertical="top" wrapText="1"/>
    </xf>
    <xf numFmtId="166" fontId="15" fillId="5" borderId="1" xfId="0" applyNumberFormat="1" applyFont="1" applyFill="1" applyBorder="1" applyAlignment="1">
      <alignment horizontal="center" vertical="top" wrapText="1"/>
    </xf>
    <xf numFmtId="166" fontId="15" fillId="5" borderId="4" xfId="0" applyNumberFormat="1" applyFont="1" applyFill="1" applyBorder="1" applyAlignment="1">
      <alignment horizontal="center" vertical="top" wrapText="1"/>
    </xf>
    <xf numFmtId="166" fontId="26" fillId="5" borderId="1" xfId="0" applyNumberFormat="1" applyFont="1" applyFill="1" applyBorder="1" applyAlignment="1">
      <alignment horizontal="center" vertical="top" wrapText="1"/>
    </xf>
    <xf numFmtId="166" fontId="23" fillId="5" borderId="6" xfId="0" applyNumberFormat="1" applyFont="1" applyFill="1" applyBorder="1" applyAlignment="1">
      <alignment horizontal="center" vertical="top" wrapText="1"/>
    </xf>
    <xf numFmtId="4" fontId="51" fillId="5" borderId="0" xfId="0" applyNumberFormat="1" applyFont="1" applyFill="1" applyAlignment="1">
      <alignment horizontal="center" vertical="top" wrapText="1"/>
    </xf>
    <xf numFmtId="4" fontId="15" fillId="5" borderId="0" xfId="4" applyNumberFormat="1" applyFont="1" applyFill="1" applyAlignment="1">
      <alignment horizontal="center" vertical="top" wrapText="1"/>
    </xf>
    <xf numFmtId="4" fontId="41" fillId="5" borderId="0" xfId="4" applyNumberFormat="1" applyFont="1" applyFill="1" applyAlignment="1">
      <alignment horizontal="center" vertical="top" wrapText="1"/>
    </xf>
    <xf numFmtId="4" fontId="32" fillId="5" borderId="0" xfId="4" applyNumberFormat="1" applyFont="1" applyFill="1" applyAlignment="1">
      <alignment horizontal="center" vertical="top" wrapText="1"/>
    </xf>
    <xf numFmtId="166" fontId="15" fillId="5" borderId="0" xfId="0" applyNumberFormat="1" applyFont="1" applyFill="1" applyAlignment="1">
      <alignment horizontal="center"/>
    </xf>
    <xf numFmtId="4" fontId="17" fillId="5" borderId="0" xfId="0" applyNumberFormat="1" applyFont="1" applyFill="1" applyAlignment="1">
      <alignment horizontal="center" vertical="top" wrapText="1"/>
    </xf>
    <xf numFmtId="4" fontId="10" fillId="5" borderId="0" xfId="4" applyNumberFormat="1" applyFont="1" applyFill="1" applyAlignment="1">
      <alignment horizontal="center" vertical="top" wrapText="1"/>
    </xf>
    <xf numFmtId="166" fontId="10" fillId="5" borderId="0" xfId="4" applyNumberFormat="1" applyFont="1" applyFill="1" applyAlignment="1">
      <alignment horizontal="center" vertical="top" wrapText="1"/>
    </xf>
    <xf numFmtId="4" fontId="16" fillId="5" borderId="0" xfId="4" applyNumberFormat="1" applyFont="1" applyFill="1" applyAlignment="1">
      <alignment horizontal="center" vertical="top" wrapText="1"/>
    </xf>
    <xf numFmtId="165" fontId="15" fillId="5"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top" wrapText="1"/>
    </xf>
    <xf numFmtId="166" fontId="1" fillId="5" borderId="0" xfId="4" applyNumberFormat="1" applyFont="1" applyFill="1" applyAlignment="1">
      <alignment horizontal="center" vertical="top" wrapText="1"/>
    </xf>
    <xf numFmtId="166" fontId="41" fillId="5" borderId="0" xfId="4" applyNumberFormat="1" applyFont="1" applyFill="1" applyAlignment="1">
      <alignment horizontal="center" vertical="top" wrapText="1"/>
    </xf>
    <xf numFmtId="49" fontId="55" fillId="0" borderId="1" xfId="0" applyNumberFormat="1" applyFont="1" applyBorder="1" applyAlignment="1">
      <alignment horizontal="center" vertical="top" wrapText="1"/>
    </xf>
    <xf numFmtId="49" fontId="55" fillId="0" borderId="1" xfId="0" applyNumberFormat="1" applyFont="1" applyBorder="1" applyAlignment="1">
      <alignment horizontal="left" vertical="top" wrapText="1"/>
    </xf>
    <xf numFmtId="166" fontId="56" fillId="0" borderId="1" xfId="0" applyNumberFormat="1" applyFont="1" applyBorder="1" applyAlignment="1">
      <alignment vertical="top" wrapText="1"/>
    </xf>
    <xf numFmtId="0" fontId="56" fillId="10" borderId="1" xfId="0" applyFont="1" applyFill="1" applyBorder="1" applyAlignment="1">
      <alignment vertical="top" wrapText="1"/>
    </xf>
    <xf numFmtId="49" fontId="55" fillId="10" borderId="1" xfId="0" applyNumberFormat="1" applyFont="1" applyFill="1" applyBorder="1" applyAlignment="1">
      <alignment horizontal="center" vertical="top" wrapText="1"/>
    </xf>
    <xf numFmtId="166" fontId="55" fillId="10" borderId="1" xfId="0" applyNumberFormat="1" applyFont="1" applyFill="1" applyBorder="1" applyAlignment="1">
      <alignment vertical="top" wrapText="1"/>
    </xf>
    <xf numFmtId="166" fontId="55" fillId="11" borderId="1" xfId="0" applyNumberFormat="1" applyFont="1" applyFill="1" applyBorder="1" applyAlignment="1">
      <alignment vertical="top" wrapText="1"/>
    </xf>
    <xf numFmtId="166" fontId="58" fillId="5" borderId="1" xfId="0" applyNumberFormat="1" applyFont="1" applyFill="1" applyBorder="1" applyAlignment="1">
      <alignment vertical="top" wrapText="1"/>
    </xf>
    <xf numFmtId="166" fontId="57" fillId="11" borderId="1" xfId="0" applyNumberFormat="1" applyFont="1" applyFill="1" applyBorder="1" applyAlignment="1">
      <alignment vertical="top" wrapText="1"/>
    </xf>
    <xf numFmtId="166" fontId="57" fillId="10" borderId="1" xfId="0" applyNumberFormat="1" applyFont="1" applyFill="1" applyBorder="1" applyAlignment="1">
      <alignment vertical="top" wrapText="1"/>
    </xf>
    <xf numFmtId="166" fontId="15" fillId="0" borderId="4" xfId="4" applyNumberFormat="1" applyFont="1" applyBorder="1" applyAlignment="1">
      <alignment horizontal="right" vertical="top" wrapText="1"/>
    </xf>
    <xf numFmtId="166" fontId="1" fillId="5" borderId="4" xfId="0" applyNumberFormat="1" applyFont="1" applyFill="1" applyBorder="1" applyAlignment="1">
      <alignment horizontal="right" vertical="top" wrapText="1"/>
    </xf>
    <xf numFmtId="166" fontId="15" fillId="5" borderId="6" xfId="0" applyNumberFormat="1" applyFont="1" applyFill="1" applyBorder="1" applyAlignment="1">
      <alignment horizontal="right" vertical="top" wrapText="1"/>
    </xf>
    <xf numFmtId="166" fontId="54" fillId="5" borderId="0" xfId="4" applyNumberFormat="1" applyFont="1" applyFill="1" applyAlignment="1">
      <alignment vertical="top" wrapText="1"/>
    </xf>
    <xf numFmtId="166" fontId="10" fillId="10" borderId="1" xfId="0" applyNumberFormat="1" applyFont="1" applyFill="1" applyBorder="1" applyAlignment="1">
      <alignment horizontal="center" vertical="top" wrapText="1"/>
    </xf>
    <xf numFmtId="166" fontId="54" fillId="5" borderId="0" xfId="4" applyNumberFormat="1" applyFont="1" applyFill="1" applyAlignment="1">
      <alignment horizontal="center" vertical="top" wrapText="1"/>
    </xf>
    <xf numFmtId="0" fontId="15" fillId="5" borderId="0" xfId="0" applyFont="1" applyFill="1" applyAlignment="1">
      <alignment horizontal="center" wrapText="1"/>
    </xf>
    <xf numFmtId="166" fontId="15" fillId="5" borderId="9" xfId="0" applyNumberFormat="1" applyFont="1" applyFill="1" applyBorder="1" applyAlignment="1">
      <alignment horizontal="left" vertical="top" wrapText="1"/>
    </xf>
    <xf numFmtId="166" fontId="17" fillId="5" borderId="0" xfId="4" applyNumberFormat="1" applyFont="1" applyFill="1" applyAlignment="1">
      <alignment horizontal="center" vertical="top" wrapText="1"/>
    </xf>
    <xf numFmtId="0" fontId="17" fillId="13" borderId="4" xfId="4" applyFont="1" applyFill="1" applyBorder="1" applyAlignment="1">
      <alignment vertical="top" wrapText="1"/>
    </xf>
    <xf numFmtId="166" fontId="17" fillId="11" borderId="4" xfId="4" applyNumberFormat="1" applyFont="1" applyFill="1" applyBorder="1" applyAlignment="1">
      <alignment vertical="top" wrapText="1"/>
    </xf>
    <xf numFmtId="166" fontId="16" fillId="5" borderId="1" xfId="0" applyNumberFormat="1" applyFont="1" applyFill="1" applyBorder="1" applyAlignment="1">
      <alignment horizontal="center" vertical="top" wrapText="1"/>
    </xf>
    <xf numFmtId="166" fontId="51" fillId="5" borderId="1" xfId="0" applyNumberFormat="1" applyFont="1" applyFill="1" applyBorder="1" applyAlignment="1">
      <alignment horizontal="center" vertical="top" wrapText="1"/>
    </xf>
    <xf numFmtId="166" fontId="15" fillId="5" borderId="2" xfId="4" applyNumberFormat="1" applyFont="1" applyFill="1" applyBorder="1" applyAlignment="1">
      <alignment horizontal="right" vertical="top" wrapText="1"/>
    </xf>
    <xf numFmtId="166" fontId="15" fillId="5" borderId="6" xfId="4" applyNumberFormat="1" applyFont="1" applyFill="1" applyBorder="1" applyAlignment="1">
      <alignment horizontal="right" vertical="top" wrapText="1"/>
    </xf>
    <xf numFmtId="166" fontId="15" fillId="5" borderId="4" xfId="4" applyNumberFormat="1" applyFont="1" applyFill="1" applyBorder="1" applyAlignment="1">
      <alignment horizontal="right" vertical="top" wrapText="1"/>
    </xf>
    <xf numFmtId="166" fontId="15" fillId="0" borderId="6" xfId="4" applyNumberFormat="1" applyFont="1" applyBorder="1" applyAlignment="1">
      <alignment vertical="top" wrapText="1"/>
    </xf>
    <xf numFmtId="166" fontId="15" fillId="0" borderId="4" xfId="4" applyNumberFormat="1" applyFont="1" applyBorder="1" applyAlignment="1">
      <alignment vertical="top" wrapText="1"/>
    </xf>
    <xf numFmtId="166" fontId="16" fillId="5" borderId="0" xfId="4" applyNumberFormat="1" applyFont="1" applyFill="1" applyAlignment="1">
      <alignment vertical="top" wrapText="1"/>
    </xf>
    <xf numFmtId="166" fontId="51" fillId="5" borderId="0" xfId="4" applyNumberFormat="1" applyFont="1" applyFill="1" applyAlignment="1">
      <alignment vertical="top" wrapText="1"/>
    </xf>
    <xf numFmtId="166" fontId="17" fillId="5" borderId="0" xfId="4" applyNumberFormat="1" applyFont="1" applyFill="1" applyAlignment="1">
      <alignment vertical="top" wrapText="1"/>
    </xf>
    <xf numFmtId="0" fontId="16" fillId="0" borderId="0" xfId="4" applyFont="1" applyAlignment="1">
      <alignment horizontal="right" vertical="top" wrapText="1"/>
    </xf>
    <xf numFmtId="0" fontId="10" fillId="10" borderId="1" xfId="4" applyFont="1" applyFill="1" applyBorder="1" applyAlignment="1">
      <alignment horizontal="right" vertical="top" wrapText="1"/>
    </xf>
    <xf numFmtId="166" fontId="26" fillId="5" borderId="8" xfId="0" applyNumberFormat="1" applyFont="1" applyFill="1" applyBorder="1" applyAlignment="1">
      <alignment horizontal="center" vertical="top" wrapText="1"/>
    </xf>
    <xf numFmtId="166" fontId="26" fillId="5" borderId="5" xfId="0" applyNumberFormat="1" applyFont="1" applyFill="1" applyBorder="1" applyAlignment="1">
      <alignment horizontal="center" vertical="top" wrapText="1"/>
    </xf>
    <xf numFmtId="166" fontId="10" fillId="10" borderId="5" xfId="0" applyNumberFormat="1" applyFont="1" applyFill="1" applyBorder="1" applyAlignment="1">
      <alignment horizontal="center" vertical="top" wrapText="1"/>
    </xf>
    <xf numFmtId="166" fontId="26" fillId="0" borderId="2" xfId="0" applyNumberFormat="1" applyFont="1" applyBorder="1" applyAlignment="1">
      <alignment horizontal="center" vertical="top" wrapText="1"/>
    </xf>
    <xf numFmtId="166" fontId="23" fillId="5" borderId="8" xfId="0" applyNumberFormat="1" applyFont="1" applyFill="1" applyBorder="1" applyAlignment="1">
      <alignment horizontal="center" vertical="top" wrapText="1"/>
    </xf>
    <xf numFmtId="166" fontId="23" fillId="5" borderId="7" xfId="0" applyNumberFormat="1" applyFont="1" applyFill="1" applyBorder="1" applyAlignment="1">
      <alignment horizontal="center" vertical="top" wrapText="1"/>
    </xf>
    <xf numFmtId="166" fontId="51" fillId="5" borderId="0" xfId="0" applyNumberFormat="1" applyFont="1" applyFill="1" applyAlignment="1">
      <alignment horizontal="center" vertical="top" wrapText="1"/>
    </xf>
    <xf numFmtId="166" fontId="15" fillId="5" borderId="0" xfId="4" applyNumberFormat="1" applyFont="1" applyFill="1" applyAlignment="1">
      <alignment horizontal="center" vertical="top" wrapText="1"/>
    </xf>
    <xf numFmtId="166" fontId="32" fillId="5" borderId="0" xfId="4" applyNumberFormat="1" applyFont="1" applyFill="1" applyAlignment="1">
      <alignment horizontal="center" vertical="top" wrapText="1"/>
    </xf>
    <xf numFmtId="166" fontId="16" fillId="5" borderId="0" xfId="4" applyNumberFormat="1" applyFont="1" applyFill="1" applyAlignment="1">
      <alignment horizontal="center" vertical="top" wrapText="1"/>
    </xf>
    <xf numFmtId="166" fontId="28" fillId="5" borderId="1" xfId="0" applyNumberFormat="1" applyFont="1" applyFill="1" applyBorder="1" applyAlignment="1">
      <alignment horizontal="center" vertical="top" wrapText="1"/>
    </xf>
    <xf numFmtId="166" fontId="16" fillId="5" borderId="0" xfId="0" applyNumberFormat="1" applyFont="1" applyFill="1" applyAlignment="1">
      <alignment horizontal="center" vertical="top" wrapText="1"/>
    </xf>
    <xf numFmtId="166" fontId="52" fillId="5" borderId="0" xfId="0" applyNumberFormat="1" applyFont="1" applyFill="1" applyAlignment="1">
      <alignment horizontal="center" vertical="top" wrapText="1"/>
    </xf>
    <xf numFmtId="166" fontId="6" fillId="5" borderId="0" xfId="4" applyNumberFormat="1" applyFont="1" applyFill="1" applyAlignment="1">
      <alignment horizontal="center" vertical="top" wrapText="1"/>
    </xf>
    <xf numFmtId="166" fontId="47" fillId="5" borderId="1" xfId="0" applyNumberFormat="1" applyFont="1" applyFill="1" applyBorder="1" applyAlignment="1">
      <alignment horizontal="center" vertical="top" wrapText="1"/>
    </xf>
    <xf numFmtId="166" fontId="15" fillId="5" borderId="2" xfId="0" applyNumberFormat="1" applyFont="1" applyFill="1" applyBorder="1" applyAlignment="1">
      <alignment horizontal="center" vertical="top"/>
    </xf>
    <xf numFmtId="166" fontId="15" fillId="5" borderId="6" xfId="0" applyNumberFormat="1" applyFont="1" applyFill="1" applyBorder="1" applyAlignment="1">
      <alignment horizontal="center" vertical="top"/>
    </xf>
    <xf numFmtId="166" fontId="15" fillId="5" borderId="4" xfId="0" applyNumberFormat="1" applyFont="1" applyFill="1" applyBorder="1" applyAlignment="1">
      <alignment horizontal="center" vertical="top"/>
    </xf>
    <xf numFmtId="166" fontId="17" fillId="5" borderId="0" xfId="0" applyNumberFormat="1" applyFont="1" applyFill="1" applyAlignment="1">
      <alignment horizontal="center" vertical="top" wrapText="1"/>
    </xf>
    <xf numFmtId="166" fontId="39" fillId="5" borderId="0" xfId="0" applyNumberFormat="1" applyFont="1" applyFill="1" applyAlignment="1">
      <alignment horizontal="left" vertical="top" wrapText="1"/>
    </xf>
    <xf numFmtId="166" fontId="17" fillId="10" borderId="4" xfId="0" applyNumberFormat="1" applyFont="1" applyFill="1" applyBorder="1" applyAlignment="1">
      <alignment horizontal="right" vertical="top" wrapText="1"/>
    </xf>
    <xf numFmtId="49" fontId="26" fillId="5" borderId="4" xfId="0" applyNumberFormat="1" applyFont="1" applyFill="1" applyBorder="1" applyAlignment="1">
      <alignment horizontal="left" vertical="top" wrapText="1"/>
    </xf>
    <xf numFmtId="166" fontId="26" fillId="0" borderId="4" xfId="0" applyNumberFormat="1" applyFont="1" applyBorder="1" applyAlignment="1">
      <alignment horizontal="center" vertical="top" wrapText="1"/>
    </xf>
    <xf numFmtId="0" fontId="26" fillId="5" borderId="2" xfId="0" applyFont="1" applyFill="1" applyBorder="1" applyAlignment="1">
      <alignment horizontal="left" vertical="top" wrapText="1"/>
    </xf>
    <xf numFmtId="0" fontId="26" fillId="5" borderId="4" xfId="0" applyFont="1" applyFill="1" applyBorder="1" applyAlignment="1">
      <alignment horizontal="left" vertical="top" wrapText="1"/>
    </xf>
    <xf numFmtId="49" fontId="26" fillId="0" borderId="2" xfId="0" applyNumberFormat="1" applyFont="1" applyBorder="1" applyAlignment="1">
      <alignment horizontal="left" vertical="top" wrapText="1"/>
    </xf>
    <xf numFmtId="3" fontId="26" fillId="5" borderId="1" xfId="0" applyNumberFormat="1" applyFont="1" applyFill="1" applyBorder="1" applyAlignment="1">
      <alignment horizontal="left" vertical="top" wrapText="1"/>
    </xf>
    <xf numFmtId="166" fontId="25" fillId="5" borderId="6" xfId="0" applyNumberFormat="1" applyFont="1" applyFill="1" applyBorder="1" applyAlignment="1">
      <alignment horizontal="right" vertical="top" wrapText="1"/>
    </xf>
    <xf numFmtId="166" fontId="25" fillId="5" borderId="2" xfId="0" applyNumberFormat="1" applyFont="1" applyFill="1" applyBorder="1" applyAlignment="1">
      <alignment horizontal="right" vertical="top" wrapText="1"/>
    </xf>
    <xf numFmtId="166" fontId="16" fillId="16" borderId="0" xfId="0" applyNumberFormat="1" applyFont="1" applyFill="1" applyAlignment="1">
      <alignment horizontal="center" vertical="top" wrapText="1"/>
    </xf>
    <xf numFmtId="0" fontId="1" fillId="5" borderId="0" xfId="0" applyFont="1" applyFill="1" applyAlignment="1">
      <alignment wrapText="1"/>
    </xf>
    <xf numFmtId="4" fontId="28" fillId="10" borderId="1" xfId="0" applyNumberFormat="1" applyFont="1" applyFill="1" applyBorder="1" applyAlignment="1">
      <alignment horizontal="center" vertical="top" wrapText="1"/>
    </xf>
    <xf numFmtId="166" fontId="26" fillId="0" borderId="1" xfId="0" applyNumberFormat="1" applyFont="1" applyBorder="1" applyAlignment="1">
      <alignment horizontal="center" vertical="top" wrapText="1"/>
    </xf>
    <xf numFmtId="165" fontId="26" fillId="5" borderId="1" xfId="0" applyNumberFormat="1" applyFont="1" applyFill="1" applyBorder="1" applyAlignment="1">
      <alignment horizontal="center" vertical="top" wrapText="1"/>
    </xf>
    <xf numFmtId="165" fontId="26" fillId="0" borderId="1" xfId="7" applyNumberFormat="1" applyFont="1" applyBorder="1" applyAlignment="1">
      <alignment horizontal="center" vertical="top" wrapText="1"/>
    </xf>
    <xf numFmtId="166" fontId="28" fillId="10" borderId="1" xfId="7" applyNumberFormat="1" applyFont="1" applyFill="1" applyBorder="1" applyAlignment="1">
      <alignment horizontal="center" vertical="top" wrapText="1"/>
    </xf>
    <xf numFmtId="166" fontId="26" fillId="5" borderId="1" xfId="7" applyNumberFormat="1" applyFont="1" applyFill="1" applyBorder="1" applyAlignment="1">
      <alignment horizontal="center" vertical="top" wrapText="1"/>
    </xf>
    <xf numFmtId="166" fontId="28" fillId="10" borderId="12" xfId="7" applyNumberFormat="1" applyFont="1" applyFill="1" applyBorder="1" applyAlignment="1">
      <alignment horizontal="center" vertical="top" wrapText="1"/>
    </xf>
    <xf numFmtId="166" fontId="26" fillId="5" borderId="6" xfId="1" applyNumberFormat="1" applyFont="1" applyFill="1" applyBorder="1" applyAlignment="1">
      <alignment horizontal="center" vertical="top" wrapText="1"/>
    </xf>
    <xf numFmtId="166" fontId="26" fillId="5" borderId="1" xfId="1" applyNumberFormat="1" applyFont="1" applyFill="1" applyBorder="1" applyAlignment="1">
      <alignment horizontal="center" vertical="top" wrapText="1"/>
    </xf>
    <xf numFmtId="166" fontId="28" fillId="10" borderId="1" xfId="0" applyNumberFormat="1" applyFont="1" applyFill="1" applyBorder="1" applyAlignment="1">
      <alignment horizontal="center" vertical="top" wrapText="1"/>
    </xf>
    <xf numFmtId="4" fontId="28" fillId="10" borderId="5" xfId="0" applyNumberFormat="1" applyFont="1" applyFill="1" applyBorder="1" applyAlignment="1">
      <alignment horizontal="center" vertical="top" wrapText="1"/>
    </xf>
    <xf numFmtId="166" fontId="29" fillId="7" borderId="0" xfId="0" applyNumberFormat="1" applyFont="1" applyFill="1" applyAlignment="1">
      <alignment horizontal="center" vertical="top" wrapText="1"/>
    </xf>
    <xf numFmtId="166" fontId="26" fillId="7" borderId="0" xfId="0" applyNumberFormat="1" applyFont="1" applyFill="1" applyAlignment="1">
      <alignment horizontal="center" vertical="top" wrapText="1"/>
    </xf>
    <xf numFmtId="166" fontId="28" fillId="5" borderId="0" xfId="4" applyNumberFormat="1" applyFont="1" applyFill="1" applyAlignment="1">
      <alignment horizontal="center" vertical="top" wrapText="1"/>
    </xf>
    <xf numFmtId="166" fontId="26" fillId="5" borderId="0" xfId="4" applyNumberFormat="1" applyFont="1" applyFill="1" applyAlignment="1">
      <alignment horizontal="center" vertical="top" wrapText="1"/>
    </xf>
    <xf numFmtId="166" fontId="59" fillId="5" borderId="0" xfId="4" applyNumberFormat="1" applyFont="1" applyFill="1" applyAlignment="1">
      <alignment horizontal="center" vertical="top" wrapText="1"/>
    </xf>
    <xf numFmtId="166" fontId="29" fillId="5" borderId="0" xfId="4" applyNumberFormat="1" applyFont="1" applyFill="1" applyAlignment="1">
      <alignment horizontal="center" vertical="top" wrapText="1"/>
    </xf>
    <xf numFmtId="4" fontId="26" fillId="5" borderId="0" xfId="4" applyNumberFormat="1" applyFont="1" applyFill="1" applyAlignment="1">
      <alignment horizontal="center" vertical="top" wrapText="1"/>
    </xf>
    <xf numFmtId="0" fontId="26" fillId="5" borderId="0" xfId="0" applyFont="1" applyFill="1" applyAlignment="1">
      <alignment horizontal="center" wrapText="1"/>
    </xf>
    <xf numFmtId="0" fontId="26" fillId="0" borderId="0" xfId="0" applyFont="1" applyAlignment="1">
      <alignment horizontal="center" wrapText="1"/>
    </xf>
    <xf numFmtId="166" fontId="26" fillId="5" borderId="1" xfId="0" applyNumberFormat="1" applyFont="1" applyFill="1" applyBorder="1" applyAlignment="1">
      <alignment horizontal="left" vertical="top" wrapText="1"/>
    </xf>
    <xf numFmtId="4" fontId="1" fillId="0" borderId="0" xfId="0" applyNumberFormat="1" applyFont="1" applyAlignment="1">
      <alignment vertical="top" wrapText="1"/>
    </xf>
    <xf numFmtId="166" fontId="22" fillId="0" borderId="0" xfId="0" applyNumberFormat="1" applyFont="1" applyAlignment="1">
      <alignment vertical="top" wrapText="1"/>
    </xf>
    <xf numFmtId="49" fontId="23" fillId="5" borderId="10" xfId="0" applyNumberFormat="1" applyFont="1" applyFill="1" applyBorder="1" applyAlignment="1">
      <alignment vertical="top" wrapText="1"/>
    </xf>
    <xf numFmtId="0" fontId="23" fillId="5" borderId="10" xfId="0" applyFont="1" applyFill="1" applyBorder="1" applyAlignment="1">
      <alignment vertical="top" wrapText="1"/>
    </xf>
    <xf numFmtId="0" fontId="23" fillId="5" borderId="7" xfId="0" applyFont="1" applyFill="1" applyBorder="1" applyAlignment="1">
      <alignment vertical="top" wrapText="1"/>
    </xf>
    <xf numFmtId="166" fontId="23" fillId="5" borderId="0" xfId="0" applyNumberFormat="1" applyFont="1" applyFill="1" applyAlignment="1">
      <alignment horizontal="center" vertical="top" wrapText="1"/>
    </xf>
    <xf numFmtId="0" fontId="23" fillId="5" borderId="0" xfId="0" applyFont="1" applyFill="1" applyAlignment="1">
      <alignment vertical="top" wrapText="1"/>
    </xf>
    <xf numFmtId="166" fontId="26" fillId="5" borderId="4" xfId="0" applyNumberFormat="1" applyFont="1" applyFill="1" applyBorder="1" applyAlignment="1">
      <alignment horizontal="right" vertical="top" wrapText="1"/>
    </xf>
    <xf numFmtId="0" fontId="9" fillId="0" borderId="1" xfId="6" applyFont="1" applyBorder="1" applyAlignment="1">
      <alignment vertical="top" wrapText="1"/>
    </xf>
    <xf numFmtId="166" fontId="26" fillId="5" borderId="4" xfId="0" applyNumberFormat="1" applyFont="1" applyFill="1" applyBorder="1" applyAlignment="1">
      <alignment horizontal="left" vertical="top" wrapText="1"/>
    </xf>
    <xf numFmtId="166" fontId="1" fillId="5" borderId="0" xfId="6" applyNumberFormat="1" applyFill="1" applyAlignment="1">
      <alignment horizontal="left" vertical="top" wrapText="1"/>
    </xf>
    <xf numFmtId="0" fontId="8" fillId="5" borderId="0" xfId="0" applyFont="1" applyFill="1" applyAlignment="1">
      <alignment horizontal="left"/>
    </xf>
    <xf numFmtId="166" fontId="9" fillId="10" borderId="1" xfId="6" applyNumberFormat="1" applyFont="1" applyFill="1" applyBorder="1" applyAlignment="1">
      <alignment horizontal="left" vertical="top" wrapText="1"/>
    </xf>
    <xf numFmtId="166" fontId="27" fillId="5" borderId="4" xfId="0" applyNumberFormat="1" applyFont="1" applyFill="1" applyBorder="1" applyAlignment="1">
      <alignment horizontal="left" vertical="top" wrapText="1"/>
    </xf>
    <xf numFmtId="166" fontId="27" fillId="5" borderId="1" xfId="0" applyNumberFormat="1" applyFont="1" applyFill="1" applyBorder="1" applyAlignment="1">
      <alignment horizontal="left" vertical="top" wrapText="1"/>
    </xf>
    <xf numFmtId="166" fontId="27" fillId="5" borderId="2" xfId="0" applyNumberFormat="1" applyFont="1" applyFill="1" applyBorder="1" applyAlignment="1">
      <alignment horizontal="left" vertical="top" wrapText="1"/>
    </xf>
    <xf numFmtId="166" fontId="27" fillId="5" borderId="6" xfId="0" applyNumberFormat="1" applyFont="1" applyFill="1" applyBorder="1" applyAlignment="1">
      <alignment horizontal="left" vertical="top" wrapText="1"/>
    </xf>
    <xf numFmtId="166" fontId="1" fillId="5" borderId="1" xfId="0" applyNumberFormat="1" applyFont="1" applyFill="1" applyBorder="1" applyAlignment="1">
      <alignment horizontal="left" vertical="top" wrapText="1"/>
    </xf>
    <xf numFmtId="166" fontId="15" fillId="5" borderId="1" xfId="0" applyNumberFormat="1" applyFont="1" applyFill="1" applyBorder="1" applyAlignment="1">
      <alignment horizontal="left" vertical="top" wrapText="1"/>
    </xf>
    <xf numFmtId="166" fontId="15" fillId="5" borderId="2" xfId="0" applyNumberFormat="1" applyFont="1" applyFill="1" applyBorder="1" applyAlignment="1">
      <alignment horizontal="left" vertical="top" wrapText="1"/>
    </xf>
    <xf numFmtId="0" fontId="15" fillId="0" borderId="0" xfId="0" applyFont="1" applyAlignment="1">
      <alignment horizontal="left"/>
    </xf>
    <xf numFmtId="166" fontId="26" fillId="5" borderId="1" xfId="6" applyNumberFormat="1" applyFont="1" applyFill="1" applyBorder="1" applyAlignment="1">
      <alignment horizontal="left" vertical="top" wrapText="1"/>
    </xf>
    <xf numFmtId="166" fontId="4" fillId="5" borderId="0" xfId="6" applyNumberFormat="1" applyFont="1" applyFill="1" applyAlignment="1">
      <alignment horizontal="left" vertical="top" wrapText="1"/>
    </xf>
    <xf numFmtId="166" fontId="52" fillId="5" borderId="0" xfId="6" applyNumberFormat="1" applyFont="1" applyFill="1" applyAlignment="1">
      <alignment horizontal="left" vertical="top" wrapText="1"/>
    </xf>
    <xf numFmtId="166" fontId="17" fillId="5" borderId="0" xfId="4" applyNumberFormat="1" applyFont="1" applyFill="1" applyAlignment="1">
      <alignment horizontal="left" vertical="top" wrapText="1"/>
    </xf>
    <xf numFmtId="166" fontId="41" fillId="5" borderId="0" xfId="4" applyNumberFormat="1" applyFont="1" applyFill="1" applyAlignment="1">
      <alignment horizontal="left" vertical="top" wrapText="1"/>
    </xf>
    <xf numFmtId="166" fontId="54" fillId="5" borderId="0" xfId="4" applyNumberFormat="1" applyFont="1" applyFill="1" applyAlignment="1">
      <alignment horizontal="left" vertical="top" wrapText="1"/>
    </xf>
    <xf numFmtId="0" fontId="19" fillId="2" borderId="0" xfId="0" applyFont="1" applyFill="1" applyAlignment="1">
      <alignment horizontal="left"/>
    </xf>
    <xf numFmtId="166" fontId="26" fillId="5" borderId="2" xfId="0" applyNumberFormat="1" applyFont="1" applyFill="1" applyBorder="1" applyAlignment="1">
      <alignment horizontal="right" vertical="top" wrapText="1"/>
    </xf>
    <xf numFmtId="166" fontId="51" fillId="5" borderId="0" xfId="0" applyNumberFormat="1" applyFont="1" applyFill="1" applyAlignment="1">
      <alignment horizontal="right" vertical="top" wrapText="1"/>
    </xf>
    <xf numFmtId="0" fontId="28" fillId="0" borderId="0" xfId="0" applyFont="1" applyAlignment="1">
      <alignment horizontal="right"/>
    </xf>
    <xf numFmtId="4" fontId="28" fillId="10" borderId="1" xfId="0" applyNumberFormat="1" applyFont="1" applyFill="1" applyBorder="1" applyAlignment="1">
      <alignment horizontal="right" vertical="top" wrapText="1"/>
    </xf>
    <xf numFmtId="0" fontId="15" fillId="0" borderId="1" xfId="0" applyFont="1" applyBorder="1" applyAlignment="1">
      <alignment horizontal="right"/>
    </xf>
    <xf numFmtId="166" fontId="26" fillId="5" borderId="0" xfId="0" applyNumberFormat="1" applyFont="1" applyFill="1" applyAlignment="1">
      <alignment horizontal="right" vertical="top" wrapText="1"/>
    </xf>
    <xf numFmtId="166" fontId="41" fillId="5" borderId="0" xfId="4" applyNumberFormat="1" applyFont="1" applyFill="1" applyAlignment="1">
      <alignment horizontal="right" vertical="top" wrapText="1"/>
    </xf>
    <xf numFmtId="166" fontId="53" fillId="5" borderId="0" xfId="4" applyNumberFormat="1" applyFont="1" applyFill="1" applyAlignment="1">
      <alignment horizontal="right" vertical="top" wrapText="1"/>
    </xf>
    <xf numFmtId="4" fontId="15" fillId="5" borderId="0" xfId="4" applyNumberFormat="1" applyFont="1" applyFill="1" applyAlignment="1">
      <alignment horizontal="right" vertical="top" wrapText="1"/>
    </xf>
    <xf numFmtId="0" fontId="26" fillId="0" borderId="0" xfId="0" applyFont="1" applyAlignment="1">
      <alignment horizontal="right"/>
    </xf>
    <xf numFmtId="166" fontId="29" fillId="5" borderId="0" xfId="0" applyNumberFormat="1" applyFont="1" applyFill="1" applyAlignment="1">
      <alignment horizontal="right" vertical="top" wrapText="1"/>
    </xf>
    <xf numFmtId="166" fontId="17" fillId="5" borderId="0" xfId="4" applyNumberFormat="1" applyFont="1" applyFill="1" applyAlignment="1">
      <alignment horizontal="right" vertical="top" wrapText="1"/>
    </xf>
    <xf numFmtId="0" fontId="26" fillId="5" borderId="0" xfId="0" applyFont="1" applyFill="1" applyAlignment="1">
      <alignment vertical="top" wrapText="1"/>
    </xf>
    <xf numFmtId="0" fontId="26" fillId="5" borderId="0" xfId="0" applyFont="1" applyFill="1" applyAlignment="1">
      <alignment horizontal="right"/>
    </xf>
    <xf numFmtId="166" fontId="31" fillId="5" borderId="2" xfId="0" applyNumberFormat="1" applyFont="1" applyFill="1" applyBorder="1" applyAlignment="1">
      <alignment horizontal="right" vertical="top" wrapText="1"/>
    </xf>
    <xf numFmtId="166" fontId="31" fillId="5" borderId="6" xfId="0" applyNumberFormat="1" applyFont="1" applyFill="1" applyBorder="1" applyAlignment="1">
      <alignment horizontal="right" vertical="top" wrapText="1"/>
    </xf>
    <xf numFmtId="166" fontId="31" fillId="5" borderId="4" xfId="0" applyNumberFormat="1" applyFont="1" applyFill="1" applyBorder="1" applyAlignment="1">
      <alignment horizontal="right" vertical="top" wrapText="1"/>
    </xf>
    <xf numFmtId="166" fontId="25" fillId="5" borderId="4" xfId="0" applyNumberFormat="1" applyFont="1" applyFill="1" applyBorder="1" applyAlignment="1">
      <alignment horizontal="right" vertical="top" wrapText="1"/>
    </xf>
    <xf numFmtId="166" fontId="52" fillId="5" borderId="0" xfId="0" applyNumberFormat="1" applyFont="1" applyFill="1" applyAlignment="1">
      <alignment horizontal="right" vertical="top" wrapText="1"/>
    </xf>
    <xf numFmtId="0" fontId="3" fillId="5" borderId="0" xfId="0" applyFont="1" applyFill="1" applyAlignment="1">
      <alignment horizontal="right" vertical="top"/>
    </xf>
    <xf numFmtId="4" fontId="9" fillId="10" borderId="1" xfId="0" applyNumberFormat="1" applyFont="1" applyFill="1" applyBorder="1" applyAlignment="1">
      <alignment horizontal="right" vertical="top" wrapText="1"/>
    </xf>
    <xf numFmtId="0" fontId="25" fillId="5" borderId="4" xfId="0" applyFont="1" applyFill="1" applyBorder="1" applyAlignment="1">
      <alignment horizontal="right" vertical="top"/>
    </xf>
    <xf numFmtId="166" fontId="1" fillId="5" borderId="8" xfId="0" applyNumberFormat="1" applyFont="1" applyFill="1" applyBorder="1" applyAlignment="1">
      <alignment horizontal="right" vertical="top" wrapText="1"/>
    </xf>
    <xf numFmtId="166" fontId="1" fillId="5" borderId="14" xfId="0" applyNumberFormat="1" applyFont="1" applyFill="1" applyBorder="1" applyAlignment="1">
      <alignment horizontal="right" vertical="top" wrapText="1"/>
    </xf>
    <xf numFmtId="166" fontId="1" fillId="5" borderId="7" xfId="0" applyNumberFormat="1" applyFont="1" applyFill="1" applyBorder="1" applyAlignment="1">
      <alignment horizontal="right" vertical="top" wrapText="1"/>
    </xf>
    <xf numFmtId="166" fontId="15" fillId="5" borderId="0" xfId="4" applyNumberFormat="1" applyFont="1" applyFill="1" applyAlignment="1">
      <alignment horizontal="right" vertical="top" wrapText="1"/>
    </xf>
    <xf numFmtId="0" fontId="8" fillId="2" borderId="0" xfId="0" applyFont="1" applyFill="1" applyAlignment="1">
      <alignment horizontal="right"/>
    </xf>
    <xf numFmtId="166" fontId="4" fillId="5" borderId="0" xfId="0" applyNumberFormat="1" applyFont="1" applyFill="1" applyAlignment="1">
      <alignment horizontal="right" vertical="top" wrapText="1"/>
    </xf>
    <xf numFmtId="166" fontId="10" fillId="5" borderId="0" xfId="4" applyNumberFormat="1" applyFont="1" applyFill="1" applyAlignment="1">
      <alignment horizontal="right" vertical="top" wrapText="1"/>
    </xf>
    <xf numFmtId="166" fontId="16" fillId="5" borderId="0" xfId="4" applyNumberFormat="1" applyFont="1" applyFill="1" applyAlignment="1">
      <alignment horizontal="right" vertical="top" wrapText="1"/>
    </xf>
    <xf numFmtId="0" fontId="15" fillId="0" borderId="1" xfId="0" applyFont="1" applyBorder="1" applyAlignment="1">
      <alignment horizontal="right" vertical="top"/>
    </xf>
    <xf numFmtId="0" fontId="28" fillId="11" borderId="1" xfId="0" applyFont="1" applyFill="1" applyBorder="1" applyAlignment="1">
      <alignment horizontal="right" vertical="center" wrapText="1"/>
    </xf>
    <xf numFmtId="0" fontId="28" fillId="11" borderId="1" xfId="0" applyFont="1" applyFill="1" applyBorder="1" applyAlignment="1">
      <alignment horizontal="center" vertical="center" textRotation="90" wrapText="1"/>
    </xf>
    <xf numFmtId="49" fontId="28" fillId="10" borderId="1" xfId="0" applyNumberFormat="1" applyFont="1" applyFill="1" applyBorder="1" applyAlignment="1">
      <alignment horizontal="left" vertical="top" wrapText="1"/>
    </xf>
    <xf numFmtId="166" fontId="60" fillId="10" borderId="1" xfId="0" applyNumberFormat="1" applyFont="1" applyFill="1" applyBorder="1" applyAlignment="1">
      <alignment vertical="top" wrapText="1"/>
    </xf>
    <xf numFmtId="166" fontId="60" fillId="10" borderId="1" xfId="0" applyNumberFormat="1" applyFont="1" applyFill="1" applyBorder="1" applyAlignment="1">
      <alignment horizontal="center" vertical="top" wrapText="1"/>
    </xf>
    <xf numFmtId="0" fontId="60" fillId="10" borderId="1" xfId="0" applyFont="1" applyFill="1" applyBorder="1" applyAlignment="1">
      <alignment vertical="top" wrapText="1"/>
    </xf>
    <xf numFmtId="0" fontId="60" fillId="10" borderId="1" xfId="0" applyFont="1" applyFill="1" applyBorder="1" applyAlignment="1">
      <alignment horizontal="right" vertical="top" wrapText="1"/>
    </xf>
    <xf numFmtId="0" fontId="26" fillId="5" borderId="1" xfId="0" applyFont="1" applyFill="1" applyBorder="1" applyAlignment="1">
      <alignment horizontal="right" vertical="top" wrapText="1"/>
    </xf>
    <xf numFmtId="0" fontId="26" fillId="5" borderId="2" xfId="0" applyFont="1" applyFill="1" applyBorder="1" applyAlignment="1">
      <alignment horizontal="right" vertical="top" wrapText="1"/>
    </xf>
    <xf numFmtId="49" fontId="26" fillId="5" borderId="2" xfId="0" applyNumberFormat="1" applyFont="1" applyFill="1" applyBorder="1" applyAlignment="1">
      <alignment horizontal="right" vertical="top" wrapText="1"/>
    </xf>
    <xf numFmtId="49" fontId="26" fillId="5" borderId="6" xfId="0" applyNumberFormat="1" applyFont="1" applyFill="1" applyBorder="1" applyAlignment="1">
      <alignment horizontal="right" vertical="top" wrapText="1"/>
    </xf>
    <xf numFmtId="0" fontId="26" fillId="5" borderId="2" xfId="0" applyFont="1" applyFill="1" applyBorder="1" applyAlignment="1">
      <alignment vertical="top" wrapText="1"/>
    </xf>
    <xf numFmtId="0" fontId="26" fillId="5" borderId="4" xfId="0" applyFont="1" applyFill="1" applyBorder="1" applyAlignment="1">
      <alignment vertical="top" wrapText="1"/>
    </xf>
    <xf numFmtId="0" fontId="26" fillId="5" borderId="4" xfId="0" applyFont="1" applyFill="1" applyBorder="1" applyAlignment="1">
      <alignment horizontal="right" vertical="top" wrapText="1"/>
    </xf>
    <xf numFmtId="165" fontId="26" fillId="2" borderId="1" xfId="0" applyNumberFormat="1" applyFont="1" applyFill="1" applyBorder="1" applyAlignment="1">
      <alignment horizontal="left" vertical="top" wrapText="1"/>
    </xf>
    <xf numFmtId="49" fontId="26" fillId="5" borderId="1" xfId="0" applyNumberFormat="1" applyFont="1" applyFill="1" applyBorder="1" applyAlignment="1">
      <alignment horizontal="right" vertical="top" wrapText="1"/>
    </xf>
    <xf numFmtId="0" fontId="26" fillId="5" borderId="1" xfId="0" applyFont="1" applyFill="1" applyBorder="1" applyAlignment="1">
      <alignment horizontal="left" vertical="top"/>
    </xf>
    <xf numFmtId="0" fontId="26" fillId="2" borderId="1" xfId="0" applyFont="1" applyFill="1" applyBorder="1" applyAlignment="1">
      <alignment vertical="top" wrapText="1"/>
    </xf>
    <xf numFmtId="0" fontId="26" fillId="5" borderId="1" xfId="0" applyFont="1" applyFill="1" applyBorder="1" applyAlignment="1">
      <alignment horizontal="right"/>
    </xf>
    <xf numFmtId="0" fontId="42" fillId="5" borderId="1" xfId="0" applyFont="1" applyFill="1" applyBorder="1" applyAlignment="1">
      <alignment horizontal="center" vertical="center" textRotation="90" wrapText="1"/>
    </xf>
    <xf numFmtId="49" fontId="26" fillId="5" borderId="2" xfId="0" applyNumberFormat="1" applyFont="1" applyFill="1" applyBorder="1" applyAlignment="1">
      <alignment vertical="top" wrapText="1"/>
    </xf>
    <xf numFmtId="49" fontId="28" fillId="5" borderId="0" xfId="0" applyNumberFormat="1" applyFont="1" applyFill="1" applyAlignment="1">
      <alignment vertical="top" wrapText="1"/>
    </xf>
    <xf numFmtId="49" fontId="28" fillId="5" borderId="0" xfId="0" applyNumberFormat="1" applyFont="1" applyFill="1" applyAlignment="1">
      <alignment horizontal="center" vertical="top" wrapText="1"/>
    </xf>
    <xf numFmtId="49" fontId="28" fillId="10" borderId="4" xfId="0" applyNumberFormat="1" applyFont="1" applyFill="1" applyBorder="1" applyAlignment="1">
      <alignment vertical="top" wrapText="1"/>
    </xf>
    <xf numFmtId="4" fontId="28" fillId="10" borderId="4" xfId="0" applyNumberFormat="1" applyFont="1" applyFill="1" applyBorder="1" applyAlignment="1">
      <alignment vertical="top" wrapText="1"/>
    </xf>
    <xf numFmtId="4" fontId="28" fillId="10" borderId="4" xfId="0" applyNumberFormat="1" applyFont="1" applyFill="1" applyBorder="1" applyAlignment="1">
      <alignment horizontal="center" vertical="top" wrapText="1"/>
    </xf>
    <xf numFmtId="49" fontId="28" fillId="10" borderId="1" xfId="0" applyNumberFormat="1" applyFont="1" applyFill="1" applyBorder="1" applyAlignment="1">
      <alignment vertical="top" wrapText="1"/>
    </xf>
    <xf numFmtId="165" fontId="26" fillId="5" borderId="1" xfId="0" applyNumberFormat="1" applyFont="1" applyFill="1" applyBorder="1" applyAlignment="1">
      <alignment vertical="top" wrapText="1"/>
    </xf>
    <xf numFmtId="1" fontId="26" fillId="5" borderId="1" xfId="0" applyNumberFormat="1" applyFont="1" applyFill="1" applyBorder="1" applyAlignment="1">
      <alignment vertical="top" wrapText="1"/>
    </xf>
    <xf numFmtId="49" fontId="26" fillId="5" borderId="6" xfId="0" applyNumberFormat="1" applyFont="1" applyFill="1" applyBorder="1" applyAlignment="1">
      <alignment vertical="top" wrapText="1"/>
    </xf>
    <xf numFmtId="0" fontId="26" fillId="0" borderId="2" xfId="0" applyFont="1" applyBorder="1" applyAlignment="1">
      <alignment horizontal="right" vertical="top" wrapText="1"/>
    </xf>
    <xf numFmtId="165" fontId="26" fillId="0" borderId="1" xfId="0" applyNumberFormat="1" applyFont="1" applyBorder="1" applyAlignment="1">
      <alignment vertical="top" wrapText="1"/>
    </xf>
    <xf numFmtId="49" fontId="26" fillId="5" borderId="4" xfId="0" applyNumberFormat="1" applyFont="1" applyFill="1" applyBorder="1" applyAlignment="1">
      <alignment vertical="top" wrapText="1"/>
    </xf>
    <xf numFmtId="49" fontId="26" fillId="0" borderId="2" xfId="0" applyNumberFormat="1" applyFont="1" applyBorder="1" applyAlignment="1">
      <alignment horizontal="right" vertical="top" wrapText="1"/>
    </xf>
    <xf numFmtId="165" fontId="26" fillId="0" borderId="1" xfId="0" applyNumberFormat="1" applyFont="1" applyBorder="1" applyAlignment="1">
      <alignment horizontal="center" vertical="top" wrapText="1"/>
    </xf>
    <xf numFmtId="165" fontId="28" fillId="10" borderId="1" xfId="0" applyNumberFormat="1" applyFont="1" applyFill="1" applyBorder="1" applyAlignment="1">
      <alignment vertical="top" wrapText="1"/>
    </xf>
    <xf numFmtId="165" fontId="28" fillId="10" borderId="1" xfId="0" applyNumberFormat="1" applyFont="1" applyFill="1" applyBorder="1" applyAlignment="1">
      <alignment horizontal="center" vertical="top" wrapText="1"/>
    </xf>
    <xf numFmtId="0" fontId="28" fillId="10" borderId="2" xfId="0" applyFont="1" applyFill="1" applyBorder="1" applyAlignment="1">
      <alignment vertical="top" wrapText="1"/>
    </xf>
    <xf numFmtId="49" fontId="42" fillId="0" borderId="1" xfId="0" applyNumberFormat="1" applyFont="1" applyBorder="1" applyAlignment="1">
      <alignment vertical="center" textRotation="90" wrapText="1"/>
    </xf>
    <xf numFmtId="49" fontId="42" fillId="5" borderId="1" xfId="0" applyNumberFormat="1" applyFont="1" applyFill="1" applyBorder="1" applyAlignment="1">
      <alignment vertical="center" textRotation="90" wrapText="1"/>
    </xf>
    <xf numFmtId="166" fontId="26" fillId="0" borderId="1" xfId="0" applyNumberFormat="1" applyFont="1" applyBorder="1" applyAlignment="1">
      <alignment horizontal="right" vertical="top" wrapText="1"/>
    </xf>
    <xf numFmtId="166" fontId="27" fillId="5" borderId="1" xfId="0" applyNumberFormat="1" applyFont="1" applyFill="1" applyBorder="1" applyAlignment="1">
      <alignment horizontal="right" vertical="top" wrapText="1"/>
    </xf>
    <xf numFmtId="166" fontId="27" fillId="5" borderId="1" xfId="1" applyNumberFormat="1" applyFont="1" applyFill="1" applyBorder="1" applyAlignment="1">
      <alignment horizontal="right" vertical="top" wrapText="1"/>
    </xf>
    <xf numFmtId="166" fontId="27" fillId="5" borderId="1" xfId="1" applyNumberFormat="1" applyFont="1" applyFill="1" applyBorder="1" applyAlignment="1">
      <alignment horizontal="right" vertical="top"/>
    </xf>
    <xf numFmtId="49" fontId="42" fillId="5" borderId="1" xfId="0" applyNumberFormat="1" applyFont="1" applyFill="1" applyBorder="1" applyAlignment="1">
      <alignment vertical="top" wrapText="1"/>
    </xf>
    <xf numFmtId="165" fontId="26" fillId="5" borderId="1" xfId="0" applyNumberFormat="1" applyFont="1" applyFill="1" applyBorder="1" applyAlignment="1">
      <alignment horizontal="right" vertical="top" wrapText="1"/>
    </xf>
    <xf numFmtId="49" fontId="28" fillId="10" borderId="3" xfId="0" applyNumberFormat="1" applyFont="1" applyFill="1" applyBorder="1" applyAlignment="1">
      <alignment vertical="top" wrapText="1"/>
    </xf>
    <xf numFmtId="49" fontId="28" fillId="10" borderId="5" xfId="0" applyNumberFormat="1" applyFont="1" applyFill="1" applyBorder="1" applyAlignment="1">
      <alignment vertical="top" wrapText="1"/>
    </xf>
    <xf numFmtId="0" fontId="26" fillId="4" borderId="1" xfId="0" applyFont="1" applyFill="1" applyBorder="1" applyAlignment="1">
      <alignment horizontal="left" vertical="top" wrapText="1"/>
    </xf>
    <xf numFmtId="49" fontId="62" fillId="11" borderId="8" xfId="0" applyNumberFormat="1" applyFont="1" applyFill="1" applyBorder="1" applyAlignment="1">
      <alignment vertical="center" wrapText="1"/>
    </xf>
    <xf numFmtId="49" fontId="62" fillId="11" borderId="14" xfId="0" applyNumberFormat="1" applyFont="1" applyFill="1" applyBorder="1" applyAlignment="1">
      <alignment vertical="center" wrapText="1"/>
    </xf>
    <xf numFmtId="0" fontId="62" fillId="11" borderId="1" xfId="0" applyFont="1" applyFill="1" applyBorder="1" applyAlignment="1">
      <alignment horizontal="right" vertical="center" wrapText="1"/>
    </xf>
    <xf numFmtId="49" fontId="62" fillId="11" borderId="7" xfId="0" applyNumberFormat="1" applyFont="1" applyFill="1" applyBorder="1" applyAlignment="1">
      <alignment vertical="center" wrapText="1"/>
    </xf>
    <xf numFmtId="0" fontId="62" fillId="11" borderId="1" xfId="0" applyFont="1" applyFill="1" applyBorder="1" applyAlignment="1">
      <alignment horizontal="center" vertical="center" textRotation="90" wrapText="1"/>
    </xf>
    <xf numFmtId="49" fontId="62" fillId="10" borderId="1" xfId="0" applyNumberFormat="1" applyFont="1" applyFill="1" applyBorder="1" applyAlignment="1">
      <alignment vertical="top" wrapText="1"/>
    </xf>
    <xf numFmtId="166" fontId="62" fillId="10" borderId="1" xfId="0" applyNumberFormat="1" applyFont="1" applyFill="1" applyBorder="1" applyAlignment="1">
      <alignment vertical="top" wrapText="1"/>
    </xf>
    <xf numFmtId="166" fontId="62" fillId="10" borderId="1" xfId="0" applyNumberFormat="1" applyFont="1" applyFill="1" applyBorder="1" applyAlignment="1">
      <alignment horizontal="center" vertical="top" wrapText="1"/>
    </xf>
    <xf numFmtId="0" fontId="62" fillId="10" borderId="1" xfId="0" applyFont="1" applyFill="1" applyBorder="1" applyAlignment="1">
      <alignment vertical="top" wrapText="1"/>
    </xf>
    <xf numFmtId="0" fontId="27" fillId="0" borderId="1" xfId="0" applyFont="1" applyBorder="1" applyAlignment="1">
      <alignment horizontal="left" vertical="top"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5" borderId="1" xfId="0" applyFont="1" applyFill="1" applyBorder="1" applyAlignment="1">
      <alignment horizontal="left" vertical="top" wrapText="1"/>
    </xf>
    <xf numFmtId="0" fontId="27" fillId="6" borderId="1" xfId="0" applyFont="1" applyFill="1" applyBorder="1" applyAlignment="1">
      <alignment vertical="center" wrapText="1"/>
    </xf>
    <xf numFmtId="0" fontId="27" fillId="6" borderId="1" xfId="0" applyFont="1" applyFill="1" applyBorder="1" applyAlignment="1">
      <alignment horizontal="center" vertical="center" wrapText="1"/>
    </xf>
    <xf numFmtId="49" fontId="27" fillId="0" borderId="1" xfId="0" applyNumberFormat="1" applyFont="1" applyBorder="1" applyAlignment="1">
      <alignment horizontal="left" vertical="top" wrapText="1"/>
    </xf>
    <xf numFmtId="0" fontId="27" fillId="5" borderId="1" xfId="0" applyFont="1" applyFill="1" applyBorder="1" applyAlignment="1">
      <alignment vertical="top" wrapText="1"/>
    </xf>
    <xf numFmtId="166" fontId="27" fillId="5" borderId="1" xfId="0" applyNumberFormat="1" applyFont="1" applyFill="1" applyBorder="1" applyAlignment="1">
      <alignment horizontal="center" vertical="top"/>
    </xf>
    <xf numFmtId="0" fontId="62" fillId="10" borderId="4" xfId="0" applyFont="1" applyFill="1" applyBorder="1" applyAlignment="1">
      <alignment vertical="top" wrapText="1"/>
    </xf>
    <xf numFmtId="49" fontId="27" fillId="0" borderId="1" xfId="0" applyNumberFormat="1" applyFont="1" applyBorder="1" applyAlignment="1">
      <alignment vertical="top" wrapText="1"/>
    </xf>
    <xf numFmtId="166" fontId="27" fillId="5" borderId="1" xfId="0" applyNumberFormat="1" applyFont="1" applyFill="1" applyBorder="1" applyAlignment="1">
      <alignment horizontal="center" vertical="top" wrapText="1"/>
    </xf>
    <xf numFmtId="0" fontId="27" fillId="5" borderId="4" xfId="0" applyFont="1" applyFill="1" applyBorder="1" applyAlignment="1">
      <alignment horizontal="center" vertical="top" wrapText="1"/>
    </xf>
    <xf numFmtId="49" fontId="27" fillId="2" borderId="1" xfId="0" applyNumberFormat="1" applyFont="1" applyFill="1" applyBorder="1" applyAlignment="1">
      <alignment horizontal="left" vertical="top" wrapText="1"/>
    </xf>
    <xf numFmtId="0" fontId="27" fillId="0" borderId="1" xfId="0" applyFont="1" applyBorder="1" applyAlignment="1">
      <alignment vertical="top" wrapText="1"/>
    </xf>
    <xf numFmtId="0" fontId="27" fillId="5" borderId="1" xfId="0" applyFont="1" applyFill="1" applyBorder="1" applyAlignment="1">
      <alignment horizontal="center" vertical="top" wrapText="1"/>
    </xf>
    <xf numFmtId="0" fontId="27" fillId="0" borderId="1" xfId="0" applyFont="1" applyBorder="1" applyAlignment="1">
      <alignment horizontal="center" vertical="top" wrapText="1"/>
    </xf>
    <xf numFmtId="166" fontId="27" fillId="5" borderId="2" xfId="0" applyNumberFormat="1" applyFont="1" applyFill="1" applyBorder="1" applyAlignment="1">
      <alignment horizontal="center" vertical="top" wrapText="1"/>
    </xf>
    <xf numFmtId="166" fontId="27" fillId="5" borderId="4" xfId="0" applyNumberFormat="1" applyFont="1" applyFill="1" applyBorder="1" applyAlignment="1">
      <alignment horizontal="center" vertical="top" wrapText="1"/>
    </xf>
    <xf numFmtId="49" fontId="27" fillId="5" borderId="1" xfId="0" applyNumberFormat="1" applyFont="1" applyFill="1" applyBorder="1" applyAlignment="1">
      <alignment horizontal="left" vertical="top" wrapText="1"/>
    </xf>
    <xf numFmtId="4" fontId="62" fillId="10" borderId="1" xfId="0" applyNumberFormat="1" applyFont="1" applyFill="1" applyBorder="1" applyAlignment="1">
      <alignment vertical="top" wrapText="1"/>
    </xf>
    <xf numFmtId="4" fontId="62" fillId="10" borderId="1" xfId="0" applyNumberFormat="1" applyFont="1" applyFill="1" applyBorder="1" applyAlignment="1">
      <alignment horizontal="center" vertical="top" wrapText="1"/>
    </xf>
    <xf numFmtId="0" fontId="27" fillId="5" borderId="1" xfId="12" applyFont="1" applyFill="1" applyBorder="1" applyAlignment="1">
      <alignment horizontal="center" vertical="top" wrapText="1"/>
    </xf>
    <xf numFmtId="49" fontId="27" fillId="0" borderId="2" xfId="0" applyNumberFormat="1" applyFont="1" applyBorder="1" applyAlignment="1">
      <alignment horizontal="left" vertical="top" wrapText="1"/>
    </xf>
    <xf numFmtId="166" fontId="27" fillId="0" borderId="1" xfId="0" applyNumberFormat="1" applyFont="1" applyBorder="1" applyAlignment="1">
      <alignment vertical="top" wrapText="1"/>
    </xf>
    <xf numFmtId="0" fontId="27" fillId="0" borderId="2" xfId="0" applyFont="1" applyBorder="1" applyAlignment="1">
      <alignment horizontal="left" vertical="top" wrapText="1"/>
    </xf>
    <xf numFmtId="0" fontId="27" fillId="5" borderId="2" xfId="12" applyFont="1" applyFill="1" applyBorder="1" applyAlignment="1">
      <alignment horizontal="center" vertical="top" wrapText="1"/>
    </xf>
    <xf numFmtId="0" fontId="27" fillId="0" borderId="2" xfId="0" applyFont="1" applyBorder="1" applyAlignment="1">
      <alignment vertical="top" wrapText="1"/>
    </xf>
    <xf numFmtId="0" fontId="27" fillId="5" borderId="2" xfId="0" applyFont="1" applyFill="1" applyBorder="1" applyAlignment="1">
      <alignment vertical="top" wrapText="1"/>
    </xf>
    <xf numFmtId="166" fontId="27" fillId="5" borderId="2" xfId="0" applyNumberFormat="1" applyFont="1" applyFill="1" applyBorder="1" applyAlignment="1">
      <alignment horizontal="right" vertical="top" wrapText="1"/>
    </xf>
    <xf numFmtId="0" fontId="27" fillId="0" borderId="2" xfId="0" applyFont="1" applyBorder="1" applyAlignment="1">
      <alignment horizontal="center" vertical="top" wrapText="1"/>
    </xf>
    <xf numFmtId="0" fontId="27" fillId="5" borderId="4" xfId="0" applyFont="1" applyFill="1" applyBorder="1" applyAlignment="1">
      <alignment vertical="top" wrapText="1"/>
    </xf>
    <xf numFmtId="166" fontId="27" fillId="5" borderId="4" xfId="0" applyNumberFormat="1" applyFont="1" applyFill="1" applyBorder="1" applyAlignment="1">
      <alignment horizontal="right" vertical="top" wrapText="1"/>
    </xf>
    <xf numFmtId="166" fontId="27" fillId="5" borderId="6" xfId="0" applyNumberFormat="1" applyFont="1" applyFill="1" applyBorder="1" applyAlignment="1">
      <alignment horizontal="center" vertical="top" wrapText="1"/>
    </xf>
    <xf numFmtId="0" fontId="27" fillId="5" borderId="2" xfId="0" applyFont="1" applyFill="1" applyBorder="1" applyAlignment="1">
      <alignment horizontal="left" vertical="top" wrapText="1"/>
    </xf>
    <xf numFmtId="0" fontId="63" fillId="10" borderId="1" xfId="0" applyFont="1" applyFill="1" applyBorder="1" applyAlignment="1">
      <alignment vertical="top" wrapText="1"/>
    </xf>
    <xf numFmtId="165" fontId="27" fillId="5" borderId="1" xfId="0" applyNumberFormat="1" applyFont="1" applyFill="1" applyBorder="1" applyAlignment="1">
      <alignment horizontal="left" vertical="top" wrapText="1"/>
    </xf>
    <xf numFmtId="165" fontId="27" fillId="2" borderId="1" xfId="0" applyNumberFormat="1" applyFont="1" applyFill="1" applyBorder="1" applyAlignment="1">
      <alignment horizontal="left" vertical="top" wrapText="1"/>
    </xf>
    <xf numFmtId="1" fontId="27" fillId="5" borderId="1" xfId="0" applyNumberFormat="1" applyFont="1" applyFill="1" applyBorder="1" applyAlignment="1">
      <alignment horizontal="center" vertical="top" wrapText="1"/>
    </xf>
    <xf numFmtId="49" fontId="27" fillId="5" borderId="4" xfId="0" applyNumberFormat="1" applyFont="1" applyFill="1" applyBorder="1" applyAlignment="1">
      <alignment horizontal="center" vertical="top" wrapText="1"/>
    </xf>
    <xf numFmtId="49" fontId="62" fillId="10" borderId="1" xfId="0" applyNumberFormat="1" applyFont="1" applyFill="1" applyBorder="1" applyAlignment="1">
      <alignment horizontal="left" vertical="top" wrapText="1"/>
    </xf>
    <xf numFmtId="0" fontId="10" fillId="12" borderId="1" xfId="4" applyFont="1" applyFill="1" applyBorder="1" applyAlignment="1">
      <alignment horizontal="left" vertical="top" wrapText="1"/>
    </xf>
    <xf numFmtId="0" fontId="15" fillId="0" borderId="1" xfId="4" applyFont="1" applyBorder="1" applyAlignment="1">
      <alignment horizontal="left" vertical="top" wrapText="1"/>
    </xf>
    <xf numFmtId="166" fontId="26" fillId="5" borderId="1" xfId="4" applyNumberFormat="1" applyFont="1" applyFill="1" applyBorder="1" applyAlignment="1">
      <alignment vertical="top" wrapText="1"/>
    </xf>
    <xf numFmtId="0" fontId="2" fillId="5" borderId="1" xfId="0" applyFont="1" applyFill="1" applyBorder="1" applyAlignment="1">
      <alignment horizontal="right" vertical="top" wrapText="1"/>
    </xf>
    <xf numFmtId="49" fontId="5" fillId="5" borderId="1" xfId="0" applyNumberFormat="1" applyFont="1" applyFill="1" applyBorder="1" applyAlignment="1">
      <alignment horizontal="right" vertical="top" wrapText="1"/>
    </xf>
    <xf numFmtId="166" fontId="27" fillId="5" borderId="5" xfId="0" applyNumberFormat="1" applyFont="1" applyFill="1" applyBorder="1" applyAlignment="1">
      <alignment vertical="top" wrapText="1"/>
    </xf>
    <xf numFmtId="166" fontId="27" fillId="5" borderId="8" xfId="0" applyNumberFormat="1" applyFont="1" applyFill="1" applyBorder="1" applyAlignment="1">
      <alignment horizontal="right" vertical="top" wrapText="1"/>
    </xf>
    <xf numFmtId="166" fontId="27" fillId="5" borderId="7" xfId="0" applyNumberFormat="1" applyFont="1" applyFill="1" applyBorder="1" applyAlignment="1">
      <alignment horizontal="right" vertical="top" wrapText="1"/>
    </xf>
    <xf numFmtId="49" fontId="27" fillId="5" borderId="1" xfId="0" applyNumberFormat="1" applyFont="1" applyFill="1" applyBorder="1" applyAlignment="1">
      <alignment vertical="top" wrapText="1"/>
    </xf>
    <xf numFmtId="0" fontId="55" fillId="10" borderId="1" xfId="0" applyFont="1" applyFill="1" applyBorder="1" applyAlignment="1">
      <alignment horizontal="center" vertical="top" wrapText="1"/>
    </xf>
    <xf numFmtId="0" fontId="15" fillId="2" borderId="0" xfId="0" applyFont="1" applyFill="1" applyAlignment="1">
      <alignment horizontal="left"/>
    </xf>
    <xf numFmtId="4" fontId="26" fillId="5" borderId="1" xfId="4" applyNumberFormat="1" applyFont="1" applyFill="1" applyBorder="1" applyAlignment="1">
      <alignment vertical="top" wrapText="1"/>
    </xf>
    <xf numFmtId="166" fontId="59" fillId="5" borderId="1" xfId="4" applyNumberFormat="1" applyFont="1" applyFill="1" applyBorder="1" applyAlignment="1">
      <alignment vertical="top" wrapText="1"/>
    </xf>
    <xf numFmtId="0" fontId="41" fillId="2" borderId="0" xfId="0" applyFont="1" applyFill="1" applyAlignment="1">
      <alignment horizontal="left"/>
    </xf>
    <xf numFmtId="0" fontId="55" fillId="17" borderId="0" xfId="0" applyFont="1" applyFill="1" applyAlignment="1">
      <alignment horizontal="center" vertical="center" wrapText="1"/>
    </xf>
    <xf numFmtId="49" fontId="15" fillId="0" borderId="2" xfId="0" applyNumberFormat="1" applyFont="1" applyBorder="1" applyAlignment="1">
      <alignment horizontal="center" vertical="top" wrapText="1"/>
    </xf>
    <xf numFmtId="49" fontId="15" fillId="0" borderId="6"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0" fontId="26" fillId="5" borderId="2" xfId="0" applyFont="1" applyFill="1" applyBorder="1" applyAlignment="1">
      <alignment horizontal="left" vertical="top" wrapText="1"/>
    </xf>
    <xf numFmtId="0" fontId="26" fillId="5" borderId="4" xfId="0" applyFont="1" applyFill="1" applyBorder="1" applyAlignment="1">
      <alignment horizontal="left" vertical="top" wrapText="1"/>
    </xf>
    <xf numFmtId="0" fontId="16" fillId="5" borderId="0" xfId="0" applyFont="1" applyFill="1" applyAlignment="1">
      <alignment horizontal="center" vertical="center" wrapText="1"/>
    </xf>
    <xf numFmtId="0" fontId="26" fillId="5" borderId="1" xfId="0" applyFont="1" applyFill="1" applyBorder="1" applyAlignment="1">
      <alignment horizontal="right" vertical="top" wrapText="1"/>
    </xf>
    <xf numFmtId="0" fontId="26" fillId="5" borderId="2" xfId="0" applyFont="1" applyFill="1" applyBorder="1" applyAlignment="1">
      <alignment horizontal="right" vertical="top" wrapText="1"/>
    </xf>
    <xf numFmtId="0" fontId="26" fillId="5" borderId="4" xfId="0" applyFont="1" applyFill="1" applyBorder="1" applyAlignment="1">
      <alignment horizontal="right" vertical="top" wrapText="1"/>
    </xf>
    <xf numFmtId="0" fontId="23" fillId="5" borderId="1" xfId="0" applyFont="1" applyFill="1" applyBorder="1" applyAlignment="1">
      <alignment horizontal="right" vertical="top" wrapText="1"/>
    </xf>
    <xf numFmtId="0" fontId="28" fillId="11" borderId="1" xfId="0" applyFont="1" applyFill="1" applyBorder="1" applyAlignment="1">
      <alignment horizontal="center" vertical="center" wrapText="1"/>
    </xf>
    <xf numFmtId="0" fontId="15" fillId="2" borderId="10" xfId="0" applyFont="1" applyFill="1" applyBorder="1" applyAlignment="1">
      <alignment horizontal="center"/>
    </xf>
    <xf numFmtId="166" fontId="26" fillId="5" borderId="2" xfId="0" applyNumberFormat="1" applyFont="1" applyFill="1" applyBorder="1" applyAlignment="1">
      <alignment horizontal="right" vertical="top" wrapText="1"/>
    </xf>
    <xf numFmtId="166" fontId="26" fillId="5" borderId="4" xfId="0" applyNumberFormat="1" applyFont="1" applyFill="1" applyBorder="1" applyAlignment="1">
      <alignment horizontal="right" vertical="top" wrapText="1"/>
    </xf>
    <xf numFmtId="0" fontId="60" fillId="10" borderId="3" xfId="0" applyFont="1" applyFill="1" applyBorder="1" applyAlignment="1">
      <alignment horizontal="left" vertical="top" wrapText="1"/>
    </xf>
    <xf numFmtId="0" fontId="60" fillId="10" borderId="5" xfId="0" applyFont="1" applyFill="1" applyBorder="1" applyAlignment="1">
      <alignment horizontal="left" vertical="top" wrapText="1"/>
    </xf>
    <xf numFmtId="49" fontId="28" fillId="11" borderId="1" xfId="0" applyNumberFormat="1" applyFont="1" applyFill="1" applyBorder="1" applyAlignment="1">
      <alignment horizontal="center" vertical="center" wrapText="1"/>
    </xf>
    <xf numFmtId="49" fontId="26" fillId="5" borderId="1" xfId="0" applyNumberFormat="1" applyFont="1" applyFill="1" applyBorder="1" applyAlignment="1">
      <alignment horizontal="left" vertical="top" wrapText="1"/>
    </xf>
    <xf numFmtId="49" fontId="28" fillId="11" borderId="15" xfId="0" applyNumberFormat="1" applyFont="1" applyFill="1" applyBorder="1" applyAlignment="1">
      <alignment horizontal="center" vertical="center" wrapText="1"/>
    </xf>
    <xf numFmtId="49" fontId="28" fillId="11" borderId="8" xfId="0" applyNumberFormat="1" applyFont="1" applyFill="1" applyBorder="1" applyAlignment="1">
      <alignment horizontal="center" vertical="center" wrapText="1"/>
    </xf>
    <xf numFmtId="49" fontId="28" fillId="11" borderId="9" xfId="0" applyNumberFormat="1" applyFont="1" applyFill="1" applyBorder="1" applyAlignment="1">
      <alignment horizontal="center" vertical="center" wrapText="1"/>
    </xf>
    <xf numFmtId="49" fontId="28" fillId="11" borderId="14" xfId="0" applyNumberFormat="1" applyFont="1" applyFill="1" applyBorder="1" applyAlignment="1">
      <alignment horizontal="center" vertical="center" wrapText="1"/>
    </xf>
    <xf numFmtId="0" fontId="26" fillId="5" borderId="6" xfId="0" applyFont="1" applyFill="1" applyBorder="1" applyAlignment="1">
      <alignment horizontal="right" vertical="top" wrapText="1"/>
    </xf>
    <xf numFmtId="49" fontId="23" fillId="5" borderId="2" xfId="0" applyNumberFormat="1" applyFont="1" applyFill="1" applyBorder="1" applyAlignment="1">
      <alignment horizontal="center" vertical="top" wrapText="1"/>
    </xf>
    <xf numFmtId="49" fontId="23" fillId="5" borderId="4" xfId="0" applyNumberFormat="1" applyFont="1" applyFill="1" applyBorder="1" applyAlignment="1">
      <alignment horizontal="center" vertical="top" wrapText="1"/>
    </xf>
    <xf numFmtId="49" fontId="26" fillId="5" borderId="2" xfId="0" applyNumberFormat="1" applyFont="1" applyFill="1" applyBorder="1" applyAlignment="1">
      <alignment horizontal="center" vertical="top" wrapText="1"/>
    </xf>
    <xf numFmtId="49" fontId="26" fillId="5" borderId="6" xfId="0" applyNumberFormat="1" applyFont="1" applyFill="1" applyBorder="1" applyAlignment="1">
      <alignment horizontal="center" vertical="top" wrapText="1"/>
    </xf>
    <xf numFmtId="0" fontId="26" fillId="5" borderId="1" xfId="0" applyFont="1" applyFill="1" applyBorder="1" applyAlignment="1">
      <alignment horizontal="left" vertical="top" wrapText="1"/>
    </xf>
    <xf numFmtId="49" fontId="26" fillId="5" borderId="4" xfId="0" applyNumberFormat="1" applyFont="1" applyFill="1" applyBorder="1" applyAlignment="1">
      <alignment horizontal="center" vertical="top" wrapText="1"/>
    </xf>
    <xf numFmtId="49" fontId="26" fillId="5" borderId="2" xfId="0" applyNumberFormat="1" applyFont="1" applyFill="1" applyBorder="1" applyAlignment="1">
      <alignment horizontal="right" vertical="top" wrapText="1"/>
    </xf>
    <xf numFmtId="49" fontId="26" fillId="5" borderId="4" xfId="0" applyNumberFormat="1" applyFont="1" applyFill="1" applyBorder="1" applyAlignment="1">
      <alignment horizontal="right" vertical="top" wrapText="1"/>
    </xf>
    <xf numFmtId="49" fontId="23" fillId="5" borderId="2" xfId="0" applyNumberFormat="1" applyFont="1" applyFill="1" applyBorder="1" applyAlignment="1">
      <alignment horizontal="left" vertical="top" wrapText="1"/>
    </xf>
    <xf numFmtId="49" fontId="23" fillId="5" borderId="4" xfId="0" applyNumberFormat="1" applyFont="1" applyFill="1" applyBorder="1" applyAlignment="1">
      <alignment horizontal="left" vertical="top" wrapText="1"/>
    </xf>
    <xf numFmtId="49" fontId="10" fillId="5" borderId="1" xfId="0" applyNumberFormat="1" applyFont="1" applyFill="1" applyBorder="1" applyAlignment="1">
      <alignment horizontal="right" vertical="top" wrapText="1"/>
    </xf>
    <xf numFmtId="49" fontId="26" fillId="5" borderId="2" xfId="0" applyNumberFormat="1" applyFont="1" applyFill="1" applyBorder="1" applyAlignment="1">
      <alignment horizontal="left" vertical="top" wrapText="1"/>
    </xf>
    <xf numFmtId="49" fontId="26" fillId="5" borderId="6" xfId="0" applyNumberFormat="1" applyFont="1" applyFill="1" applyBorder="1" applyAlignment="1">
      <alignment horizontal="left" vertical="top" wrapText="1"/>
    </xf>
    <xf numFmtId="49" fontId="15" fillId="5" borderId="2" xfId="0" applyNumberFormat="1" applyFont="1" applyFill="1" applyBorder="1" applyAlignment="1">
      <alignment horizontal="left" vertical="top" wrapText="1"/>
    </xf>
    <xf numFmtId="49" fontId="15" fillId="5" borderId="6" xfId="0" applyNumberFormat="1" applyFont="1" applyFill="1" applyBorder="1" applyAlignment="1">
      <alignment horizontal="left" vertical="top" wrapText="1"/>
    </xf>
    <xf numFmtId="49" fontId="15" fillId="5" borderId="4" xfId="0" applyNumberFormat="1" applyFont="1" applyFill="1" applyBorder="1" applyAlignment="1">
      <alignment horizontal="left" vertical="top" wrapText="1"/>
    </xf>
    <xf numFmtId="49" fontId="26" fillId="5" borderId="4" xfId="0" applyNumberFormat="1" applyFont="1" applyFill="1" applyBorder="1" applyAlignment="1">
      <alignment horizontal="left" vertical="top" wrapText="1"/>
    </xf>
    <xf numFmtId="49" fontId="16" fillId="10" borderId="1" xfId="0" applyNumberFormat="1" applyFont="1" applyFill="1" applyBorder="1" applyAlignment="1">
      <alignment horizontal="right" vertical="top" wrapText="1"/>
    </xf>
    <xf numFmtId="0" fontId="23" fillId="5" borderId="1" xfId="0" applyFont="1" applyFill="1" applyBorder="1" applyAlignment="1">
      <alignment horizontal="left" vertical="top" wrapText="1"/>
    </xf>
    <xf numFmtId="49" fontId="23" fillId="5" borderId="6" xfId="0" applyNumberFormat="1" applyFont="1" applyFill="1" applyBorder="1" applyAlignment="1">
      <alignment horizontal="left" vertical="top" wrapText="1"/>
    </xf>
    <xf numFmtId="49" fontId="23" fillId="5" borderId="1" xfId="0" applyNumberFormat="1" applyFont="1" applyFill="1" applyBorder="1" applyAlignment="1">
      <alignment horizontal="left" vertical="top" wrapText="1"/>
    </xf>
    <xf numFmtId="0" fontId="26" fillId="5" borderId="6" xfId="0" applyFont="1" applyFill="1" applyBorder="1" applyAlignment="1">
      <alignment horizontal="left" vertical="top" wrapText="1"/>
    </xf>
    <xf numFmtId="49" fontId="26" fillId="0" borderId="1" xfId="0" applyNumberFormat="1" applyFont="1" applyBorder="1" applyAlignment="1">
      <alignment horizontal="left" vertical="top" wrapText="1"/>
    </xf>
    <xf numFmtId="166" fontId="26" fillId="5" borderId="2" xfId="0" applyNumberFormat="1" applyFont="1" applyFill="1" applyBorder="1" applyAlignment="1">
      <alignment horizontal="center" vertical="top" wrapText="1"/>
    </xf>
    <xf numFmtId="166" fontId="26" fillId="5" borderId="6" xfId="0" applyNumberFormat="1" applyFont="1" applyFill="1" applyBorder="1" applyAlignment="1">
      <alignment horizontal="center" vertical="top" wrapText="1"/>
    </xf>
    <xf numFmtId="166" fontId="26" fillId="5" borderId="4" xfId="0" applyNumberFormat="1" applyFont="1" applyFill="1" applyBorder="1" applyAlignment="1">
      <alignment horizontal="center" vertical="top" wrapText="1"/>
    </xf>
    <xf numFmtId="49" fontId="42" fillId="5" borderId="2" xfId="0" applyNumberFormat="1" applyFont="1" applyFill="1" applyBorder="1" applyAlignment="1">
      <alignment horizontal="center" vertical="center" textRotation="90" wrapText="1"/>
    </xf>
    <xf numFmtId="49" fontId="42" fillId="5" borderId="4" xfId="0" applyNumberFormat="1" applyFont="1" applyFill="1" applyBorder="1" applyAlignment="1">
      <alignment horizontal="center" vertical="center" textRotation="90" wrapText="1"/>
    </xf>
    <xf numFmtId="0" fontId="26" fillId="5" borderId="1" xfId="0" applyFont="1" applyFill="1" applyBorder="1" applyAlignment="1">
      <alignment vertical="top" wrapText="1"/>
    </xf>
    <xf numFmtId="49" fontId="26" fillId="5" borderId="1" xfId="0" applyNumberFormat="1" applyFont="1" applyFill="1" applyBorder="1" applyAlignment="1">
      <alignment vertical="top" wrapText="1"/>
    </xf>
    <xf numFmtId="49" fontId="26" fillId="5" borderId="2" xfId="0" applyNumberFormat="1" applyFont="1" applyFill="1" applyBorder="1" applyAlignment="1">
      <alignment vertical="top" wrapText="1"/>
    </xf>
    <xf numFmtId="49" fontId="26" fillId="5" borderId="6" xfId="0" applyNumberFormat="1" applyFont="1" applyFill="1" applyBorder="1" applyAlignment="1">
      <alignment vertical="top" wrapText="1"/>
    </xf>
    <xf numFmtId="0" fontId="26" fillId="6" borderId="2" xfId="0" applyFont="1" applyFill="1" applyBorder="1" applyAlignment="1">
      <alignment horizontal="center" vertical="top" wrapText="1"/>
    </xf>
    <xf numFmtId="0" fontId="26" fillId="6" borderId="4" xfId="0" applyFont="1" applyFill="1" applyBorder="1" applyAlignment="1">
      <alignment horizontal="center" vertical="top" wrapText="1"/>
    </xf>
    <xf numFmtId="0" fontId="26" fillId="5" borderId="2" xfId="0" applyFont="1" applyFill="1" applyBorder="1" applyAlignment="1">
      <alignment vertical="top" wrapText="1"/>
    </xf>
    <xf numFmtId="0" fontId="26" fillId="5" borderId="6" xfId="0" applyFont="1" applyFill="1" applyBorder="1" applyAlignment="1">
      <alignment vertical="top" wrapText="1"/>
    </xf>
    <xf numFmtId="0" fontId="26" fillId="5" borderId="4" xfId="0" applyFont="1" applyFill="1" applyBorder="1" applyAlignment="1">
      <alignment vertical="top" wrapText="1"/>
    </xf>
    <xf numFmtId="0" fontId="42" fillId="5" borderId="2" xfId="0" applyFont="1" applyFill="1" applyBorder="1" applyAlignment="1">
      <alignment horizontal="left" vertical="center" textRotation="90" wrapText="1"/>
    </xf>
    <xf numFmtId="0" fontId="42" fillId="5" borderId="4" xfId="0" applyFont="1" applyFill="1" applyBorder="1" applyAlignment="1">
      <alignment horizontal="left" vertical="center" textRotation="90" wrapText="1"/>
    </xf>
    <xf numFmtId="0" fontId="29" fillId="5" borderId="0" xfId="0" applyFont="1" applyFill="1" applyAlignment="1">
      <alignment horizontal="center" vertical="center" wrapText="1"/>
    </xf>
    <xf numFmtId="0" fontId="28" fillId="5" borderId="0" xfId="0" applyFont="1" applyFill="1" applyAlignment="1">
      <alignment vertical="top" wrapText="1"/>
    </xf>
    <xf numFmtId="49" fontId="28" fillId="10" borderId="3" xfId="0" applyNumberFormat="1" applyFont="1" applyFill="1" applyBorder="1" applyAlignment="1">
      <alignment horizontal="left" vertical="top" wrapText="1"/>
    </xf>
    <xf numFmtId="49" fontId="28" fillId="10" borderId="5" xfId="0" applyNumberFormat="1" applyFont="1" applyFill="1" applyBorder="1" applyAlignment="1">
      <alignment horizontal="left" vertical="top" wrapText="1"/>
    </xf>
    <xf numFmtId="0" fontId="26" fillId="0" borderId="2" xfId="0" applyFont="1" applyBorder="1" applyAlignment="1">
      <alignment horizontal="left" vertical="top" wrapText="1"/>
    </xf>
    <xf numFmtId="0" fontId="26" fillId="0" borderId="4" xfId="0" applyFont="1" applyBorder="1" applyAlignment="1">
      <alignment horizontal="left" vertical="top" wrapText="1"/>
    </xf>
    <xf numFmtId="49" fontId="28" fillId="10" borderId="13" xfId="0" applyNumberFormat="1" applyFont="1" applyFill="1" applyBorder="1" applyAlignment="1">
      <alignment horizontal="left" vertical="top" wrapText="1"/>
    </xf>
    <xf numFmtId="49" fontId="28" fillId="10" borderId="7" xfId="0" applyNumberFormat="1" applyFont="1" applyFill="1" applyBorder="1" applyAlignment="1">
      <alignment horizontal="left" vertical="top" wrapText="1"/>
    </xf>
    <xf numFmtId="49" fontId="26" fillId="5" borderId="4" xfId="0" applyNumberFormat="1" applyFont="1" applyFill="1" applyBorder="1" applyAlignment="1">
      <alignment vertical="top" wrapText="1"/>
    </xf>
    <xf numFmtId="49" fontId="6" fillId="2" borderId="12" xfId="0" applyNumberFormat="1" applyFont="1" applyFill="1" applyBorder="1" applyAlignment="1">
      <alignment vertical="top" wrapText="1"/>
    </xf>
    <xf numFmtId="49" fontId="6" fillId="2" borderId="5" xfId="0" applyNumberFormat="1" applyFont="1" applyFill="1" applyBorder="1" applyAlignment="1">
      <alignment vertical="top" wrapText="1"/>
    </xf>
    <xf numFmtId="49" fontId="16" fillId="10" borderId="10" xfId="0" applyNumberFormat="1" applyFont="1" applyFill="1" applyBorder="1" applyAlignment="1">
      <alignment horizontal="right" vertical="top" wrapText="1"/>
    </xf>
    <xf numFmtId="49" fontId="16" fillId="10" borderId="7" xfId="0" applyNumberFormat="1" applyFont="1" applyFill="1" applyBorder="1" applyAlignment="1">
      <alignment horizontal="right" vertical="top" wrapText="1"/>
    </xf>
    <xf numFmtId="0" fontId="26" fillId="0" borderId="1" xfId="0" applyFont="1" applyBorder="1" applyAlignment="1">
      <alignment vertical="top" wrapText="1"/>
    </xf>
    <xf numFmtId="0" fontId="28" fillId="10" borderId="1" xfId="0" applyFont="1" applyFill="1" applyBorder="1" applyAlignment="1">
      <alignment horizontal="left" vertical="top" wrapText="1"/>
    </xf>
    <xf numFmtId="49" fontId="26" fillId="0" borderId="2" xfId="0" applyNumberFormat="1" applyFont="1" applyBorder="1" applyAlignment="1">
      <alignment horizontal="left" vertical="top" wrapText="1"/>
    </xf>
    <xf numFmtId="49" fontId="26" fillId="0" borderId="4" xfId="0" applyNumberFormat="1" applyFont="1" applyBorder="1" applyAlignment="1">
      <alignment horizontal="left" vertical="top" wrapText="1"/>
    </xf>
    <xf numFmtId="49" fontId="26" fillId="0" borderId="2" xfId="0" applyNumberFormat="1" applyFont="1" applyBorder="1" applyAlignment="1">
      <alignment horizontal="center" vertical="top" wrapText="1"/>
    </xf>
    <xf numFmtId="49" fontId="26" fillId="0" borderId="4" xfId="0" applyNumberFormat="1" applyFont="1" applyBorder="1" applyAlignment="1">
      <alignment horizontal="center" vertical="top" wrapText="1"/>
    </xf>
    <xf numFmtId="49" fontId="42" fillId="0" borderId="2" xfId="0" applyNumberFormat="1" applyFont="1" applyBorder="1" applyAlignment="1">
      <alignment horizontal="center" vertical="center" textRotation="90" wrapText="1"/>
    </xf>
    <xf numFmtId="49" fontId="42" fillId="0" borderId="4" xfId="0" applyNumberFormat="1" applyFont="1" applyBorder="1" applyAlignment="1">
      <alignment horizontal="center" vertical="center" textRotation="90" wrapText="1"/>
    </xf>
    <xf numFmtId="49" fontId="26" fillId="0" borderId="1" xfId="0" applyNumberFormat="1" applyFont="1" applyBorder="1" applyAlignment="1">
      <alignment vertical="top" wrapText="1"/>
    </xf>
    <xf numFmtId="49" fontId="1" fillId="5" borderId="2" xfId="0" applyNumberFormat="1" applyFont="1" applyFill="1" applyBorder="1" applyAlignment="1">
      <alignment horizontal="center" vertical="top" wrapText="1"/>
    </xf>
    <xf numFmtId="49" fontId="1" fillId="5" borderId="6" xfId="0" applyNumberFormat="1" applyFont="1" applyFill="1" applyBorder="1" applyAlignment="1">
      <alignment horizontal="center" vertical="top" wrapText="1"/>
    </xf>
    <xf numFmtId="49" fontId="1" fillId="5" borderId="4" xfId="0" applyNumberFormat="1" applyFont="1" applyFill="1" applyBorder="1" applyAlignment="1">
      <alignment horizontal="center" vertical="top" wrapText="1"/>
    </xf>
    <xf numFmtId="1" fontId="26" fillId="2" borderId="2" xfId="0" applyNumberFormat="1" applyFont="1" applyFill="1" applyBorder="1" applyAlignment="1">
      <alignment horizontal="left" vertical="top" wrapText="1"/>
    </xf>
    <xf numFmtId="1" fontId="26" fillId="2" borderId="6" xfId="0" applyNumberFormat="1" applyFont="1" applyFill="1" applyBorder="1" applyAlignment="1">
      <alignment horizontal="left" vertical="top" wrapText="1"/>
    </xf>
    <xf numFmtId="1" fontId="26" fillId="2" borderId="4" xfId="0" applyNumberFormat="1" applyFont="1" applyFill="1" applyBorder="1" applyAlignment="1">
      <alignment horizontal="left" vertical="top" wrapText="1"/>
    </xf>
    <xf numFmtId="0" fontId="1" fillId="5" borderId="1" xfId="6" applyFill="1" applyBorder="1" applyAlignment="1">
      <alignment horizontal="right" vertical="top" wrapText="1"/>
    </xf>
    <xf numFmtId="0" fontId="1" fillId="5" borderId="2" xfId="0" applyFont="1" applyFill="1" applyBorder="1" applyAlignment="1">
      <alignment horizontal="left" vertical="top" wrapText="1"/>
    </xf>
    <xf numFmtId="0" fontId="1" fillId="8" borderId="4"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2" xfId="0" applyFont="1" applyFill="1" applyBorder="1" applyAlignment="1">
      <alignment horizontal="center" vertical="top" wrapText="1"/>
    </xf>
    <xf numFmtId="0" fontId="1" fillId="5" borderId="4" xfId="0" applyFont="1" applyFill="1" applyBorder="1" applyAlignment="1">
      <alignment horizontal="center" vertical="top" wrapText="1"/>
    </xf>
    <xf numFmtId="49" fontId="1" fillId="5" borderId="1" xfId="6" applyNumberFormat="1" applyFill="1" applyBorder="1" applyAlignment="1">
      <alignment horizontal="left" vertical="top" wrapText="1"/>
    </xf>
    <xf numFmtId="0" fontId="1" fillId="5" borderId="2" xfId="6" applyFill="1" applyBorder="1" applyAlignment="1">
      <alignment horizontal="left" vertical="top" wrapText="1"/>
    </xf>
    <xf numFmtId="0" fontId="1" fillId="5" borderId="4" xfId="6" applyFill="1" applyBorder="1" applyAlignment="1">
      <alignment horizontal="left" vertical="top" wrapText="1"/>
    </xf>
    <xf numFmtId="49" fontId="10" fillId="10" borderId="3" xfId="0" applyNumberFormat="1" applyFont="1" applyFill="1" applyBorder="1" applyAlignment="1">
      <alignment horizontal="left" vertical="top" wrapText="1"/>
    </xf>
    <xf numFmtId="49" fontId="10" fillId="10" borderId="12" xfId="0" applyNumberFormat="1" applyFont="1" applyFill="1" applyBorder="1" applyAlignment="1">
      <alignment horizontal="left" vertical="top" wrapText="1"/>
    </xf>
    <xf numFmtId="0" fontId="1" fillId="4" borderId="2" xfId="0" applyFont="1" applyFill="1" applyBorder="1" applyAlignment="1">
      <alignment horizontal="right" vertical="top" wrapText="1"/>
    </xf>
    <xf numFmtId="0" fontId="1" fillId="4" borderId="6" xfId="0" applyFont="1" applyFill="1" applyBorder="1" applyAlignment="1">
      <alignment horizontal="right" vertical="top" wrapText="1"/>
    </xf>
    <xf numFmtId="1" fontId="1" fillId="5" borderId="1" xfId="0" applyNumberFormat="1" applyFont="1" applyFill="1" applyBorder="1" applyAlignment="1">
      <alignment horizontal="right" vertical="top" wrapText="1"/>
    </xf>
    <xf numFmtId="0" fontId="1" fillId="5" borderId="2" xfId="0" applyFont="1" applyFill="1" applyBorder="1" applyAlignment="1">
      <alignment horizontal="right" vertical="top" wrapText="1"/>
    </xf>
    <xf numFmtId="0" fontId="1" fillId="5" borderId="4" xfId="0" applyFont="1" applyFill="1" applyBorder="1" applyAlignment="1">
      <alignment horizontal="right" vertical="top" wrapText="1"/>
    </xf>
    <xf numFmtId="165" fontId="1" fillId="5" borderId="1" xfId="0" applyNumberFormat="1" applyFont="1" applyFill="1" applyBorder="1" applyAlignment="1">
      <alignment horizontal="left" vertical="top" wrapText="1"/>
    </xf>
    <xf numFmtId="1" fontId="1" fillId="5" borderId="1" xfId="0" applyNumberFormat="1" applyFont="1" applyFill="1" applyBorder="1" applyAlignment="1">
      <alignment horizontal="center" vertical="top" wrapText="1"/>
    </xf>
    <xf numFmtId="0" fontId="1" fillId="4" borderId="2"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2" xfId="0" applyFont="1" applyFill="1" applyBorder="1" applyAlignment="1">
      <alignment vertical="top" wrapText="1"/>
    </xf>
    <xf numFmtId="0" fontId="1" fillId="5" borderId="4" xfId="0" applyFont="1" applyFill="1" applyBorder="1" applyAlignment="1">
      <alignment vertical="top" wrapText="1"/>
    </xf>
    <xf numFmtId="0" fontId="1" fillId="5" borderId="2" xfId="6" applyFill="1" applyBorder="1" applyAlignment="1">
      <alignment horizontal="right" vertical="top" wrapText="1"/>
    </xf>
    <xf numFmtId="0" fontId="1" fillId="5" borderId="4" xfId="6" applyFill="1" applyBorder="1" applyAlignment="1">
      <alignment horizontal="right" vertical="top" wrapText="1"/>
    </xf>
    <xf numFmtId="0" fontId="6" fillId="11" borderId="1" xfId="0" applyFont="1" applyFill="1" applyBorder="1" applyAlignment="1">
      <alignment horizontal="center" vertical="center" wrapText="1"/>
    </xf>
    <xf numFmtId="166" fontId="27" fillId="5" borderId="2" xfId="0" applyNumberFormat="1" applyFont="1" applyFill="1" applyBorder="1" applyAlignment="1">
      <alignment horizontal="right" vertical="top" wrapText="1"/>
    </xf>
    <xf numFmtId="166" fontId="27" fillId="5" borderId="4" xfId="0" applyNumberFormat="1" applyFont="1" applyFill="1" applyBorder="1" applyAlignment="1">
      <alignment horizontal="right" vertical="top" wrapText="1"/>
    </xf>
    <xf numFmtId="49" fontId="10" fillId="10" borderId="5" xfId="0" applyNumberFormat="1" applyFont="1" applyFill="1" applyBorder="1" applyAlignment="1">
      <alignment horizontal="left" vertical="top" wrapText="1"/>
    </xf>
    <xf numFmtId="49" fontId="1" fillId="0" borderId="1"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49" fontId="10" fillId="11" borderId="15" xfId="0" applyNumberFormat="1" applyFont="1" applyFill="1" applyBorder="1" applyAlignment="1">
      <alignment vertical="center" wrapText="1"/>
    </xf>
    <xf numFmtId="49" fontId="10" fillId="11" borderId="9" xfId="0" applyNumberFormat="1" applyFont="1" applyFill="1" applyBorder="1" applyAlignment="1">
      <alignment vertical="center" wrapText="1"/>
    </xf>
    <xf numFmtId="49" fontId="10" fillId="11" borderId="13" xfId="0" applyNumberFormat="1" applyFont="1" applyFill="1" applyBorder="1" applyAlignment="1">
      <alignment vertical="center" wrapText="1"/>
    </xf>
    <xf numFmtId="49" fontId="1" fillId="5" borderId="2" xfId="0" applyNumberFormat="1" applyFont="1" applyFill="1" applyBorder="1" applyAlignment="1">
      <alignment horizontal="right" vertical="top" wrapText="1"/>
    </xf>
    <xf numFmtId="49" fontId="1" fillId="5" borderId="4" xfId="0" applyNumberFormat="1" applyFont="1" applyFill="1" applyBorder="1" applyAlignment="1">
      <alignment horizontal="right" vertical="top" wrapText="1"/>
    </xf>
    <xf numFmtId="49" fontId="1" fillId="5" borderId="1" xfId="0" applyNumberFormat="1" applyFont="1" applyFill="1" applyBorder="1" applyAlignment="1">
      <alignment horizontal="left" vertical="top" wrapText="1"/>
    </xf>
    <xf numFmtId="49" fontId="15" fillId="9" borderId="1" xfId="0" applyNumberFormat="1" applyFont="1" applyFill="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1" fontId="1" fillId="5" borderId="2" xfId="0" applyNumberFormat="1" applyFont="1" applyFill="1" applyBorder="1" applyAlignment="1">
      <alignment horizontal="right" vertical="top" wrapText="1"/>
    </xf>
    <xf numFmtId="1" fontId="1" fillId="5" borderId="4" xfId="0" applyNumberFormat="1" applyFont="1" applyFill="1" applyBorder="1" applyAlignment="1">
      <alignment horizontal="right" vertical="top" wrapText="1"/>
    </xf>
    <xf numFmtId="49" fontId="1" fillId="5" borderId="2" xfId="0" applyNumberFormat="1" applyFont="1" applyFill="1" applyBorder="1" applyAlignment="1">
      <alignment horizontal="left" vertical="top" wrapText="1"/>
    </xf>
    <xf numFmtId="49" fontId="1" fillId="5" borderId="4" xfId="0" applyNumberFormat="1" applyFont="1" applyFill="1" applyBorder="1" applyAlignment="1">
      <alignment horizontal="left" vertical="top" wrapText="1"/>
    </xf>
    <xf numFmtId="0" fontId="8" fillId="5" borderId="4" xfId="0" applyFont="1" applyFill="1" applyBorder="1" applyAlignment="1">
      <alignment horizontal="left" vertical="top" wrapText="1"/>
    </xf>
    <xf numFmtId="49" fontId="15"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right" vertical="top" wrapText="1"/>
    </xf>
    <xf numFmtId="1" fontId="1" fillId="2" borderId="2" xfId="0" applyNumberFormat="1" applyFont="1" applyFill="1" applyBorder="1" applyAlignment="1">
      <alignment horizontal="left" vertical="top" wrapText="1"/>
    </xf>
    <xf numFmtId="1" fontId="1" fillId="2" borderId="4" xfId="0" applyNumberFormat="1" applyFont="1" applyFill="1" applyBorder="1" applyAlignment="1">
      <alignment horizontal="left" vertical="top" wrapText="1"/>
    </xf>
    <xf numFmtId="49" fontId="6" fillId="11" borderId="1" xfId="0" applyNumberFormat="1" applyFont="1" applyFill="1" applyBorder="1" applyAlignment="1">
      <alignment horizontal="center" vertical="center" wrapText="1"/>
    </xf>
    <xf numFmtId="1" fontId="1" fillId="2" borderId="1" xfId="0" applyNumberFormat="1" applyFont="1" applyFill="1" applyBorder="1" applyAlignment="1">
      <alignment horizontal="left" vertical="top" wrapText="1"/>
    </xf>
    <xf numFmtId="0" fontId="8" fillId="5" borderId="4" xfId="0" applyFont="1" applyFill="1" applyBorder="1" applyAlignment="1">
      <alignment vertical="top" wrapText="1"/>
    </xf>
    <xf numFmtId="166" fontId="26" fillId="5" borderId="2" xfId="1" applyNumberFormat="1" applyFont="1" applyFill="1" applyBorder="1" applyAlignment="1">
      <alignment horizontal="right" vertical="top" wrapText="1"/>
    </xf>
    <xf numFmtId="166" fontId="26" fillId="5" borderId="4" xfId="1" applyNumberFormat="1" applyFont="1" applyFill="1" applyBorder="1" applyAlignment="1">
      <alignment horizontal="right" vertical="top" wrapText="1"/>
    </xf>
    <xf numFmtId="166" fontId="26" fillId="5" borderId="2" xfId="1" applyNumberFormat="1" applyFont="1" applyFill="1" applyBorder="1" applyAlignment="1">
      <alignment horizontal="center" vertical="top" wrapText="1"/>
    </xf>
    <xf numFmtId="166" fontId="26" fillId="5" borderId="4" xfId="1" applyNumberFormat="1" applyFont="1" applyFill="1" applyBorder="1" applyAlignment="1">
      <alignment horizontal="center" vertical="top" wrapText="1"/>
    </xf>
    <xf numFmtId="166" fontId="26" fillId="5" borderId="2" xfId="0" applyNumberFormat="1" applyFont="1" applyFill="1" applyBorder="1" applyAlignment="1">
      <alignment horizontal="center" vertical="top"/>
    </xf>
    <xf numFmtId="166" fontId="26" fillId="5" borderId="4" xfId="0" applyNumberFormat="1" applyFont="1" applyFill="1" applyBorder="1" applyAlignment="1">
      <alignment horizontal="center" vertical="top"/>
    </xf>
    <xf numFmtId="49" fontId="10" fillId="2" borderId="12" xfId="0" applyNumberFormat="1" applyFont="1" applyFill="1" applyBorder="1" applyAlignment="1">
      <alignment horizontal="right" vertical="top" wrapText="1"/>
    </xf>
    <xf numFmtId="49" fontId="10" fillId="2" borderId="5" xfId="0" applyNumberFormat="1" applyFont="1" applyFill="1" applyBorder="1" applyAlignment="1">
      <alignment horizontal="right" vertical="top" wrapText="1"/>
    </xf>
    <xf numFmtId="49" fontId="15" fillId="0" borderId="2"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15" fillId="0" borderId="6" xfId="0" applyNumberFormat="1" applyFont="1" applyBorder="1" applyAlignment="1">
      <alignment horizontal="left" vertical="top" wrapText="1"/>
    </xf>
    <xf numFmtId="0" fontId="15" fillId="5" borderId="2" xfId="0" applyFont="1" applyFill="1" applyBorder="1" applyAlignment="1">
      <alignment horizontal="left" vertical="top" wrapText="1"/>
    </xf>
    <xf numFmtId="0" fontId="15" fillId="5" borderId="4" xfId="0" applyFont="1" applyFill="1" applyBorder="1" applyAlignment="1">
      <alignment horizontal="left" vertical="top" wrapText="1"/>
    </xf>
    <xf numFmtId="0" fontId="15" fillId="5" borderId="1" xfId="0" applyFont="1" applyFill="1" applyBorder="1" applyAlignment="1">
      <alignment horizontal="left" vertical="top" wrapText="1"/>
    </xf>
    <xf numFmtId="0" fontId="16" fillId="0" borderId="0" xfId="0" applyFont="1" applyAlignment="1">
      <alignment horizontal="center" vertical="center" wrapText="1"/>
    </xf>
    <xf numFmtId="0" fontId="10" fillId="5" borderId="0" xfId="0" applyFont="1" applyFill="1" applyAlignment="1">
      <alignment horizontal="right" vertical="center" wrapText="1"/>
    </xf>
    <xf numFmtId="49" fontId="6" fillId="11" borderId="2" xfId="0" applyNumberFormat="1" applyFont="1" applyFill="1" applyBorder="1" applyAlignment="1">
      <alignment horizontal="center" vertical="center" wrapText="1"/>
    </xf>
    <xf numFmtId="49" fontId="6" fillId="11" borderId="6" xfId="0" applyNumberFormat="1" applyFont="1" applyFill="1" applyBorder="1" applyAlignment="1">
      <alignment horizontal="center" vertical="center" wrapText="1"/>
    </xf>
    <xf numFmtId="49" fontId="6" fillId="11" borderId="4" xfId="0" applyNumberFormat="1" applyFont="1" applyFill="1" applyBorder="1" applyAlignment="1">
      <alignment horizontal="center" vertical="center" wrapText="1"/>
    </xf>
    <xf numFmtId="49" fontId="10" fillId="11" borderId="15" xfId="0" applyNumberFormat="1" applyFont="1" applyFill="1" applyBorder="1" applyAlignment="1">
      <alignment horizontal="center" vertical="center" wrapText="1"/>
    </xf>
    <xf numFmtId="49" fontId="10" fillId="11" borderId="9" xfId="0" applyNumberFormat="1" applyFont="1" applyFill="1" applyBorder="1" applyAlignment="1">
      <alignment horizontal="center" vertical="center" wrapText="1"/>
    </xf>
    <xf numFmtId="49" fontId="10" fillId="11" borderId="13"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5" fillId="5" borderId="2" xfId="0" applyFont="1" applyFill="1" applyBorder="1" applyAlignment="1">
      <alignment horizontal="center" vertical="top" wrapText="1"/>
    </xf>
    <xf numFmtId="0" fontId="15" fillId="5" borderId="4" xfId="0" applyFont="1" applyFill="1" applyBorder="1" applyAlignment="1">
      <alignment horizontal="center" vertical="top" wrapText="1"/>
    </xf>
    <xf numFmtId="0" fontId="15" fillId="0" borderId="2" xfId="0" applyFont="1" applyBorder="1" applyAlignment="1">
      <alignment horizontal="center" vertical="top" wrapText="1"/>
    </xf>
    <xf numFmtId="0" fontId="15" fillId="0" borderId="6" xfId="0" applyFont="1" applyBorder="1" applyAlignment="1">
      <alignment horizontal="center" vertical="top" wrapText="1"/>
    </xf>
    <xf numFmtId="0" fontId="15" fillId="0" borderId="4" xfId="0" applyFont="1" applyBorder="1" applyAlignment="1">
      <alignment horizontal="center" vertical="top" wrapText="1"/>
    </xf>
    <xf numFmtId="0" fontId="15" fillId="0" borderId="2" xfId="0" applyFont="1" applyBorder="1" applyAlignment="1">
      <alignment horizontal="left" vertical="top" wrapText="1"/>
    </xf>
    <xf numFmtId="0" fontId="15" fillId="0" borderId="6" xfId="0" applyFont="1" applyBorder="1" applyAlignment="1">
      <alignment horizontal="left" vertical="top" wrapText="1"/>
    </xf>
    <xf numFmtId="0" fontId="15" fillId="0" borderId="4" xfId="0" applyFont="1" applyBorder="1" applyAlignment="1">
      <alignment horizontal="left" vertical="top" wrapText="1"/>
    </xf>
    <xf numFmtId="1" fontId="27" fillId="5" borderId="2" xfId="0" applyNumberFormat="1" applyFont="1" applyFill="1" applyBorder="1" applyAlignment="1">
      <alignment horizontal="center" vertical="top" wrapText="1"/>
    </xf>
    <xf numFmtId="1" fontId="27" fillId="5" borderId="4" xfId="0" applyNumberFormat="1" applyFont="1" applyFill="1" applyBorder="1" applyAlignment="1">
      <alignment horizontal="center" vertical="top" wrapText="1"/>
    </xf>
    <xf numFmtId="0" fontId="27" fillId="6" borderId="1" xfId="0" applyFont="1" applyFill="1" applyBorder="1" applyAlignment="1">
      <alignment horizontal="center" vertical="center" wrapText="1"/>
    </xf>
    <xf numFmtId="49" fontId="27" fillId="0" borderId="1" xfId="0" applyNumberFormat="1" applyFont="1" applyBorder="1" applyAlignment="1">
      <alignment horizontal="left" vertical="top"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5" borderId="2" xfId="0" applyFont="1" applyFill="1" applyBorder="1" applyAlignment="1">
      <alignment horizontal="left" vertical="top" wrapText="1"/>
    </xf>
    <xf numFmtId="0" fontId="27" fillId="5" borderId="4" xfId="0" applyFont="1" applyFill="1" applyBorder="1" applyAlignment="1">
      <alignment horizontal="left" vertical="top" wrapText="1"/>
    </xf>
    <xf numFmtId="0" fontId="27" fillId="6" borderId="1" xfId="0" applyFont="1" applyFill="1" applyBorder="1" applyAlignment="1">
      <alignment vertical="center" wrapText="1"/>
    </xf>
    <xf numFmtId="49" fontId="27" fillId="5" borderId="1" xfId="0" applyNumberFormat="1" applyFont="1" applyFill="1" applyBorder="1" applyAlignment="1">
      <alignment horizontal="left" vertical="top" wrapText="1"/>
    </xf>
    <xf numFmtId="166" fontId="27" fillId="5" borderId="2" xfId="0" applyNumberFormat="1" applyFont="1" applyFill="1" applyBorder="1" applyAlignment="1">
      <alignment horizontal="center" vertical="top" wrapText="1"/>
    </xf>
    <xf numFmtId="166" fontId="27" fillId="5" borderId="6" xfId="0" applyNumberFormat="1" applyFont="1" applyFill="1" applyBorder="1" applyAlignment="1">
      <alignment horizontal="center" vertical="top" wrapText="1"/>
    </xf>
    <xf numFmtId="166" fontId="27" fillId="5" borderId="4" xfId="0" applyNumberFormat="1" applyFont="1" applyFill="1" applyBorder="1" applyAlignment="1">
      <alignment horizontal="center" vertical="top" wrapText="1"/>
    </xf>
    <xf numFmtId="0" fontId="27" fillId="0" borderId="2" xfId="0" applyFont="1" applyBorder="1" applyAlignment="1">
      <alignment horizontal="center" vertical="top" wrapText="1"/>
    </xf>
    <xf numFmtId="0" fontId="27" fillId="0" borderId="4" xfId="0" applyFont="1" applyBorder="1" applyAlignment="1">
      <alignment horizontal="center" vertical="top" wrapText="1"/>
    </xf>
    <xf numFmtId="0" fontId="27" fillId="0" borderId="1" xfId="0" applyFont="1" applyBorder="1" applyAlignment="1">
      <alignment horizontal="center" vertical="top" wrapText="1"/>
    </xf>
    <xf numFmtId="1" fontId="27" fillId="5" borderId="1" xfId="0" applyNumberFormat="1" applyFont="1" applyFill="1" applyBorder="1" applyAlignment="1">
      <alignment horizontal="center" vertical="top" wrapText="1"/>
    </xf>
    <xf numFmtId="49" fontId="62" fillId="11" borderId="2" xfId="0" applyNumberFormat="1" applyFont="1" applyFill="1" applyBorder="1" applyAlignment="1">
      <alignment horizontal="left" vertical="center" wrapText="1"/>
    </xf>
    <xf numFmtId="49" fontId="62" fillId="11" borderId="6" xfId="0" applyNumberFormat="1" applyFont="1" applyFill="1" applyBorder="1" applyAlignment="1">
      <alignment horizontal="left" vertical="center" wrapText="1"/>
    </xf>
    <xf numFmtId="49" fontId="62" fillId="11" borderId="4" xfId="0" applyNumberFormat="1" applyFont="1" applyFill="1" applyBorder="1" applyAlignment="1">
      <alignment horizontal="left" vertical="center" wrapText="1"/>
    </xf>
    <xf numFmtId="0" fontId="62" fillId="11" borderId="1" xfId="0" applyFont="1" applyFill="1" applyBorder="1" applyAlignment="1">
      <alignment horizontal="center" vertical="center" wrapText="1"/>
    </xf>
    <xf numFmtId="0" fontId="27" fillId="5" borderId="1" xfId="0" applyFont="1" applyFill="1" applyBorder="1" applyAlignment="1">
      <alignment vertical="top" wrapText="1"/>
    </xf>
    <xf numFmtId="165" fontId="27" fillId="5" borderId="1" xfId="0" applyNumberFormat="1" applyFont="1" applyFill="1" applyBorder="1" applyAlignment="1">
      <alignment horizontal="left" vertical="top" wrapText="1"/>
    </xf>
    <xf numFmtId="0" fontId="27" fillId="0" borderId="2" xfId="0" applyFont="1" applyBorder="1" applyAlignment="1">
      <alignment horizontal="left" vertical="top" wrapText="1"/>
    </xf>
    <xf numFmtId="0" fontId="27" fillId="0" borderId="4" xfId="0" applyFont="1" applyBorder="1" applyAlignment="1">
      <alignment horizontal="left" vertical="top" wrapText="1"/>
    </xf>
    <xf numFmtId="0" fontId="27" fillId="5" borderId="1" xfId="0" applyFont="1" applyFill="1" applyBorder="1" applyAlignment="1">
      <alignment horizontal="left" vertical="top" wrapText="1"/>
    </xf>
    <xf numFmtId="49" fontId="6" fillId="5" borderId="1" xfId="0" applyNumberFormat="1" applyFont="1" applyFill="1" applyBorder="1" applyAlignment="1">
      <alignment horizontal="right" vertical="top" wrapText="1"/>
    </xf>
    <xf numFmtId="49" fontId="27" fillId="0" borderId="2" xfId="0" applyNumberFormat="1" applyFont="1" applyBorder="1" applyAlignment="1">
      <alignment horizontal="left" vertical="top" wrapText="1"/>
    </xf>
    <xf numFmtId="49" fontId="27" fillId="0" borderId="4" xfId="0" applyNumberFormat="1" applyFont="1" applyBorder="1" applyAlignment="1">
      <alignment horizontal="left" vertical="top" wrapText="1"/>
    </xf>
    <xf numFmtId="0" fontId="62" fillId="10" borderId="3" xfId="0" applyFont="1" applyFill="1" applyBorder="1" applyAlignment="1">
      <alignment horizontal="left" vertical="top" wrapText="1"/>
    </xf>
    <xf numFmtId="0" fontId="62" fillId="10" borderId="5" xfId="0" applyFont="1" applyFill="1" applyBorder="1" applyAlignment="1">
      <alignment horizontal="left" vertical="top" wrapText="1"/>
    </xf>
    <xf numFmtId="49" fontId="62" fillId="11" borderId="15" xfId="0" applyNumberFormat="1" applyFont="1" applyFill="1" applyBorder="1" applyAlignment="1">
      <alignment horizontal="center" vertical="center" wrapText="1"/>
    </xf>
    <xf numFmtId="49" fontId="62" fillId="11" borderId="9" xfId="0" applyNumberFormat="1" applyFont="1" applyFill="1" applyBorder="1" applyAlignment="1">
      <alignment horizontal="center" vertical="center" wrapText="1"/>
    </xf>
    <xf numFmtId="49" fontId="62" fillId="11" borderId="13" xfId="0" applyNumberFormat="1" applyFont="1" applyFill="1" applyBorder="1" applyAlignment="1">
      <alignment horizontal="center" vertical="center" wrapText="1"/>
    </xf>
    <xf numFmtId="0" fontId="6" fillId="0" borderId="0" xfId="0" applyFont="1" applyAlignment="1">
      <alignment horizontal="right" vertical="center"/>
    </xf>
    <xf numFmtId="49" fontId="27" fillId="5" borderId="2" xfId="0" applyNumberFormat="1" applyFont="1" applyFill="1" applyBorder="1" applyAlignment="1">
      <alignment horizontal="left" vertical="top" wrapText="1"/>
    </xf>
    <xf numFmtId="49" fontId="27" fillId="5" borderId="4" xfId="0" applyNumberFormat="1" applyFont="1" applyFill="1" applyBorder="1" applyAlignment="1">
      <alignment horizontal="left" vertical="top" wrapText="1"/>
    </xf>
    <xf numFmtId="0" fontId="27" fillId="5" borderId="2" xfId="0" applyFont="1" applyFill="1" applyBorder="1" applyAlignment="1">
      <alignment vertical="top" wrapText="1"/>
    </xf>
    <xf numFmtId="0" fontId="27" fillId="5" borderId="4" xfId="0" applyFont="1" applyFill="1" applyBorder="1" applyAlignment="1">
      <alignment vertical="top" wrapText="1"/>
    </xf>
    <xf numFmtId="0" fontId="26" fillId="5" borderId="2" xfId="0" applyFont="1" applyFill="1" applyBorder="1" applyAlignment="1">
      <alignment horizontal="center" vertical="top" wrapText="1"/>
    </xf>
    <xf numFmtId="0" fontId="26" fillId="5" borderId="4" xfId="0" applyFont="1" applyFill="1" applyBorder="1" applyAlignment="1">
      <alignment horizontal="center" vertical="top" wrapText="1"/>
    </xf>
    <xf numFmtId="0" fontId="26" fillId="5" borderId="6" xfId="0" applyFont="1" applyFill="1" applyBorder="1" applyAlignment="1">
      <alignment horizontal="center" vertical="top" wrapText="1"/>
    </xf>
    <xf numFmtId="166" fontId="26" fillId="0" borderId="2" xfId="0" applyNumberFormat="1" applyFont="1" applyBorder="1" applyAlignment="1">
      <alignment horizontal="center" vertical="top" wrapText="1"/>
    </xf>
    <xf numFmtId="166" fontId="26" fillId="0" borderId="4" xfId="0" applyNumberFormat="1" applyFont="1" applyBorder="1" applyAlignment="1">
      <alignment horizontal="center" vertical="top" wrapText="1"/>
    </xf>
    <xf numFmtId="3" fontId="23" fillId="5" borderId="2" xfId="0" applyNumberFormat="1" applyFont="1" applyFill="1" applyBorder="1" applyAlignment="1">
      <alignment horizontal="center" vertical="top" wrapText="1"/>
    </xf>
    <xf numFmtId="3" fontId="23" fillId="5" borderId="4" xfId="0" applyNumberFormat="1" applyFont="1" applyFill="1" applyBorder="1" applyAlignment="1">
      <alignment horizontal="center" vertical="top" wrapText="1"/>
    </xf>
    <xf numFmtId="0" fontId="23" fillId="5" borderId="1" xfId="0" applyFont="1" applyFill="1" applyBorder="1" applyAlignment="1">
      <alignment horizontal="center" vertical="top" wrapText="1"/>
    </xf>
    <xf numFmtId="0" fontId="23" fillId="5" borderId="1" xfId="0" applyFont="1" applyFill="1" applyBorder="1" applyAlignment="1">
      <alignment vertical="top" wrapText="1"/>
    </xf>
    <xf numFmtId="0" fontId="28" fillId="5" borderId="0" xfId="0" applyFont="1" applyFill="1" applyAlignment="1">
      <alignment horizontal="right" vertical="center" wrapText="1"/>
    </xf>
    <xf numFmtId="0" fontId="15" fillId="5" borderId="6" xfId="0" applyFont="1" applyFill="1" applyBorder="1" applyAlignment="1">
      <alignment horizontal="center" vertical="top" wrapText="1"/>
    </xf>
    <xf numFmtId="0" fontId="10" fillId="10" borderId="3" xfId="0" applyFont="1" applyFill="1" applyBorder="1" applyAlignment="1">
      <alignment horizontal="left" vertical="top" wrapText="1"/>
    </xf>
    <xf numFmtId="0" fontId="10" fillId="10" borderId="5" xfId="0" applyFont="1" applyFill="1" applyBorder="1" applyAlignment="1">
      <alignment horizontal="left" vertical="top" wrapText="1"/>
    </xf>
    <xf numFmtId="0" fontId="26" fillId="0" borderId="2" xfId="0" applyFont="1" applyBorder="1" applyAlignment="1">
      <alignment horizontal="center" vertical="top" wrapText="1"/>
    </xf>
    <xf numFmtId="0" fontId="26" fillId="0" borderId="6" xfId="0" applyFont="1" applyBorder="1" applyAlignment="1">
      <alignment horizontal="center" vertical="top" wrapText="1"/>
    </xf>
    <xf numFmtId="0" fontId="26" fillId="0" borderId="4" xfId="0" applyFont="1" applyBorder="1" applyAlignment="1">
      <alignment horizontal="center" vertical="top" wrapText="1"/>
    </xf>
    <xf numFmtId="0" fontId="26" fillId="5" borderId="1" xfId="0" applyFont="1" applyFill="1" applyBorder="1" applyAlignment="1">
      <alignment horizontal="center" vertical="top" wrapText="1"/>
    </xf>
    <xf numFmtId="49" fontId="10" fillId="2" borderId="10" xfId="0" applyNumberFormat="1" applyFont="1" applyFill="1" applyBorder="1" applyAlignment="1">
      <alignment horizontal="right" vertical="top" wrapText="1"/>
    </xf>
    <xf numFmtId="49" fontId="10" fillId="2" borderId="7" xfId="0" applyNumberFormat="1" applyFont="1" applyFill="1" applyBorder="1" applyAlignment="1">
      <alignment horizontal="right" vertical="top" wrapText="1"/>
    </xf>
    <xf numFmtId="49" fontId="23" fillId="5" borderId="2" xfId="0" applyNumberFormat="1" applyFont="1" applyFill="1" applyBorder="1" applyAlignment="1">
      <alignment horizontal="left" vertical="top"/>
    </xf>
    <xf numFmtId="49" fontId="23" fillId="5" borderId="4" xfId="0" applyNumberFormat="1" applyFont="1" applyFill="1" applyBorder="1" applyAlignment="1">
      <alignment horizontal="left" vertical="top"/>
    </xf>
    <xf numFmtId="0" fontId="15" fillId="5" borderId="6" xfId="0" applyFont="1" applyFill="1" applyBorder="1" applyAlignment="1">
      <alignment horizontal="left" vertical="top" wrapText="1"/>
    </xf>
    <xf numFmtId="0" fontId="23" fillId="5" borderId="2" xfId="0" applyFont="1" applyFill="1" applyBorder="1" applyAlignment="1">
      <alignment horizontal="left" vertical="top" wrapText="1"/>
    </xf>
    <xf numFmtId="0" fontId="23" fillId="5" borderId="4" xfId="0" applyFont="1" applyFill="1" applyBorder="1" applyAlignment="1">
      <alignment horizontal="left" vertical="top" wrapText="1"/>
    </xf>
    <xf numFmtId="166" fontId="23" fillId="5" borderId="2" xfId="0" applyNumberFormat="1" applyFont="1" applyFill="1" applyBorder="1" applyAlignment="1">
      <alignment horizontal="center" vertical="top" wrapText="1"/>
    </xf>
    <xf numFmtId="166" fontId="23" fillId="5" borderId="4" xfId="0" applyNumberFormat="1" applyFont="1" applyFill="1" applyBorder="1" applyAlignment="1">
      <alignment horizontal="center" vertical="top" wrapText="1"/>
    </xf>
    <xf numFmtId="49" fontId="2" fillId="5" borderId="2" xfId="0" applyNumberFormat="1" applyFont="1" applyFill="1" applyBorder="1" applyAlignment="1">
      <alignment horizontal="center" vertical="center" textRotation="90" wrapText="1"/>
    </xf>
    <xf numFmtId="49" fontId="2" fillId="5" borderId="4" xfId="0" applyNumberFormat="1" applyFont="1" applyFill="1" applyBorder="1" applyAlignment="1">
      <alignment horizontal="center" vertical="center" textRotation="90" wrapText="1"/>
    </xf>
    <xf numFmtId="0" fontId="1" fillId="5" borderId="6" xfId="0" applyFont="1" applyFill="1" applyBorder="1" applyAlignment="1">
      <alignment horizontal="right" vertical="top" wrapText="1"/>
    </xf>
    <xf numFmtId="0" fontId="25" fillId="5" borderId="2" xfId="0" applyFont="1" applyFill="1" applyBorder="1" applyAlignment="1">
      <alignment horizontal="right" vertical="top" wrapText="1"/>
    </xf>
    <xf numFmtId="0" fontId="25" fillId="5" borderId="6" xfId="0" applyFont="1" applyFill="1" applyBorder="1" applyAlignment="1">
      <alignment horizontal="right" vertical="top" wrapText="1"/>
    </xf>
    <xf numFmtId="0" fontId="25" fillId="5" borderId="4" xfId="0" applyFont="1" applyFill="1" applyBorder="1" applyAlignment="1">
      <alignment horizontal="right" vertical="top" wrapText="1"/>
    </xf>
    <xf numFmtId="0" fontId="44" fillId="5" borderId="2" xfId="0" applyFont="1" applyFill="1" applyBorder="1" applyAlignment="1">
      <alignment horizontal="center" vertical="top" wrapText="1"/>
    </xf>
    <xf numFmtId="0" fontId="44" fillId="5" borderId="6" xfId="0" applyFont="1" applyFill="1" applyBorder="1" applyAlignment="1">
      <alignment horizontal="center" vertical="top" wrapText="1"/>
    </xf>
    <xf numFmtId="0" fontId="44" fillId="5" borderId="4" xfId="0" applyFont="1" applyFill="1" applyBorder="1" applyAlignment="1">
      <alignment horizontal="center" vertical="top" wrapText="1"/>
    </xf>
    <xf numFmtId="0" fontId="25" fillId="5" borderId="2" xfId="0" applyFont="1" applyFill="1" applyBorder="1" applyAlignment="1">
      <alignment horizontal="left" vertical="top" wrapText="1"/>
    </xf>
    <xf numFmtId="0" fontId="25" fillId="5" borderId="6" xfId="0" applyFont="1" applyFill="1" applyBorder="1" applyAlignment="1">
      <alignment horizontal="left" vertical="top" wrapText="1"/>
    </xf>
    <xf numFmtId="0" fontId="25" fillId="5" borderId="4" xfId="0" applyFont="1" applyFill="1" applyBorder="1" applyAlignment="1">
      <alignment horizontal="left" vertical="top" wrapText="1"/>
    </xf>
    <xf numFmtId="0" fontId="1" fillId="5" borderId="1" xfId="0" applyFont="1" applyFill="1" applyBorder="1" applyAlignment="1">
      <alignment horizontal="right" vertical="top" wrapText="1"/>
    </xf>
    <xf numFmtId="0" fontId="1" fillId="5" borderId="1" xfId="0" applyFont="1" applyFill="1" applyBorder="1" applyAlignment="1">
      <alignment horizontal="center" vertical="top" wrapText="1"/>
    </xf>
    <xf numFmtId="0" fontId="2" fillId="5" borderId="1" xfId="0" applyFont="1" applyFill="1" applyBorder="1" applyAlignment="1">
      <alignment horizontal="center" vertical="center" textRotation="90" wrapText="1"/>
    </xf>
    <xf numFmtId="0" fontId="4" fillId="5" borderId="0" xfId="0" applyFont="1" applyFill="1" applyAlignment="1">
      <alignment horizontal="center" vertical="top" wrapText="1"/>
    </xf>
    <xf numFmtId="0" fontId="1" fillId="5" borderId="6" xfId="0" applyFont="1" applyFill="1" applyBorder="1" applyAlignment="1">
      <alignment horizontal="center" vertical="top" wrapText="1"/>
    </xf>
    <xf numFmtId="0" fontId="6" fillId="5" borderId="0" xfId="0" applyFont="1" applyFill="1" applyAlignment="1">
      <alignment horizontal="right" vertical="center" wrapText="1"/>
    </xf>
    <xf numFmtId="0" fontId="25" fillId="5" borderId="1" xfId="0" applyFont="1" applyFill="1" applyBorder="1" applyAlignment="1">
      <alignment horizontal="left" vertical="top" wrapText="1"/>
    </xf>
    <xf numFmtId="49" fontId="1" fillId="5" borderId="6" xfId="0" applyNumberFormat="1" applyFont="1" applyFill="1" applyBorder="1" applyAlignment="1">
      <alignment horizontal="left" vertical="top" wrapText="1"/>
    </xf>
    <xf numFmtId="49" fontId="25" fillId="5" borderId="2" xfId="0" applyNumberFormat="1" applyFont="1" applyFill="1" applyBorder="1" applyAlignment="1">
      <alignment horizontal="left" vertical="top" wrapText="1"/>
    </xf>
    <xf numFmtId="49" fontId="25" fillId="5" borderId="6" xfId="0" applyNumberFormat="1" applyFont="1" applyFill="1" applyBorder="1" applyAlignment="1">
      <alignment horizontal="left" vertical="top" wrapText="1"/>
    </xf>
    <xf numFmtId="49" fontId="25" fillId="5" borderId="4" xfId="0" applyNumberFormat="1" applyFont="1" applyFill="1" applyBorder="1" applyAlignment="1">
      <alignment horizontal="left" vertical="top" wrapText="1"/>
    </xf>
    <xf numFmtId="49" fontId="10" fillId="11" borderId="8" xfId="0" applyNumberFormat="1" applyFont="1" applyFill="1" applyBorder="1" applyAlignment="1">
      <alignment horizontal="center" vertical="center" wrapText="1"/>
    </xf>
    <xf numFmtId="49" fontId="10" fillId="11" borderId="14" xfId="0" applyNumberFormat="1" applyFont="1" applyFill="1" applyBorder="1" applyAlignment="1">
      <alignment horizontal="center" vertical="center" wrapText="1"/>
    </xf>
    <xf numFmtId="49" fontId="10" fillId="11" borderId="7" xfId="0" applyNumberFormat="1" applyFont="1" applyFill="1" applyBorder="1" applyAlignment="1">
      <alignment horizontal="center" vertical="center" wrapText="1"/>
    </xf>
    <xf numFmtId="49" fontId="9" fillId="10" borderId="1" xfId="0" applyNumberFormat="1" applyFont="1" applyFill="1" applyBorder="1" applyAlignment="1">
      <alignment horizontal="left" vertical="top" wrapText="1"/>
    </xf>
    <xf numFmtId="49" fontId="6" fillId="2" borderId="3" xfId="0" applyNumberFormat="1" applyFont="1" applyFill="1" applyBorder="1" applyAlignment="1">
      <alignment horizontal="right" vertical="top" wrapText="1"/>
    </xf>
    <xf numFmtId="49" fontId="6" fillId="2" borderId="12" xfId="0" applyNumberFormat="1" applyFont="1" applyFill="1" applyBorder="1" applyAlignment="1">
      <alignment horizontal="right" vertical="top" wrapText="1"/>
    </xf>
    <xf numFmtId="49" fontId="6" fillId="2" borderId="5" xfId="0" applyNumberFormat="1" applyFont="1" applyFill="1" applyBorder="1" applyAlignment="1">
      <alignment horizontal="right" vertical="top" wrapText="1"/>
    </xf>
    <xf numFmtId="49" fontId="2" fillId="5" borderId="2" xfId="0" applyNumberFormat="1" applyFont="1" applyFill="1" applyBorder="1" applyAlignment="1">
      <alignment horizontal="right" vertical="top" wrapText="1"/>
    </xf>
    <xf numFmtId="49" fontId="2" fillId="5" borderId="6" xfId="0" applyNumberFormat="1" applyFont="1" applyFill="1" applyBorder="1" applyAlignment="1">
      <alignment horizontal="right" vertical="top" wrapText="1"/>
    </xf>
    <xf numFmtId="49" fontId="2" fillId="5" borderId="4" xfId="0" applyNumberFormat="1" applyFont="1" applyFill="1" applyBorder="1" applyAlignment="1">
      <alignment horizontal="right" vertical="top" wrapText="1"/>
    </xf>
    <xf numFmtId="49" fontId="1" fillId="0" borderId="2"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49" fontId="1" fillId="5" borderId="2" xfId="0" applyNumberFormat="1" applyFont="1" applyFill="1" applyBorder="1" applyAlignment="1">
      <alignment horizontal="left" vertical="top"/>
    </xf>
    <xf numFmtId="49" fontId="1" fillId="5" borderId="6" xfId="0" applyNumberFormat="1" applyFont="1" applyFill="1" applyBorder="1" applyAlignment="1">
      <alignment horizontal="left" vertical="top"/>
    </xf>
    <xf numFmtId="49" fontId="1" fillId="5" borderId="4" xfId="0" applyNumberFormat="1" applyFont="1" applyFill="1" applyBorder="1" applyAlignment="1">
      <alignment horizontal="left" vertical="top"/>
    </xf>
    <xf numFmtId="49" fontId="2" fillId="5" borderId="2" xfId="0" applyNumberFormat="1" applyFont="1" applyFill="1" applyBorder="1" applyAlignment="1">
      <alignment horizontal="center" vertical="top" wrapText="1"/>
    </xf>
    <xf numFmtId="49" fontId="2" fillId="5" borderId="4" xfId="0" applyNumberFormat="1" applyFont="1" applyFill="1" applyBorder="1" applyAlignment="1">
      <alignment horizontal="center" vertical="top" wrapText="1"/>
    </xf>
    <xf numFmtId="0" fontId="25" fillId="5" borderId="2" xfId="0" applyFont="1" applyFill="1" applyBorder="1" applyAlignment="1">
      <alignment horizontal="center" vertical="top" wrapText="1"/>
    </xf>
    <xf numFmtId="0" fontId="25" fillId="5" borderId="4" xfId="0" applyFont="1" applyFill="1" applyBorder="1" applyAlignment="1">
      <alignment horizontal="center" vertical="top" wrapText="1"/>
    </xf>
    <xf numFmtId="49" fontId="25" fillId="5" borderId="2" xfId="0" applyNumberFormat="1" applyFont="1" applyFill="1" applyBorder="1" applyAlignment="1">
      <alignment horizontal="center" vertical="top" wrapText="1"/>
    </xf>
    <xf numFmtId="49" fontId="25" fillId="5" borderId="6" xfId="0" applyNumberFormat="1" applyFont="1" applyFill="1" applyBorder="1" applyAlignment="1">
      <alignment horizontal="center" vertical="top" wrapText="1"/>
    </xf>
    <xf numFmtId="49" fontId="25" fillId="5" borderId="4" xfId="0" applyNumberFormat="1" applyFont="1" applyFill="1" applyBorder="1" applyAlignment="1">
      <alignment horizontal="center" vertical="top" wrapText="1"/>
    </xf>
    <xf numFmtId="0" fontId="23" fillId="5" borderId="6" xfId="0" applyFont="1" applyFill="1" applyBorder="1" applyAlignment="1">
      <alignment horizontal="left" vertical="top" wrapText="1"/>
    </xf>
    <xf numFmtId="49" fontId="25" fillId="5" borderId="2" xfId="0" applyNumberFormat="1" applyFont="1" applyFill="1" applyBorder="1" applyAlignment="1">
      <alignment horizontal="right" vertical="top" wrapText="1"/>
    </xf>
    <xf numFmtId="49" fontId="25" fillId="5" borderId="6" xfId="0" applyNumberFormat="1" applyFont="1" applyFill="1" applyBorder="1" applyAlignment="1">
      <alignment horizontal="right" vertical="top" wrapText="1"/>
    </xf>
    <xf numFmtId="49" fontId="25" fillId="5" borderId="4" xfId="0" applyNumberFormat="1" applyFont="1" applyFill="1" applyBorder="1" applyAlignment="1">
      <alignment horizontal="right" vertical="top" wrapText="1"/>
    </xf>
    <xf numFmtId="0" fontId="1" fillId="5" borderId="6" xfId="0" applyFont="1" applyFill="1" applyBorder="1" applyAlignment="1">
      <alignment horizontal="left" vertical="top" wrapText="1"/>
    </xf>
    <xf numFmtId="166" fontId="1" fillId="5" borderId="2" xfId="0" applyNumberFormat="1" applyFont="1" applyFill="1" applyBorder="1" applyAlignment="1">
      <alignment horizontal="right" vertical="top" wrapText="1"/>
    </xf>
    <xf numFmtId="166" fontId="1" fillId="5" borderId="6" xfId="0" applyNumberFormat="1" applyFont="1" applyFill="1" applyBorder="1" applyAlignment="1">
      <alignment horizontal="right" vertical="top" wrapText="1"/>
    </xf>
    <xf numFmtId="166" fontId="1" fillId="5" borderId="4" xfId="0" applyNumberFormat="1" applyFont="1" applyFill="1" applyBorder="1" applyAlignment="1">
      <alignment horizontal="right" vertical="top" wrapText="1"/>
    </xf>
    <xf numFmtId="0" fontId="28" fillId="10" borderId="3" xfId="0" applyFont="1" applyFill="1" applyBorder="1" applyAlignment="1">
      <alignment horizontal="left" vertical="top" wrapText="1"/>
    </xf>
    <xf numFmtId="0" fontId="28" fillId="10" borderId="5" xfId="0" applyFont="1" applyFill="1" applyBorder="1" applyAlignment="1">
      <alignment horizontal="left" vertical="top" wrapText="1"/>
    </xf>
    <xf numFmtId="49" fontId="26" fillId="0" borderId="1" xfId="0" applyNumberFormat="1" applyFont="1" applyBorder="1" applyAlignment="1">
      <alignment horizontal="center" vertical="top" wrapText="1"/>
    </xf>
    <xf numFmtId="0" fontId="26" fillId="0" borderId="1" xfId="0" applyFont="1" applyBorder="1" applyAlignment="1">
      <alignment horizontal="left" vertical="top" wrapText="1"/>
    </xf>
    <xf numFmtId="0" fontId="29" fillId="0" borderId="0" xfId="0" applyFont="1" applyAlignment="1">
      <alignment horizontal="center" wrapText="1"/>
    </xf>
    <xf numFmtId="49" fontId="28" fillId="5" borderId="1" xfId="0" applyNumberFormat="1" applyFont="1" applyFill="1" applyBorder="1" applyAlignment="1">
      <alignment horizontal="right" vertical="top" wrapText="1"/>
    </xf>
    <xf numFmtId="49" fontId="29" fillId="10" borderId="1" xfId="0" applyNumberFormat="1" applyFont="1" applyFill="1" applyBorder="1" applyAlignment="1">
      <alignment horizontal="right" vertical="top" wrapText="1"/>
    </xf>
    <xf numFmtId="0" fontId="26" fillId="0" borderId="1" xfId="0" applyFont="1" applyBorder="1" applyAlignment="1">
      <alignment horizontal="center" vertical="top" wrapText="1"/>
    </xf>
    <xf numFmtId="0" fontId="26" fillId="0" borderId="6" xfId="0" applyFont="1" applyBorder="1" applyAlignment="1">
      <alignment horizontal="left" vertical="top" wrapText="1"/>
    </xf>
    <xf numFmtId="3" fontId="26" fillId="0" borderId="1" xfId="0" applyNumberFormat="1" applyFont="1" applyBorder="1" applyAlignment="1">
      <alignment horizontal="left" vertical="top" wrapText="1"/>
    </xf>
    <xf numFmtId="0" fontId="15" fillId="5" borderId="2" xfId="11" applyFont="1" applyFill="1" applyBorder="1" applyAlignment="1">
      <alignment vertical="top" wrapText="1"/>
    </xf>
    <xf numFmtId="0" fontId="15" fillId="5" borderId="4" xfId="11" applyFont="1" applyFill="1" applyBorder="1" applyAlignment="1">
      <alignment vertical="top" wrapText="1"/>
    </xf>
    <xf numFmtId="3" fontId="26" fillId="5" borderId="2" xfId="0" applyNumberFormat="1" applyFont="1" applyFill="1" applyBorder="1" applyAlignment="1">
      <alignment horizontal="left" vertical="top" wrapText="1"/>
    </xf>
    <xf numFmtId="3" fontId="26" fillId="5" borderId="4" xfId="0" applyNumberFormat="1" applyFont="1" applyFill="1" applyBorder="1" applyAlignment="1">
      <alignment horizontal="left" vertical="top" wrapText="1"/>
    </xf>
    <xf numFmtId="3" fontId="26" fillId="5" borderId="1" xfId="0" applyNumberFormat="1" applyFont="1" applyFill="1" applyBorder="1" applyAlignment="1">
      <alignment horizontal="left" vertical="top" wrapText="1"/>
    </xf>
    <xf numFmtId="49" fontId="12" fillId="0" borderId="2" xfId="0" applyNumberFormat="1" applyFont="1" applyBorder="1" applyAlignment="1">
      <alignment horizontal="center" vertical="center" textRotation="90" wrapText="1"/>
    </xf>
    <xf numFmtId="49" fontId="12" fillId="0" borderId="4" xfId="0" applyNumberFormat="1" applyFont="1" applyBorder="1" applyAlignment="1">
      <alignment horizontal="center" vertical="center" textRotation="90" wrapText="1"/>
    </xf>
    <xf numFmtId="166" fontId="15" fillId="0" borderId="2" xfId="4" applyNumberFormat="1" applyFont="1" applyBorder="1" applyAlignment="1">
      <alignment horizontal="right" vertical="top" wrapText="1"/>
    </xf>
    <xf numFmtId="166" fontId="15" fillId="0" borderId="6" xfId="4" applyNumberFormat="1" applyFont="1" applyBorder="1" applyAlignment="1">
      <alignment horizontal="right" vertical="top" wrapText="1"/>
    </xf>
    <xf numFmtId="166" fontId="15" fillId="0" borderId="4" xfId="4" applyNumberFormat="1" applyFont="1" applyBorder="1" applyAlignment="1">
      <alignment horizontal="right" vertical="top" wrapText="1"/>
    </xf>
    <xf numFmtId="0" fontId="15" fillId="5" borderId="2" xfId="4" applyFont="1" applyFill="1" applyBorder="1" applyAlignment="1">
      <alignment horizontal="right" vertical="top" wrapText="1"/>
    </xf>
    <xf numFmtId="0" fontId="15" fillId="5" borderId="6" xfId="4" applyFont="1" applyFill="1" applyBorder="1" applyAlignment="1">
      <alignment horizontal="right" vertical="top" wrapText="1"/>
    </xf>
    <xf numFmtId="0" fontId="15" fillId="5" borderId="4" xfId="4" applyFont="1" applyFill="1" applyBorder="1" applyAlignment="1">
      <alignment horizontal="right" vertical="top" wrapText="1"/>
    </xf>
    <xf numFmtId="0" fontId="15" fillId="5" borderId="2" xfId="4" applyFont="1" applyFill="1" applyBorder="1" applyAlignment="1">
      <alignment horizontal="left" vertical="top" wrapText="1"/>
    </xf>
    <xf numFmtId="0" fontId="15" fillId="5" borderId="6" xfId="4" applyFont="1" applyFill="1" applyBorder="1" applyAlignment="1">
      <alignment horizontal="left" vertical="top" wrapText="1"/>
    </xf>
    <xf numFmtId="0" fontId="15" fillId="5" borderId="4" xfId="4" applyFont="1" applyFill="1" applyBorder="1" applyAlignment="1">
      <alignment horizontal="left" vertical="top" wrapText="1"/>
    </xf>
    <xf numFmtId="166" fontId="15" fillId="0" borderId="2" xfId="4" applyNumberFormat="1" applyFont="1" applyBorder="1" applyAlignment="1">
      <alignment horizontal="center" vertical="top" wrapText="1"/>
    </xf>
    <xf numFmtId="166" fontId="15" fillId="0" borderId="6" xfId="4" applyNumberFormat="1" applyFont="1" applyBorder="1" applyAlignment="1">
      <alignment horizontal="center" vertical="top" wrapText="1"/>
    </xf>
    <xf numFmtId="0" fontId="15" fillId="5" borderId="2" xfId="4" applyFont="1" applyFill="1" applyBorder="1" applyAlignment="1">
      <alignment vertical="top" wrapText="1"/>
    </xf>
    <xf numFmtId="0" fontId="15" fillId="5" borderId="6" xfId="4" applyFont="1" applyFill="1" applyBorder="1" applyAlignment="1">
      <alignment vertical="top" wrapText="1"/>
    </xf>
    <xf numFmtId="0" fontId="15" fillId="5" borderId="4" xfId="4" applyFont="1" applyFill="1" applyBorder="1" applyAlignment="1">
      <alignment vertical="top" wrapText="1"/>
    </xf>
    <xf numFmtId="49" fontId="15" fillId="5" borderId="2" xfId="4" applyNumberFormat="1" applyFont="1" applyFill="1" applyBorder="1" applyAlignment="1">
      <alignment horizontal="left" vertical="top" wrapText="1"/>
    </xf>
    <xf numFmtId="49" fontId="15" fillId="5" borderId="6" xfId="4" applyNumberFormat="1" applyFont="1" applyFill="1" applyBorder="1" applyAlignment="1">
      <alignment horizontal="left" vertical="top" wrapText="1"/>
    </xf>
    <xf numFmtId="49" fontId="15" fillId="5" borderId="4" xfId="4" applyNumberFormat="1" applyFont="1" applyFill="1" applyBorder="1" applyAlignment="1">
      <alignment horizontal="left" vertical="top" wrapText="1"/>
    </xf>
    <xf numFmtId="0" fontId="10" fillId="10" borderId="3" xfId="4" applyFont="1" applyFill="1" applyBorder="1" applyAlignment="1">
      <alignment horizontal="left" vertical="top" wrapText="1"/>
    </xf>
    <xf numFmtId="0" fontId="10" fillId="10" borderId="5" xfId="4" applyFont="1" applyFill="1" applyBorder="1" applyAlignment="1">
      <alignment horizontal="left" vertical="top" wrapText="1"/>
    </xf>
    <xf numFmtId="0" fontId="15" fillId="5" borderId="2" xfId="4" applyFont="1" applyFill="1" applyBorder="1" applyAlignment="1">
      <alignment horizontal="center" vertical="top" wrapText="1"/>
    </xf>
    <xf numFmtId="0" fontId="15" fillId="5" borderId="6" xfId="4" applyFont="1" applyFill="1" applyBorder="1" applyAlignment="1">
      <alignment horizontal="center" vertical="top" wrapText="1"/>
    </xf>
    <xf numFmtId="0" fontId="15" fillId="5" borderId="4" xfId="4" applyFont="1" applyFill="1" applyBorder="1" applyAlignment="1">
      <alignment horizontal="center" vertical="top" wrapText="1"/>
    </xf>
    <xf numFmtId="0" fontId="15" fillId="0" borderId="2" xfId="4" applyFont="1" applyBorder="1" applyAlignment="1">
      <alignment horizontal="left" vertical="top" wrapText="1"/>
    </xf>
    <xf numFmtId="0" fontId="15" fillId="0" borderId="6" xfId="4" applyFont="1" applyBorder="1" applyAlignment="1">
      <alignment horizontal="left" vertical="top" wrapText="1"/>
    </xf>
    <xf numFmtId="0" fontId="15" fillId="0" borderId="4" xfId="4" applyFont="1" applyBorder="1" applyAlignment="1">
      <alignment horizontal="left" vertical="top" wrapText="1"/>
    </xf>
    <xf numFmtId="0" fontId="15" fillId="0" borderId="1" xfId="4" applyFont="1" applyBorder="1" applyAlignment="1">
      <alignment vertical="top" wrapText="1"/>
    </xf>
    <xf numFmtId="0" fontId="16" fillId="0" borderId="0" xfId="4" applyFont="1" applyAlignment="1">
      <alignment horizontal="center" vertical="top" wrapText="1"/>
    </xf>
    <xf numFmtId="166" fontId="32" fillId="5" borderId="1" xfId="0" applyNumberFormat="1" applyFont="1" applyFill="1" applyBorder="1" applyAlignment="1">
      <alignment horizontal="center" vertical="top" wrapText="1"/>
    </xf>
    <xf numFmtId="166" fontId="15" fillId="5" borderId="2" xfId="0" applyNumberFormat="1" applyFont="1" applyFill="1" applyBorder="1" applyAlignment="1">
      <alignment vertical="top" wrapText="1"/>
    </xf>
    <xf numFmtId="166" fontId="15" fillId="5" borderId="6" xfId="0" applyNumberFormat="1" applyFont="1" applyFill="1" applyBorder="1" applyAlignment="1">
      <alignment vertical="top" wrapText="1"/>
    </xf>
    <xf numFmtId="166" fontId="15" fillId="5" borderId="4" xfId="0" applyNumberFormat="1" applyFont="1" applyFill="1" applyBorder="1" applyAlignment="1">
      <alignment vertical="top" wrapText="1"/>
    </xf>
    <xf numFmtId="49" fontId="10" fillId="2" borderId="1" xfId="0" applyNumberFormat="1" applyFont="1" applyFill="1" applyBorder="1" applyAlignment="1">
      <alignment horizontal="right" vertical="top" wrapText="1"/>
    </xf>
    <xf numFmtId="166" fontId="32" fillId="5" borderId="2" xfId="0" applyNumberFormat="1" applyFont="1" applyFill="1" applyBorder="1" applyAlignment="1">
      <alignment horizontal="center" vertical="top" wrapText="1"/>
    </xf>
    <xf numFmtId="166" fontId="32" fillId="5" borderId="6" xfId="0" applyNumberFormat="1" applyFont="1" applyFill="1" applyBorder="1" applyAlignment="1">
      <alignment horizontal="center" vertical="top" wrapText="1"/>
    </xf>
    <xf numFmtId="166" fontId="32" fillId="5" borderId="4" xfId="0" applyNumberFormat="1" applyFont="1" applyFill="1" applyBorder="1" applyAlignment="1">
      <alignment horizontal="center" vertical="top" wrapText="1"/>
    </xf>
    <xf numFmtId="166" fontId="15" fillId="5" borderId="2" xfId="0" applyNumberFormat="1" applyFont="1" applyFill="1" applyBorder="1" applyAlignment="1">
      <alignment horizontal="center" vertical="top" wrapText="1"/>
    </xf>
    <xf numFmtId="166" fontId="15" fillId="5" borderId="4" xfId="0" applyNumberFormat="1" applyFont="1" applyFill="1" applyBorder="1" applyAlignment="1">
      <alignment horizontal="center" vertical="top" wrapText="1"/>
    </xf>
    <xf numFmtId="49" fontId="1" fillId="0" borderId="2" xfId="6" applyNumberFormat="1" applyBorder="1" applyAlignment="1">
      <alignment horizontal="left" vertical="top" wrapText="1"/>
    </xf>
    <xf numFmtId="49" fontId="1" fillId="0" borderId="4" xfId="6" applyNumberFormat="1" applyBorder="1" applyAlignment="1">
      <alignment horizontal="left" vertical="top" wrapText="1"/>
    </xf>
    <xf numFmtId="0" fontId="1" fillId="5" borderId="6" xfId="6" applyFill="1" applyBorder="1" applyAlignment="1">
      <alignment horizontal="right" vertical="top" wrapText="1"/>
    </xf>
    <xf numFmtId="0" fontId="1" fillId="0" borderId="2" xfId="6" applyBorder="1" applyAlignment="1">
      <alignment vertical="top" wrapText="1"/>
    </xf>
    <xf numFmtId="0" fontId="1" fillId="0" borderId="4" xfId="6" applyBorder="1" applyAlignment="1">
      <alignment vertical="top" wrapText="1"/>
    </xf>
    <xf numFmtId="166" fontId="27" fillId="5" borderId="2" xfId="0" applyNumberFormat="1" applyFont="1" applyFill="1" applyBorder="1" applyAlignment="1">
      <alignment horizontal="right" vertical="top"/>
    </xf>
    <xf numFmtId="166" fontId="27" fillId="5" borderId="6" xfId="0" applyNumberFormat="1" applyFont="1" applyFill="1" applyBorder="1" applyAlignment="1">
      <alignment horizontal="right" vertical="top"/>
    </xf>
    <xf numFmtId="166" fontId="27" fillId="5" borderId="4" xfId="0" applyNumberFormat="1" applyFont="1" applyFill="1" applyBorder="1" applyAlignment="1">
      <alignment horizontal="right" vertical="top"/>
    </xf>
    <xf numFmtId="49" fontId="15" fillId="0" borderId="1" xfId="6" applyNumberFormat="1" applyFont="1" applyBorder="1" applyAlignment="1">
      <alignment horizontal="left" vertical="top" wrapText="1"/>
    </xf>
    <xf numFmtId="0" fontId="9" fillId="10" borderId="3" xfId="6" applyFont="1" applyFill="1" applyBorder="1" applyAlignment="1">
      <alignment horizontal="left" vertical="top" wrapText="1"/>
    </xf>
    <xf numFmtId="0" fontId="9" fillId="10" borderId="5" xfId="6" applyFont="1" applyFill="1" applyBorder="1" applyAlignment="1">
      <alignment horizontal="left" vertical="top" wrapText="1"/>
    </xf>
    <xf numFmtId="0" fontId="9" fillId="10" borderId="1" xfId="6" applyFont="1" applyFill="1" applyBorder="1" applyAlignment="1">
      <alignment horizontal="left" vertical="top" wrapText="1"/>
    </xf>
    <xf numFmtId="0" fontId="15" fillId="0" borderId="1" xfId="0" applyFont="1" applyBorder="1" applyAlignment="1">
      <alignment horizontal="left" vertical="top" wrapText="1"/>
    </xf>
    <xf numFmtId="49" fontId="1" fillId="0" borderId="15" xfId="6" applyNumberFormat="1" applyBorder="1" applyAlignment="1">
      <alignment horizontal="left" vertical="top" wrapText="1"/>
    </xf>
    <xf numFmtId="49" fontId="1" fillId="0" borderId="13" xfId="6" applyNumberFormat="1" applyBorder="1" applyAlignment="1">
      <alignment horizontal="left" vertical="top" wrapText="1"/>
    </xf>
    <xf numFmtId="0" fontId="1" fillId="0" borderId="2" xfId="6" applyBorder="1" applyAlignment="1">
      <alignment horizontal="left" vertical="top" wrapText="1"/>
    </xf>
    <xf numFmtId="0" fontId="1" fillId="0" borderId="6" xfId="6" applyBorder="1" applyAlignment="1">
      <alignment horizontal="left" vertical="top" wrapText="1"/>
    </xf>
    <xf numFmtId="0" fontId="1" fillId="0" borderId="4" xfId="6" applyBorder="1" applyAlignment="1">
      <alignment horizontal="left" vertical="top" wrapText="1"/>
    </xf>
    <xf numFmtId="0" fontId="1" fillId="5" borderId="1" xfId="6" applyFill="1" applyBorder="1" applyAlignment="1">
      <alignment horizontal="left" vertical="top" wrapText="1"/>
    </xf>
    <xf numFmtId="49" fontId="1" fillId="0" borderId="1" xfId="6" applyNumberFormat="1" applyBorder="1" applyAlignment="1">
      <alignment horizontal="left" vertical="top" wrapText="1"/>
    </xf>
    <xf numFmtId="49" fontId="4" fillId="10" borderId="1" xfId="6" applyNumberFormat="1" applyFont="1" applyFill="1" applyBorder="1" applyAlignment="1">
      <alignment horizontal="right" vertical="top" wrapText="1"/>
    </xf>
    <xf numFmtId="49" fontId="6" fillId="2" borderId="1" xfId="6" applyNumberFormat="1" applyFont="1" applyFill="1" applyBorder="1" applyAlignment="1">
      <alignment horizontal="right" vertical="top" wrapText="1"/>
    </xf>
    <xf numFmtId="49" fontId="15" fillId="0" borderId="2" xfId="6" applyNumberFormat="1" applyFont="1" applyBorder="1" applyAlignment="1">
      <alignment horizontal="left" vertical="top" wrapText="1"/>
    </xf>
    <xf numFmtId="49" fontId="15" fillId="0" borderId="4" xfId="6" applyNumberFormat="1" applyFont="1" applyBorder="1" applyAlignment="1">
      <alignment horizontal="left" vertical="top" wrapText="1"/>
    </xf>
    <xf numFmtId="49" fontId="15" fillId="5" borderId="1" xfId="6" applyNumberFormat="1" applyFont="1" applyFill="1" applyBorder="1" applyAlignment="1">
      <alignment horizontal="left" vertical="top" wrapText="1"/>
    </xf>
    <xf numFmtId="0" fontId="1" fillId="0" borderId="1" xfId="6" applyBorder="1" applyAlignment="1">
      <alignment horizontal="right" vertical="top" wrapText="1"/>
    </xf>
    <xf numFmtId="166" fontId="27" fillId="5" borderId="2" xfId="0" applyNumberFormat="1" applyFont="1" applyFill="1" applyBorder="1" applyAlignment="1">
      <alignment horizontal="left" vertical="top" wrapText="1"/>
    </xf>
    <xf numFmtId="166" fontId="27" fillId="5" borderId="4" xfId="0" applyNumberFormat="1" applyFont="1" applyFill="1" applyBorder="1" applyAlignment="1">
      <alignment horizontal="left" vertical="top" wrapText="1"/>
    </xf>
    <xf numFmtId="166" fontId="26" fillId="5" borderId="2" xfId="6" applyNumberFormat="1" applyFont="1" applyFill="1" applyBorder="1" applyAlignment="1">
      <alignment horizontal="left" vertical="top" wrapText="1"/>
    </xf>
    <xf numFmtId="166" fontId="26" fillId="5" borderId="6" xfId="6" applyNumberFormat="1" applyFont="1" applyFill="1" applyBorder="1" applyAlignment="1">
      <alignment horizontal="left" vertical="top" wrapText="1"/>
    </xf>
    <xf numFmtId="166" fontId="26" fillId="5" borderId="4" xfId="6" applyNumberFormat="1" applyFont="1" applyFill="1" applyBorder="1" applyAlignment="1">
      <alignment horizontal="left" vertical="top" wrapText="1"/>
    </xf>
    <xf numFmtId="166" fontId="26" fillId="5" borderId="2" xfId="0" applyNumberFormat="1" applyFont="1" applyFill="1" applyBorder="1" applyAlignment="1">
      <alignment horizontal="left" vertical="top" wrapText="1"/>
    </xf>
    <xf numFmtId="166" fontId="26" fillId="5" borderId="4" xfId="0" applyNumberFormat="1" applyFont="1" applyFill="1" applyBorder="1" applyAlignment="1">
      <alignment horizontal="left" vertical="top" wrapText="1"/>
    </xf>
    <xf numFmtId="3" fontId="1" fillId="0" borderId="2" xfId="6" applyNumberFormat="1" applyBorder="1" applyAlignment="1">
      <alignment horizontal="left" vertical="top" wrapText="1"/>
    </xf>
    <xf numFmtId="3" fontId="1" fillId="0" borderId="4" xfId="6" applyNumberFormat="1" applyBorder="1" applyAlignment="1">
      <alignment horizontal="left" vertical="top" wrapText="1"/>
    </xf>
    <xf numFmtId="0" fontId="57" fillId="0" borderId="3" xfId="0" applyFont="1" applyBorder="1" applyAlignment="1">
      <alignment horizontal="left" vertical="center" wrapText="1"/>
    </xf>
    <xf numFmtId="0" fontId="57" fillId="0" borderId="5" xfId="0" applyFont="1" applyBorder="1" applyAlignment="1">
      <alignment horizontal="left" vertical="center" wrapText="1"/>
    </xf>
    <xf numFmtId="0" fontId="55" fillId="0" borderId="10" xfId="0" applyFont="1" applyBorder="1" applyAlignment="1">
      <alignment horizontal="center" vertical="top" wrapText="1"/>
    </xf>
    <xf numFmtId="0" fontId="57" fillId="11" borderId="3" xfId="0" applyFont="1" applyFill="1" applyBorder="1" applyAlignment="1">
      <alignment horizontal="left" vertical="center" wrapText="1"/>
    </xf>
    <xf numFmtId="0" fontId="57" fillId="11" borderId="5" xfId="0" applyFont="1" applyFill="1" applyBorder="1" applyAlignment="1">
      <alignment horizontal="left" vertical="center" wrapText="1"/>
    </xf>
    <xf numFmtId="0" fontId="57" fillId="10" borderId="3" xfId="0" applyFont="1" applyFill="1" applyBorder="1" applyAlignment="1">
      <alignment horizontal="left" vertical="center" wrapText="1"/>
    </xf>
    <xf numFmtId="0" fontId="57" fillId="10" borderId="5" xfId="0" applyFont="1" applyFill="1" applyBorder="1" applyAlignment="1">
      <alignment horizontal="left" vertical="center" wrapText="1"/>
    </xf>
    <xf numFmtId="0" fontId="55" fillId="11" borderId="1" xfId="0" applyFont="1" applyFill="1" applyBorder="1" applyAlignment="1">
      <alignment horizontal="left" vertical="center" wrapText="1"/>
    </xf>
    <xf numFmtId="0" fontId="57" fillId="0" borderId="1" xfId="0" applyFont="1" applyBorder="1" applyAlignment="1">
      <alignment horizontal="left" vertical="center" wrapText="1"/>
    </xf>
  </cellXfs>
  <cellStyles count="13">
    <cellStyle name="Įprastas" xfId="0" builtinId="0"/>
    <cellStyle name="Įprastas 2" xfId="1" xr:uid="{00000000-0005-0000-0000-000001000000}"/>
    <cellStyle name="Įprastas 3" xfId="2" xr:uid="{00000000-0005-0000-0000-000002000000}"/>
    <cellStyle name="Įprastas 4" xfId="12" xr:uid="{A527792B-5FFB-4BEC-A947-AE414C9B2BA9}"/>
    <cellStyle name="Kablelis 2" xfId="3" xr:uid="{00000000-0005-0000-0000-000003000000}"/>
    <cellStyle name="Normal 2" xfId="4" xr:uid="{00000000-0005-0000-0000-000004000000}"/>
    <cellStyle name="Normal 3" xfId="5" xr:uid="{00000000-0005-0000-0000-000005000000}"/>
    <cellStyle name="Normal_biudžetas 6_2009 m 02 men biudzetas." xfId="11" xr:uid="{00000000-0005-0000-0000-000006000000}"/>
    <cellStyle name="Normal_Sheet1" xfId="6" xr:uid="{00000000-0005-0000-0000-000007000000}"/>
    <cellStyle name="Paprastas 2" xfId="7" xr:uid="{00000000-0005-0000-0000-000008000000}"/>
    <cellStyle name="Paprastas_Lapas1" xfId="8" xr:uid="{00000000-0005-0000-0000-000009000000}"/>
    <cellStyle name="Percent 2" xfId="10" xr:uid="{00000000-0005-0000-0000-00000A000000}"/>
    <cellStyle name="Procentai 2" xfId="9" xr:uid="{00000000-0005-0000-0000-00000B000000}"/>
  </cellStyles>
  <dxfs count="0"/>
  <tableStyles count="0" defaultTableStyle="TableStyleMedium9" defaultPivotStyle="PivotStyleLight16"/>
  <colors>
    <mruColors>
      <color rgb="FF63E3FD"/>
      <color rgb="FFFFFFCC"/>
      <color rgb="FF009900"/>
      <color rgb="FF188A3E"/>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1:M125"/>
  <sheetViews>
    <sheetView tabSelected="1" zoomScale="85" zoomScaleNormal="85" workbookViewId="0">
      <pane ySplit="20" topLeftCell="A21" activePane="bottomLeft" state="frozen"/>
      <selection activeCell="H12" sqref="H12:H18"/>
      <selection pane="bottomLeft" activeCell="G103" sqref="G103"/>
    </sheetView>
  </sheetViews>
  <sheetFormatPr defaultColWidth="9.140625" defaultRowHeight="12.75" x14ac:dyDescent="0.2"/>
  <cols>
    <col min="1" max="1" width="2.28515625" style="218" customWidth="1"/>
    <col min="2" max="2" width="17.140625" style="208" customWidth="1"/>
    <col min="3" max="3" width="59.5703125" style="218" customWidth="1"/>
    <col min="4" max="4" width="9" style="208" customWidth="1"/>
    <col min="5" max="5" width="13" style="217" customWidth="1"/>
    <col min="6" max="6" width="12.85546875" style="217" customWidth="1"/>
    <col min="7" max="7" width="13.140625" style="217" customWidth="1"/>
    <col min="8" max="8" width="11.5703125" style="489" customWidth="1"/>
    <col min="9" max="9" width="30" style="218" customWidth="1"/>
    <col min="10" max="10" width="8" style="217" customWidth="1"/>
    <col min="11" max="11" width="6.7109375" style="217" customWidth="1"/>
    <col min="12" max="12" width="7.42578125" style="217" customWidth="1"/>
    <col min="13" max="13" width="13.140625" style="218" customWidth="1"/>
    <col min="14" max="16384" width="9.140625" style="218"/>
  </cols>
  <sheetData>
    <row r="1" spans="2:12" hidden="1" x14ac:dyDescent="0.2"/>
    <row r="2" spans="2:12" hidden="1" x14ac:dyDescent="0.2"/>
    <row r="3" spans="2:12" hidden="1" x14ac:dyDescent="0.2"/>
    <row r="4" spans="2:12" hidden="1" x14ac:dyDescent="0.2"/>
    <row r="5" spans="2:12" hidden="1" x14ac:dyDescent="0.2"/>
    <row r="6" spans="2:12" hidden="1" x14ac:dyDescent="0.2"/>
    <row r="7" spans="2:12" hidden="1" x14ac:dyDescent="0.2"/>
    <row r="8" spans="2:12" hidden="1" x14ac:dyDescent="0.2"/>
    <row r="9" spans="2:12" hidden="1" x14ac:dyDescent="0.2"/>
    <row r="10" spans="2:12" hidden="1" x14ac:dyDescent="0.2"/>
    <row r="11" spans="2:12" ht="15" x14ac:dyDescent="0.25">
      <c r="I11" s="764" t="s">
        <v>1341</v>
      </c>
      <c r="J11" s="764"/>
      <c r="K11" s="764"/>
      <c r="L11" s="764"/>
    </row>
    <row r="12" spans="2:12" ht="15" x14ac:dyDescent="0.25">
      <c r="I12" s="764" t="s">
        <v>1342</v>
      </c>
      <c r="J12" s="764"/>
      <c r="K12" s="764"/>
      <c r="L12" s="764"/>
    </row>
    <row r="13" spans="2:12" x14ac:dyDescent="0.2">
      <c r="I13" s="761"/>
      <c r="J13" s="761"/>
      <c r="K13" s="761"/>
      <c r="L13" s="761"/>
    </row>
    <row r="14" spans="2:12" ht="18.75" x14ac:dyDescent="0.2">
      <c r="B14" s="765" t="s">
        <v>1343</v>
      </c>
      <c r="C14" s="765"/>
      <c r="D14" s="765"/>
      <c r="E14" s="765"/>
      <c r="F14" s="765"/>
      <c r="G14" s="765"/>
      <c r="H14" s="765"/>
      <c r="I14" s="765"/>
      <c r="J14" s="765"/>
      <c r="K14" s="765"/>
      <c r="L14" s="765"/>
    </row>
    <row r="15" spans="2:12" x14ac:dyDescent="0.2">
      <c r="I15" s="761"/>
      <c r="J15" s="761"/>
      <c r="K15" s="761"/>
      <c r="L15" s="761"/>
    </row>
    <row r="16" spans="2:12" ht="15.75" x14ac:dyDescent="0.2">
      <c r="B16" s="771" t="s">
        <v>1276</v>
      </c>
      <c r="C16" s="771"/>
      <c r="D16" s="771"/>
      <c r="E16" s="771"/>
      <c r="F16" s="771"/>
      <c r="G16" s="771"/>
      <c r="H16" s="771"/>
      <c r="I16" s="771"/>
      <c r="J16" s="771"/>
      <c r="K16" s="771"/>
      <c r="L16" s="771"/>
    </row>
    <row r="17" spans="2:13" ht="19.5" customHeight="1" x14ac:dyDescent="0.2">
      <c r="B17" s="365"/>
      <c r="C17" s="366"/>
      <c r="D17" s="365"/>
      <c r="E17" s="359"/>
      <c r="F17" s="367"/>
      <c r="G17" s="367"/>
      <c r="H17" s="367"/>
      <c r="I17" s="368"/>
      <c r="J17" s="777"/>
      <c r="K17" s="777"/>
      <c r="L17" s="777"/>
    </row>
    <row r="18" spans="2:13" ht="12.75" customHeight="1" x14ac:dyDescent="0.2">
      <c r="B18" s="782" t="s">
        <v>317</v>
      </c>
      <c r="C18" s="784" t="s">
        <v>456</v>
      </c>
      <c r="D18" s="785"/>
      <c r="E18" s="776" t="s">
        <v>318</v>
      </c>
      <c r="F18" s="776" t="s">
        <v>319</v>
      </c>
      <c r="G18" s="776" t="s">
        <v>320</v>
      </c>
      <c r="H18" s="776" t="s">
        <v>1174</v>
      </c>
      <c r="I18" s="776" t="s">
        <v>42</v>
      </c>
      <c r="J18" s="776"/>
      <c r="K18" s="776"/>
      <c r="L18" s="776"/>
    </row>
    <row r="19" spans="2:13" ht="13.5" customHeight="1" x14ac:dyDescent="0.2">
      <c r="B19" s="782"/>
      <c r="C19" s="786"/>
      <c r="D19" s="787"/>
      <c r="E19" s="776"/>
      <c r="F19" s="776"/>
      <c r="G19" s="776"/>
      <c r="H19" s="776"/>
      <c r="I19" s="776" t="s">
        <v>43</v>
      </c>
      <c r="J19" s="652"/>
      <c r="K19" s="652"/>
      <c r="L19" s="652"/>
    </row>
    <row r="20" spans="2:13" ht="66" customHeight="1" x14ac:dyDescent="0.2">
      <c r="B20" s="782"/>
      <c r="C20" s="786"/>
      <c r="D20" s="787"/>
      <c r="E20" s="776"/>
      <c r="F20" s="776"/>
      <c r="G20" s="776"/>
      <c r="H20" s="776"/>
      <c r="I20" s="776"/>
      <c r="J20" s="653" t="s">
        <v>927</v>
      </c>
      <c r="K20" s="653" t="s">
        <v>928</v>
      </c>
      <c r="L20" s="653" t="s">
        <v>929</v>
      </c>
    </row>
    <row r="21" spans="2:13" s="332" customFormat="1" ht="37.5" customHeight="1" x14ac:dyDescent="0.25">
      <c r="B21" s="654" t="s">
        <v>515</v>
      </c>
      <c r="C21" s="780" t="s">
        <v>597</v>
      </c>
      <c r="D21" s="781"/>
      <c r="E21" s="655">
        <f t="shared" ref="E21:G21" si="0">SUM(E22:E33)</f>
        <v>36308.200000000004</v>
      </c>
      <c r="F21" s="655">
        <f t="shared" si="0"/>
        <v>37210.300000000003</v>
      </c>
      <c r="G21" s="655">
        <f t="shared" si="0"/>
        <v>38136.300000000003</v>
      </c>
      <c r="H21" s="656"/>
      <c r="I21" s="657"/>
      <c r="J21" s="658"/>
      <c r="K21" s="658"/>
      <c r="L21" s="658"/>
    </row>
    <row r="22" spans="2:13" ht="31.5" customHeight="1" x14ac:dyDescent="0.2">
      <c r="B22" s="783" t="s">
        <v>600</v>
      </c>
      <c r="C22" s="818" t="s">
        <v>564</v>
      </c>
      <c r="D22" s="769" t="s">
        <v>5</v>
      </c>
      <c r="E22" s="778">
        <f>20815.3+26.6</f>
        <v>20841.899999999998</v>
      </c>
      <c r="F22" s="778">
        <v>21900</v>
      </c>
      <c r="G22" s="778">
        <v>22900</v>
      </c>
      <c r="H22" s="812" t="s">
        <v>1196</v>
      </c>
      <c r="I22" s="167" t="s">
        <v>101</v>
      </c>
      <c r="J22" s="659">
        <v>1379</v>
      </c>
      <c r="K22" s="659" t="s">
        <v>982</v>
      </c>
      <c r="L22" s="659" t="s">
        <v>982</v>
      </c>
    </row>
    <row r="23" spans="2:13" ht="31.5" customHeight="1" x14ac:dyDescent="0.2">
      <c r="B23" s="783"/>
      <c r="C23" s="818"/>
      <c r="D23" s="770"/>
      <c r="E23" s="779"/>
      <c r="F23" s="779"/>
      <c r="G23" s="779"/>
      <c r="H23" s="813"/>
      <c r="I23" s="564" t="s">
        <v>32</v>
      </c>
      <c r="J23" s="660">
        <v>436</v>
      </c>
      <c r="K23" s="660" t="s">
        <v>983</v>
      </c>
      <c r="L23" s="660" t="s">
        <v>983</v>
      </c>
    </row>
    <row r="24" spans="2:13" ht="30.75" customHeight="1" x14ac:dyDescent="0.2">
      <c r="B24" s="783"/>
      <c r="C24" s="818"/>
      <c r="D24" s="169" t="s">
        <v>1</v>
      </c>
      <c r="E24" s="172">
        <v>4835.1000000000004</v>
      </c>
      <c r="F24" s="172">
        <v>13500</v>
      </c>
      <c r="G24" s="172">
        <v>13950</v>
      </c>
      <c r="H24" s="813"/>
      <c r="I24" s="769" t="s">
        <v>7</v>
      </c>
      <c r="J24" s="821">
        <v>5160</v>
      </c>
      <c r="K24" s="821" t="s">
        <v>984</v>
      </c>
      <c r="L24" s="821" t="s">
        <v>984</v>
      </c>
      <c r="M24" s="486"/>
    </row>
    <row r="25" spans="2:13" ht="30.75" customHeight="1" x14ac:dyDescent="0.2">
      <c r="B25" s="783"/>
      <c r="C25" s="818"/>
      <c r="D25" s="169" t="s">
        <v>854</v>
      </c>
      <c r="E25" s="172">
        <v>7561.4</v>
      </c>
      <c r="F25" s="172">
        <v>0</v>
      </c>
      <c r="G25" s="172">
        <v>0</v>
      </c>
      <c r="H25" s="813"/>
      <c r="I25" s="770"/>
      <c r="J25" s="822"/>
      <c r="K25" s="822"/>
      <c r="L25" s="822"/>
    </row>
    <row r="26" spans="2:13" ht="20.25" customHeight="1" x14ac:dyDescent="0.2">
      <c r="B26" s="783"/>
      <c r="C26" s="818"/>
      <c r="D26" s="169" t="s">
        <v>5</v>
      </c>
      <c r="E26" s="172">
        <v>133.4</v>
      </c>
      <c r="F26" s="172">
        <v>133.4</v>
      </c>
      <c r="G26" s="172">
        <v>133.4</v>
      </c>
      <c r="H26" s="813"/>
      <c r="I26" s="769" t="s">
        <v>102</v>
      </c>
      <c r="J26" s="773">
        <v>0</v>
      </c>
      <c r="K26" s="773">
        <v>0</v>
      </c>
      <c r="L26" s="773">
        <v>0</v>
      </c>
    </row>
    <row r="27" spans="2:13" ht="20.25" customHeight="1" x14ac:dyDescent="0.2">
      <c r="B27" s="783"/>
      <c r="C27" s="818"/>
      <c r="D27" s="169" t="s">
        <v>6</v>
      </c>
      <c r="E27" s="136">
        <v>1117.0999999999999</v>
      </c>
      <c r="F27" s="136">
        <v>1117.0999999999999</v>
      </c>
      <c r="G27" s="136">
        <v>1117.0999999999999</v>
      </c>
      <c r="H27" s="814"/>
      <c r="I27" s="770"/>
      <c r="J27" s="774"/>
      <c r="K27" s="774"/>
      <c r="L27" s="774"/>
    </row>
    <row r="28" spans="2:13" ht="44.25" customHeight="1" x14ac:dyDescent="0.2">
      <c r="B28" s="180" t="s">
        <v>602</v>
      </c>
      <c r="C28" s="158" t="s">
        <v>598</v>
      </c>
      <c r="D28" s="169" t="s">
        <v>5</v>
      </c>
      <c r="E28" s="136">
        <v>13.8</v>
      </c>
      <c r="F28" s="136">
        <v>13.8</v>
      </c>
      <c r="G28" s="136">
        <v>13.8</v>
      </c>
      <c r="H28" s="493"/>
      <c r="I28" s="169" t="s">
        <v>74</v>
      </c>
      <c r="J28" s="659">
        <v>445</v>
      </c>
      <c r="K28" s="659" t="s">
        <v>985</v>
      </c>
      <c r="L28" s="659" t="s">
        <v>985</v>
      </c>
    </row>
    <row r="29" spans="2:13" ht="21" customHeight="1" x14ac:dyDescent="0.2">
      <c r="B29" s="783" t="s">
        <v>659</v>
      </c>
      <c r="C29" s="783" t="s">
        <v>1004</v>
      </c>
      <c r="D29" s="180" t="s">
        <v>1</v>
      </c>
      <c r="E29" s="136">
        <v>50</v>
      </c>
      <c r="F29" s="136">
        <v>50</v>
      </c>
      <c r="G29" s="136">
        <v>0</v>
      </c>
      <c r="H29" s="483" t="s">
        <v>1177</v>
      </c>
      <c r="I29" s="769" t="s">
        <v>1007</v>
      </c>
      <c r="J29" s="773">
        <v>16</v>
      </c>
      <c r="K29" s="773">
        <v>16</v>
      </c>
      <c r="L29" s="773"/>
    </row>
    <row r="30" spans="2:13" ht="19.5" customHeight="1" x14ac:dyDescent="0.2">
      <c r="B30" s="783"/>
      <c r="C30" s="783"/>
      <c r="D30" s="180" t="s">
        <v>2</v>
      </c>
      <c r="E30" s="136">
        <v>1400</v>
      </c>
      <c r="F30" s="136">
        <v>330</v>
      </c>
      <c r="G30" s="136">
        <v>0</v>
      </c>
      <c r="H30" s="484"/>
      <c r="I30" s="810"/>
      <c r="J30" s="788"/>
      <c r="K30" s="788"/>
      <c r="L30" s="788"/>
    </row>
    <row r="31" spans="2:13" ht="24" customHeight="1" x14ac:dyDescent="0.2">
      <c r="B31" s="783"/>
      <c r="C31" s="783"/>
      <c r="D31" s="180" t="s">
        <v>5</v>
      </c>
      <c r="E31" s="136">
        <v>315</v>
      </c>
      <c r="F31" s="136">
        <v>144</v>
      </c>
      <c r="G31" s="136">
        <v>0</v>
      </c>
      <c r="H31" s="485"/>
      <c r="I31" s="770"/>
      <c r="J31" s="774"/>
      <c r="K31" s="774"/>
      <c r="L31" s="774"/>
    </row>
    <row r="32" spans="2:13" ht="57.75" customHeight="1" x14ac:dyDescent="0.2">
      <c r="B32" s="180" t="s">
        <v>601</v>
      </c>
      <c r="C32" s="169" t="s">
        <v>896</v>
      </c>
      <c r="D32" s="169" t="s">
        <v>1</v>
      </c>
      <c r="E32" s="136">
        <v>18.5</v>
      </c>
      <c r="F32" s="136">
        <v>0</v>
      </c>
      <c r="G32" s="136">
        <v>0</v>
      </c>
      <c r="H32" s="493"/>
      <c r="I32" s="169" t="s">
        <v>1003</v>
      </c>
      <c r="J32" s="659">
        <v>1</v>
      </c>
      <c r="K32" s="659"/>
      <c r="L32" s="659"/>
    </row>
    <row r="33" spans="2:12" ht="36" customHeight="1" x14ac:dyDescent="0.2">
      <c r="B33" s="180" t="s">
        <v>1156</v>
      </c>
      <c r="C33" s="169" t="s">
        <v>1008</v>
      </c>
      <c r="D33" s="169" t="s">
        <v>1</v>
      </c>
      <c r="E33" s="136">
        <v>22</v>
      </c>
      <c r="F33" s="136">
        <v>22</v>
      </c>
      <c r="G33" s="136">
        <v>22</v>
      </c>
      <c r="H33" s="493"/>
      <c r="I33" s="169" t="s">
        <v>1009</v>
      </c>
      <c r="J33" s="659">
        <v>440</v>
      </c>
      <c r="K33" s="659">
        <v>440</v>
      </c>
      <c r="L33" s="659">
        <v>440</v>
      </c>
    </row>
    <row r="34" spans="2:12" s="332" customFormat="1" ht="30" customHeight="1" x14ac:dyDescent="0.25">
      <c r="B34" s="654" t="s">
        <v>611</v>
      </c>
      <c r="C34" s="780" t="s">
        <v>599</v>
      </c>
      <c r="D34" s="781"/>
      <c r="E34" s="655">
        <f t="shared" ref="E34:G34" si="1">SUM(E35:E44)</f>
        <v>3083.7000000000003</v>
      </c>
      <c r="F34" s="655">
        <f t="shared" si="1"/>
        <v>3386.7</v>
      </c>
      <c r="G34" s="655">
        <f t="shared" si="1"/>
        <v>3846.7</v>
      </c>
      <c r="H34" s="656"/>
      <c r="I34" s="657"/>
      <c r="J34" s="658"/>
      <c r="K34" s="658"/>
      <c r="L34" s="658"/>
    </row>
    <row r="35" spans="2:12" ht="25.5" customHeight="1" x14ac:dyDescent="0.2">
      <c r="B35" s="783" t="s">
        <v>604</v>
      </c>
      <c r="C35" s="783" t="s">
        <v>603</v>
      </c>
      <c r="D35" s="169" t="s">
        <v>5</v>
      </c>
      <c r="E35" s="172">
        <v>56.4</v>
      </c>
      <c r="F35" s="172">
        <v>60</v>
      </c>
      <c r="G35" s="172">
        <v>65</v>
      </c>
      <c r="H35" s="812" t="s">
        <v>1175</v>
      </c>
      <c r="I35" s="769" t="s">
        <v>107</v>
      </c>
      <c r="J35" s="661" t="s">
        <v>987</v>
      </c>
      <c r="K35" s="661" t="s">
        <v>986</v>
      </c>
      <c r="L35" s="661" t="s">
        <v>986</v>
      </c>
    </row>
    <row r="36" spans="2:12" ht="26.25" customHeight="1" x14ac:dyDescent="0.2">
      <c r="B36" s="783"/>
      <c r="C36" s="783"/>
      <c r="D36" s="169" t="s">
        <v>1</v>
      </c>
      <c r="E36" s="172">
        <v>2055.3000000000002</v>
      </c>
      <c r="F36" s="172">
        <v>2200</v>
      </c>
      <c r="G36" s="172">
        <v>2400</v>
      </c>
      <c r="H36" s="813"/>
      <c r="I36" s="810"/>
      <c r="J36" s="662"/>
      <c r="K36" s="662"/>
      <c r="L36" s="662"/>
    </row>
    <row r="37" spans="2:12" ht="21.75" customHeight="1" x14ac:dyDescent="0.2">
      <c r="B37" s="783"/>
      <c r="C37" s="783"/>
      <c r="D37" s="169" t="s">
        <v>6</v>
      </c>
      <c r="E37" s="136">
        <v>338.7</v>
      </c>
      <c r="F37" s="136">
        <v>338.7</v>
      </c>
      <c r="G37" s="136">
        <v>228.7</v>
      </c>
      <c r="H37" s="814"/>
      <c r="I37" s="810"/>
      <c r="J37" s="662"/>
      <c r="K37" s="662"/>
      <c r="L37" s="662"/>
    </row>
    <row r="38" spans="2:12" ht="22.5" customHeight="1" x14ac:dyDescent="0.2">
      <c r="B38" s="181" t="s">
        <v>605</v>
      </c>
      <c r="C38" s="800" t="s">
        <v>84</v>
      </c>
      <c r="D38" s="167" t="s">
        <v>5</v>
      </c>
      <c r="E38" s="136">
        <v>296.3</v>
      </c>
      <c r="F38" s="136">
        <v>300</v>
      </c>
      <c r="G38" s="136">
        <v>305</v>
      </c>
      <c r="H38" s="812" t="s">
        <v>1175</v>
      </c>
      <c r="I38" s="663" t="s">
        <v>76</v>
      </c>
      <c r="J38" s="660">
        <v>66</v>
      </c>
      <c r="K38" s="660">
        <v>70</v>
      </c>
      <c r="L38" s="660">
        <v>70</v>
      </c>
    </row>
    <row r="39" spans="2:12" ht="22.5" customHeight="1" x14ac:dyDescent="0.2">
      <c r="B39" s="562"/>
      <c r="C39" s="805"/>
      <c r="D39" s="167" t="s">
        <v>1</v>
      </c>
      <c r="E39" s="136">
        <v>258</v>
      </c>
      <c r="F39" s="136">
        <v>258</v>
      </c>
      <c r="G39" s="136">
        <v>258</v>
      </c>
      <c r="H39" s="814"/>
      <c r="I39" s="664"/>
      <c r="J39" s="665"/>
      <c r="K39" s="665"/>
      <c r="L39" s="665"/>
    </row>
    <row r="40" spans="2:12" ht="36" customHeight="1" x14ac:dyDescent="0.2">
      <c r="B40" s="180" t="s">
        <v>606</v>
      </c>
      <c r="C40" s="158" t="s">
        <v>56</v>
      </c>
      <c r="D40" s="169" t="s">
        <v>1</v>
      </c>
      <c r="E40" s="136">
        <v>9</v>
      </c>
      <c r="F40" s="136">
        <v>9</v>
      </c>
      <c r="G40" s="136">
        <v>10</v>
      </c>
      <c r="H40" s="493" t="s">
        <v>1176</v>
      </c>
      <c r="I40" s="567" t="s">
        <v>160</v>
      </c>
      <c r="J40" s="659">
        <v>10</v>
      </c>
      <c r="K40" s="659">
        <v>10</v>
      </c>
      <c r="L40" s="659">
        <v>10</v>
      </c>
    </row>
    <row r="41" spans="2:12" ht="38.25" customHeight="1" x14ac:dyDescent="0.2">
      <c r="B41" s="181" t="s">
        <v>607</v>
      </c>
      <c r="C41" s="181" t="s">
        <v>145</v>
      </c>
      <c r="D41" s="180" t="s">
        <v>1</v>
      </c>
      <c r="E41" s="136">
        <v>70</v>
      </c>
      <c r="F41" s="136">
        <v>70</v>
      </c>
      <c r="G41" s="136">
        <v>80</v>
      </c>
      <c r="H41" s="493" t="s">
        <v>1179</v>
      </c>
      <c r="I41" s="666" t="s">
        <v>127</v>
      </c>
      <c r="J41" s="659">
        <v>36</v>
      </c>
      <c r="K41" s="659">
        <v>36</v>
      </c>
      <c r="L41" s="659">
        <v>36</v>
      </c>
    </row>
    <row r="42" spans="2:12" ht="31.5" customHeight="1" x14ac:dyDescent="0.2">
      <c r="B42" s="181" t="s">
        <v>608</v>
      </c>
      <c r="C42" s="180" t="s">
        <v>1016</v>
      </c>
      <c r="D42" s="169" t="s">
        <v>1</v>
      </c>
      <c r="E42" s="136">
        <v>0</v>
      </c>
      <c r="F42" s="136">
        <v>31</v>
      </c>
      <c r="G42" s="136">
        <v>40</v>
      </c>
      <c r="H42" s="493" t="s">
        <v>1194</v>
      </c>
      <c r="I42" s="169" t="s">
        <v>988</v>
      </c>
      <c r="J42" s="667"/>
      <c r="K42" s="667" t="s">
        <v>67</v>
      </c>
      <c r="L42" s="667" t="s">
        <v>30</v>
      </c>
    </row>
    <row r="43" spans="2:12" s="24" customFormat="1" ht="33" customHeight="1" x14ac:dyDescent="0.2">
      <c r="B43" s="783" t="s">
        <v>865</v>
      </c>
      <c r="C43" s="793" t="s">
        <v>612</v>
      </c>
      <c r="D43" s="169" t="s">
        <v>1</v>
      </c>
      <c r="E43" s="172">
        <v>0</v>
      </c>
      <c r="F43" s="172">
        <v>20</v>
      </c>
      <c r="G43" s="172">
        <v>60</v>
      </c>
      <c r="H43" s="812" t="s">
        <v>1175</v>
      </c>
      <c r="I43" s="800" t="s">
        <v>1015</v>
      </c>
      <c r="J43" s="791"/>
      <c r="K43" s="815" t="s">
        <v>1014</v>
      </c>
      <c r="L43" s="815" t="s">
        <v>1014</v>
      </c>
    </row>
    <row r="44" spans="2:12" s="24" customFormat="1" ht="50.25" customHeight="1" x14ac:dyDescent="0.2">
      <c r="B44" s="783"/>
      <c r="C44" s="793"/>
      <c r="D44" s="169" t="s">
        <v>2</v>
      </c>
      <c r="E44" s="172">
        <v>0</v>
      </c>
      <c r="F44" s="172">
        <v>100</v>
      </c>
      <c r="G44" s="172">
        <v>400</v>
      </c>
      <c r="H44" s="814"/>
      <c r="I44" s="805"/>
      <c r="J44" s="794"/>
      <c r="K44" s="816"/>
      <c r="L44" s="816"/>
    </row>
    <row r="45" spans="2:12" s="332" customFormat="1" ht="54.75" customHeight="1" x14ac:dyDescent="0.25">
      <c r="B45" s="654" t="s">
        <v>610</v>
      </c>
      <c r="C45" s="780" t="s">
        <v>609</v>
      </c>
      <c r="D45" s="781"/>
      <c r="E45" s="655">
        <f t="shared" ref="E45:G45" si="2">SUM(E46:E55)</f>
        <v>1961.3999999999999</v>
      </c>
      <c r="F45" s="655">
        <f t="shared" si="2"/>
        <v>2348.3000000000002</v>
      </c>
      <c r="G45" s="655">
        <f t="shared" si="2"/>
        <v>1953.3</v>
      </c>
      <c r="H45" s="656"/>
      <c r="I45" s="657"/>
      <c r="J45" s="658"/>
      <c r="K45" s="658"/>
      <c r="L45" s="658"/>
    </row>
    <row r="46" spans="2:12" ht="27" customHeight="1" x14ac:dyDescent="0.2">
      <c r="B46" s="783" t="s">
        <v>616</v>
      </c>
      <c r="C46" s="818" t="s">
        <v>619</v>
      </c>
      <c r="D46" s="668" t="s">
        <v>5</v>
      </c>
      <c r="E46" s="136">
        <v>809.9</v>
      </c>
      <c r="F46" s="136">
        <v>830</v>
      </c>
      <c r="G46" s="136">
        <v>860</v>
      </c>
      <c r="H46" s="812" t="s">
        <v>1181</v>
      </c>
      <c r="I46" s="793" t="s">
        <v>121</v>
      </c>
      <c r="J46" s="772" t="s">
        <v>122</v>
      </c>
      <c r="K46" s="772" t="s">
        <v>122</v>
      </c>
      <c r="L46" s="772" t="s">
        <v>122</v>
      </c>
    </row>
    <row r="47" spans="2:12" ht="25.5" customHeight="1" x14ac:dyDescent="0.2">
      <c r="B47" s="783"/>
      <c r="C47" s="818"/>
      <c r="D47" s="169" t="s">
        <v>1</v>
      </c>
      <c r="E47" s="136">
        <v>158.19999999999999</v>
      </c>
      <c r="F47" s="136">
        <v>165</v>
      </c>
      <c r="G47" s="136">
        <v>170</v>
      </c>
      <c r="H47" s="813"/>
      <c r="I47" s="793"/>
      <c r="J47" s="772"/>
      <c r="K47" s="772"/>
      <c r="L47" s="772"/>
    </row>
    <row r="48" spans="2:12" ht="27.75" customHeight="1" x14ac:dyDescent="0.2">
      <c r="B48" s="783"/>
      <c r="C48" s="818"/>
      <c r="D48" s="169" t="s">
        <v>6</v>
      </c>
      <c r="E48" s="136">
        <v>23.3</v>
      </c>
      <c r="F48" s="136">
        <v>23.3</v>
      </c>
      <c r="G48" s="136">
        <v>23.3</v>
      </c>
      <c r="H48" s="814"/>
      <c r="I48" s="793"/>
      <c r="J48" s="772"/>
      <c r="K48" s="772"/>
      <c r="L48" s="772"/>
    </row>
    <row r="49" spans="2:12" ht="25.5" customHeight="1" x14ac:dyDescent="0.2">
      <c r="B49" s="783" t="s">
        <v>617</v>
      </c>
      <c r="C49" s="800" t="s">
        <v>613</v>
      </c>
      <c r="D49" s="169" t="s">
        <v>1</v>
      </c>
      <c r="E49" s="136">
        <v>0</v>
      </c>
      <c r="F49" s="136">
        <v>200</v>
      </c>
      <c r="G49" s="136">
        <v>200</v>
      </c>
      <c r="H49" s="483" t="s">
        <v>1189</v>
      </c>
      <c r="I49" s="800" t="s">
        <v>255</v>
      </c>
      <c r="J49" s="791"/>
      <c r="K49" s="791"/>
      <c r="L49" s="791" t="s">
        <v>30</v>
      </c>
    </row>
    <row r="50" spans="2:12" ht="22.5" customHeight="1" x14ac:dyDescent="0.2">
      <c r="B50" s="783"/>
      <c r="C50" s="801"/>
      <c r="D50" s="169" t="s">
        <v>4</v>
      </c>
      <c r="E50" s="136">
        <v>50</v>
      </c>
      <c r="F50" s="136">
        <v>0</v>
      </c>
      <c r="G50" s="136">
        <v>0</v>
      </c>
      <c r="H50" s="484"/>
      <c r="I50" s="801"/>
      <c r="J50" s="792"/>
      <c r="K50" s="792"/>
      <c r="L50" s="792"/>
    </row>
    <row r="51" spans="2:12" ht="22.5" customHeight="1" x14ac:dyDescent="0.2">
      <c r="B51" s="783"/>
      <c r="C51" s="801"/>
      <c r="D51" s="169" t="s">
        <v>2</v>
      </c>
      <c r="E51" s="136">
        <v>0</v>
      </c>
      <c r="F51" s="136">
        <v>900</v>
      </c>
      <c r="G51" s="136">
        <v>600</v>
      </c>
      <c r="H51" s="484"/>
      <c r="I51" s="801"/>
      <c r="J51" s="792"/>
      <c r="K51" s="792"/>
      <c r="L51" s="792"/>
    </row>
    <row r="52" spans="2:12" ht="24" customHeight="1" x14ac:dyDescent="0.2">
      <c r="B52" s="783" t="s">
        <v>618</v>
      </c>
      <c r="C52" s="819" t="s">
        <v>614</v>
      </c>
      <c r="D52" s="169" t="s">
        <v>1</v>
      </c>
      <c r="E52" s="136">
        <v>0</v>
      </c>
      <c r="F52" s="136">
        <v>30</v>
      </c>
      <c r="G52" s="136">
        <v>0</v>
      </c>
      <c r="H52" s="483"/>
      <c r="I52" s="800" t="s">
        <v>237</v>
      </c>
      <c r="J52" s="791"/>
      <c r="K52" s="791" t="s">
        <v>238</v>
      </c>
      <c r="L52" s="791"/>
    </row>
    <row r="53" spans="2:12" ht="23.25" customHeight="1" x14ac:dyDescent="0.2">
      <c r="B53" s="783"/>
      <c r="C53" s="820"/>
      <c r="D53" s="169" t="s">
        <v>4</v>
      </c>
      <c r="E53" s="136">
        <v>120</v>
      </c>
      <c r="F53" s="136">
        <v>0</v>
      </c>
      <c r="G53" s="136">
        <v>0</v>
      </c>
      <c r="H53" s="484" t="s">
        <v>1188</v>
      </c>
      <c r="I53" s="801"/>
      <c r="J53" s="792"/>
      <c r="K53" s="792"/>
      <c r="L53" s="792"/>
    </row>
    <row r="54" spans="2:12" ht="22.5" customHeight="1" x14ac:dyDescent="0.2">
      <c r="B54" s="783"/>
      <c r="C54" s="820"/>
      <c r="D54" s="169" t="s">
        <v>2</v>
      </c>
      <c r="E54" s="136">
        <v>800</v>
      </c>
      <c r="F54" s="136">
        <v>200</v>
      </c>
      <c r="G54" s="136">
        <v>0</v>
      </c>
      <c r="H54" s="484"/>
      <c r="I54" s="801"/>
      <c r="J54" s="792"/>
      <c r="K54" s="792"/>
      <c r="L54" s="792"/>
    </row>
    <row r="55" spans="2:12" ht="84" customHeight="1" x14ac:dyDescent="0.2">
      <c r="B55" s="181" t="s">
        <v>615</v>
      </c>
      <c r="C55" s="669" t="s">
        <v>620</v>
      </c>
      <c r="D55" s="169" t="s">
        <v>2</v>
      </c>
      <c r="E55" s="136">
        <v>0</v>
      </c>
      <c r="F55" s="136">
        <v>0</v>
      </c>
      <c r="G55" s="136">
        <v>100</v>
      </c>
      <c r="H55" s="493" t="s">
        <v>1188</v>
      </c>
      <c r="I55" s="669" t="s">
        <v>993</v>
      </c>
      <c r="J55" s="670"/>
      <c r="K55" s="670"/>
      <c r="L55" s="671" t="s">
        <v>1014</v>
      </c>
    </row>
    <row r="56" spans="2:12" s="332" customFormat="1" ht="26.25" customHeight="1" x14ac:dyDescent="0.25">
      <c r="B56" s="654" t="s">
        <v>621</v>
      </c>
      <c r="C56" s="780" t="s">
        <v>622</v>
      </c>
      <c r="D56" s="781"/>
      <c r="E56" s="655">
        <f>SUM(E57:E60)</f>
        <v>250.3</v>
      </c>
      <c r="F56" s="655">
        <f>SUM(F57:F60)</f>
        <v>263</v>
      </c>
      <c r="G56" s="655">
        <f>SUM(G57:G60)</f>
        <v>272</v>
      </c>
      <c r="H56" s="656"/>
      <c r="I56" s="657"/>
      <c r="J56" s="658"/>
      <c r="K56" s="658"/>
      <c r="L56" s="658"/>
    </row>
    <row r="57" spans="2:12" ht="43.5" customHeight="1" x14ac:dyDescent="0.2">
      <c r="B57" s="180" t="s">
        <v>623</v>
      </c>
      <c r="C57" s="158" t="s">
        <v>627</v>
      </c>
      <c r="D57" s="169" t="s">
        <v>1</v>
      </c>
      <c r="E57" s="136">
        <v>123</v>
      </c>
      <c r="F57" s="136">
        <v>131</v>
      </c>
      <c r="G57" s="136">
        <v>135</v>
      </c>
      <c r="H57" s="493" t="s">
        <v>1184</v>
      </c>
      <c r="I57" s="169" t="s">
        <v>240</v>
      </c>
      <c r="J57" s="659" t="s">
        <v>998</v>
      </c>
      <c r="K57" s="659" t="s">
        <v>998</v>
      </c>
      <c r="L57" s="659" t="s">
        <v>998</v>
      </c>
    </row>
    <row r="58" spans="2:12" ht="43.5" customHeight="1" x14ac:dyDescent="0.2">
      <c r="B58" s="180" t="s">
        <v>634</v>
      </c>
      <c r="C58" s="167" t="s">
        <v>624</v>
      </c>
      <c r="D58" s="169" t="s">
        <v>1</v>
      </c>
      <c r="E58" s="136">
        <v>104.3</v>
      </c>
      <c r="F58" s="136">
        <v>109</v>
      </c>
      <c r="G58" s="136">
        <v>114</v>
      </c>
      <c r="H58" s="493" t="s">
        <v>1182</v>
      </c>
      <c r="I58" s="169" t="s">
        <v>120</v>
      </c>
      <c r="J58" s="659">
        <v>294</v>
      </c>
      <c r="K58" s="659" t="s">
        <v>997</v>
      </c>
      <c r="L58" s="659" t="s">
        <v>997</v>
      </c>
    </row>
    <row r="59" spans="2:12" ht="42" customHeight="1" x14ac:dyDescent="0.2">
      <c r="B59" s="181" t="s">
        <v>633</v>
      </c>
      <c r="C59" s="181" t="s">
        <v>625</v>
      </c>
      <c r="D59" s="180" t="s">
        <v>1</v>
      </c>
      <c r="E59" s="136">
        <v>20</v>
      </c>
      <c r="F59" s="136">
        <v>20</v>
      </c>
      <c r="G59" s="136">
        <v>20</v>
      </c>
      <c r="H59" s="483" t="s">
        <v>1183</v>
      </c>
      <c r="I59" s="564" t="s">
        <v>33</v>
      </c>
      <c r="J59" s="159" t="s">
        <v>999</v>
      </c>
      <c r="K59" s="159" t="s">
        <v>999</v>
      </c>
      <c r="L59" s="159" t="s">
        <v>999</v>
      </c>
    </row>
    <row r="60" spans="2:12" ht="27.75" customHeight="1" x14ac:dyDescent="0.2">
      <c r="B60" s="180" t="s">
        <v>632</v>
      </c>
      <c r="C60" s="158" t="s">
        <v>626</v>
      </c>
      <c r="D60" s="180" t="s">
        <v>1</v>
      </c>
      <c r="E60" s="136">
        <v>3</v>
      </c>
      <c r="F60" s="136">
        <v>3</v>
      </c>
      <c r="G60" s="136">
        <v>3</v>
      </c>
      <c r="H60" s="493" t="s">
        <v>1184</v>
      </c>
      <c r="I60" s="169" t="s">
        <v>75</v>
      </c>
      <c r="J60" s="659">
        <v>1</v>
      </c>
      <c r="K60" s="659">
        <v>1</v>
      </c>
      <c r="L60" s="659">
        <v>1</v>
      </c>
    </row>
    <row r="61" spans="2:12" s="332" customFormat="1" ht="33.75" customHeight="1" x14ac:dyDescent="0.25">
      <c r="B61" s="654" t="s">
        <v>630</v>
      </c>
      <c r="C61" s="780" t="s">
        <v>628</v>
      </c>
      <c r="D61" s="781"/>
      <c r="E61" s="655">
        <f t="shared" ref="E61:G61" si="3">SUM(E62:E67)</f>
        <v>439.8</v>
      </c>
      <c r="F61" s="655">
        <f t="shared" si="3"/>
        <v>632</v>
      </c>
      <c r="G61" s="655">
        <f t="shared" si="3"/>
        <v>687</v>
      </c>
      <c r="H61" s="656"/>
      <c r="I61" s="657"/>
      <c r="J61" s="658"/>
      <c r="K61" s="658"/>
      <c r="L61" s="658"/>
    </row>
    <row r="62" spans="2:12" ht="39" customHeight="1" x14ac:dyDescent="0.2">
      <c r="B62" s="180" t="s">
        <v>635</v>
      </c>
      <c r="C62" s="158" t="s">
        <v>629</v>
      </c>
      <c r="D62" s="180" t="s">
        <v>1</v>
      </c>
      <c r="E62" s="136">
        <v>30</v>
      </c>
      <c r="F62" s="136">
        <v>30</v>
      </c>
      <c r="G62" s="136">
        <v>30</v>
      </c>
      <c r="H62" s="493" t="s">
        <v>1185</v>
      </c>
      <c r="I62" s="169" t="s">
        <v>264</v>
      </c>
      <c r="J62" s="659">
        <v>23</v>
      </c>
      <c r="K62" s="659">
        <v>23</v>
      </c>
      <c r="L62" s="659">
        <v>23</v>
      </c>
    </row>
    <row r="63" spans="2:12" ht="54.75" customHeight="1" x14ac:dyDescent="0.2">
      <c r="B63" s="180" t="s">
        <v>636</v>
      </c>
      <c r="C63" s="158" t="s">
        <v>642</v>
      </c>
      <c r="D63" s="180" t="s">
        <v>1</v>
      </c>
      <c r="E63" s="136">
        <v>57.7</v>
      </c>
      <c r="F63" s="136">
        <v>58</v>
      </c>
      <c r="G63" s="136">
        <v>63</v>
      </c>
      <c r="H63" s="493" t="s">
        <v>1186</v>
      </c>
      <c r="I63" s="169" t="s">
        <v>1005</v>
      </c>
      <c r="J63" s="659">
        <v>27</v>
      </c>
      <c r="K63" s="659">
        <v>29</v>
      </c>
      <c r="L63" s="659">
        <v>32</v>
      </c>
    </row>
    <row r="64" spans="2:12" ht="24.75" customHeight="1" x14ac:dyDescent="0.2">
      <c r="B64" s="180" t="s">
        <v>637</v>
      </c>
      <c r="C64" s="158" t="s">
        <v>924</v>
      </c>
      <c r="D64" s="180" t="s">
        <v>1</v>
      </c>
      <c r="E64" s="136">
        <v>67.099999999999994</v>
      </c>
      <c r="F64" s="136">
        <v>250</v>
      </c>
      <c r="G64" s="136">
        <v>300</v>
      </c>
      <c r="H64" s="493" t="s">
        <v>1180</v>
      </c>
      <c r="I64" s="169" t="s">
        <v>631</v>
      </c>
      <c r="J64" s="659" t="s">
        <v>1223</v>
      </c>
      <c r="K64" s="659" t="s">
        <v>1108</v>
      </c>
      <c r="L64" s="659" t="s">
        <v>1108</v>
      </c>
    </row>
    <row r="65" spans="2:12" ht="31.5" customHeight="1" x14ac:dyDescent="0.2">
      <c r="B65" s="180" t="s">
        <v>638</v>
      </c>
      <c r="C65" s="158" t="s">
        <v>923</v>
      </c>
      <c r="D65" s="180" t="s">
        <v>1</v>
      </c>
      <c r="E65" s="136">
        <v>150</v>
      </c>
      <c r="F65" s="136">
        <v>150</v>
      </c>
      <c r="G65" s="136">
        <v>150</v>
      </c>
      <c r="H65" s="493" t="s">
        <v>1192</v>
      </c>
      <c r="I65" s="169" t="s">
        <v>994</v>
      </c>
      <c r="J65" s="659">
        <v>4</v>
      </c>
      <c r="K65" s="659">
        <v>4</v>
      </c>
      <c r="L65" s="659">
        <v>4</v>
      </c>
    </row>
    <row r="66" spans="2:12" ht="42.75" customHeight="1" x14ac:dyDescent="0.2">
      <c r="B66" s="180" t="s">
        <v>640</v>
      </c>
      <c r="C66" s="158" t="s">
        <v>639</v>
      </c>
      <c r="D66" s="180" t="s">
        <v>1</v>
      </c>
      <c r="E66" s="136">
        <v>35</v>
      </c>
      <c r="F66" s="136">
        <v>44</v>
      </c>
      <c r="G66" s="136">
        <v>44</v>
      </c>
      <c r="H66" s="493" t="s">
        <v>1193</v>
      </c>
      <c r="I66" s="169" t="s">
        <v>995</v>
      </c>
      <c r="J66" s="659" t="s">
        <v>83</v>
      </c>
      <c r="K66" s="659" t="s">
        <v>83</v>
      </c>
      <c r="L66" s="659" t="s">
        <v>83</v>
      </c>
    </row>
    <row r="67" spans="2:12" ht="34.5" customHeight="1" x14ac:dyDescent="0.2">
      <c r="B67" s="180" t="s">
        <v>641</v>
      </c>
      <c r="C67" s="158" t="s">
        <v>889</v>
      </c>
      <c r="D67" s="180" t="s">
        <v>1</v>
      </c>
      <c r="E67" s="136">
        <v>100</v>
      </c>
      <c r="F67" s="136">
        <v>100</v>
      </c>
      <c r="G67" s="136">
        <v>100</v>
      </c>
      <c r="H67" s="493" t="s">
        <v>1189</v>
      </c>
      <c r="I67" s="169" t="s">
        <v>996</v>
      </c>
      <c r="J67" s="659">
        <v>1</v>
      </c>
      <c r="K67" s="659">
        <v>2</v>
      </c>
      <c r="L67" s="659">
        <v>3</v>
      </c>
    </row>
    <row r="68" spans="2:12" s="332" customFormat="1" ht="57.75" customHeight="1" x14ac:dyDescent="0.25">
      <c r="B68" s="654" t="s">
        <v>644</v>
      </c>
      <c r="C68" s="780" t="s">
        <v>1006</v>
      </c>
      <c r="D68" s="781"/>
      <c r="E68" s="655">
        <f>SUM(E69:E97)</f>
        <v>1842.3999999999999</v>
      </c>
      <c r="F68" s="655">
        <f>SUM(F69:F97)</f>
        <v>1000</v>
      </c>
      <c r="G68" s="655">
        <f>SUM(G69:G97)</f>
        <v>560</v>
      </c>
      <c r="H68" s="656"/>
      <c r="I68" s="657"/>
      <c r="J68" s="658"/>
      <c r="K68" s="658"/>
      <c r="L68" s="658"/>
    </row>
    <row r="69" spans="2:12" ht="18.75" customHeight="1" x14ac:dyDescent="0.2">
      <c r="B69" s="811" t="s">
        <v>645</v>
      </c>
      <c r="C69" s="817" t="s">
        <v>647</v>
      </c>
      <c r="D69" s="169" t="s">
        <v>1</v>
      </c>
      <c r="E69" s="136">
        <v>400</v>
      </c>
      <c r="F69" s="136">
        <v>200</v>
      </c>
      <c r="G69" s="136">
        <v>0</v>
      </c>
      <c r="H69" s="812" t="s">
        <v>1187</v>
      </c>
      <c r="I69" s="817" t="s">
        <v>62</v>
      </c>
      <c r="J69" s="772">
        <v>100</v>
      </c>
      <c r="K69" s="772">
        <v>100</v>
      </c>
      <c r="L69" s="772">
        <v>100</v>
      </c>
    </row>
    <row r="70" spans="2:12" ht="18.75" customHeight="1" x14ac:dyDescent="0.2">
      <c r="B70" s="811"/>
      <c r="C70" s="817"/>
      <c r="D70" s="169" t="s">
        <v>4</v>
      </c>
      <c r="E70" s="136">
        <v>0</v>
      </c>
      <c r="F70" s="136">
        <v>0</v>
      </c>
      <c r="G70" s="136">
        <v>0</v>
      </c>
      <c r="H70" s="813"/>
      <c r="I70" s="817"/>
      <c r="J70" s="772"/>
      <c r="K70" s="772"/>
      <c r="L70" s="772"/>
    </row>
    <row r="71" spans="2:12" ht="18.75" customHeight="1" x14ac:dyDescent="0.2">
      <c r="B71" s="811"/>
      <c r="C71" s="817"/>
      <c r="D71" s="169" t="s">
        <v>5</v>
      </c>
      <c r="E71" s="136">
        <v>0</v>
      </c>
      <c r="F71" s="136">
        <v>0</v>
      </c>
      <c r="G71" s="136">
        <v>0</v>
      </c>
      <c r="H71" s="814"/>
      <c r="I71" s="817"/>
      <c r="J71" s="772"/>
      <c r="K71" s="772"/>
      <c r="L71" s="772"/>
    </row>
    <row r="72" spans="2:12" ht="24.75" customHeight="1" x14ac:dyDescent="0.2">
      <c r="B72" s="800" t="s">
        <v>652</v>
      </c>
      <c r="C72" s="800" t="s">
        <v>648</v>
      </c>
      <c r="D72" s="169" t="s">
        <v>4</v>
      </c>
      <c r="E72" s="136">
        <v>55.3</v>
      </c>
      <c r="F72" s="136">
        <v>0</v>
      </c>
      <c r="G72" s="136">
        <v>0</v>
      </c>
      <c r="H72" s="483" t="s">
        <v>1188</v>
      </c>
      <c r="I72" s="800" t="s">
        <v>1011</v>
      </c>
      <c r="J72" s="791" t="s">
        <v>236</v>
      </c>
      <c r="K72" s="791"/>
      <c r="L72" s="791"/>
    </row>
    <row r="73" spans="2:12" ht="19.5" customHeight="1" x14ac:dyDescent="0.2">
      <c r="B73" s="801"/>
      <c r="C73" s="801"/>
      <c r="D73" s="169" t="s">
        <v>1</v>
      </c>
      <c r="E73" s="136">
        <v>150</v>
      </c>
      <c r="F73" s="136">
        <v>0</v>
      </c>
      <c r="G73" s="136">
        <v>0</v>
      </c>
      <c r="H73" s="484"/>
      <c r="I73" s="801"/>
      <c r="J73" s="792"/>
      <c r="K73" s="792"/>
      <c r="L73" s="792"/>
    </row>
    <row r="74" spans="2:12" ht="19.5" customHeight="1" x14ac:dyDescent="0.2">
      <c r="B74" s="805"/>
      <c r="C74" s="805"/>
      <c r="D74" s="169" t="s">
        <v>2</v>
      </c>
      <c r="E74" s="136">
        <v>167.3</v>
      </c>
      <c r="F74" s="136">
        <v>0</v>
      </c>
      <c r="G74" s="136">
        <v>0</v>
      </c>
      <c r="H74" s="485"/>
      <c r="I74" s="805"/>
      <c r="J74" s="794"/>
      <c r="K74" s="794"/>
      <c r="L74" s="794"/>
    </row>
    <row r="75" spans="2:12" ht="23.25" customHeight="1" x14ac:dyDescent="0.2">
      <c r="B75" s="800" t="s">
        <v>653</v>
      </c>
      <c r="C75" s="800" t="s">
        <v>649</v>
      </c>
      <c r="D75" s="169" t="s">
        <v>4</v>
      </c>
      <c r="E75" s="136">
        <v>62.9</v>
      </c>
      <c r="F75" s="136">
        <v>0</v>
      </c>
      <c r="G75" s="136">
        <v>0</v>
      </c>
      <c r="H75" s="483" t="s">
        <v>1188</v>
      </c>
      <c r="I75" s="800" t="s">
        <v>1011</v>
      </c>
      <c r="J75" s="791" t="s">
        <v>236</v>
      </c>
      <c r="K75" s="791"/>
      <c r="L75" s="791"/>
    </row>
    <row r="76" spans="2:12" ht="23.25" customHeight="1" x14ac:dyDescent="0.2">
      <c r="B76" s="801"/>
      <c r="C76" s="801"/>
      <c r="D76" s="169" t="s">
        <v>1</v>
      </c>
      <c r="E76" s="136">
        <v>300</v>
      </c>
      <c r="F76" s="136">
        <v>0</v>
      </c>
      <c r="G76" s="136">
        <v>0</v>
      </c>
      <c r="H76" s="484"/>
      <c r="I76" s="801"/>
      <c r="J76" s="792"/>
      <c r="K76" s="792"/>
      <c r="L76" s="792"/>
    </row>
    <row r="77" spans="2:12" ht="18.75" customHeight="1" x14ac:dyDescent="0.2">
      <c r="B77" s="805"/>
      <c r="C77" s="805"/>
      <c r="D77" s="169" t="s">
        <v>2</v>
      </c>
      <c r="E77" s="136">
        <v>238.8</v>
      </c>
      <c r="F77" s="136">
        <v>0</v>
      </c>
      <c r="G77" s="136">
        <v>0</v>
      </c>
      <c r="H77" s="485"/>
      <c r="I77" s="805"/>
      <c r="J77" s="794"/>
      <c r="K77" s="794"/>
      <c r="L77" s="794"/>
    </row>
    <row r="78" spans="2:12" ht="52.5" customHeight="1" x14ac:dyDescent="0.2">
      <c r="B78" s="180" t="s">
        <v>654</v>
      </c>
      <c r="C78" s="158" t="s">
        <v>651</v>
      </c>
      <c r="D78" s="169" t="s">
        <v>1</v>
      </c>
      <c r="E78" s="136">
        <v>145</v>
      </c>
      <c r="F78" s="136">
        <v>50</v>
      </c>
      <c r="G78" s="136">
        <v>50</v>
      </c>
      <c r="H78" s="493" t="s">
        <v>1178</v>
      </c>
      <c r="I78" s="158" t="s">
        <v>14</v>
      </c>
      <c r="J78" s="667" t="s">
        <v>63</v>
      </c>
      <c r="K78" s="667" t="s">
        <v>63</v>
      </c>
      <c r="L78" s="667" t="s">
        <v>63</v>
      </c>
    </row>
    <row r="79" spans="2:12" ht="37.5" customHeight="1" x14ac:dyDescent="0.2">
      <c r="B79" s="181" t="s">
        <v>655</v>
      </c>
      <c r="C79" s="672" t="s">
        <v>707</v>
      </c>
      <c r="D79" s="169" t="s">
        <v>1</v>
      </c>
      <c r="E79" s="136">
        <v>30</v>
      </c>
      <c r="F79" s="136">
        <v>250</v>
      </c>
      <c r="G79" s="136">
        <v>0</v>
      </c>
      <c r="H79" s="493" t="s">
        <v>1189</v>
      </c>
      <c r="I79" s="158" t="s">
        <v>14</v>
      </c>
      <c r="J79" s="667" t="s">
        <v>63</v>
      </c>
      <c r="K79" s="667" t="s">
        <v>63</v>
      </c>
      <c r="L79" s="661"/>
    </row>
    <row r="80" spans="2:12" ht="41.25" customHeight="1" x14ac:dyDescent="0.2">
      <c r="B80" s="566" t="s">
        <v>656</v>
      </c>
      <c r="C80" s="564" t="s">
        <v>646</v>
      </c>
      <c r="D80" s="169" t="s">
        <v>1</v>
      </c>
      <c r="E80" s="136">
        <v>30</v>
      </c>
      <c r="F80" s="136">
        <v>30</v>
      </c>
      <c r="G80" s="136">
        <v>30</v>
      </c>
      <c r="H80" s="483" t="s">
        <v>1191</v>
      </c>
      <c r="I80" s="564" t="s">
        <v>169</v>
      </c>
      <c r="J80" s="661" t="s">
        <v>1012</v>
      </c>
      <c r="K80" s="661" t="s">
        <v>1012</v>
      </c>
      <c r="L80" s="661" t="s">
        <v>1012</v>
      </c>
    </row>
    <row r="81" spans="2:12" ht="24.75" customHeight="1" x14ac:dyDescent="0.2">
      <c r="B81" s="800" t="s">
        <v>657</v>
      </c>
      <c r="C81" s="769" t="s">
        <v>658</v>
      </c>
      <c r="D81" s="169" t="s">
        <v>1</v>
      </c>
      <c r="E81" s="136">
        <v>50</v>
      </c>
      <c r="F81" s="136">
        <v>50</v>
      </c>
      <c r="G81" s="136">
        <v>50</v>
      </c>
      <c r="H81" s="483" t="s">
        <v>1195</v>
      </c>
      <c r="I81" s="769" t="s">
        <v>136</v>
      </c>
      <c r="J81" s="795" t="s">
        <v>123</v>
      </c>
      <c r="K81" s="795" t="s">
        <v>1013</v>
      </c>
      <c r="L81" s="795" t="s">
        <v>1013</v>
      </c>
    </row>
    <row r="82" spans="2:12" ht="25.5" customHeight="1" x14ac:dyDescent="0.2">
      <c r="B82" s="805"/>
      <c r="C82" s="770"/>
      <c r="D82" s="169" t="s">
        <v>2</v>
      </c>
      <c r="E82" s="136">
        <v>0</v>
      </c>
      <c r="F82" s="136">
        <v>200</v>
      </c>
      <c r="G82" s="136">
        <v>200</v>
      </c>
      <c r="H82" s="485"/>
      <c r="I82" s="770"/>
      <c r="J82" s="796"/>
      <c r="K82" s="796"/>
      <c r="L82" s="796"/>
    </row>
    <row r="83" spans="2:12" ht="28.5" customHeight="1" x14ac:dyDescent="0.2">
      <c r="B83" s="800" t="s">
        <v>1000</v>
      </c>
      <c r="C83" s="769" t="s">
        <v>650</v>
      </c>
      <c r="D83" s="169" t="s">
        <v>5</v>
      </c>
      <c r="E83" s="136">
        <v>103.1</v>
      </c>
      <c r="F83" s="136">
        <v>110</v>
      </c>
      <c r="G83" s="136">
        <v>120</v>
      </c>
      <c r="H83" s="483" t="s">
        <v>1195</v>
      </c>
      <c r="I83" s="769" t="s">
        <v>150</v>
      </c>
      <c r="J83" s="773">
        <v>15</v>
      </c>
      <c r="K83" s="773">
        <v>15</v>
      </c>
      <c r="L83" s="773">
        <v>15</v>
      </c>
    </row>
    <row r="84" spans="2:12" ht="24.75" customHeight="1" x14ac:dyDescent="0.2">
      <c r="B84" s="805"/>
      <c r="C84" s="770"/>
      <c r="D84" s="169" t="s">
        <v>1</v>
      </c>
      <c r="E84" s="136">
        <v>70</v>
      </c>
      <c r="F84" s="136">
        <v>70</v>
      </c>
      <c r="G84" s="136">
        <v>70</v>
      </c>
      <c r="H84" s="485"/>
      <c r="I84" s="770"/>
      <c r="J84" s="774"/>
      <c r="K84" s="774"/>
      <c r="L84" s="774"/>
    </row>
    <row r="85" spans="2:12" ht="55.5" customHeight="1" x14ac:dyDescent="0.2">
      <c r="B85" s="566" t="s">
        <v>1001</v>
      </c>
      <c r="C85" s="181" t="s">
        <v>882</v>
      </c>
      <c r="D85" s="169" t="s">
        <v>1</v>
      </c>
      <c r="E85" s="136">
        <v>40</v>
      </c>
      <c r="F85" s="136">
        <v>40</v>
      </c>
      <c r="G85" s="136">
        <v>40</v>
      </c>
      <c r="H85" s="483" t="s">
        <v>1190</v>
      </c>
      <c r="I85" s="181" t="s">
        <v>73</v>
      </c>
      <c r="J85" s="661" t="s">
        <v>67</v>
      </c>
      <c r="K85" s="661" t="s">
        <v>67</v>
      </c>
      <c r="L85" s="661" t="s">
        <v>67</v>
      </c>
    </row>
    <row r="86" spans="2:12" ht="34.5" customHeight="1" x14ac:dyDescent="0.2">
      <c r="B86" s="135" t="s">
        <v>1002</v>
      </c>
      <c r="C86" s="180" t="s">
        <v>925</v>
      </c>
      <c r="D86" s="169" t="s">
        <v>1037</v>
      </c>
      <c r="E86" s="136"/>
      <c r="F86" s="136"/>
      <c r="G86" s="136"/>
      <c r="H86" s="493" t="s">
        <v>1190</v>
      </c>
      <c r="I86" s="180"/>
      <c r="J86" s="667"/>
      <c r="K86" s="667"/>
      <c r="L86" s="667"/>
    </row>
    <row r="87" spans="2:12" s="371" customFormat="1" ht="7.5" hidden="1" customHeight="1" x14ac:dyDescent="0.2">
      <c r="B87" s="809"/>
      <c r="C87" s="807"/>
      <c r="D87" s="253"/>
      <c r="E87" s="20"/>
      <c r="F87" s="20"/>
      <c r="G87" s="20"/>
      <c r="H87" s="491"/>
      <c r="I87" s="807"/>
      <c r="J87" s="775"/>
      <c r="K87" s="775"/>
      <c r="L87" s="775"/>
    </row>
    <row r="88" spans="2:12" s="371" customFormat="1" ht="7.5" hidden="1" customHeight="1" x14ac:dyDescent="0.2">
      <c r="B88" s="809"/>
      <c r="C88" s="807"/>
      <c r="D88" s="253"/>
      <c r="E88" s="20"/>
      <c r="F88" s="20"/>
      <c r="G88" s="20"/>
      <c r="H88" s="491"/>
      <c r="I88" s="807"/>
      <c r="J88" s="775"/>
      <c r="K88" s="775"/>
      <c r="L88" s="775"/>
    </row>
    <row r="89" spans="2:12" s="371" customFormat="1" ht="7.5" hidden="1" customHeight="1" x14ac:dyDescent="0.2">
      <c r="B89" s="809"/>
      <c r="C89" s="807"/>
      <c r="D89" s="253"/>
      <c r="E89" s="20"/>
      <c r="F89" s="20"/>
      <c r="G89" s="20"/>
      <c r="H89" s="491"/>
      <c r="I89" s="807"/>
      <c r="J89" s="775"/>
      <c r="K89" s="775"/>
      <c r="L89" s="775"/>
    </row>
    <row r="90" spans="2:12" s="371" customFormat="1" ht="7.5" hidden="1" customHeight="1" x14ac:dyDescent="0.2">
      <c r="B90" s="809"/>
      <c r="C90" s="807"/>
      <c r="D90" s="253"/>
      <c r="E90" s="20"/>
      <c r="F90" s="20"/>
      <c r="G90" s="20"/>
      <c r="H90" s="491"/>
      <c r="I90" s="807"/>
      <c r="J90" s="775"/>
      <c r="K90" s="775"/>
      <c r="L90" s="775"/>
    </row>
    <row r="91" spans="2:12" s="371" customFormat="1" ht="7.5" hidden="1" customHeight="1" x14ac:dyDescent="0.2">
      <c r="B91" s="372"/>
      <c r="C91" s="372"/>
      <c r="D91" s="253"/>
      <c r="E91" s="243"/>
      <c r="F91" s="243"/>
      <c r="G91" s="243"/>
      <c r="H91" s="481"/>
      <c r="I91" s="360"/>
      <c r="J91" s="373"/>
      <c r="K91" s="373"/>
      <c r="L91" s="373"/>
    </row>
    <row r="92" spans="2:12" s="371" customFormat="1" ht="7.5" hidden="1" customHeight="1" x14ac:dyDescent="0.2">
      <c r="B92" s="372"/>
      <c r="C92" s="372"/>
      <c r="D92" s="253"/>
      <c r="E92" s="243"/>
      <c r="F92" s="243"/>
      <c r="G92" s="243"/>
      <c r="H92" s="481"/>
      <c r="I92" s="360"/>
      <c r="J92" s="382"/>
      <c r="K92" s="382"/>
      <c r="L92" s="382"/>
    </row>
    <row r="93" spans="2:12" s="371" customFormat="1" ht="7.5" hidden="1" customHeight="1" x14ac:dyDescent="0.2">
      <c r="B93" s="797"/>
      <c r="C93" s="797"/>
      <c r="D93" s="253"/>
      <c r="E93" s="243"/>
      <c r="F93" s="243"/>
      <c r="G93" s="243"/>
      <c r="H93" s="481"/>
      <c r="I93" s="797"/>
      <c r="J93" s="789"/>
      <c r="K93" s="789"/>
      <c r="L93" s="789"/>
    </row>
    <row r="94" spans="2:12" s="371" customFormat="1" ht="7.5" hidden="1" customHeight="1" x14ac:dyDescent="0.2">
      <c r="B94" s="798"/>
      <c r="C94" s="798"/>
      <c r="D94" s="253"/>
      <c r="E94" s="243"/>
      <c r="F94" s="243"/>
      <c r="G94" s="243"/>
      <c r="H94" s="482"/>
      <c r="I94" s="798"/>
      <c r="J94" s="790"/>
      <c r="K94" s="790"/>
      <c r="L94" s="790"/>
    </row>
    <row r="95" spans="2:12" s="371" customFormat="1" ht="7.5" hidden="1" customHeight="1" x14ac:dyDescent="0.2">
      <c r="B95" s="802"/>
      <c r="C95" s="797"/>
      <c r="D95" s="253"/>
      <c r="E95" s="243"/>
      <c r="F95" s="243"/>
      <c r="G95" s="243"/>
      <c r="H95" s="481"/>
      <c r="I95" s="802"/>
      <c r="J95" s="766"/>
      <c r="K95" s="766"/>
      <c r="L95" s="766"/>
    </row>
    <row r="96" spans="2:12" s="371" customFormat="1" ht="7.5" hidden="1" customHeight="1" x14ac:dyDescent="0.2">
      <c r="B96" s="803"/>
      <c r="C96" s="808"/>
      <c r="D96" s="253"/>
      <c r="E96" s="243"/>
      <c r="F96" s="243"/>
      <c r="G96" s="243"/>
      <c r="H96" s="494"/>
      <c r="I96" s="803"/>
      <c r="J96" s="767"/>
      <c r="K96" s="767"/>
      <c r="L96" s="767"/>
    </row>
    <row r="97" spans="2:12" ht="7.5" hidden="1" customHeight="1" x14ac:dyDescent="0.2">
      <c r="B97" s="804"/>
      <c r="C97" s="798"/>
      <c r="D97" s="84"/>
      <c r="E97" s="25"/>
      <c r="F97" s="25"/>
      <c r="G97" s="25"/>
      <c r="H97" s="492"/>
      <c r="I97" s="804"/>
      <c r="J97" s="768"/>
      <c r="K97" s="768"/>
      <c r="L97" s="768"/>
    </row>
    <row r="98" spans="2:12" ht="30.75" customHeight="1" x14ac:dyDescent="0.2">
      <c r="B98" s="806" t="s">
        <v>1036</v>
      </c>
      <c r="C98" s="806"/>
      <c r="D98" s="806"/>
      <c r="E98" s="338">
        <f>+E68+E61+E56+E45+E34+E21</f>
        <v>43885.8</v>
      </c>
      <c r="F98" s="338">
        <f>+F68+F61+F56+F45+F34+F21</f>
        <v>44840.3</v>
      </c>
      <c r="G98" s="338">
        <f>+G68+G61+G56+G45+G34+G21</f>
        <v>45455.3</v>
      </c>
      <c r="H98" s="500"/>
      <c r="I98" s="374"/>
      <c r="J98" s="375"/>
      <c r="K98" s="375"/>
      <c r="L98" s="375"/>
    </row>
    <row r="99" spans="2:12" ht="18" customHeight="1" x14ac:dyDescent="0.2">
      <c r="B99" s="799"/>
      <c r="C99" s="799"/>
      <c r="D99" s="799"/>
      <c r="E99" s="450">
        <f>+E98-E100-E108</f>
        <v>7.2759576141834259E-12</v>
      </c>
      <c r="F99" s="450">
        <f>+F98-F100-F108</f>
        <v>7.2759576141834259E-12</v>
      </c>
      <c r="G99" s="450">
        <f>+G98-G100-G108</f>
        <v>7.2759576141834259E-12</v>
      </c>
      <c r="H99" s="495"/>
      <c r="I99" s="374"/>
      <c r="J99" s="375"/>
      <c r="K99" s="375"/>
      <c r="L99" s="375"/>
    </row>
    <row r="100" spans="2:12" ht="30" customHeight="1" x14ac:dyDescent="0.2">
      <c r="B100" s="327"/>
      <c r="C100" s="327" t="s">
        <v>843</v>
      </c>
      <c r="D100" s="327"/>
      <c r="E100" s="376">
        <f>+E102+E103+E104+E105+E106+E107</f>
        <v>43885.799999999996</v>
      </c>
      <c r="F100" s="376">
        <f>+F102+F103+F104+F105+F106+F107</f>
        <v>44840.299999999996</v>
      </c>
      <c r="G100" s="376">
        <f>+G102+G103+G104+G105+G106+G107</f>
        <v>45455.299999999996</v>
      </c>
      <c r="H100" s="501"/>
      <c r="I100" s="374"/>
      <c r="J100" s="375"/>
      <c r="K100" s="375"/>
      <c r="L100" s="375"/>
    </row>
    <row r="101" spans="2:12" ht="17.25" customHeight="1" x14ac:dyDescent="0.2">
      <c r="B101" s="97"/>
      <c r="C101" s="308" t="s">
        <v>844</v>
      </c>
      <c r="D101" s="97"/>
      <c r="E101" s="310"/>
      <c r="F101" s="310"/>
      <c r="G101" s="310"/>
      <c r="H101" s="496"/>
      <c r="I101" s="374"/>
      <c r="J101" s="377"/>
      <c r="K101" s="375"/>
      <c r="L101" s="375"/>
    </row>
    <row r="102" spans="2:12" ht="22.5" customHeight="1" x14ac:dyDescent="0.2">
      <c r="B102" s="97"/>
      <c r="C102" s="407" t="s">
        <v>845</v>
      </c>
      <c r="D102" s="385" t="s">
        <v>1</v>
      </c>
      <c r="E102" s="398">
        <f>+E95+E93+E92+E91+E87+E85+E84+E81+E80+E79+E78+E76+E73+E69+E67+E66+E65+E64+E63+E62+E60+E59+E58+E57+E52+E49+E47+E43+E42+E41+E40+E39+E36+E32+E29+E24+E33</f>
        <v>9381.2000000000007</v>
      </c>
      <c r="F102" s="398">
        <f t="shared" ref="F102:G102" si="4">+F95+F93+F92+F91+F87+F85+F84+F81+F80+F79+F78+F76+F73+F69+F67+F66+F65+F64+F63+F62+F60+F59+F58+F57+F52+F49+F47+F43+F42+F41+F40+F39+F36+F32+F29+F24+F33</f>
        <v>18140</v>
      </c>
      <c r="G102" s="398">
        <f t="shared" si="4"/>
        <v>18389</v>
      </c>
      <c r="H102" s="497"/>
      <c r="I102" s="374"/>
      <c r="J102" s="377"/>
      <c r="K102" s="375"/>
      <c r="L102" s="375"/>
    </row>
    <row r="103" spans="2:12" ht="22.5" customHeight="1" x14ac:dyDescent="0.2">
      <c r="B103" s="97"/>
      <c r="C103" s="407" t="s">
        <v>846</v>
      </c>
      <c r="D103" s="385" t="s">
        <v>5</v>
      </c>
      <c r="E103" s="398">
        <f t="shared" ref="E103:G103" si="5">+E96+E94+E90+E83+E71+E46+E38+E35+E31+E28+E22+E26</f>
        <v>22569.8</v>
      </c>
      <c r="F103" s="398">
        <f t="shared" si="5"/>
        <v>23491.200000000001</v>
      </c>
      <c r="G103" s="398">
        <f t="shared" si="5"/>
        <v>24397.200000000001</v>
      </c>
      <c r="H103" s="497"/>
      <c r="I103" s="374"/>
      <c r="J103" s="377"/>
      <c r="K103" s="375"/>
      <c r="L103" s="375"/>
    </row>
    <row r="104" spans="2:12" ht="22.5" customHeight="1" x14ac:dyDescent="0.2">
      <c r="B104" s="97"/>
      <c r="C104" s="407" t="s">
        <v>847</v>
      </c>
      <c r="D104" s="385" t="s">
        <v>6</v>
      </c>
      <c r="E104" s="398">
        <f>+E48+E37+E27</f>
        <v>1479.1</v>
      </c>
      <c r="F104" s="398">
        <f>+F48+F37+F27</f>
        <v>1479.1</v>
      </c>
      <c r="G104" s="398">
        <f>+G48+G37+G27</f>
        <v>1369.1</v>
      </c>
      <c r="H104" s="497"/>
      <c r="I104" s="374"/>
      <c r="J104" s="377"/>
      <c r="K104" s="375"/>
      <c r="L104" s="375"/>
    </row>
    <row r="105" spans="2:12" ht="22.5" customHeight="1" x14ac:dyDescent="0.2">
      <c r="B105" s="97"/>
      <c r="C105" s="407" t="s">
        <v>848</v>
      </c>
      <c r="D105" s="385" t="s">
        <v>2</v>
      </c>
      <c r="E105" s="398">
        <f t="shared" ref="E105:G105" si="6">+E97+E89+E86+E82+E77+E74+E55+E54+E51+E44+E30</f>
        <v>2606.1</v>
      </c>
      <c r="F105" s="398">
        <f t="shared" si="6"/>
        <v>1730</v>
      </c>
      <c r="G105" s="398">
        <f t="shared" si="6"/>
        <v>1300</v>
      </c>
      <c r="H105" s="497"/>
      <c r="I105" s="374"/>
      <c r="J105" s="377"/>
      <c r="K105" s="375"/>
      <c r="L105" s="375"/>
    </row>
    <row r="106" spans="2:12" ht="22.5" customHeight="1" x14ac:dyDescent="0.2">
      <c r="B106" s="97"/>
      <c r="C106" s="407" t="s">
        <v>849</v>
      </c>
      <c r="D106" s="385" t="s">
        <v>4</v>
      </c>
      <c r="E106" s="398">
        <f t="shared" ref="E106:G106" si="7">+E88+E75+E72+E70+E53+E50</f>
        <v>288.2</v>
      </c>
      <c r="F106" s="398">
        <f t="shared" si="7"/>
        <v>0</v>
      </c>
      <c r="G106" s="398">
        <f t="shared" si="7"/>
        <v>0</v>
      </c>
      <c r="H106" s="497"/>
      <c r="I106" s="374"/>
      <c r="J106" s="377"/>
      <c r="K106" s="375"/>
      <c r="L106" s="375"/>
    </row>
    <row r="107" spans="2:12" ht="22.5" customHeight="1" x14ac:dyDescent="0.2">
      <c r="B107" s="303"/>
      <c r="C107" s="400" t="s">
        <v>850</v>
      </c>
      <c r="D107" s="388" t="s">
        <v>854</v>
      </c>
      <c r="E107" s="398">
        <f>+E25</f>
        <v>7561.4</v>
      </c>
      <c r="F107" s="398">
        <f t="shared" ref="F107:G107" si="8">+F25</f>
        <v>0</v>
      </c>
      <c r="G107" s="398">
        <f t="shared" si="8"/>
        <v>0</v>
      </c>
      <c r="H107" s="497"/>
      <c r="I107" s="374"/>
      <c r="J107" s="377"/>
      <c r="K107" s="375"/>
      <c r="L107" s="375"/>
    </row>
    <row r="108" spans="2:12" ht="46.5" customHeight="1" x14ac:dyDescent="0.2">
      <c r="B108" s="304"/>
      <c r="C108" s="305" t="s">
        <v>851</v>
      </c>
      <c r="D108" s="304" t="s">
        <v>855</v>
      </c>
      <c r="E108" s="309"/>
      <c r="F108" s="309"/>
      <c r="G108" s="309"/>
      <c r="H108" s="502"/>
      <c r="I108" s="374"/>
      <c r="J108" s="377"/>
      <c r="K108" s="375"/>
      <c r="L108" s="375"/>
    </row>
    <row r="109" spans="2:12" ht="40.5" customHeight="1" x14ac:dyDescent="0.2">
      <c r="B109" s="306"/>
      <c r="C109" s="311" t="s">
        <v>853</v>
      </c>
      <c r="D109" s="311"/>
      <c r="E109" s="312">
        <f>+E108+E100</f>
        <v>43885.799999999996</v>
      </c>
      <c r="F109" s="312">
        <f>+F108+F100</f>
        <v>44840.299999999996</v>
      </c>
      <c r="G109" s="312">
        <f>+G108+G100</f>
        <v>45455.299999999996</v>
      </c>
      <c r="H109" s="503"/>
      <c r="I109" s="374"/>
      <c r="J109" s="377"/>
      <c r="K109" s="375"/>
      <c r="L109" s="375"/>
    </row>
    <row r="110" spans="2:12" ht="18.75" customHeight="1" x14ac:dyDescent="0.2">
      <c r="B110" s="97"/>
      <c r="C110" s="321" t="s">
        <v>852</v>
      </c>
      <c r="D110" s="97"/>
      <c r="E110" s="762">
        <f>+E55+E54+E51+E44+E31+E30</f>
        <v>2515</v>
      </c>
      <c r="F110" s="762">
        <f>+F55+F54+F51+F44+F31+F30</f>
        <v>1674</v>
      </c>
      <c r="G110" s="762">
        <f>+G55+G54+G51+G44+G31+G30</f>
        <v>1100</v>
      </c>
      <c r="H110" s="498"/>
      <c r="I110" s="374"/>
      <c r="J110" s="377"/>
      <c r="K110" s="375"/>
      <c r="L110" s="375"/>
    </row>
    <row r="111" spans="2:12" ht="30" x14ac:dyDescent="0.2">
      <c r="B111" s="97"/>
      <c r="C111" s="321" t="s">
        <v>1173</v>
      </c>
      <c r="D111" s="487"/>
      <c r="E111" s="310"/>
      <c r="F111" s="310"/>
      <c r="G111" s="310"/>
      <c r="H111" s="496"/>
      <c r="I111" s="344"/>
    </row>
    <row r="112" spans="2:12" x14ac:dyDescent="0.2">
      <c r="E112" s="378"/>
      <c r="F112" s="378"/>
      <c r="G112" s="378"/>
      <c r="H112" s="499"/>
    </row>
    <row r="113" spans="5:8" x14ac:dyDescent="0.2">
      <c r="E113" s="378"/>
      <c r="F113" s="378"/>
      <c r="G113" s="378"/>
      <c r="H113" s="499"/>
    </row>
    <row r="114" spans="5:8" x14ac:dyDescent="0.2">
      <c r="E114" s="364"/>
      <c r="F114" s="364"/>
    </row>
    <row r="115" spans="5:8" x14ac:dyDescent="0.2">
      <c r="E115" s="364"/>
      <c r="F115" s="364"/>
    </row>
    <row r="116" spans="5:8" x14ac:dyDescent="0.2">
      <c r="E116" s="364"/>
      <c r="F116" s="364"/>
    </row>
    <row r="117" spans="5:8" x14ac:dyDescent="0.2">
      <c r="E117" s="392"/>
      <c r="F117" s="364"/>
    </row>
    <row r="118" spans="5:8" x14ac:dyDescent="0.2">
      <c r="E118" s="364"/>
      <c r="F118" s="364"/>
    </row>
    <row r="119" spans="5:8" x14ac:dyDescent="0.2">
      <c r="E119" s="392"/>
      <c r="F119" s="364"/>
    </row>
    <row r="120" spans="5:8" x14ac:dyDescent="0.2">
      <c r="E120" s="379"/>
      <c r="F120" s="364"/>
    </row>
    <row r="121" spans="5:8" x14ac:dyDescent="0.2">
      <c r="E121" s="364"/>
      <c r="F121" s="364"/>
    </row>
    <row r="122" spans="5:8" x14ac:dyDescent="0.2">
      <c r="E122" s="379"/>
      <c r="F122" s="364"/>
    </row>
    <row r="123" spans="5:8" x14ac:dyDescent="0.2">
      <c r="E123" s="364"/>
      <c r="F123" s="364"/>
    </row>
    <row r="124" spans="5:8" x14ac:dyDescent="0.2">
      <c r="E124" s="364"/>
      <c r="F124" s="364"/>
    </row>
    <row r="125" spans="5:8" x14ac:dyDescent="0.2">
      <c r="E125" s="364"/>
      <c r="F125" s="364"/>
    </row>
  </sheetData>
  <mergeCells count="123">
    <mergeCell ref="K24:K25"/>
    <mergeCell ref="L24:L25"/>
    <mergeCell ref="I43:I44"/>
    <mergeCell ref="H35:H37"/>
    <mergeCell ref="H38:H39"/>
    <mergeCell ref="H22:H27"/>
    <mergeCell ref="B22:B27"/>
    <mergeCell ref="E22:E23"/>
    <mergeCell ref="C43:C44"/>
    <mergeCell ref="L43:L44"/>
    <mergeCell ref="C69:C71"/>
    <mergeCell ref="I69:I71"/>
    <mergeCell ref="J69:J71"/>
    <mergeCell ref="C46:C48"/>
    <mergeCell ref="C49:C51"/>
    <mergeCell ref="C68:D68"/>
    <mergeCell ref="C52:C54"/>
    <mergeCell ref="I26:I27"/>
    <mergeCell ref="I49:I51"/>
    <mergeCell ref="C22:C27"/>
    <mergeCell ref="L29:L31"/>
    <mergeCell ref="L49:L51"/>
    <mergeCell ref="J43:J44"/>
    <mergeCell ref="K43:K44"/>
    <mergeCell ref="I29:I31"/>
    <mergeCell ref="I24:I25"/>
    <mergeCell ref="J24:J25"/>
    <mergeCell ref="B35:B37"/>
    <mergeCell ref="I35:I37"/>
    <mergeCell ref="K29:K31"/>
    <mergeCell ref="K46:K48"/>
    <mergeCell ref="K52:K54"/>
    <mergeCell ref="D22:D23"/>
    <mergeCell ref="B72:B74"/>
    <mergeCell ref="B83:B84"/>
    <mergeCell ref="B75:B77"/>
    <mergeCell ref="C34:D34"/>
    <mergeCell ref="C45:D45"/>
    <mergeCell ref="B43:B44"/>
    <mergeCell ref="B52:B54"/>
    <mergeCell ref="B69:B71"/>
    <mergeCell ref="C35:C37"/>
    <mergeCell ref="C38:C39"/>
    <mergeCell ref="C56:D56"/>
    <mergeCell ref="C61:D61"/>
    <mergeCell ref="B29:B31"/>
    <mergeCell ref="C29:C31"/>
    <mergeCell ref="B49:B51"/>
    <mergeCell ref="H69:H71"/>
    <mergeCell ref="H46:H48"/>
    <mergeCell ref="H43:H44"/>
    <mergeCell ref="B99:D99"/>
    <mergeCell ref="I52:I54"/>
    <mergeCell ref="C93:C94"/>
    <mergeCell ref="B93:B94"/>
    <mergeCell ref="B95:B97"/>
    <mergeCell ref="I95:I97"/>
    <mergeCell ref="J72:J74"/>
    <mergeCell ref="C75:C77"/>
    <mergeCell ref="I75:I77"/>
    <mergeCell ref="J75:J77"/>
    <mergeCell ref="J83:J84"/>
    <mergeCell ref="J81:J82"/>
    <mergeCell ref="J95:J97"/>
    <mergeCell ref="B98:D98"/>
    <mergeCell ref="I87:I90"/>
    <mergeCell ref="C95:C97"/>
    <mergeCell ref="C72:C74"/>
    <mergeCell ref="B87:B90"/>
    <mergeCell ref="C87:C90"/>
    <mergeCell ref="I81:I82"/>
    <mergeCell ref="I72:I74"/>
    <mergeCell ref="I83:I84"/>
    <mergeCell ref="C81:C82"/>
    <mergeCell ref="B81:B82"/>
    <mergeCell ref="F18:F20"/>
    <mergeCell ref="J29:J31"/>
    <mergeCell ref="L93:L94"/>
    <mergeCell ref="K93:K94"/>
    <mergeCell ref="J52:J54"/>
    <mergeCell ref="K49:K51"/>
    <mergeCell ref="I46:I48"/>
    <mergeCell ref="L46:L48"/>
    <mergeCell ref="L52:L54"/>
    <mergeCell ref="L72:L74"/>
    <mergeCell ref="L83:L84"/>
    <mergeCell ref="L75:L77"/>
    <mergeCell ref="K81:K82"/>
    <mergeCell ref="L81:L82"/>
    <mergeCell ref="I93:I94"/>
    <mergeCell ref="K87:K90"/>
    <mergeCell ref="K72:K74"/>
    <mergeCell ref="K75:K77"/>
    <mergeCell ref="K83:K84"/>
    <mergeCell ref="J93:J94"/>
    <mergeCell ref="L69:L71"/>
    <mergeCell ref="K69:K71"/>
    <mergeCell ref="J49:J51"/>
    <mergeCell ref="H18:H20"/>
    <mergeCell ref="I11:L11"/>
    <mergeCell ref="I12:L12"/>
    <mergeCell ref="B14:L14"/>
    <mergeCell ref="K95:K97"/>
    <mergeCell ref="L95:L97"/>
    <mergeCell ref="C83:C84"/>
    <mergeCell ref="B16:L16"/>
    <mergeCell ref="J46:J48"/>
    <mergeCell ref="L26:L27"/>
    <mergeCell ref="L87:L90"/>
    <mergeCell ref="J87:J90"/>
    <mergeCell ref="J26:J27"/>
    <mergeCell ref="I19:I20"/>
    <mergeCell ref="J17:L17"/>
    <mergeCell ref="I18:L18"/>
    <mergeCell ref="F22:F23"/>
    <mergeCell ref="C21:D21"/>
    <mergeCell ref="B18:B20"/>
    <mergeCell ref="B46:B48"/>
    <mergeCell ref="G18:G20"/>
    <mergeCell ref="G22:G23"/>
    <mergeCell ref="C18:D20"/>
    <mergeCell ref="K26:K27"/>
    <mergeCell ref="E18:E20"/>
  </mergeCells>
  <phoneticPr fontId="13" type="noConversion"/>
  <pageMargins left="0.39370078740157483" right="0.19685039370078741" top="0.39370078740157483" bottom="0.19685039370078741" header="0" footer="0"/>
  <pageSetup paperSize="9" scale="75"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L39"/>
  <sheetViews>
    <sheetView zoomScale="85" zoomScaleNormal="85" workbookViewId="0">
      <pane ySplit="4" topLeftCell="A5" activePane="bottomLeft" state="frozen"/>
      <selection activeCell="F27" sqref="F27"/>
      <selection pane="bottomLeft" activeCell="C15" sqref="C15"/>
    </sheetView>
  </sheetViews>
  <sheetFormatPr defaultColWidth="9.140625" defaultRowHeight="12.75" x14ac:dyDescent="0.2"/>
  <cols>
    <col min="1" max="1" width="2.28515625" style="43" customWidth="1"/>
    <col min="2" max="2" width="18" style="46" customWidth="1"/>
    <col min="3" max="3" width="61.42578125" style="46" customWidth="1"/>
    <col min="4" max="4" width="7.140625" style="46" customWidth="1"/>
    <col min="5" max="7" width="11.42578125" style="40" customWidth="1"/>
    <col min="8" max="8" width="11.42578125" style="524" customWidth="1"/>
    <col min="9" max="9" width="30.140625" style="40" customWidth="1"/>
    <col min="10" max="12" width="5.5703125" style="43" customWidth="1"/>
    <col min="13" max="16384" width="9.140625" style="43"/>
  </cols>
  <sheetData>
    <row r="1" spans="1:12" ht="25.5" customHeight="1" x14ac:dyDescent="0.2">
      <c r="A1" s="1100" t="s">
        <v>1284</v>
      </c>
      <c r="B1" s="1100"/>
      <c r="C1" s="1100"/>
      <c r="D1" s="1100"/>
      <c r="E1" s="1100"/>
      <c r="F1" s="1100"/>
      <c r="G1" s="1100"/>
      <c r="H1" s="1100"/>
      <c r="I1" s="1100"/>
      <c r="J1" s="1100"/>
      <c r="K1" s="1100"/>
      <c r="L1" s="1100"/>
    </row>
    <row r="2" spans="1:12" s="44" customFormat="1" ht="27" customHeight="1" x14ac:dyDescent="0.2">
      <c r="B2" s="924" t="s">
        <v>317</v>
      </c>
      <c r="C2" s="927" t="s">
        <v>456</v>
      </c>
      <c r="D2" s="317"/>
      <c r="E2" s="881" t="s">
        <v>318</v>
      </c>
      <c r="F2" s="881" t="s">
        <v>319</v>
      </c>
      <c r="G2" s="881" t="s">
        <v>320</v>
      </c>
      <c r="H2" s="930" t="s">
        <v>1174</v>
      </c>
      <c r="I2" s="776" t="s">
        <v>42</v>
      </c>
      <c r="J2" s="776"/>
      <c r="K2" s="776"/>
      <c r="L2" s="776"/>
    </row>
    <row r="3" spans="1:12" s="44" customFormat="1" ht="15" customHeight="1" x14ac:dyDescent="0.2">
      <c r="B3" s="925"/>
      <c r="C3" s="928"/>
      <c r="D3" s="318"/>
      <c r="E3" s="881"/>
      <c r="F3" s="881"/>
      <c r="G3" s="881"/>
      <c r="H3" s="930"/>
      <c r="I3" s="930" t="s">
        <v>43</v>
      </c>
      <c r="J3" s="369"/>
      <c r="K3" s="369"/>
      <c r="L3" s="369"/>
    </row>
    <row r="4" spans="1:12" s="44" customFormat="1" ht="75" customHeight="1" x14ac:dyDescent="0.2">
      <c r="B4" s="926"/>
      <c r="C4" s="929"/>
      <c r="D4" s="323"/>
      <c r="E4" s="881"/>
      <c r="F4" s="881"/>
      <c r="G4" s="881"/>
      <c r="H4" s="930"/>
      <c r="I4" s="930"/>
      <c r="J4" s="271" t="s">
        <v>927</v>
      </c>
      <c r="K4" s="271" t="s">
        <v>928</v>
      </c>
      <c r="L4" s="271" t="s">
        <v>929</v>
      </c>
    </row>
    <row r="5" spans="1:12" ht="51" customHeight="1" x14ac:dyDescent="0.2">
      <c r="B5" s="223" t="s">
        <v>699</v>
      </c>
      <c r="C5" s="989" t="s">
        <v>867</v>
      </c>
      <c r="D5" s="990"/>
      <c r="E5" s="239">
        <f t="shared" ref="E5:G5" si="0">+E6+E7+E13+E14+E15+E16</f>
        <v>210.7</v>
      </c>
      <c r="F5" s="239">
        <f t="shared" si="0"/>
        <v>212</v>
      </c>
      <c r="G5" s="239">
        <f t="shared" si="0"/>
        <v>213</v>
      </c>
      <c r="H5" s="522"/>
      <c r="I5" s="273"/>
      <c r="J5" s="274"/>
      <c r="K5" s="274"/>
      <c r="L5" s="274"/>
    </row>
    <row r="6" spans="1:12" s="24" customFormat="1" ht="18.75" customHeight="1" x14ac:dyDescent="0.2">
      <c r="B6" s="1096" t="s">
        <v>691</v>
      </c>
      <c r="C6" s="916" t="s">
        <v>692</v>
      </c>
      <c r="D6" s="96" t="s">
        <v>1</v>
      </c>
      <c r="E6" s="20">
        <v>44</v>
      </c>
      <c r="F6" s="20">
        <v>45</v>
      </c>
      <c r="G6" s="25">
        <v>46</v>
      </c>
      <c r="H6" s="1102" t="s">
        <v>1316</v>
      </c>
      <c r="I6" s="919" t="s">
        <v>215</v>
      </c>
      <c r="J6" s="931" t="s">
        <v>155</v>
      </c>
      <c r="K6" s="931" t="s">
        <v>155</v>
      </c>
      <c r="L6" s="931" t="s">
        <v>155</v>
      </c>
    </row>
    <row r="7" spans="1:12" s="24" customFormat="1" ht="19.5" customHeight="1" x14ac:dyDescent="0.2">
      <c r="B7" s="1097"/>
      <c r="C7" s="917"/>
      <c r="D7" s="96" t="s">
        <v>3</v>
      </c>
      <c r="E7" s="20">
        <v>110</v>
      </c>
      <c r="F7" s="20">
        <v>110</v>
      </c>
      <c r="G7" s="25">
        <v>110</v>
      </c>
      <c r="H7" s="1103"/>
      <c r="I7" s="999"/>
      <c r="J7" s="988"/>
      <c r="K7" s="988"/>
      <c r="L7" s="988"/>
    </row>
    <row r="8" spans="1:12" s="45" customFormat="1" ht="29.25" customHeight="1" x14ac:dyDescent="0.2">
      <c r="B8" s="1097"/>
      <c r="C8" s="41" t="s">
        <v>132</v>
      </c>
      <c r="D8" s="1106"/>
      <c r="E8" s="1106"/>
      <c r="F8" s="1106"/>
      <c r="G8" s="1101"/>
      <c r="H8" s="1103"/>
      <c r="I8" s="999"/>
      <c r="J8" s="988"/>
      <c r="K8" s="988"/>
      <c r="L8" s="988"/>
    </row>
    <row r="9" spans="1:12" s="45" customFormat="1" ht="27" customHeight="1" x14ac:dyDescent="0.2">
      <c r="B9" s="1097"/>
      <c r="C9" s="41" t="s">
        <v>157</v>
      </c>
      <c r="D9" s="1107"/>
      <c r="E9" s="1107"/>
      <c r="F9" s="1107"/>
      <c r="G9" s="1101"/>
      <c r="H9" s="1103"/>
      <c r="I9" s="999"/>
      <c r="J9" s="988"/>
      <c r="K9" s="988"/>
      <c r="L9" s="988"/>
    </row>
    <row r="10" spans="1:12" s="45" customFormat="1" ht="30" customHeight="1" x14ac:dyDescent="0.2">
      <c r="B10" s="1097"/>
      <c r="C10" s="41" t="s">
        <v>133</v>
      </c>
      <c r="D10" s="1107"/>
      <c r="E10" s="1107"/>
      <c r="F10" s="1107"/>
      <c r="G10" s="1101"/>
      <c r="H10" s="1103"/>
      <c r="I10" s="999"/>
      <c r="J10" s="988"/>
      <c r="K10" s="988"/>
      <c r="L10" s="988"/>
    </row>
    <row r="11" spans="1:12" s="45" customFormat="1" ht="33.75" customHeight="1" x14ac:dyDescent="0.2">
      <c r="B11" s="1097"/>
      <c r="C11" s="41" t="s">
        <v>134</v>
      </c>
      <c r="D11" s="1107"/>
      <c r="E11" s="1107"/>
      <c r="F11" s="1107"/>
      <c r="G11" s="1101"/>
      <c r="H11" s="1103"/>
      <c r="I11" s="999"/>
      <c r="J11" s="988"/>
      <c r="K11" s="988"/>
      <c r="L11" s="988"/>
    </row>
    <row r="12" spans="1:12" s="45" customFormat="1" ht="27.75" customHeight="1" x14ac:dyDescent="0.2">
      <c r="B12" s="1098"/>
      <c r="C12" s="41" t="s">
        <v>158</v>
      </c>
      <c r="D12" s="1108"/>
      <c r="E12" s="1108"/>
      <c r="F12" s="1108"/>
      <c r="G12" s="1101"/>
      <c r="H12" s="1104"/>
      <c r="I12" s="920"/>
      <c r="J12" s="932"/>
      <c r="K12" s="932"/>
      <c r="L12" s="932"/>
    </row>
    <row r="13" spans="1:12" s="24" customFormat="1" ht="27" customHeight="1" x14ac:dyDescent="0.2">
      <c r="B13" s="916" t="s">
        <v>693</v>
      </c>
      <c r="C13" s="802" t="s">
        <v>864</v>
      </c>
      <c r="D13" s="96" t="s">
        <v>855</v>
      </c>
      <c r="E13" s="25">
        <v>13.7</v>
      </c>
      <c r="F13" s="25">
        <v>0</v>
      </c>
      <c r="G13" s="25">
        <v>0</v>
      </c>
      <c r="H13" s="1109" t="s">
        <v>1208</v>
      </c>
      <c r="I13" s="919" t="s">
        <v>216</v>
      </c>
      <c r="J13" s="978">
        <v>20</v>
      </c>
      <c r="K13" s="978">
        <v>20</v>
      </c>
      <c r="L13" s="978">
        <v>20</v>
      </c>
    </row>
    <row r="14" spans="1:12" s="24" customFormat="1" ht="28.5" customHeight="1" x14ac:dyDescent="0.2">
      <c r="B14" s="917"/>
      <c r="C14" s="804"/>
      <c r="D14" s="96" t="s">
        <v>1</v>
      </c>
      <c r="E14" s="136">
        <v>36</v>
      </c>
      <c r="F14" s="136">
        <v>50</v>
      </c>
      <c r="G14" s="136">
        <v>50</v>
      </c>
      <c r="H14" s="1110"/>
      <c r="I14" s="920"/>
      <c r="J14" s="979"/>
      <c r="K14" s="979"/>
      <c r="L14" s="979"/>
    </row>
    <row r="15" spans="1:12" s="24" customFormat="1" ht="48" customHeight="1" x14ac:dyDescent="0.2">
      <c r="B15" s="256" t="s">
        <v>698</v>
      </c>
      <c r="C15" s="255" t="s">
        <v>696</v>
      </c>
      <c r="D15" s="96" t="s">
        <v>1</v>
      </c>
      <c r="E15" s="136">
        <v>4</v>
      </c>
      <c r="F15" s="136">
        <v>4</v>
      </c>
      <c r="G15" s="136">
        <v>4</v>
      </c>
      <c r="H15" s="485" t="s">
        <v>1209</v>
      </c>
      <c r="I15" s="87" t="s">
        <v>770</v>
      </c>
      <c r="J15" s="160">
        <v>10</v>
      </c>
      <c r="K15" s="160">
        <v>10</v>
      </c>
      <c r="L15" s="160">
        <v>10</v>
      </c>
    </row>
    <row r="16" spans="1:12" s="24" customFormat="1" ht="54" customHeight="1" x14ac:dyDescent="0.2">
      <c r="B16" s="49" t="s">
        <v>697</v>
      </c>
      <c r="C16" s="88" t="s">
        <v>694</v>
      </c>
      <c r="D16" s="96" t="s">
        <v>1</v>
      </c>
      <c r="E16" s="20">
        <v>3</v>
      </c>
      <c r="F16" s="20">
        <v>3</v>
      </c>
      <c r="G16" s="20">
        <v>3</v>
      </c>
      <c r="H16" s="491" t="s">
        <v>1210</v>
      </c>
      <c r="I16" s="60" t="s">
        <v>217</v>
      </c>
      <c r="J16" s="81">
        <v>1</v>
      </c>
      <c r="K16" s="81">
        <v>1</v>
      </c>
      <c r="L16" s="81">
        <v>1</v>
      </c>
    </row>
    <row r="17" spans="2:12" s="24" customFormat="1" ht="39.75" customHeight="1" x14ac:dyDescent="0.2">
      <c r="B17" s="223" t="s">
        <v>695</v>
      </c>
      <c r="C17" s="228" t="s">
        <v>135</v>
      </c>
      <c r="D17" s="228"/>
      <c r="E17" s="239">
        <f t="shared" ref="E17:G17" si="1">+E18</f>
        <v>100</v>
      </c>
      <c r="F17" s="239">
        <f t="shared" si="1"/>
        <v>1500</v>
      </c>
      <c r="G17" s="239">
        <f t="shared" si="1"/>
        <v>1500</v>
      </c>
      <c r="H17" s="522"/>
      <c r="I17" s="228"/>
      <c r="J17" s="275"/>
      <c r="K17" s="275"/>
      <c r="L17" s="275"/>
    </row>
    <row r="18" spans="2:12" ht="33" customHeight="1" x14ac:dyDescent="0.2">
      <c r="B18" s="49" t="s">
        <v>709</v>
      </c>
      <c r="C18" s="127" t="s">
        <v>700</v>
      </c>
      <c r="D18" s="51" t="s">
        <v>5</v>
      </c>
      <c r="E18" s="20">
        <v>100</v>
      </c>
      <c r="F18" s="20">
        <v>1500</v>
      </c>
      <c r="G18" s="20">
        <v>1500</v>
      </c>
      <c r="H18" s="490" t="s">
        <v>1212</v>
      </c>
      <c r="I18" s="86" t="s">
        <v>146</v>
      </c>
      <c r="J18" s="216"/>
      <c r="K18" s="85"/>
      <c r="L18" s="85"/>
    </row>
    <row r="19" spans="2:12" s="24" customFormat="1" ht="27.75" customHeight="1" x14ac:dyDescent="0.2">
      <c r="B19" s="49" t="s">
        <v>768</v>
      </c>
      <c r="C19" s="276" t="s">
        <v>769</v>
      </c>
      <c r="D19" s="51"/>
      <c r="E19" s="26"/>
      <c r="F19" s="26"/>
      <c r="G19" s="26"/>
      <c r="H19" s="504" t="s">
        <v>1211</v>
      </c>
      <c r="I19" s="84"/>
      <c r="J19" s="82"/>
      <c r="K19" s="82"/>
      <c r="L19" s="82"/>
    </row>
    <row r="20" spans="2:12" ht="27" customHeight="1" x14ac:dyDescent="0.2">
      <c r="B20" s="806" t="s">
        <v>1036</v>
      </c>
      <c r="C20" s="806"/>
      <c r="D20" s="806"/>
      <c r="E20" s="414">
        <f>+E17+E5</f>
        <v>310.7</v>
      </c>
      <c r="F20" s="414">
        <f>+F17+F5</f>
        <v>1712</v>
      </c>
      <c r="G20" s="414">
        <f>+G17+G5</f>
        <v>1713</v>
      </c>
      <c r="H20" s="529"/>
      <c r="I20" s="525"/>
    </row>
    <row r="21" spans="2:12" ht="17.25" customHeight="1" x14ac:dyDescent="0.2">
      <c r="B21" s="1105"/>
      <c r="C21" s="1105"/>
      <c r="D21" s="1105"/>
      <c r="E21" s="456">
        <f t="shared" ref="E21:G21" si="2">+E20-E22-E30</f>
        <v>0</v>
      </c>
      <c r="F21" s="456">
        <f t="shared" si="2"/>
        <v>0</v>
      </c>
      <c r="G21" s="456">
        <f t="shared" si="2"/>
        <v>0</v>
      </c>
      <c r="H21" s="530"/>
      <c r="I21" s="525"/>
    </row>
    <row r="22" spans="2:12" s="332" customFormat="1" ht="30" customHeight="1" x14ac:dyDescent="0.25">
      <c r="B22" s="527"/>
      <c r="C22" s="527" t="s">
        <v>843</v>
      </c>
      <c r="D22" s="527"/>
      <c r="E22" s="528">
        <f t="shared" ref="E22:G22" si="3">SUM(E24:E29)</f>
        <v>187</v>
      </c>
      <c r="F22" s="528">
        <f t="shared" si="3"/>
        <v>1602</v>
      </c>
      <c r="G22" s="528">
        <f t="shared" si="3"/>
        <v>1603</v>
      </c>
      <c r="H22" s="526"/>
      <c r="I22" s="330"/>
      <c r="J22" s="330"/>
      <c r="K22" s="330"/>
      <c r="L22" s="331"/>
    </row>
    <row r="23" spans="2:12" s="332" customFormat="1" ht="17.25" customHeight="1" x14ac:dyDescent="0.25">
      <c r="B23" s="321"/>
      <c r="C23" s="308" t="s">
        <v>844</v>
      </c>
      <c r="D23" s="321"/>
      <c r="E23" s="322"/>
      <c r="F23" s="322"/>
      <c r="G23" s="322"/>
      <c r="H23" s="507"/>
      <c r="I23" s="329"/>
      <c r="J23" s="330"/>
      <c r="K23" s="330"/>
      <c r="L23" s="331"/>
    </row>
    <row r="24" spans="2:12" s="332" customFormat="1" ht="21" customHeight="1" x14ac:dyDescent="0.25">
      <c r="B24" s="321"/>
      <c r="C24" s="319" t="s">
        <v>845</v>
      </c>
      <c r="D24" s="321" t="s">
        <v>1</v>
      </c>
      <c r="E24" s="322">
        <f>+E16+E15+E14+E6</f>
        <v>87</v>
      </c>
      <c r="F24" s="322">
        <f>+F16+F15+F14+F6</f>
        <v>102</v>
      </c>
      <c r="G24" s="322">
        <f>+G16+G15+G14+G6</f>
        <v>103</v>
      </c>
      <c r="H24" s="507"/>
      <c r="I24" s="329"/>
      <c r="J24" s="330"/>
      <c r="K24" s="330"/>
      <c r="L24" s="331"/>
    </row>
    <row r="25" spans="2:12" s="332" customFormat="1" ht="21" customHeight="1" x14ac:dyDescent="0.25">
      <c r="B25" s="321"/>
      <c r="C25" s="319" t="s">
        <v>846</v>
      </c>
      <c r="D25" s="321" t="s">
        <v>5</v>
      </c>
      <c r="E25" s="322">
        <f>+E18</f>
        <v>100</v>
      </c>
      <c r="F25" s="322">
        <f>+F18</f>
        <v>1500</v>
      </c>
      <c r="G25" s="322">
        <f>+G18</f>
        <v>1500</v>
      </c>
      <c r="H25" s="507"/>
      <c r="I25" s="329"/>
      <c r="J25" s="330"/>
      <c r="K25" s="330"/>
      <c r="L25" s="331"/>
    </row>
    <row r="26" spans="2:12" s="332" customFormat="1" ht="21" customHeight="1" x14ac:dyDescent="0.25">
      <c r="B26" s="321"/>
      <c r="C26" s="319" t="s">
        <v>847</v>
      </c>
      <c r="D26" s="321" t="s">
        <v>6</v>
      </c>
      <c r="E26" s="322"/>
      <c r="F26" s="322"/>
      <c r="G26" s="322"/>
      <c r="H26" s="507"/>
      <c r="I26" s="329"/>
      <c r="J26" s="330"/>
      <c r="K26" s="330"/>
      <c r="L26" s="331"/>
    </row>
    <row r="27" spans="2:12" s="332" customFormat="1" ht="21" customHeight="1" x14ac:dyDescent="0.25">
      <c r="B27" s="321"/>
      <c r="C27" s="319" t="s">
        <v>848</v>
      </c>
      <c r="D27" s="321" t="s">
        <v>2</v>
      </c>
      <c r="E27" s="322"/>
      <c r="F27" s="322"/>
      <c r="G27" s="322"/>
      <c r="H27" s="507"/>
      <c r="I27" s="329"/>
      <c r="J27" s="330"/>
      <c r="K27" s="330"/>
      <c r="L27" s="331"/>
    </row>
    <row r="28" spans="2:12" s="332" customFormat="1" ht="21" customHeight="1" x14ac:dyDescent="0.25">
      <c r="B28" s="321"/>
      <c r="C28" s="319" t="s">
        <v>849</v>
      </c>
      <c r="D28" s="321" t="s">
        <v>4</v>
      </c>
      <c r="E28" s="322"/>
      <c r="F28" s="322"/>
      <c r="G28" s="322"/>
      <c r="H28" s="507"/>
      <c r="I28" s="329"/>
      <c r="J28" s="330"/>
      <c r="K28" s="330"/>
      <c r="L28" s="331"/>
    </row>
    <row r="29" spans="2:12" s="332" customFormat="1" ht="19.5" customHeight="1" x14ac:dyDescent="0.25">
      <c r="B29" s="303"/>
      <c r="C29" s="320" t="s">
        <v>850</v>
      </c>
      <c r="D29" s="303" t="s">
        <v>854</v>
      </c>
      <c r="E29" s="322"/>
      <c r="F29" s="322"/>
      <c r="G29" s="322"/>
      <c r="H29" s="507"/>
      <c r="I29" s="329"/>
      <c r="J29" s="330"/>
      <c r="K29" s="330"/>
      <c r="L29" s="331"/>
    </row>
    <row r="30" spans="2:12" s="332" customFormat="1" ht="48.75" customHeight="1" x14ac:dyDescent="0.25">
      <c r="B30" s="305"/>
      <c r="C30" s="334" t="s">
        <v>851</v>
      </c>
      <c r="D30" s="305" t="s">
        <v>855</v>
      </c>
      <c r="E30" s="333">
        <f>+E13+E7</f>
        <v>123.7</v>
      </c>
      <c r="F30" s="333">
        <f>+F13+F7</f>
        <v>110</v>
      </c>
      <c r="G30" s="333">
        <f>+G13+G7</f>
        <v>110</v>
      </c>
      <c r="H30" s="526"/>
      <c r="I30" s="329"/>
      <c r="J30" s="330"/>
      <c r="K30" s="330"/>
      <c r="L30" s="331"/>
    </row>
    <row r="31" spans="2:12" s="332" customFormat="1" ht="34.5" customHeight="1" x14ac:dyDescent="0.25">
      <c r="B31" s="307"/>
      <c r="C31" s="307" t="s">
        <v>853</v>
      </c>
      <c r="D31" s="307"/>
      <c r="E31" s="328">
        <f t="shared" ref="E31:G31" si="4">+E30+E22</f>
        <v>310.7</v>
      </c>
      <c r="F31" s="328">
        <f t="shared" si="4"/>
        <v>1712</v>
      </c>
      <c r="G31" s="328">
        <f t="shared" si="4"/>
        <v>1713</v>
      </c>
      <c r="H31" s="526"/>
      <c r="I31" s="329"/>
      <c r="J31" s="330"/>
      <c r="K31" s="330"/>
      <c r="L31" s="331"/>
    </row>
    <row r="32" spans="2:12" s="332" customFormat="1" ht="15" customHeight="1" x14ac:dyDescent="0.25">
      <c r="B32" s="321"/>
      <c r="C32" s="339" t="s">
        <v>852</v>
      </c>
      <c r="D32" s="321"/>
      <c r="E32" s="322"/>
      <c r="F32" s="322"/>
      <c r="G32" s="322"/>
      <c r="H32" s="507"/>
      <c r="I32" s="329"/>
      <c r="J32" s="330"/>
      <c r="K32" s="330"/>
      <c r="L32" s="331"/>
    </row>
    <row r="33" spans="2:12" s="63" customFormat="1" ht="30" x14ac:dyDescent="0.2">
      <c r="B33" s="465"/>
      <c r="C33" s="321" t="s">
        <v>1173</v>
      </c>
      <c r="D33" s="465"/>
      <c r="E33" s="466"/>
      <c r="F33" s="466"/>
      <c r="G33" s="466"/>
      <c r="H33" s="523"/>
      <c r="I33" s="40"/>
      <c r="J33" s="43"/>
      <c r="K33" s="43"/>
      <c r="L33" s="43"/>
    </row>
    <row r="39" spans="2:12" x14ac:dyDescent="0.2">
      <c r="E39" s="391"/>
    </row>
  </sheetData>
  <autoFilter ref="A4:L19" xr:uid="{00000000-0001-0000-0B00-000000000000}"/>
  <mergeCells count="30">
    <mergeCell ref="B21:D21"/>
    <mergeCell ref="D8:D12"/>
    <mergeCell ref="E8:E12"/>
    <mergeCell ref="F8:F12"/>
    <mergeCell ref="I13:I14"/>
    <mergeCell ref="B6:B12"/>
    <mergeCell ref="I6:I12"/>
    <mergeCell ref="B20:D20"/>
    <mergeCell ref="B13:B14"/>
    <mergeCell ref="H13:H14"/>
    <mergeCell ref="A1:L1"/>
    <mergeCell ref="C6:C7"/>
    <mergeCell ref="I3:I4"/>
    <mergeCell ref="K6:K12"/>
    <mergeCell ref="L6:L12"/>
    <mergeCell ref="E2:E4"/>
    <mergeCell ref="F2:F4"/>
    <mergeCell ref="G2:G4"/>
    <mergeCell ref="G8:G12"/>
    <mergeCell ref="C5:D5"/>
    <mergeCell ref="B2:B4"/>
    <mergeCell ref="C2:C4"/>
    <mergeCell ref="J6:J12"/>
    <mergeCell ref="H2:H4"/>
    <mergeCell ref="H6:H12"/>
    <mergeCell ref="L13:L14"/>
    <mergeCell ref="C13:C14"/>
    <mergeCell ref="K13:K14"/>
    <mergeCell ref="I2:L2"/>
    <mergeCell ref="J13:J14"/>
  </mergeCells>
  <phoneticPr fontId="13" type="noConversion"/>
  <pageMargins left="0.19685039370078741" right="0.19685039370078741" top="0.59055118110236227" bottom="0.19685039370078741" header="0" footer="0"/>
  <pageSetup paperSize="9"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B1:L77"/>
  <sheetViews>
    <sheetView zoomScale="85" zoomScaleNormal="85" workbookViewId="0">
      <pane ySplit="5" topLeftCell="A6" activePane="bottomLeft" state="frozen"/>
      <selection activeCell="F27" sqref="F27"/>
      <selection pane="bottomLeft" activeCell="C40" sqref="C40"/>
    </sheetView>
  </sheetViews>
  <sheetFormatPr defaultColWidth="9.140625" defaultRowHeight="12.75" x14ac:dyDescent="0.2"/>
  <cols>
    <col min="1" max="1" width="4" style="1" customWidth="1"/>
    <col min="2" max="2" width="16.85546875" style="10" customWidth="1"/>
    <col min="3" max="3" width="53" style="31" customWidth="1"/>
    <col min="4" max="4" width="8.28515625" style="10" customWidth="1"/>
    <col min="5" max="7" width="12.5703125" style="48" customWidth="1"/>
    <col min="8" max="8" width="12.5703125" style="620" customWidth="1"/>
    <col min="9" max="9" width="31.5703125" style="10" customWidth="1"/>
    <col min="10" max="12" width="6" style="17" customWidth="1"/>
    <col min="13" max="16384" width="9.140625" style="1"/>
  </cols>
  <sheetData>
    <row r="1" spans="2:12" ht="26.25" customHeight="1" x14ac:dyDescent="0.2">
      <c r="B1" s="922" t="s">
        <v>1285</v>
      </c>
      <c r="C1" s="922"/>
      <c r="D1" s="922"/>
      <c r="E1" s="922"/>
      <c r="F1" s="922"/>
      <c r="G1" s="922"/>
      <c r="H1" s="922"/>
      <c r="I1" s="922"/>
      <c r="J1" s="922"/>
      <c r="K1" s="922"/>
      <c r="L1" s="922"/>
    </row>
    <row r="2" spans="2:12" x14ac:dyDescent="0.2">
      <c r="B2" s="246"/>
      <c r="C2" s="345"/>
      <c r="D2" s="28"/>
      <c r="E2" s="21"/>
      <c r="F2" s="21"/>
      <c r="G2" s="21"/>
      <c r="H2" s="28"/>
      <c r="I2" s="1021"/>
      <c r="J2" s="1021"/>
      <c r="K2" s="1021"/>
      <c r="L2" s="1021"/>
    </row>
    <row r="3" spans="2:12" ht="17.25" customHeight="1" x14ac:dyDescent="0.2">
      <c r="B3" s="924" t="s">
        <v>317</v>
      </c>
      <c r="C3" s="927" t="s">
        <v>456</v>
      </c>
      <c r="D3" s="317"/>
      <c r="E3" s="881" t="s">
        <v>318</v>
      </c>
      <c r="F3" s="881" t="s">
        <v>319</v>
      </c>
      <c r="G3" s="881" t="s">
        <v>320</v>
      </c>
      <c r="H3" s="930" t="s">
        <v>1174</v>
      </c>
      <c r="I3" s="881" t="s">
        <v>42</v>
      </c>
      <c r="J3" s="881"/>
      <c r="K3" s="881"/>
      <c r="L3" s="881"/>
    </row>
    <row r="4" spans="2:12" ht="7.5" customHeight="1" x14ac:dyDescent="0.2">
      <c r="B4" s="925"/>
      <c r="C4" s="928"/>
      <c r="D4" s="318"/>
      <c r="E4" s="881"/>
      <c r="F4" s="881"/>
      <c r="G4" s="881"/>
      <c r="H4" s="930"/>
      <c r="I4" s="930" t="s">
        <v>43</v>
      </c>
      <c r="J4" s="369"/>
      <c r="K4" s="369"/>
      <c r="L4" s="369"/>
    </row>
    <row r="5" spans="2:12" ht="84.75" customHeight="1" x14ac:dyDescent="0.2">
      <c r="B5" s="926"/>
      <c r="C5" s="929"/>
      <c r="D5" s="323"/>
      <c r="E5" s="881"/>
      <c r="F5" s="881"/>
      <c r="G5" s="881"/>
      <c r="H5" s="930"/>
      <c r="I5" s="930"/>
      <c r="J5" s="271" t="s">
        <v>927</v>
      </c>
      <c r="K5" s="271" t="s">
        <v>928</v>
      </c>
      <c r="L5" s="271" t="s">
        <v>929</v>
      </c>
    </row>
    <row r="6" spans="2:12" ht="63" customHeight="1" x14ac:dyDescent="0.2">
      <c r="B6" s="247" t="s">
        <v>487</v>
      </c>
      <c r="C6" s="1122" t="s">
        <v>764</v>
      </c>
      <c r="D6" s="1122"/>
      <c r="E6" s="290">
        <f>SUM(E7:E20)</f>
        <v>7633.7</v>
      </c>
      <c r="F6" s="290">
        <f>SUM(F7:F20)</f>
        <v>8045.1</v>
      </c>
      <c r="G6" s="290">
        <f>SUM(G7:G20)</f>
        <v>8912.1</v>
      </c>
      <c r="H6" s="605"/>
      <c r="I6" s="245"/>
      <c r="J6" s="245"/>
      <c r="K6" s="245"/>
      <c r="L6" s="245"/>
    </row>
    <row r="7" spans="2:12" ht="51" customHeight="1" x14ac:dyDescent="0.2">
      <c r="B7" s="283" t="s">
        <v>776</v>
      </c>
      <c r="C7" s="346" t="s">
        <v>931</v>
      </c>
      <c r="D7" s="285" t="s">
        <v>1</v>
      </c>
      <c r="E7" s="474">
        <v>640.79999999999995</v>
      </c>
      <c r="F7" s="474">
        <v>640.79999999999995</v>
      </c>
      <c r="G7" s="474">
        <v>640.79999999999995</v>
      </c>
      <c r="H7" s="606" t="s">
        <v>1299</v>
      </c>
      <c r="I7" s="120" t="s">
        <v>1114</v>
      </c>
      <c r="J7" s="437" t="s">
        <v>1115</v>
      </c>
      <c r="K7" s="437" t="s">
        <v>1115</v>
      </c>
      <c r="L7" s="437" t="s">
        <v>1115</v>
      </c>
    </row>
    <row r="8" spans="2:12" ht="42.75" customHeight="1" x14ac:dyDescent="0.2">
      <c r="B8" s="121" t="s">
        <v>932</v>
      </c>
      <c r="C8" s="347" t="s">
        <v>510</v>
      </c>
      <c r="D8" s="118" t="s">
        <v>1</v>
      </c>
      <c r="E8" s="475">
        <v>211.2</v>
      </c>
      <c r="F8" s="475">
        <v>218</v>
      </c>
      <c r="G8" s="475">
        <v>225</v>
      </c>
      <c r="H8" s="607" t="s">
        <v>1298</v>
      </c>
      <c r="I8" s="120" t="s">
        <v>117</v>
      </c>
      <c r="J8" s="119">
        <v>100</v>
      </c>
      <c r="K8" s="119">
        <v>100</v>
      </c>
      <c r="L8" s="119">
        <v>100</v>
      </c>
    </row>
    <row r="9" spans="2:12" ht="26.25" customHeight="1" x14ac:dyDescent="0.2">
      <c r="B9" s="1124" t="s">
        <v>777</v>
      </c>
      <c r="C9" s="1123" t="s">
        <v>765</v>
      </c>
      <c r="D9" s="295" t="s">
        <v>6</v>
      </c>
      <c r="E9" s="475">
        <v>11.5</v>
      </c>
      <c r="F9" s="475">
        <v>11.5</v>
      </c>
      <c r="G9" s="475">
        <v>11.5</v>
      </c>
      <c r="H9" s="608" t="s">
        <v>1304</v>
      </c>
      <c r="I9" s="204" t="s">
        <v>1116</v>
      </c>
      <c r="J9" s="289">
        <v>174.05</v>
      </c>
      <c r="K9" s="289">
        <v>174.05</v>
      </c>
      <c r="L9" s="289">
        <v>174.05</v>
      </c>
    </row>
    <row r="10" spans="2:12" ht="17.25" customHeight="1" x14ac:dyDescent="0.2">
      <c r="B10" s="1125"/>
      <c r="C10" s="1123"/>
      <c r="D10" s="1126" t="s">
        <v>1</v>
      </c>
      <c r="E10" s="1116">
        <v>5157.8999999999996</v>
      </c>
      <c r="F10" s="1116">
        <v>5500</v>
      </c>
      <c r="G10" s="1116">
        <v>6000</v>
      </c>
      <c r="H10" s="609" t="s">
        <v>1300</v>
      </c>
      <c r="I10" s="204"/>
      <c r="J10" s="289"/>
      <c r="K10" s="289"/>
      <c r="L10" s="289"/>
    </row>
    <row r="11" spans="2:12" ht="40.5" customHeight="1" x14ac:dyDescent="0.2">
      <c r="B11" s="294" t="s">
        <v>778</v>
      </c>
      <c r="C11" s="293" t="s">
        <v>767</v>
      </c>
      <c r="D11" s="1127"/>
      <c r="E11" s="1117"/>
      <c r="F11" s="1117"/>
      <c r="G11" s="1117"/>
      <c r="H11" s="609" t="s">
        <v>1303</v>
      </c>
      <c r="I11" s="434" t="s">
        <v>1130</v>
      </c>
      <c r="J11" s="436" t="s">
        <v>1110</v>
      </c>
      <c r="K11" s="436" t="s">
        <v>1110</v>
      </c>
      <c r="L11" s="436" t="s">
        <v>1110</v>
      </c>
    </row>
    <row r="12" spans="2:12" ht="27.75" customHeight="1" x14ac:dyDescent="0.2">
      <c r="B12" s="294" t="s">
        <v>779</v>
      </c>
      <c r="C12" s="293" t="s">
        <v>1172</v>
      </c>
      <c r="D12" s="1127"/>
      <c r="E12" s="1117"/>
      <c r="F12" s="1117"/>
      <c r="G12" s="1117"/>
      <c r="H12" s="609" t="s">
        <v>1301</v>
      </c>
      <c r="I12" s="434" t="s">
        <v>1106</v>
      </c>
      <c r="J12" s="435">
        <v>100</v>
      </c>
      <c r="K12" s="435">
        <v>100</v>
      </c>
      <c r="L12" s="435">
        <v>100</v>
      </c>
    </row>
    <row r="13" spans="2:12" ht="42" customHeight="1" x14ac:dyDescent="0.2">
      <c r="B13" s="294" t="s">
        <v>780</v>
      </c>
      <c r="C13" s="293" t="s">
        <v>1107</v>
      </c>
      <c r="D13" s="1127"/>
      <c r="E13" s="1117"/>
      <c r="F13" s="1117"/>
      <c r="G13" s="1117"/>
      <c r="H13" s="609" t="s">
        <v>1302</v>
      </c>
      <c r="I13" s="434" t="s">
        <v>1109</v>
      </c>
      <c r="J13" s="421" t="s">
        <v>177</v>
      </c>
      <c r="K13" s="421">
        <v>100</v>
      </c>
      <c r="L13" s="421">
        <v>100</v>
      </c>
    </row>
    <row r="14" spans="2:12" ht="27" customHeight="1" x14ac:dyDescent="0.2">
      <c r="B14" s="121" t="s">
        <v>781</v>
      </c>
      <c r="C14" s="293" t="s">
        <v>773</v>
      </c>
      <c r="D14" s="1127"/>
      <c r="E14" s="1117"/>
      <c r="F14" s="1117"/>
      <c r="G14" s="1117"/>
      <c r="H14" s="609"/>
      <c r="I14" s="434" t="s">
        <v>1111</v>
      </c>
      <c r="J14" s="435"/>
      <c r="K14" s="435"/>
      <c r="L14" s="435"/>
    </row>
    <row r="15" spans="2:12" ht="42" customHeight="1" x14ac:dyDescent="0.2">
      <c r="B15" s="121" t="s">
        <v>782</v>
      </c>
      <c r="C15" s="293" t="s">
        <v>1131</v>
      </c>
      <c r="D15" s="1127"/>
      <c r="E15" s="1117"/>
      <c r="F15" s="1117"/>
      <c r="G15" s="1117"/>
      <c r="H15" s="609"/>
      <c r="I15" s="434" t="s">
        <v>1132</v>
      </c>
      <c r="J15" s="421" t="s">
        <v>177</v>
      </c>
      <c r="K15" s="435">
        <v>100</v>
      </c>
      <c r="L15" s="435">
        <v>100</v>
      </c>
    </row>
    <row r="16" spans="2:12" ht="44.25" customHeight="1" x14ac:dyDescent="0.2">
      <c r="B16" s="121" t="s">
        <v>783</v>
      </c>
      <c r="C16" s="293" t="s">
        <v>775</v>
      </c>
      <c r="D16" s="1128"/>
      <c r="E16" s="1118"/>
      <c r="F16" s="1118"/>
      <c r="G16" s="1118"/>
      <c r="H16" s="606" t="s">
        <v>1308</v>
      </c>
      <c r="I16" s="434" t="s">
        <v>1105</v>
      </c>
      <c r="J16" s="435">
        <v>100</v>
      </c>
      <c r="K16" s="435">
        <v>100</v>
      </c>
      <c r="L16" s="435">
        <v>100</v>
      </c>
    </row>
    <row r="17" spans="2:12" ht="43.5" customHeight="1" x14ac:dyDescent="0.2">
      <c r="B17" s="121" t="s">
        <v>949</v>
      </c>
      <c r="C17" s="438" t="s">
        <v>771</v>
      </c>
      <c r="D17" s="122" t="s">
        <v>1</v>
      </c>
      <c r="E17" s="476">
        <v>12</v>
      </c>
      <c r="F17" s="476">
        <v>12</v>
      </c>
      <c r="G17" s="476">
        <v>12</v>
      </c>
      <c r="H17" s="606" t="s">
        <v>1297</v>
      </c>
      <c r="I17" s="434" t="s">
        <v>1117</v>
      </c>
      <c r="J17" s="435">
        <v>70</v>
      </c>
      <c r="K17" s="435">
        <v>70</v>
      </c>
      <c r="L17" s="435">
        <v>70</v>
      </c>
    </row>
    <row r="18" spans="2:12" ht="24" customHeight="1" x14ac:dyDescent="0.2">
      <c r="B18" s="1111" t="s">
        <v>784</v>
      </c>
      <c r="C18" s="1119" t="s">
        <v>766</v>
      </c>
      <c r="D18" s="122" t="s">
        <v>1</v>
      </c>
      <c r="E18" s="476">
        <v>1497.5</v>
      </c>
      <c r="F18" s="476">
        <v>1560</v>
      </c>
      <c r="G18" s="476">
        <v>1920</v>
      </c>
      <c r="H18" s="1137" t="s">
        <v>1304</v>
      </c>
      <c r="I18" s="1144" t="s">
        <v>118</v>
      </c>
      <c r="J18" s="1114">
        <v>11</v>
      </c>
      <c r="K18" s="1114">
        <v>11</v>
      </c>
      <c r="L18" s="1114">
        <v>11</v>
      </c>
    </row>
    <row r="19" spans="2:12" ht="21.75" customHeight="1" x14ac:dyDescent="0.2">
      <c r="B19" s="1112"/>
      <c r="C19" s="1119"/>
      <c r="D19" s="122" t="s">
        <v>6</v>
      </c>
      <c r="E19" s="476">
        <v>69.2</v>
      </c>
      <c r="F19" s="476">
        <v>69.2</v>
      </c>
      <c r="G19" s="476">
        <v>69.2</v>
      </c>
      <c r="H19" s="1138"/>
      <c r="I19" s="1145"/>
      <c r="J19" s="1115"/>
      <c r="K19" s="1115"/>
      <c r="L19" s="1115"/>
    </row>
    <row r="20" spans="2:12" ht="22.5" customHeight="1" x14ac:dyDescent="0.2">
      <c r="B20" s="121" t="s">
        <v>1025</v>
      </c>
      <c r="C20" s="348" t="s">
        <v>763</v>
      </c>
      <c r="D20" s="122" t="s">
        <v>1</v>
      </c>
      <c r="E20" s="476">
        <v>33.6</v>
      </c>
      <c r="F20" s="476">
        <v>33.6</v>
      </c>
      <c r="G20" s="476">
        <v>33.6</v>
      </c>
      <c r="H20" s="606"/>
      <c r="I20" s="133" t="s">
        <v>1135</v>
      </c>
      <c r="J20" s="132">
        <v>70</v>
      </c>
      <c r="K20" s="132">
        <v>70</v>
      </c>
      <c r="L20" s="132">
        <v>70</v>
      </c>
    </row>
    <row r="21" spans="2:12" ht="41.25" customHeight="1" x14ac:dyDescent="0.2">
      <c r="B21" s="247" t="s">
        <v>488</v>
      </c>
      <c r="C21" s="357" t="s">
        <v>119</v>
      </c>
      <c r="D21" s="245"/>
      <c r="E21" s="290">
        <f t="shared" ref="E21:G21" si="0">SUM(E22:E33)</f>
        <v>238.69999999999996</v>
      </c>
      <c r="F21" s="290">
        <f t="shared" si="0"/>
        <v>238.69999999999996</v>
      </c>
      <c r="G21" s="290">
        <f t="shared" si="0"/>
        <v>238.69999999999996</v>
      </c>
      <c r="H21" s="605"/>
      <c r="I21" s="245"/>
      <c r="J21" s="439"/>
      <c r="K21" s="439"/>
      <c r="L21" s="439"/>
    </row>
    <row r="22" spans="2:12" ht="28.5" customHeight="1" x14ac:dyDescent="0.2">
      <c r="B22" s="121" t="s">
        <v>785</v>
      </c>
      <c r="C22" s="348" t="s">
        <v>490</v>
      </c>
      <c r="D22" s="121" t="s">
        <v>5</v>
      </c>
      <c r="E22" s="27">
        <v>0.8</v>
      </c>
      <c r="F22" s="27">
        <v>0.8</v>
      </c>
      <c r="G22" s="27">
        <v>0.8</v>
      </c>
      <c r="H22" s="610" t="s">
        <v>1305</v>
      </c>
      <c r="I22" s="118" t="s">
        <v>20</v>
      </c>
      <c r="J22" s="123">
        <v>2000</v>
      </c>
      <c r="K22" s="123">
        <v>2000</v>
      </c>
      <c r="L22" s="123">
        <v>2000</v>
      </c>
    </row>
    <row r="23" spans="2:12" ht="27" customHeight="1" x14ac:dyDescent="0.2">
      <c r="B23" s="121" t="s">
        <v>786</v>
      </c>
      <c r="C23" s="348" t="s">
        <v>509</v>
      </c>
      <c r="D23" s="121" t="s">
        <v>5</v>
      </c>
      <c r="E23" s="472">
        <v>47.9</v>
      </c>
      <c r="F23" s="472">
        <v>47.9</v>
      </c>
      <c r="G23" s="27">
        <v>47.9</v>
      </c>
      <c r="H23" s="610" t="s">
        <v>1305</v>
      </c>
      <c r="I23" s="118" t="s">
        <v>21</v>
      </c>
      <c r="J23" s="123">
        <v>700</v>
      </c>
      <c r="K23" s="123">
        <v>700</v>
      </c>
      <c r="L23" s="123">
        <v>700</v>
      </c>
    </row>
    <row r="24" spans="2:12" ht="29.25" customHeight="1" x14ac:dyDescent="0.2">
      <c r="B24" s="121" t="s">
        <v>787</v>
      </c>
      <c r="C24" s="348" t="s">
        <v>492</v>
      </c>
      <c r="D24" s="121" t="s">
        <v>5</v>
      </c>
      <c r="E24" s="472">
        <v>35.5</v>
      </c>
      <c r="F24" s="472">
        <v>35.5</v>
      </c>
      <c r="G24" s="27">
        <v>35.5</v>
      </c>
      <c r="H24" s="610" t="s">
        <v>1305</v>
      </c>
      <c r="I24" s="118" t="s">
        <v>218</v>
      </c>
      <c r="J24" s="123">
        <v>1600</v>
      </c>
      <c r="K24" s="123">
        <v>1600</v>
      </c>
      <c r="L24" s="123">
        <v>1600</v>
      </c>
    </row>
    <row r="25" spans="2:12" ht="24" customHeight="1" x14ac:dyDescent="0.2">
      <c r="B25" s="121" t="s">
        <v>788</v>
      </c>
      <c r="C25" s="348" t="s">
        <v>493</v>
      </c>
      <c r="D25" s="121" t="s">
        <v>5</v>
      </c>
      <c r="E25" s="472">
        <v>9</v>
      </c>
      <c r="F25" s="472">
        <v>9</v>
      </c>
      <c r="G25" s="27">
        <v>9</v>
      </c>
      <c r="H25" s="610" t="s">
        <v>1305</v>
      </c>
      <c r="I25" s="118" t="s">
        <v>22</v>
      </c>
      <c r="J25" s="123">
        <v>20</v>
      </c>
      <c r="K25" s="123">
        <v>20</v>
      </c>
      <c r="L25" s="123">
        <v>20</v>
      </c>
    </row>
    <row r="26" spans="2:12" ht="45.75" customHeight="1" x14ac:dyDescent="0.2">
      <c r="B26" s="121" t="s">
        <v>789</v>
      </c>
      <c r="C26" s="89" t="s">
        <v>494</v>
      </c>
      <c r="D26" s="121" t="s">
        <v>5</v>
      </c>
      <c r="E26" s="472">
        <v>22.6</v>
      </c>
      <c r="F26" s="472">
        <v>22.6</v>
      </c>
      <c r="G26" s="27">
        <v>22.6</v>
      </c>
      <c r="H26" s="610" t="s">
        <v>1305</v>
      </c>
      <c r="I26" s="118" t="s">
        <v>116</v>
      </c>
      <c r="J26" s="123">
        <v>5</v>
      </c>
      <c r="K26" s="123">
        <v>5</v>
      </c>
      <c r="L26" s="123">
        <v>5</v>
      </c>
    </row>
    <row r="27" spans="2:12" ht="29.25" customHeight="1" x14ac:dyDescent="0.2">
      <c r="B27" s="121" t="s">
        <v>790</v>
      </c>
      <c r="C27" s="348" t="s">
        <v>495</v>
      </c>
      <c r="D27" s="121" t="s">
        <v>5</v>
      </c>
      <c r="E27" s="471">
        <v>19.5</v>
      </c>
      <c r="F27" s="471">
        <v>19.5</v>
      </c>
      <c r="G27" s="124">
        <v>19.5</v>
      </c>
      <c r="H27" s="610" t="s">
        <v>1305</v>
      </c>
      <c r="I27" s="118" t="s">
        <v>24</v>
      </c>
      <c r="J27" s="123">
        <v>10</v>
      </c>
      <c r="K27" s="123">
        <v>10</v>
      </c>
      <c r="L27" s="123">
        <v>10</v>
      </c>
    </row>
    <row r="28" spans="2:12" ht="24" customHeight="1" x14ac:dyDescent="0.2">
      <c r="B28" s="121" t="s">
        <v>791</v>
      </c>
      <c r="C28" s="348" t="s">
        <v>508</v>
      </c>
      <c r="D28" s="121" t="s">
        <v>5</v>
      </c>
      <c r="E28" s="472">
        <v>12.7</v>
      </c>
      <c r="F28" s="472">
        <v>12.7</v>
      </c>
      <c r="G28" s="27">
        <v>12.7</v>
      </c>
      <c r="H28" s="610" t="s">
        <v>1305</v>
      </c>
      <c r="I28" s="118" t="s">
        <v>25</v>
      </c>
      <c r="J28" s="123">
        <v>800</v>
      </c>
      <c r="K28" s="123">
        <v>800</v>
      </c>
      <c r="L28" s="123">
        <v>800</v>
      </c>
    </row>
    <row r="29" spans="2:12" ht="30" customHeight="1" x14ac:dyDescent="0.2">
      <c r="B29" s="121" t="s">
        <v>792</v>
      </c>
      <c r="C29" s="348" t="s">
        <v>491</v>
      </c>
      <c r="D29" s="121" t="s">
        <v>5</v>
      </c>
      <c r="E29" s="27">
        <v>1.3</v>
      </c>
      <c r="F29" s="27">
        <v>1.3</v>
      </c>
      <c r="G29" s="27">
        <v>1.3</v>
      </c>
      <c r="H29" s="610" t="s">
        <v>1305</v>
      </c>
      <c r="I29" s="118" t="s">
        <v>20</v>
      </c>
      <c r="J29" s="123">
        <v>12</v>
      </c>
      <c r="K29" s="123">
        <v>12</v>
      </c>
      <c r="L29" s="123">
        <v>12</v>
      </c>
    </row>
    <row r="30" spans="2:12" ht="45.75" customHeight="1" x14ac:dyDescent="0.2">
      <c r="B30" s="121" t="s">
        <v>793</v>
      </c>
      <c r="C30" s="348" t="s">
        <v>897</v>
      </c>
      <c r="D30" s="59" t="s">
        <v>5</v>
      </c>
      <c r="E30" s="27">
        <v>65.8</v>
      </c>
      <c r="F30" s="27">
        <v>65.8</v>
      </c>
      <c r="G30" s="27">
        <v>65.8</v>
      </c>
      <c r="H30" s="610" t="s">
        <v>1305</v>
      </c>
      <c r="I30" s="120" t="s">
        <v>77</v>
      </c>
      <c r="J30" s="125">
        <v>1</v>
      </c>
      <c r="K30" s="125">
        <v>1</v>
      </c>
      <c r="L30" s="125">
        <v>1</v>
      </c>
    </row>
    <row r="31" spans="2:12" ht="36.75" customHeight="1" x14ac:dyDescent="0.2">
      <c r="B31" s="121" t="s">
        <v>794</v>
      </c>
      <c r="C31" s="348" t="s">
        <v>496</v>
      </c>
      <c r="D31" s="121" t="s">
        <v>5</v>
      </c>
      <c r="E31" s="27">
        <v>5</v>
      </c>
      <c r="F31" s="27">
        <v>5</v>
      </c>
      <c r="G31" s="27">
        <v>5</v>
      </c>
      <c r="H31" s="610" t="s">
        <v>1305</v>
      </c>
      <c r="I31" s="118" t="s">
        <v>26</v>
      </c>
      <c r="J31" s="125">
        <v>11</v>
      </c>
      <c r="K31" s="125">
        <v>11</v>
      </c>
      <c r="L31" s="125">
        <v>11</v>
      </c>
    </row>
    <row r="32" spans="2:12" ht="27.75" customHeight="1" x14ac:dyDescent="0.2">
      <c r="B32" s="121" t="s">
        <v>798</v>
      </c>
      <c r="C32" s="97" t="s">
        <v>804</v>
      </c>
      <c r="D32" s="121" t="s">
        <v>5</v>
      </c>
      <c r="E32" s="33">
        <v>18.600000000000001</v>
      </c>
      <c r="F32" s="95">
        <v>18.600000000000001</v>
      </c>
      <c r="G32" s="32">
        <v>18.600000000000001</v>
      </c>
      <c r="H32" s="610" t="s">
        <v>1305</v>
      </c>
      <c r="I32" s="118" t="s">
        <v>1119</v>
      </c>
      <c r="J32" s="125">
        <v>100</v>
      </c>
      <c r="K32" s="125">
        <v>100</v>
      </c>
      <c r="L32" s="125">
        <v>100</v>
      </c>
    </row>
    <row r="33" spans="2:12" ht="32.25" hidden="1" customHeight="1" x14ac:dyDescent="0.2">
      <c r="B33" s="121" t="s">
        <v>799</v>
      </c>
      <c r="C33" s="348" t="s">
        <v>1118</v>
      </c>
      <c r="D33" s="121" t="s">
        <v>5</v>
      </c>
      <c r="E33" s="27">
        <v>0</v>
      </c>
      <c r="F33" s="27">
        <v>0</v>
      </c>
      <c r="G33" s="27">
        <v>0</v>
      </c>
      <c r="H33" s="610"/>
      <c r="I33" s="118"/>
      <c r="J33" s="125"/>
      <c r="K33" s="125"/>
      <c r="L33" s="125"/>
    </row>
    <row r="34" spans="2:12" ht="31.5" customHeight="1" x14ac:dyDescent="0.2">
      <c r="B34" s="247" t="s">
        <v>489</v>
      </c>
      <c r="C34" s="357" t="s">
        <v>27</v>
      </c>
      <c r="D34" s="245"/>
      <c r="E34" s="290">
        <f t="shared" ref="E34:G34" si="1">SUM(E35:E41)</f>
        <v>2996.7</v>
      </c>
      <c r="F34" s="290">
        <f t="shared" si="1"/>
        <v>3987.7000000000003</v>
      </c>
      <c r="G34" s="290">
        <f t="shared" si="1"/>
        <v>3572</v>
      </c>
      <c r="H34" s="605"/>
      <c r="I34" s="245"/>
      <c r="J34" s="284"/>
      <c r="K34" s="284"/>
      <c r="L34" s="284"/>
    </row>
    <row r="35" spans="2:12" ht="27" customHeight="1" x14ac:dyDescent="0.2">
      <c r="B35" s="121" t="s">
        <v>795</v>
      </c>
      <c r="C35" s="349" t="s">
        <v>497</v>
      </c>
      <c r="D35" s="122" t="s">
        <v>1</v>
      </c>
      <c r="E35" s="32">
        <v>123</v>
      </c>
      <c r="F35" s="32">
        <v>123</v>
      </c>
      <c r="G35" s="32">
        <v>123</v>
      </c>
      <c r="H35" s="611"/>
      <c r="I35" s="120" t="s">
        <v>1112</v>
      </c>
      <c r="J35" s="123">
        <v>100</v>
      </c>
      <c r="K35" s="123">
        <v>100</v>
      </c>
      <c r="L35" s="123">
        <v>100</v>
      </c>
    </row>
    <row r="36" spans="2:12" ht="30" customHeight="1" x14ac:dyDescent="0.2">
      <c r="B36" s="121" t="s">
        <v>932</v>
      </c>
      <c r="C36" s="349" t="s">
        <v>498</v>
      </c>
      <c r="D36" s="122" t="s">
        <v>1</v>
      </c>
      <c r="E36" s="32">
        <v>23.9</v>
      </c>
      <c r="F36" s="32">
        <v>23.9</v>
      </c>
      <c r="G36" s="32">
        <v>23.9</v>
      </c>
      <c r="H36" s="611"/>
      <c r="I36" s="120" t="s">
        <v>1113</v>
      </c>
      <c r="J36" s="123">
        <v>100</v>
      </c>
      <c r="K36" s="123">
        <v>100</v>
      </c>
      <c r="L36" s="123">
        <v>100</v>
      </c>
    </row>
    <row r="37" spans="2:12" ht="25.5" customHeight="1" x14ac:dyDescent="0.2">
      <c r="B37" s="862" t="s">
        <v>796</v>
      </c>
      <c r="C37" s="901" t="s">
        <v>499</v>
      </c>
      <c r="D37" s="122" t="s">
        <v>1</v>
      </c>
      <c r="E37" s="32">
        <v>400</v>
      </c>
      <c r="F37" s="32">
        <v>400</v>
      </c>
      <c r="G37" s="32">
        <v>400</v>
      </c>
      <c r="H37" s="611"/>
      <c r="I37" s="1129" t="s">
        <v>109</v>
      </c>
      <c r="J37" s="1136">
        <v>100</v>
      </c>
      <c r="K37" s="1136">
        <v>100</v>
      </c>
      <c r="L37" s="1136">
        <v>100</v>
      </c>
    </row>
    <row r="38" spans="2:12" ht="19.5" customHeight="1" x14ac:dyDescent="0.2">
      <c r="B38" s="862"/>
      <c r="C38" s="901"/>
      <c r="D38" s="122" t="s">
        <v>1</v>
      </c>
      <c r="E38" s="32">
        <v>84.8</v>
      </c>
      <c r="F38" s="32">
        <v>85</v>
      </c>
      <c r="G38" s="32">
        <v>36.700000000000003</v>
      </c>
      <c r="H38" s="611"/>
      <c r="I38" s="1129"/>
      <c r="J38" s="1136"/>
      <c r="K38" s="1136"/>
      <c r="L38" s="1136"/>
    </row>
    <row r="39" spans="2:12" ht="21.75" customHeight="1" x14ac:dyDescent="0.2">
      <c r="B39" s="862"/>
      <c r="C39" s="901"/>
      <c r="D39" s="122" t="s">
        <v>4</v>
      </c>
      <c r="E39" s="32">
        <v>1575</v>
      </c>
      <c r="F39" s="32">
        <v>2065.8000000000002</v>
      </c>
      <c r="G39" s="32">
        <v>1698.4</v>
      </c>
      <c r="H39" s="611"/>
      <c r="I39" s="1129"/>
      <c r="J39" s="1136"/>
      <c r="K39" s="1136"/>
      <c r="L39" s="1136"/>
    </row>
    <row r="40" spans="2:12" ht="33" customHeight="1" x14ac:dyDescent="0.2">
      <c r="B40" s="121" t="s">
        <v>797</v>
      </c>
      <c r="C40" s="350" t="s">
        <v>500</v>
      </c>
      <c r="D40" s="122" t="s">
        <v>1</v>
      </c>
      <c r="E40" s="32">
        <v>790</v>
      </c>
      <c r="F40" s="32">
        <v>1290</v>
      </c>
      <c r="G40" s="32">
        <v>1290</v>
      </c>
      <c r="H40" s="612"/>
      <c r="I40" s="204" t="s">
        <v>28</v>
      </c>
      <c r="J40" s="205">
        <v>100</v>
      </c>
      <c r="K40" s="205">
        <v>100</v>
      </c>
      <c r="L40" s="205">
        <v>100</v>
      </c>
    </row>
    <row r="41" spans="2:12" ht="54" customHeight="1" x14ac:dyDescent="0.2">
      <c r="B41" s="121" t="s">
        <v>935</v>
      </c>
      <c r="C41" s="349" t="s">
        <v>219</v>
      </c>
      <c r="D41" s="122" t="s">
        <v>5</v>
      </c>
      <c r="E41" s="32">
        <v>0</v>
      </c>
      <c r="F41" s="32">
        <v>0</v>
      </c>
      <c r="G41" s="32">
        <v>0</v>
      </c>
      <c r="H41" s="611"/>
      <c r="I41" s="119" t="s">
        <v>220</v>
      </c>
      <c r="J41" s="213" t="s">
        <v>268</v>
      </c>
      <c r="K41" s="123"/>
      <c r="L41" s="123"/>
    </row>
    <row r="42" spans="2:12" ht="45.75" customHeight="1" x14ac:dyDescent="0.2">
      <c r="B42" s="247" t="s">
        <v>774</v>
      </c>
      <c r="C42" s="357" t="s">
        <v>772</v>
      </c>
      <c r="D42" s="245"/>
      <c r="E42" s="290">
        <f>SUM(E43:E47)</f>
        <v>110.8</v>
      </c>
      <c r="F42" s="290">
        <f>SUM(F43:F47)</f>
        <v>212.3</v>
      </c>
      <c r="G42" s="290">
        <f>SUM(G43:G47)</f>
        <v>212.3</v>
      </c>
      <c r="H42" s="605"/>
      <c r="I42" s="245"/>
      <c r="J42" s="284"/>
      <c r="K42" s="284"/>
      <c r="L42" s="284"/>
    </row>
    <row r="43" spans="2:12" ht="29.25" customHeight="1" x14ac:dyDescent="0.2">
      <c r="B43" s="121" t="s">
        <v>800</v>
      </c>
      <c r="C43" s="348" t="s">
        <v>501</v>
      </c>
      <c r="D43" s="121" t="s">
        <v>1</v>
      </c>
      <c r="E43" s="472">
        <v>22.5</v>
      </c>
      <c r="F43" s="472">
        <v>22.5</v>
      </c>
      <c r="G43" s="472">
        <v>22.5</v>
      </c>
      <c r="H43" s="613" t="s">
        <v>1309</v>
      </c>
      <c r="I43" s="118" t="s">
        <v>144</v>
      </c>
      <c r="J43" s="125">
        <v>59</v>
      </c>
      <c r="K43" s="125">
        <v>59</v>
      </c>
      <c r="L43" s="125">
        <v>59</v>
      </c>
    </row>
    <row r="44" spans="2:12" ht="28.5" customHeight="1" x14ac:dyDescent="0.2">
      <c r="B44" s="121" t="s">
        <v>801</v>
      </c>
      <c r="C44" s="351" t="s">
        <v>502</v>
      </c>
      <c r="D44" s="121" t="s">
        <v>1</v>
      </c>
      <c r="E44" s="472">
        <v>15</v>
      </c>
      <c r="F44" s="472">
        <v>15</v>
      </c>
      <c r="G44" s="472">
        <v>15</v>
      </c>
      <c r="H44" s="613"/>
      <c r="I44" s="120" t="s">
        <v>221</v>
      </c>
      <c r="J44" s="125">
        <v>4</v>
      </c>
      <c r="K44" s="125">
        <v>4</v>
      </c>
      <c r="L44" s="125">
        <v>4</v>
      </c>
    </row>
    <row r="45" spans="2:12" ht="28.5" customHeight="1" x14ac:dyDescent="0.2">
      <c r="B45" s="121" t="s">
        <v>802</v>
      </c>
      <c r="C45" s="351" t="s">
        <v>503</v>
      </c>
      <c r="D45" s="121" t="s">
        <v>1</v>
      </c>
      <c r="E45" s="472">
        <v>4.8</v>
      </c>
      <c r="F45" s="472">
        <v>4.8</v>
      </c>
      <c r="G45" s="472">
        <v>4.8</v>
      </c>
      <c r="H45" s="613"/>
      <c r="I45" s="118" t="s">
        <v>1120</v>
      </c>
      <c r="J45" s="125">
        <v>8</v>
      </c>
      <c r="K45" s="125">
        <v>8</v>
      </c>
      <c r="L45" s="125">
        <v>8</v>
      </c>
    </row>
    <row r="46" spans="2:12" ht="46.5" customHeight="1" x14ac:dyDescent="0.2">
      <c r="B46" s="121" t="s">
        <v>933</v>
      </c>
      <c r="C46" s="349" t="s">
        <v>934</v>
      </c>
      <c r="D46" s="122" t="s">
        <v>1</v>
      </c>
      <c r="E46" s="136">
        <v>40</v>
      </c>
      <c r="F46" s="136">
        <v>140</v>
      </c>
      <c r="G46" s="136">
        <v>140</v>
      </c>
      <c r="H46" s="602"/>
      <c r="I46" s="133" t="s">
        <v>1121</v>
      </c>
      <c r="J46" s="132">
        <v>3</v>
      </c>
      <c r="K46" s="132">
        <v>3</v>
      </c>
      <c r="L46" s="132">
        <v>3</v>
      </c>
    </row>
    <row r="47" spans="2:12" ht="41.25" customHeight="1" x14ac:dyDescent="0.2">
      <c r="B47" s="121" t="s">
        <v>803</v>
      </c>
      <c r="C47" s="349" t="s">
        <v>805</v>
      </c>
      <c r="D47" s="122" t="s">
        <v>1</v>
      </c>
      <c r="E47" s="472">
        <v>28.5</v>
      </c>
      <c r="F47" s="472">
        <v>30</v>
      </c>
      <c r="G47" s="472">
        <v>30</v>
      </c>
      <c r="H47" s="592" t="s">
        <v>1306</v>
      </c>
      <c r="I47" s="119"/>
      <c r="J47" s="213"/>
      <c r="K47" s="123"/>
      <c r="L47" s="123"/>
    </row>
    <row r="48" spans="2:12" ht="60.75" customHeight="1" x14ac:dyDescent="0.2">
      <c r="B48" s="247" t="s">
        <v>808</v>
      </c>
      <c r="C48" s="1120" t="s">
        <v>807</v>
      </c>
      <c r="D48" s="1121"/>
      <c r="E48" s="290">
        <f t="shared" ref="E48:G48" si="2">SUM(E49:E54)</f>
        <v>570.20000000000005</v>
      </c>
      <c r="F48" s="290">
        <f t="shared" si="2"/>
        <v>781</v>
      </c>
      <c r="G48" s="290">
        <f t="shared" si="2"/>
        <v>399</v>
      </c>
      <c r="H48" s="605"/>
      <c r="I48" s="601"/>
      <c r="J48" s="601"/>
      <c r="K48" s="601"/>
      <c r="L48" s="601"/>
    </row>
    <row r="49" spans="2:12" ht="31.5" customHeight="1" x14ac:dyDescent="0.2">
      <c r="B49" s="121" t="s">
        <v>810</v>
      </c>
      <c r="C49" s="349" t="s">
        <v>1133</v>
      </c>
      <c r="D49" s="121" t="s">
        <v>1</v>
      </c>
      <c r="E49" s="473">
        <v>359</v>
      </c>
      <c r="F49" s="473">
        <v>359</v>
      </c>
      <c r="G49" s="473">
        <v>359</v>
      </c>
      <c r="H49" s="1139" t="s">
        <v>1307</v>
      </c>
      <c r="I49" s="120" t="s">
        <v>1128</v>
      </c>
      <c r="J49" s="125">
        <v>14</v>
      </c>
      <c r="K49" s="125">
        <v>15</v>
      </c>
      <c r="L49" s="125">
        <v>16</v>
      </c>
    </row>
    <row r="50" spans="2:12" ht="22.5" customHeight="1" x14ac:dyDescent="0.2">
      <c r="B50" s="121" t="s">
        <v>938</v>
      </c>
      <c r="C50" s="349" t="s">
        <v>937</v>
      </c>
      <c r="D50" s="121" t="s">
        <v>1</v>
      </c>
      <c r="E50" s="473">
        <v>15</v>
      </c>
      <c r="F50" s="473">
        <v>15</v>
      </c>
      <c r="G50" s="473">
        <v>15</v>
      </c>
      <c r="H50" s="1140"/>
      <c r="I50" s="120" t="s">
        <v>1127</v>
      </c>
      <c r="J50" s="125">
        <v>100</v>
      </c>
      <c r="K50" s="125">
        <v>100</v>
      </c>
      <c r="L50" s="125">
        <v>100</v>
      </c>
    </row>
    <row r="51" spans="2:12" ht="30" customHeight="1" x14ac:dyDescent="0.2">
      <c r="B51" s="121" t="s">
        <v>939</v>
      </c>
      <c r="C51" s="350" t="s">
        <v>813</v>
      </c>
      <c r="D51" s="121" t="s">
        <v>1</v>
      </c>
      <c r="E51" s="473">
        <v>15</v>
      </c>
      <c r="F51" s="473">
        <v>15</v>
      </c>
      <c r="G51" s="473">
        <v>15</v>
      </c>
      <c r="H51" s="1140"/>
      <c r="I51" s="120" t="s">
        <v>1126</v>
      </c>
      <c r="J51" s="125">
        <v>3</v>
      </c>
      <c r="K51" s="125">
        <v>3</v>
      </c>
      <c r="L51" s="125">
        <v>3</v>
      </c>
    </row>
    <row r="52" spans="2:12" ht="30" customHeight="1" x14ac:dyDescent="0.2">
      <c r="B52" s="121" t="s">
        <v>940</v>
      </c>
      <c r="C52" s="350" t="s">
        <v>936</v>
      </c>
      <c r="D52" s="121" t="s">
        <v>1</v>
      </c>
      <c r="E52" s="473">
        <v>18.2</v>
      </c>
      <c r="F52" s="473">
        <v>10</v>
      </c>
      <c r="G52" s="473">
        <v>10</v>
      </c>
      <c r="H52" s="1140"/>
      <c r="I52" s="120" t="s">
        <v>1122</v>
      </c>
      <c r="J52" s="125">
        <v>1</v>
      </c>
      <c r="K52" s="125">
        <v>1</v>
      </c>
      <c r="L52" s="125">
        <v>1</v>
      </c>
    </row>
    <row r="53" spans="2:12" ht="30" customHeight="1" x14ac:dyDescent="0.2">
      <c r="B53" s="121" t="s">
        <v>941</v>
      </c>
      <c r="C53" s="349" t="s">
        <v>814</v>
      </c>
      <c r="D53" s="121" t="s">
        <v>1</v>
      </c>
      <c r="E53" s="473">
        <v>0</v>
      </c>
      <c r="F53" s="473">
        <v>0</v>
      </c>
      <c r="G53" s="473">
        <v>0</v>
      </c>
      <c r="H53" s="1140"/>
      <c r="I53" s="120" t="s">
        <v>1123</v>
      </c>
      <c r="J53" s="125">
        <v>15</v>
      </c>
      <c r="K53" s="125">
        <v>20</v>
      </c>
      <c r="L53" s="125">
        <v>30</v>
      </c>
    </row>
    <row r="54" spans="2:12" ht="37.5" customHeight="1" x14ac:dyDescent="0.2">
      <c r="B54" s="121" t="s">
        <v>951</v>
      </c>
      <c r="C54" s="350" t="s">
        <v>1124</v>
      </c>
      <c r="D54" s="121" t="s">
        <v>2</v>
      </c>
      <c r="E54" s="473">
        <v>163</v>
      </c>
      <c r="F54" s="473">
        <v>382</v>
      </c>
      <c r="G54" s="473">
        <v>0</v>
      </c>
      <c r="H54" s="1141"/>
      <c r="I54" s="120" t="s">
        <v>1125</v>
      </c>
      <c r="J54" s="125"/>
      <c r="K54" s="125">
        <v>7</v>
      </c>
      <c r="L54" s="125"/>
    </row>
    <row r="55" spans="2:12" ht="35.25" customHeight="1" x14ac:dyDescent="0.2">
      <c r="B55" s="247" t="s">
        <v>809</v>
      </c>
      <c r="C55" s="357" t="s">
        <v>114</v>
      </c>
      <c r="D55" s="245"/>
      <c r="E55" s="290">
        <f>SUM(E56:E63)</f>
        <v>1716.8000000000002</v>
      </c>
      <c r="F55" s="290">
        <f>SUM(F56:F63)</f>
        <v>1790.1000000000001</v>
      </c>
      <c r="G55" s="290">
        <f>SUM(G56:G63)</f>
        <v>1790.1000000000001</v>
      </c>
      <c r="H55" s="605"/>
      <c r="I55" s="245"/>
      <c r="J55" s="284"/>
      <c r="K55" s="284"/>
      <c r="L55" s="284"/>
    </row>
    <row r="56" spans="2:12" ht="33.75" customHeight="1" x14ac:dyDescent="0.2">
      <c r="B56" s="121" t="s">
        <v>811</v>
      </c>
      <c r="C56" s="89" t="s">
        <v>504</v>
      </c>
      <c r="D56" s="121" t="s">
        <v>1</v>
      </c>
      <c r="E56" s="471">
        <v>19.2</v>
      </c>
      <c r="F56" s="471">
        <v>19.2</v>
      </c>
      <c r="G56" s="471">
        <v>19.2</v>
      </c>
      <c r="H56" s="614" t="s">
        <v>1310</v>
      </c>
      <c r="I56" s="118" t="s">
        <v>9</v>
      </c>
      <c r="J56" s="123">
        <v>8</v>
      </c>
      <c r="K56" s="123">
        <v>8</v>
      </c>
      <c r="L56" s="123">
        <v>8</v>
      </c>
    </row>
    <row r="57" spans="2:12" ht="18" customHeight="1" x14ac:dyDescent="0.2">
      <c r="B57" s="1130" t="s">
        <v>812</v>
      </c>
      <c r="C57" s="1135" t="s">
        <v>505</v>
      </c>
      <c r="D57" s="118" t="s">
        <v>1</v>
      </c>
      <c r="E57" s="471">
        <v>26.7</v>
      </c>
      <c r="F57" s="471">
        <v>100</v>
      </c>
      <c r="G57" s="471">
        <v>100</v>
      </c>
      <c r="H57" s="614" t="s">
        <v>1313</v>
      </c>
      <c r="I57" s="1129" t="s">
        <v>85</v>
      </c>
      <c r="J57" s="879" t="s">
        <v>1129</v>
      </c>
      <c r="K57" s="879" t="s">
        <v>1129</v>
      </c>
      <c r="L57" s="879" t="s">
        <v>1129</v>
      </c>
    </row>
    <row r="58" spans="2:12" ht="18.75" customHeight="1" x14ac:dyDescent="0.2">
      <c r="B58" s="1130"/>
      <c r="C58" s="1135"/>
      <c r="D58" s="118" t="s">
        <v>5</v>
      </c>
      <c r="E58" s="471">
        <v>1445</v>
      </c>
      <c r="F58" s="471">
        <v>1445</v>
      </c>
      <c r="G58" s="471">
        <v>1445</v>
      </c>
      <c r="H58" s="1139" t="s">
        <v>1315</v>
      </c>
      <c r="I58" s="1129"/>
      <c r="J58" s="1113"/>
      <c r="K58" s="1113"/>
      <c r="L58" s="1113"/>
    </row>
    <row r="59" spans="2:12" ht="23.25" customHeight="1" x14ac:dyDescent="0.2">
      <c r="B59" s="1130"/>
      <c r="C59" s="1135"/>
      <c r="D59" s="118" t="s">
        <v>6</v>
      </c>
      <c r="E59" s="471">
        <v>1.2</v>
      </c>
      <c r="F59" s="471">
        <v>1.2</v>
      </c>
      <c r="G59" s="471">
        <v>1.2</v>
      </c>
      <c r="H59" s="1141"/>
      <c r="I59" s="1129"/>
      <c r="J59" s="880"/>
      <c r="K59" s="880"/>
      <c r="L59" s="880"/>
    </row>
    <row r="60" spans="2:12" ht="27.75" customHeight="1" x14ac:dyDescent="0.2">
      <c r="B60" s="1111" t="s">
        <v>942</v>
      </c>
      <c r="C60" s="1133" t="s">
        <v>506</v>
      </c>
      <c r="D60" s="121" t="s">
        <v>5</v>
      </c>
      <c r="E60" s="472">
        <v>45.9</v>
      </c>
      <c r="F60" s="472">
        <v>45.9</v>
      </c>
      <c r="G60" s="472">
        <v>45.9</v>
      </c>
      <c r="H60" s="1142" t="s">
        <v>1312</v>
      </c>
      <c r="I60" s="118" t="s">
        <v>222</v>
      </c>
      <c r="J60" s="123">
        <v>100</v>
      </c>
      <c r="K60" s="123">
        <v>100</v>
      </c>
      <c r="L60" s="123">
        <v>100</v>
      </c>
    </row>
    <row r="61" spans="2:12" ht="26.25" customHeight="1" x14ac:dyDescent="0.2">
      <c r="B61" s="1112"/>
      <c r="C61" s="1134"/>
      <c r="D61" s="122" t="s">
        <v>1</v>
      </c>
      <c r="E61" s="472">
        <v>26.5</v>
      </c>
      <c r="F61" s="472">
        <v>26.5</v>
      </c>
      <c r="G61" s="472">
        <v>26.5</v>
      </c>
      <c r="H61" s="1143"/>
      <c r="I61" s="118" t="s">
        <v>1134</v>
      </c>
      <c r="J61" s="123">
        <v>2</v>
      </c>
      <c r="K61" s="123">
        <v>2</v>
      </c>
      <c r="L61" s="123">
        <v>2</v>
      </c>
    </row>
    <row r="62" spans="2:12" ht="36.75" customHeight="1" x14ac:dyDescent="0.2">
      <c r="B62" s="121" t="s">
        <v>943</v>
      </c>
      <c r="C62" s="348" t="s">
        <v>507</v>
      </c>
      <c r="D62" s="121" t="s">
        <v>5</v>
      </c>
      <c r="E62" s="472">
        <v>34.299999999999997</v>
      </c>
      <c r="F62" s="472">
        <v>34.299999999999997</v>
      </c>
      <c r="G62" s="472">
        <v>34.299999999999997</v>
      </c>
      <c r="H62" s="592" t="s">
        <v>1314</v>
      </c>
      <c r="I62" s="118" t="s">
        <v>23</v>
      </c>
      <c r="J62" s="123">
        <v>1</v>
      </c>
      <c r="K62" s="123">
        <v>1</v>
      </c>
      <c r="L62" s="123">
        <v>1</v>
      </c>
    </row>
    <row r="63" spans="2:12" ht="41.25" customHeight="1" x14ac:dyDescent="0.2">
      <c r="B63" s="121" t="s">
        <v>944</v>
      </c>
      <c r="C63" s="349" t="s">
        <v>806</v>
      </c>
      <c r="D63" s="121" t="s">
        <v>1</v>
      </c>
      <c r="E63" s="471">
        <v>118</v>
      </c>
      <c r="F63" s="471">
        <v>118</v>
      </c>
      <c r="G63" s="471">
        <v>118</v>
      </c>
      <c r="H63" s="614" t="s">
        <v>1311</v>
      </c>
      <c r="I63" s="118" t="s">
        <v>115</v>
      </c>
      <c r="J63" s="125">
        <v>67</v>
      </c>
      <c r="K63" s="125">
        <v>77</v>
      </c>
      <c r="L63" s="125">
        <v>77</v>
      </c>
    </row>
    <row r="64" spans="2:12" ht="21.75" customHeight="1" x14ac:dyDescent="0.2">
      <c r="B64" s="1131"/>
      <c r="C64" s="1131"/>
      <c r="D64" s="1131"/>
      <c r="E64" s="477">
        <f>+E55+E48+E42+E34+E21+E6</f>
        <v>13266.9</v>
      </c>
      <c r="F64" s="477">
        <f>+F55+F48+F42+F34+F21+F6</f>
        <v>15054.900000000001</v>
      </c>
      <c r="G64" s="477">
        <f>+G55+G48+G42+G34+G21+G6</f>
        <v>15124.2</v>
      </c>
      <c r="H64" s="615"/>
      <c r="I64" s="603"/>
      <c r="J64" s="126"/>
      <c r="K64" s="126"/>
      <c r="L64" s="126"/>
    </row>
    <row r="65" spans="2:12" ht="18" customHeight="1" x14ac:dyDescent="0.2">
      <c r="B65" s="1132"/>
      <c r="C65" s="1132"/>
      <c r="D65" s="1132"/>
      <c r="E65" s="478">
        <f t="shared" ref="E65:G65" si="3">+E64-E66-E74</f>
        <v>0</v>
      </c>
      <c r="F65" s="478">
        <f t="shared" si="3"/>
        <v>3.637978807091713E-12</v>
      </c>
      <c r="G65" s="478">
        <f t="shared" si="3"/>
        <v>1.8189894035458565E-12</v>
      </c>
      <c r="H65" s="616"/>
      <c r="I65" s="603"/>
      <c r="J65" s="126"/>
      <c r="K65" s="126"/>
      <c r="L65" s="126"/>
    </row>
    <row r="66" spans="2:12" s="332" customFormat="1" ht="30" customHeight="1" x14ac:dyDescent="0.25">
      <c r="B66" s="327"/>
      <c r="C66" s="343" t="s">
        <v>843</v>
      </c>
      <c r="D66" s="327"/>
      <c r="E66" s="333">
        <f t="shared" ref="E66:G66" si="4">SUM(E68:E73)</f>
        <v>13266.9</v>
      </c>
      <c r="F66" s="333">
        <f t="shared" si="4"/>
        <v>15054.899999999998</v>
      </c>
      <c r="G66" s="333">
        <f t="shared" si="4"/>
        <v>15124.199999999999</v>
      </c>
      <c r="H66" s="617"/>
      <c r="I66" s="330"/>
      <c r="J66" s="330"/>
      <c r="K66" s="330"/>
      <c r="L66" s="331"/>
    </row>
    <row r="67" spans="2:12" s="332" customFormat="1" ht="17.25" customHeight="1" x14ac:dyDescent="0.25">
      <c r="B67" s="321"/>
      <c r="C67" s="319" t="s">
        <v>844</v>
      </c>
      <c r="D67" s="321"/>
      <c r="E67" s="322"/>
      <c r="F67" s="322"/>
      <c r="G67" s="322"/>
      <c r="H67" s="618"/>
      <c r="I67" s="329"/>
      <c r="J67" s="330"/>
      <c r="K67" s="330"/>
      <c r="L67" s="331"/>
    </row>
    <row r="68" spans="2:12" s="332" customFormat="1" ht="24.75" customHeight="1" x14ac:dyDescent="0.25">
      <c r="B68" s="321"/>
      <c r="C68" s="319" t="s">
        <v>845</v>
      </c>
      <c r="D68" s="321" t="s">
        <v>1</v>
      </c>
      <c r="E68" s="322">
        <f t="shared" ref="E68:G68" si="5">+E63+E57+E56+E51+E50+E49+E47+E46+E45+E44+E43+E40+E38+E37+E36+E35+E20+E18+E17+E10+E8+E7+E53+E52+E61</f>
        <v>9683.1</v>
      </c>
      <c r="F68" s="322">
        <f t="shared" si="5"/>
        <v>10761.3</v>
      </c>
      <c r="G68" s="322">
        <f t="shared" si="5"/>
        <v>11580</v>
      </c>
      <c r="H68" s="618"/>
      <c r="I68" s="329"/>
      <c r="J68" s="330"/>
      <c r="K68" s="330"/>
      <c r="L68" s="331"/>
    </row>
    <row r="69" spans="2:12" s="332" customFormat="1" ht="27" customHeight="1" x14ac:dyDescent="0.25">
      <c r="B69" s="321"/>
      <c r="C69" s="319" t="s">
        <v>846</v>
      </c>
      <c r="D69" s="321" t="s">
        <v>5</v>
      </c>
      <c r="E69" s="322">
        <f>+E62+E60+E58+E41+E33+E32+E31+E30+E29+E28+E27+E26+E25+E24+E23+E22</f>
        <v>1763.8999999999999</v>
      </c>
      <c r="F69" s="322">
        <f>+F62+F60+F58+F41+F33+F32+F31+F30+F29+F28+F27+F26+F25+F24+F23+F22</f>
        <v>1763.8999999999999</v>
      </c>
      <c r="G69" s="322">
        <f>+G62+G60+G58+G41+G33+G32+G31+G30+G29+G28+G27+G26+G25+G24+G23+G22</f>
        <v>1763.8999999999999</v>
      </c>
      <c r="H69" s="618"/>
      <c r="I69" s="329"/>
      <c r="J69" s="330"/>
      <c r="K69" s="330"/>
      <c r="L69" s="331"/>
    </row>
    <row r="70" spans="2:12" s="332" customFormat="1" ht="18" customHeight="1" x14ac:dyDescent="0.25">
      <c r="B70" s="321"/>
      <c r="C70" s="319" t="s">
        <v>847</v>
      </c>
      <c r="D70" s="321" t="s">
        <v>6</v>
      </c>
      <c r="E70" s="322">
        <f>+E59+E19+E9</f>
        <v>81.900000000000006</v>
      </c>
      <c r="F70" s="322">
        <f>+F59+F19+F9</f>
        <v>81.900000000000006</v>
      </c>
      <c r="G70" s="322">
        <f>+G59+G19+G9</f>
        <v>81.900000000000006</v>
      </c>
      <c r="H70" s="618"/>
      <c r="I70" s="329"/>
      <c r="J70" s="330"/>
      <c r="K70" s="330"/>
      <c r="L70" s="331"/>
    </row>
    <row r="71" spans="2:12" s="332" customFormat="1" ht="27" customHeight="1" x14ac:dyDescent="0.25">
      <c r="B71" s="321"/>
      <c r="C71" s="319" t="s">
        <v>848</v>
      </c>
      <c r="D71" s="321" t="s">
        <v>2</v>
      </c>
      <c r="E71" s="322">
        <f t="shared" ref="E71:G71" si="6">+E54</f>
        <v>163</v>
      </c>
      <c r="F71" s="322">
        <f t="shared" si="6"/>
        <v>382</v>
      </c>
      <c r="G71" s="322">
        <f t="shared" si="6"/>
        <v>0</v>
      </c>
      <c r="H71" s="618"/>
      <c r="I71" s="329"/>
      <c r="J71" s="330"/>
      <c r="K71" s="330"/>
      <c r="L71" s="331"/>
    </row>
    <row r="72" spans="2:12" s="332" customFormat="1" ht="16.5" customHeight="1" x14ac:dyDescent="0.25">
      <c r="B72" s="321"/>
      <c r="C72" s="319" t="s">
        <v>849</v>
      </c>
      <c r="D72" s="321" t="s">
        <v>4</v>
      </c>
      <c r="E72" s="322">
        <f>+E39</f>
        <v>1575</v>
      </c>
      <c r="F72" s="322">
        <f>+F39</f>
        <v>2065.8000000000002</v>
      </c>
      <c r="G72" s="322">
        <f>+G39</f>
        <v>1698.4</v>
      </c>
      <c r="H72" s="618"/>
      <c r="I72" s="329"/>
      <c r="J72" s="330"/>
      <c r="K72" s="330"/>
      <c r="L72" s="331"/>
    </row>
    <row r="73" spans="2:12" s="332" customFormat="1" ht="19.5" customHeight="1" x14ac:dyDescent="0.25">
      <c r="B73" s="303"/>
      <c r="C73" s="320" t="s">
        <v>850</v>
      </c>
      <c r="D73" s="303" t="s">
        <v>854</v>
      </c>
      <c r="E73" s="322"/>
      <c r="F73" s="322"/>
      <c r="G73" s="322"/>
      <c r="H73" s="618"/>
      <c r="I73" s="329"/>
      <c r="J73" s="330"/>
      <c r="K73" s="330"/>
      <c r="L73" s="331"/>
    </row>
    <row r="74" spans="2:12" s="332" customFormat="1" ht="42.75" customHeight="1" x14ac:dyDescent="0.25">
      <c r="B74" s="305"/>
      <c r="C74" s="304" t="s">
        <v>851</v>
      </c>
      <c r="D74" s="305" t="s">
        <v>855</v>
      </c>
      <c r="E74" s="333"/>
      <c r="F74" s="333"/>
      <c r="G74" s="333"/>
      <c r="H74" s="617"/>
      <c r="I74" s="329"/>
      <c r="J74" s="330"/>
      <c r="K74" s="330"/>
      <c r="L74" s="331"/>
    </row>
    <row r="75" spans="2:12" s="332" customFormat="1" ht="34.5" customHeight="1" x14ac:dyDescent="0.25">
      <c r="B75" s="307"/>
      <c r="C75" s="306" t="s">
        <v>853</v>
      </c>
      <c r="D75" s="307"/>
      <c r="E75" s="328">
        <f t="shared" ref="E75:G75" si="7">+E74+E66</f>
        <v>13266.9</v>
      </c>
      <c r="F75" s="328">
        <f t="shared" si="7"/>
        <v>15054.899999999998</v>
      </c>
      <c r="G75" s="328">
        <f t="shared" si="7"/>
        <v>15124.199999999999</v>
      </c>
      <c r="H75" s="617"/>
      <c r="I75" s="329"/>
      <c r="J75" s="330"/>
      <c r="K75" s="330"/>
      <c r="L75" s="331"/>
    </row>
    <row r="76" spans="2:12" s="332" customFormat="1" ht="18" customHeight="1" x14ac:dyDescent="0.25">
      <c r="B76" s="321"/>
      <c r="C76" s="97" t="s">
        <v>852</v>
      </c>
      <c r="D76" s="321"/>
      <c r="E76" s="322">
        <f>+E54</f>
        <v>163</v>
      </c>
      <c r="F76" s="322">
        <f t="shared" ref="F76:G76" si="8">+F54</f>
        <v>382</v>
      </c>
      <c r="G76" s="322">
        <f t="shared" si="8"/>
        <v>0</v>
      </c>
      <c r="H76" s="618"/>
      <c r="I76" s="329"/>
      <c r="J76" s="330"/>
      <c r="K76" s="330"/>
      <c r="L76" s="331"/>
    </row>
    <row r="77" spans="2:12" ht="30" x14ac:dyDescent="0.2">
      <c r="B77" s="465"/>
      <c r="C77" s="321" t="s">
        <v>1173</v>
      </c>
      <c r="D77" s="465"/>
      <c r="E77" s="466"/>
      <c r="F77" s="466"/>
      <c r="G77" s="466"/>
      <c r="H77" s="619"/>
      <c r="I77" s="604"/>
    </row>
  </sheetData>
  <mergeCells count="44">
    <mergeCell ref="H49:H54"/>
    <mergeCell ref="H60:H61"/>
    <mergeCell ref="H58:H59"/>
    <mergeCell ref="B1:L1"/>
    <mergeCell ref="F3:F5"/>
    <mergeCell ref="G3:G5"/>
    <mergeCell ref="C3:C5"/>
    <mergeCell ref="B3:B5"/>
    <mergeCell ref="E3:E5"/>
    <mergeCell ref="I2:L2"/>
    <mergeCell ref="I4:I5"/>
    <mergeCell ref="H3:H5"/>
    <mergeCell ref="E10:E16"/>
    <mergeCell ref="L37:L39"/>
    <mergeCell ref="L18:L19"/>
    <mergeCell ref="I18:I19"/>
    <mergeCell ref="I37:I39"/>
    <mergeCell ref="J37:J39"/>
    <mergeCell ref="K18:K19"/>
    <mergeCell ref="K37:K39"/>
    <mergeCell ref="H18:H19"/>
    <mergeCell ref="I57:I59"/>
    <mergeCell ref="B57:B59"/>
    <mergeCell ref="B64:D64"/>
    <mergeCell ref="B65:D65"/>
    <mergeCell ref="C60:C61"/>
    <mergeCell ref="B60:B61"/>
    <mergeCell ref="C57:C59"/>
    <mergeCell ref="B18:B19"/>
    <mergeCell ref="J57:J59"/>
    <mergeCell ref="J18:J19"/>
    <mergeCell ref="I3:L3"/>
    <mergeCell ref="K57:K59"/>
    <mergeCell ref="F10:F16"/>
    <mergeCell ref="B37:B39"/>
    <mergeCell ref="C37:C39"/>
    <mergeCell ref="C18:C19"/>
    <mergeCell ref="C48:D48"/>
    <mergeCell ref="L57:L59"/>
    <mergeCell ref="G10:G16"/>
    <mergeCell ref="C6:D6"/>
    <mergeCell ref="C9:C10"/>
    <mergeCell ref="B9:B10"/>
    <mergeCell ref="D10:D16"/>
  </mergeCells>
  <phoneticPr fontId="13" type="noConversion"/>
  <pageMargins left="0.19685039370078741" right="0.19685039370078741" top="0.19685039370078741" bottom="0.19685039370078741" header="0" footer="0"/>
  <pageSetup paperSize="9" scale="7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B1:G29"/>
  <sheetViews>
    <sheetView zoomScale="70" zoomScaleNormal="70" workbookViewId="0">
      <selection activeCell="B2" sqref="B2:F2"/>
    </sheetView>
  </sheetViews>
  <sheetFormatPr defaultColWidth="9.140625" defaultRowHeight="15.75" x14ac:dyDescent="0.2"/>
  <cols>
    <col min="1" max="1" width="3.42578125" style="14" customWidth="1"/>
    <col min="2" max="2" width="8.85546875" style="14" customWidth="1"/>
    <col min="3" max="3" width="77.7109375" style="399" customWidth="1"/>
    <col min="4" max="6" width="26.5703125" style="399" customWidth="1"/>
    <col min="7" max="16384" width="9.140625" style="14"/>
  </cols>
  <sheetData>
    <row r="1" spans="2:6" ht="19.5" customHeight="1" x14ac:dyDescent="0.2"/>
    <row r="2" spans="2:6" ht="31.5" customHeight="1" x14ac:dyDescent="0.2">
      <c r="B2" s="1148" t="s">
        <v>1275</v>
      </c>
      <c r="C2" s="1148"/>
      <c r="D2" s="1148"/>
      <c r="E2" s="1148"/>
      <c r="F2" s="1148"/>
    </row>
    <row r="3" spans="2:6" ht="44.25" customHeight="1" x14ac:dyDescent="0.2">
      <c r="B3" s="760" t="s">
        <v>841</v>
      </c>
      <c r="C3" s="760" t="s">
        <v>842</v>
      </c>
      <c r="D3" s="760" t="s">
        <v>318</v>
      </c>
      <c r="E3" s="760" t="s">
        <v>319</v>
      </c>
      <c r="F3" s="760" t="s">
        <v>320</v>
      </c>
    </row>
    <row r="4" spans="2:6" ht="21" customHeight="1" x14ac:dyDescent="0.2">
      <c r="B4" s="508" t="s">
        <v>44</v>
      </c>
      <c r="C4" s="509" t="s">
        <v>956</v>
      </c>
      <c r="D4" s="510">
        <f>+'01šviet.'!E98</f>
        <v>43885.8</v>
      </c>
      <c r="E4" s="510">
        <f>+'01šviet.'!F98</f>
        <v>44840.3</v>
      </c>
      <c r="F4" s="510">
        <f>+'01šviet.'!G98</f>
        <v>45455.3</v>
      </c>
    </row>
    <row r="5" spans="2:6" ht="21" customHeight="1" x14ac:dyDescent="0.2">
      <c r="B5" s="508" t="s">
        <v>45</v>
      </c>
      <c r="C5" s="509" t="s">
        <v>957</v>
      </c>
      <c r="D5" s="510">
        <f>+'02sveikat.'!E57</f>
        <v>1589</v>
      </c>
      <c r="E5" s="510">
        <f>+'02sveikat.'!F57</f>
        <v>2181</v>
      </c>
      <c r="F5" s="510">
        <f>+'02sveikat.'!G57</f>
        <v>3059.3</v>
      </c>
    </row>
    <row r="6" spans="2:6" ht="21" customHeight="1" x14ac:dyDescent="0.2">
      <c r="B6" s="508" t="s">
        <v>46</v>
      </c>
      <c r="C6" s="509" t="s">
        <v>958</v>
      </c>
      <c r="D6" s="510">
        <f>+'03social.'!E89</f>
        <v>34993.9</v>
      </c>
      <c r="E6" s="510">
        <f>+'03social.'!F89</f>
        <v>36335.300000000003</v>
      </c>
      <c r="F6" s="510">
        <f>+'03social.'!G89</f>
        <v>37088.300000000003</v>
      </c>
    </row>
    <row r="7" spans="2:6" ht="21" customHeight="1" x14ac:dyDescent="0.2">
      <c r="B7" s="508" t="s">
        <v>47</v>
      </c>
      <c r="C7" s="509" t="s">
        <v>959</v>
      </c>
      <c r="D7" s="510">
        <f>+'04sport.'!E39</f>
        <v>3126.3</v>
      </c>
      <c r="E7" s="510">
        <f>+'04sport.'!F39</f>
        <v>2932.6</v>
      </c>
      <c r="F7" s="510">
        <f>+'04sport.'!G39</f>
        <v>2675.1</v>
      </c>
    </row>
    <row r="8" spans="2:6" ht="21" customHeight="1" x14ac:dyDescent="0.2">
      <c r="B8" s="508" t="s">
        <v>48</v>
      </c>
      <c r="C8" s="509" t="s">
        <v>960</v>
      </c>
      <c r="D8" s="510">
        <f>+'05kultura'!E54</f>
        <v>7126.6</v>
      </c>
      <c r="E8" s="510">
        <f>+'05kultura'!F54</f>
        <v>7248.3</v>
      </c>
      <c r="F8" s="510">
        <f>+'05kultura'!G54</f>
        <v>7103.8</v>
      </c>
    </row>
    <row r="9" spans="2:6" ht="21" customHeight="1" x14ac:dyDescent="0.2">
      <c r="B9" s="508" t="s">
        <v>49</v>
      </c>
      <c r="C9" s="509" t="s">
        <v>961</v>
      </c>
      <c r="D9" s="510">
        <f>+'06turizm_paveld'!E50</f>
        <v>1035.8</v>
      </c>
      <c r="E9" s="510">
        <f>+'06turizm_paveld'!F50</f>
        <v>1601</v>
      </c>
      <c r="F9" s="510">
        <f>+'06turizm_paveld'!G50</f>
        <v>2041.5</v>
      </c>
    </row>
    <row r="10" spans="2:6" ht="21" customHeight="1" x14ac:dyDescent="0.2">
      <c r="B10" s="508" t="s">
        <v>50</v>
      </c>
      <c r="C10" s="509" t="s">
        <v>962</v>
      </c>
      <c r="D10" s="510">
        <f>+'07Infrastr.'!E78</f>
        <v>7055.2999999999993</v>
      </c>
      <c r="E10" s="510">
        <f>+'07Infrastr.'!F78</f>
        <v>7433</v>
      </c>
      <c r="F10" s="510">
        <f>+'07Infrastr.'!G78</f>
        <v>8615.5</v>
      </c>
    </row>
    <row r="11" spans="2:6" ht="21" customHeight="1" x14ac:dyDescent="0.2">
      <c r="B11" s="508" t="s">
        <v>51</v>
      </c>
      <c r="C11" s="509" t="s">
        <v>963</v>
      </c>
      <c r="D11" s="510">
        <f>+'08aplinkosauga'!E40</f>
        <v>6439.8</v>
      </c>
      <c r="E11" s="510">
        <f>+'08aplinkosauga'!F40</f>
        <v>6734.4000000000005</v>
      </c>
      <c r="F11" s="510">
        <f>+'08aplinkosauga'!G40</f>
        <v>7396.4000000000005</v>
      </c>
    </row>
    <row r="12" spans="2:6" ht="21" customHeight="1" x14ac:dyDescent="0.2">
      <c r="B12" s="508" t="s">
        <v>52</v>
      </c>
      <c r="C12" s="509" t="s">
        <v>964</v>
      </c>
      <c r="D12" s="510">
        <f>+'09ž.ū.'!E35</f>
        <v>1738.3999999999996</v>
      </c>
      <c r="E12" s="510">
        <f>+'09ž.ū.'!F35</f>
        <v>1174.5</v>
      </c>
      <c r="F12" s="510">
        <f>+'09ž.ū.'!G35</f>
        <v>1374.9</v>
      </c>
    </row>
    <row r="13" spans="2:6" ht="21" customHeight="1" x14ac:dyDescent="0.2">
      <c r="B13" s="508" t="s">
        <v>53</v>
      </c>
      <c r="C13" s="509" t="s">
        <v>965</v>
      </c>
      <c r="D13" s="510">
        <f>+'10verslas'!E20</f>
        <v>310.7</v>
      </c>
      <c r="E13" s="510">
        <f>+'10verslas'!F20</f>
        <v>1712</v>
      </c>
      <c r="F13" s="510">
        <f>+'10verslas'!G20</f>
        <v>1713</v>
      </c>
    </row>
    <row r="14" spans="2:6" ht="21" customHeight="1" x14ac:dyDescent="0.2">
      <c r="B14" s="508" t="s">
        <v>54</v>
      </c>
      <c r="C14" s="509" t="s">
        <v>966</v>
      </c>
      <c r="D14" s="510">
        <f>+'11valdym.'!E64</f>
        <v>13266.9</v>
      </c>
      <c r="E14" s="510">
        <f>+'11valdym.'!F64</f>
        <v>15054.900000000001</v>
      </c>
      <c r="F14" s="510">
        <f>+'11valdym.'!G64</f>
        <v>15124.2</v>
      </c>
    </row>
    <row r="15" spans="2:6" ht="36.75" customHeight="1" x14ac:dyDescent="0.2">
      <c r="B15" s="511"/>
      <c r="C15" s="512" t="s">
        <v>953</v>
      </c>
      <c r="D15" s="513">
        <f t="shared" ref="D15:F15" si="0">SUM(D4:D14)</f>
        <v>120568.50000000001</v>
      </c>
      <c r="E15" s="513">
        <f t="shared" si="0"/>
        <v>127247.30000000002</v>
      </c>
      <c r="F15" s="513">
        <f t="shared" si="0"/>
        <v>131647.30000000002</v>
      </c>
    </row>
    <row r="16" spans="2:6" ht="28.5" customHeight="1" x14ac:dyDescent="0.2">
      <c r="B16" s="1153" t="s">
        <v>843</v>
      </c>
      <c r="C16" s="1153"/>
      <c r="D16" s="514">
        <f>+'01šviet.'!E100+'02sveikat.'!E59+'03social.'!E91+'04sport.'!E41+'05kultura'!E56+'06turizm_paveld'!E52+'07Infrastr.'!E80+'08aplinkosauga'!E42+'09ž.ū.'!E37+'10verslas'!E22+'11valdym.'!E66</f>
        <v>119972.59999999998</v>
      </c>
      <c r="E16" s="514">
        <f>+'01šviet.'!F100+'02sveikat.'!F59+'03social.'!F91+'04sport.'!F41+'05kultura'!F56+'06turizm_paveld'!F52+'07Infrastr.'!F80+'08aplinkosauga'!F42+'09ž.ū.'!F37+'10verslas'!F22+'11valdym.'!F66</f>
        <v>126812.89999999998</v>
      </c>
      <c r="F16" s="514">
        <f>+'01šviet.'!G100+'02sveikat.'!G59+'03social.'!G91+'04sport.'!G41+'05kultura'!G56+'06turizm_paveld'!G52+'07Infrastr.'!G80+'08aplinkosauga'!G42+'09ž.ū.'!G37+'10verslas'!G22+'11valdym.'!G66</f>
        <v>131052.39999999998</v>
      </c>
    </row>
    <row r="17" spans="2:7" ht="24.75" customHeight="1" x14ac:dyDescent="0.2">
      <c r="B17" s="1154" t="s">
        <v>844</v>
      </c>
      <c r="C17" s="1154"/>
      <c r="D17" s="515">
        <f t="shared" ref="D17:F17" si="1">SUM(D18:D23)-D16</f>
        <v>0</v>
      </c>
      <c r="E17" s="515">
        <f t="shared" si="1"/>
        <v>0</v>
      </c>
      <c r="F17" s="515">
        <f t="shared" si="1"/>
        <v>0</v>
      </c>
    </row>
    <row r="18" spans="2:7" ht="45" customHeight="1" x14ac:dyDescent="0.2">
      <c r="B18" s="1146" t="s">
        <v>899</v>
      </c>
      <c r="C18" s="1147"/>
      <c r="D18" s="515">
        <f>+'01šviet.'!E102+'02sveikat.'!E61+'03social.'!E93+'04sport.'!E43+'05kultura'!E58+'06turizm_paveld'!E54+'07Infrastr.'!E82+'08aplinkosauga'!E44+'09ž.ū.'!E39+'10verslas'!E24+'11valdym.'!E68</f>
        <v>52278.099999999991</v>
      </c>
      <c r="E18" s="515">
        <f>+'01šviet.'!F102+'02sveikat.'!F61+'03social.'!F93+'04sport.'!F43+'05kultura'!F58+'06turizm_paveld'!F54+'07Infrastr.'!F82+'08aplinkosauga'!F44+'09ž.ū.'!F39+'10verslas'!F24+'11valdym.'!F68</f>
        <v>62657.2</v>
      </c>
      <c r="F18" s="515">
        <f>+'01šviet.'!G102+'02sveikat.'!G61+'03social.'!G93+'04sport.'!G43+'05kultura'!G58+'06turizm_paveld'!G54+'07Infrastr.'!G82+'08aplinkosauga'!G44+'09ž.ū.'!G39+'10verslas'!G24+'11valdym.'!G68</f>
        <v>64247</v>
      </c>
      <c r="G18" s="593"/>
    </row>
    <row r="19" spans="2:7" ht="36.75" customHeight="1" x14ac:dyDescent="0.2">
      <c r="B19" s="1146" t="s">
        <v>900</v>
      </c>
      <c r="C19" s="1147"/>
      <c r="D19" s="515">
        <f>+'01šviet.'!E103+'02sveikat.'!E62+'03social.'!E94+'04sport.'!E44+'05kultura'!E59+'06turizm_paveld'!E55+'07Infrastr.'!E83+'08aplinkosauga'!E45+'09ž.ū.'!E40+'10verslas'!E25+'11valdym.'!E69</f>
        <v>50554.599999999991</v>
      </c>
      <c r="E19" s="515">
        <f>+'01šviet.'!F103+'02sveikat.'!F62+'03social.'!F94+'04sport.'!F44+'05kultura'!F59+'06turizm_paveld'!F55+'07Infrastr.'!F83+'08aplinkosauga'!F45+'09ž.ū.'!F40+'10verslas'!F25+'11valdym.'!F69</f>
        <v>53793.599999999999</v>
      </c>
      <c r="F19" s="515">
        <f>+'01šviet.'!G103+'02sveikat.'!G62+'03social.'!G94+'04sport.'!G44+'05kultura'!G59+'06turizm_paveld'!G55+'07Infrastr.'!G83+'08aplinkosauga'!G45+'09ž.ū.'!G40+'10verslas'!G25+'11valdym.'!G69</f>
        <v>54382.1</v>
      </c>
    </row>
    <row r="20" spans="2:7" ht="36" customHeight="1" x14ac:dyDescent="0.2">
      <c r="B20" s="1146" t="s">
        <v>901</v>
      </c>
      <c r="C20" s="1147"/>
      <c r="D20" s="515">
        <f>+'01šviet.'!E104+'02sveikat.'!E63+'03social.'!E95+'04sport.'!E45+'05kultura'!E60+'06turizm_paveld'!E56+'07Infrastr.'!E84+'08aplinkosauga'!E46+'09ž.ū.'!E41+'10verslas'!E26+'11valdym.'!E70</f>
        <v>3039.1000000000004</v>
      </c>
      <c r="E20" s="515">
        <f>+'01šviet.'!F104+'02sveikat.'!F63+'03social.'!F95+'04sport.'!F45+'05kultura'!F60+'06turizm_paveld'!F56+'07Infrastr.'!F84+'08aplinkosauga'!F46+'09ž.ū.'!F41+'10verslas'!F26+'11valdym.'!F70</f>
        <v>3032.9</v>
      </c>
      <c r="F20" s="515">
        <f>+'01šviet.'!G104+'02sveikat.'!G63+'03social.'!G95+'04sport.'!G45+'05kultura'!G60+'06turizm_paveld'!G56+'07Infrastr.'!G84+'08aplinkosauga'!G46+'09ž.ū.'!G41+'10verslas'!G26+'11valdym.'!G70</f>
        <v>2922.9</v>
      </c>
    </row>
    <row r="21" spans="2:7" ht="26.25" customHeight="1" x14ac:dyDescent="0.2">
      <c r="B21" s="1146" t="s">
        <v>902</v>
      </c>
      <c r="C21" s="1147"/>
      <c r="D21" s="515">
        <f>+'01šviet.'!E105+'02sveikat.'!E64+'03social.'!E96+'04sport.'!E46+'05kultura'!E61+'06turizm_paveld'!E57+'07Infrastr.'!E85+'08aplinkosauga'!E47+'09ž.ū.'!E42+'10verslas'!E27+'11valdym.'!E71</f>
        <v>4282.5</v>
      </c>
      <c r="E21" s="515">
        <f>+'01šviet.'!F105+'02sveikat.'!F64+'03social.'!F96+'04sport.'!F46+'05kultura'!F61+'06turizm_paveld'!F57+'07Infrastr.'!F85+'08aplinkosauga'!F47+'09ž.ū.'!F42+'10verslas'!F27+'11valdym.'!F71</f>
        <v>5263.4000000000005</v>
      </c>
      <c r="F21" s="515">
        <f>+'01šviet.'!G105+'02sveikat.'!G64+'03social.'!G96+'04sport.'!G46+'05kultura'!G61+'06turizm_paveld'!G57+'07Infrastr.'!G85+'08aplinkosauga'!G47+'09ž.ū.'!G42+'10verslas'!G27+'11valdym.'!G71</f>
        <v>7802</v>
      </c>
    </row>
    <row r="22" spans="2:7" ht="28.5" customHeight="1" x14ac:dyDescent="0.2">
      <c r="B22" s="1146" t="s">
        <v>903</v>
      </c>
      <c r="C22" s="1147"/>
      <c r="D22" s="515">
        <f>+'01šviet.'!E106+'02sveikat.'!E65+'03social.'!E97+'04sport.'!E47+'05kultura'!E62+'06turizm_paveld'!E58+'07Infrastr.'!E86+'08aplinkosauga'!E48+'09ž.ū.'!E43+'10verslas'!E28+'11valdym.'!E72</f>
        <v>2256.9</v>
      </c>
      <c r="E22" s="515">
        <f>+'01šviet.'!F106+'02sveikat.'!F65+'03social.'!F97+'04sport.'!F47+'05kultura'!F62+'06turizm_paveld'!F58+'07Infrastr.'!F86+'08aplinkosauga'!F48+'09ž.ū.'!F43+'10verslas'!F28+'11valdym.'!F72</f>
        <v>2065.8000000000002</v>
      </c>
      <c r="F22" s="515">
        <f>+'01šviet.'!G106+'02sveikat.'!G65+'03social.'!G97+'04sport.'!G47+'05kultura'!G62+'06turizm_paveld'!G58+'07Infrastr.'!G86+'08aplinkosauga'!G48+'09ž.ū.'!G43+'10verslas'!G28+'11valdym.'!G72</f>
        <v>1698.4</v>
      </c>
    </row>
    <row r="23" spans="2:7" ht="34.5" customHeight="1" x14ac:dyDescent="0.2">
      <c r="B23" s="1146" t="s">
        <v>904</v>
      </c>
      <c r="C23" s="1147"/>
      <c r="D23" s="515">
        <f>+'01šviet.'!E107+'02sveikat.'!E66+'03social.'!E98+'04sport.'!E48+'05kultura'!E63+'06turizm_paveld'!E59+'07Infrastr.'!E87+'08aplinkosauga'!E49+'09ž.ū.'!E44+'10verslas'!E29+'11valdym.'!E73</f>
        <v>7561.4</v>
      </c>
      <c r="E23" s="515">
        <f>+'01šviet.'!F107+'02sveikat.'!F66+'03social.'!F98+'04sport.'!F48+'05kultura'!F63+'06turizm_paveld'!F59+'07Infrastr.'!F87+'08aplinkosauga'!F49+'09ž.ū.'!F44+'10verslas'!F29+'11valdym.'!F73</f>
        <v>0</v>
      </c>
      <c r="F23" s="515">
        <f>+'01šviet.'!G107+'02sveikat.'!G66+'03social.'!G98+'04sport.'!G48+'05kultura'!G63+'06turizm_paveld'!G59+'07Infrastr.'!G87+'08aplinkosauga'!G49+'09ž.ū.'!G44+'10verslas'!G29+'11valdym.'!G73</f>
        <v>0</v>
      </c>
    </row>
    <row r="24" spans="2:7" ht="55.5" customHeight="1" x14ac:dyDescent="0.2">
      <c r="B24" s="1149" t="s">
        <v>905</v>
      </c>
      <c r="C24" s="1150"/>
      <c r="D24" s="516">
        <f>+'01šviet.'!E108+'02sveikat.'!E67+'03social.'!E99+'04sport.'!E49+'05kultura'!E64+'06turizm_paveld'!E60+'07Infrastr.'!E88+'08aplinkosauga'!E50+'09ž.ū.'!E45+'10verslas'!E30+'11valdym.'!E74</f>
        <v>595.90000000000009</v>
      </c>
      <c r="E24" s="516">
        <f>+'01šviet.'!F108+'02sveikat.'!F67+'03social.'!F99+'04sport.'!F49+'05kultura'!F64+'06turizm_paveld'!F60+'07Infrastr.'!F88+'08aplinkosauga'!F50+'09ž.ū.'!F45+'10verslas'!F30+'11valdym.'!F74</f>
        <v>434.4</v>
      </c>
      <c r="F24" s="516">
        <f>+'01šviet.'!G108+'02sveikat.'!G67+'03social.'!G99+'04sport.'!G49+'05kultura'!G64+'06turizm_paveld'!G60+'07Infrastr.'!G88+'08aplinkosauga'!G50+'09ž.ū.'!G45+'10verslas'!G30+'11valdym.'!G74</f>
        <v>594.9</v>
      </c>
    </row>
    <row r="25" spans="2:7" ht="36.75" customHeight="1" x14ac:dyDescent="0.2">
      <c r="B25" s="1151" t="s">
        <v>853</v>
      </c>
      <c r="C25" s="1152"/>
      <c r="D25" s="517">
        <f>+'01šviet.'!E109+'02sveikat.'!E68+'03social.'!E100+'04sport.'!E50+'05kultura'!E65+'06turizm_paveld'!E61+'07Infrastr.'!E89+'08aplinkosauga'!E51+'09ž.ū.'!E46+'10verslas'!E31+'11valdym.'!E75</f>
        <v>120568.49999999999</v>
      </c>
      <c r="E25" s="517">
        <f>+'01šviet.'!F109+'02sveikat.'!F68+'03social.'!F100+'04sport.'!F50+'05kultura'!F65+'06turizm_paveld'!F61+'07Infrastr.'!F89+'08aplinkosauga'!F51+'09ž.ū.'!F46+'10verslas'!F31+'11valdym.'!F75</f>
        <v>127247.29999999999</v>
      </c>
      <c r="F25" s="517">
        <f>+'01šviet.'!G109+'02sveikat.'!G68+'03social.'!G100+'04sport.'!G50+'05kultura'!G65+'06turizm_paveld'!G61+'07Infrastr.'!G89+'08aplinkosauga'!G51+'09ž.ū.'!G46+'10verslas'!G31+'11valdym.'!G75</f>
        <v>131647.29999999999</v>
      </c>
    </row>
    <row r="26" spans="2:7" ht="32.25" customHeight="1" x14ac:dyDescent="0.2">
      <c r="B26" s="1146" t="s">
        <v>906</v>
      </c>
      <c r="C26" s="1147"/>
      <c r="D26" s="515">
        <f>+'01šviet.'!E110+'02sveikat.'!E69+'03social.'!E101+'04sport.'!E51+'05kultura'!E66+'06turizm_paveld'!E62+'07Infrastr.'!E90+'08aplinkosauga'!E52+'09ž.ū.'!E47+'10verslas'!E32+'11valdym.'!E76</f>
        <v>2946.7</v>
      </c>
      <c r="E26" s="515">
        <f>+'01šviet.'!F110+'02sveikat.'!F69+'03social.'!F101+'04sport.'!F51+'05kultura'!F66+'06turizm_paveld'!F62+'07Infrastr.'!F90+'08aplinkosauga'!F52+'09ž.ū.'!F47+'10verslas'!F32+'11valdym.'!F76</f>
        <v>3902.3</v>
      </c>
      <c r="F26" s="515">
        <f>+'01šviet.'!G110+'02sveikat.'!G69+'03social.'!G101+'04sport.'!G51+'05kultura'!G66+'06turizm_paveld'!G62+'07Infrastr.'!G90+'08aplinkosauga'!G52+'09ž.ū.'!G47+'10verslas'!G32+'11valdym.'!G76</f>
        <v>5746.5</v>
      </c>
    </row>
    <row r="27" spans="2:7" ht="47.25" customHeight="1" x14ac:dyDescent="0.2">
      <c r="B27" s="1146" t="s">
        <v>1173</v>
      </c>
      <c r="C27" s="1147"/>
      <c r="D27" s="515">
        <f>+D15-119634.8</f>
        <v>933.70000000001164</v>
      </c>
      <c r="E27" s="515">
        <f>+E15-D15</f>
        <v>6678.8000000000029</v>
      </c>
      <c r="F27" s="515">
        <f>+F15-E15</f>
        <v>4400</v>
      </c>
    </row>
    <row r="28" spans="2:7" x14ac:dyDescent="0.2">
      <c r="D28" s="594"/>
      <c r="E28" s="594"/>
      <c r="F28" s="594"/>
    </row>
    <row r="29" spans="2:7" x14ac:dyDescent="0.2">
      <c r="D29" s="594"/>
    </row>
  </sheetData>
  <mergeCells count="13">
    <mergeCell ref="B27:C27"/>
    <mergeCell ref="B2:F2"/>
    <mergeCell ref="B24:C24"/>
    <mergeCell ref="B25:C25"/>
    <mergeCell ref="B26:C26"/>
    <mergeCell ref="B16:C16"/>
    <mergeCell ref="B17:C17"/>
    <mergeCell ref="B18:C18"/>
    <mergeCell ref="B19:C19"/>
    <mergeCell ref="B20:C20"/>
    <mergeCell ref="B21:C21"/>
    <mergeCell ref="B22:C22"/>
    <mergeCell ref="B23:C23"/>
  </mergeCells>
  <pageMargins left="0.78740157480314965" right="0.19685039370078741" top="0.19685039370078741" bottom="0.19685039370078741" header="0" footer="0"/>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M71"/>
  <sheetViews>
    <sheetView zoomScale="85" zoomScaleNormal="85" workbookViewId="0">
      <pane xSplit="9" ySplit="5" topLeftCell="J6" activePane="bottomRight" state="frozen"/>
      <selection activeCell="H12" sqref="H12:H18"/>
      <selection pane="topRight" activeCell="H12" sqref="H12:H18"/>
      <selection pane="bottomLeft" activeCell="H12" sqref="H12:H18"/>
      <selection pane="bottomRight" activeCell="E71" sqref="E71"/>
    </sheetView>
  </sheetViews>
  <sheetFormatPr defaultColWidth="9.140625" defaultRowHeight="30" customHeight="1" x14ac:dyDescent="0.2"/>
  <cols>
    <col min="1" max="1" width="2.42578125" style="14" customWidth="1"/>
    <col min="2" max="2" width="17.28515625" style="14" customWidth="1"/>
    <col min="3" max="3" width="63" style="24" customWidth="1"/>
    <col min="4" max="4" width="8.7109375" style="14" customWidth="1"/>
    <col min="5" max="7" width="12.85546875" style="14" customWidth="1"/>
    <col min="8" max="8" width="12.140625" style="47" customWidth="1"/>
    <col min="9" max="9" width="31.42578125" style="14" customWidth="1"/>
    <col min="10" max="11" width="7.5703125" style="14" customWidth="1"/>
    <col min="12" max="12" width="9.7109375" style="14" customWidth="1"/>
    <col min="13" max="16384" width="9.140625" style="14"/>
  </cols>
  <sheetData>
    <row r="1" spans="2:12" s="221" customFormat="1" ht="21.75" customHeight="1" x14ac:dyDescent="0.2">
      <c r="B1" s="828" t="s">
        <v>1277</v>
      </c>
      <c r="C1" s="828"/>
      <c r="D1" s="828"/>
      <c r="E1" s="828"/>
      <c r="F1" s="828"/>
      <c r="G1" s="828"/>
      <c r="H1" s="828"/>
      <c r="I1" s="828"/>
      <c r="J1" s="828"/>
      <c r="K1" s="828"/>
      <c r="L1" s="828"/>
    </row>
    <row r="2" spans="2:12" ht="18.75" customHeight="1" x14ac:dyDescent="0.2">
      <c r="B2" s="673"/>
      <c r="C2" s="673"/>
      <c r="D2" s="673"/>
      <c r="E2" s="673"/>
      <c r="F2" s="673"/>
      <c r="G2" s="673"/>
      <c r="H2" s="674"/>
      <c r="I2" s="829"/>
      <c r="J2" s="829"/>
      <c r="K2" s="829"/>
      <c r="L2" s="829"/>
    </row>
    <row r="3" spans="2:12" ht="33" customHeight="1" x14ac:dyDescent="0.2">
      <c r="B3" s="782" t="s">
        <v>317</v>
      </c>
      <c r="C3" s="782" t="s">
        <v>456</v>
      </c>
      <c r="D3" s="782"/>
      <c r="E3" s="776" t="s">
        <v>318</v>
      </c>
      <c r="F3" s="776" t="s">
        <v>319</v>
      </c>
      <c r="G3" s="776" t="s">
        <v>320</v>
      </c>
      <c r="H3" s="776" t="s">
        <v>1174</v>
      </c>
      <c r="I3" s="776" t="s">
        <v>42</v>
      </c>
      <c r="J3" s="776"/>
      <c r="K3" s="776"/>
      <c r="L3" s="776"/>
    </row>
    <row r="4" spans="2:12" ht="20.25" customHeight="1" x14ac:dyDescent="0.2">
      <c r="B4" s="782"/>
      <c r="C4" s="782"/>
      <c r="D4" s="782"/>
      <c r="E4" s="776"/>
      <c r="F4" s="776"/>
      <c r="G4" s="776"/>
      <c r="H4" s="776"/>
      <c r="I4" s="776" t="s">
        <v>43</v>
      </c>
      <c r="J4" s="652"/>
      <c r="K4" s="652"/>
      <c r="L4" s="652"/>
    </row>
    <row r="5" spans="2:12" ht="50.25" customHeight="1" x14ac:dyDescent="0.2">
      <c r="B5" s="782"/>
      <c r="C5" s="782"/>
      <c r="D5" s="782"/>
      <c r="E5" s="776"/>
      <c r="F5" s="776"/>
      <c r="G5" s="776"/>
      <c r="H5" s="776"/>
      <c r="I5" s="776"/>
      <c r="J5" s="653" t="s">
        <v>927</v>
      </c>
      <c r="K5" s="653" t="s">
        <v>928</v>
      </c>
      <c r="L5" s="653" t="s">
        <v>929</v>
      </c>
    </row>
    <row r="6" spans="2:12" ht="34.5" customHeight="1" x14ac:dyDescent="0.2">
      <c r="B6" s="675" t="s">
        <v>276</v>
      </c>
      <c r="C6" s="834" t="s">
        <v>124</v>
      </c>
      <c r="D6" s="835"/>
      <c r="E6" s="676">
        <f>SUM(E7:E21)</f>
        <v>818.2</v>
      </c>
      <c r="F6" s="676">
        <f>SUM(F7:F21)</f>
        <v>888.9</v>
      </c>
      <c r="G6" s="676">
        <f>SUM(G7:G21)</f>
        <v>968.9</v>
      </c>
      <c r="H6" s="677"/>
      <c r="I6" s="678"/>
      <c r="J6" s="678"/>
      <c r="K6" s="678"/>
      <c r="L6" s="678"/>
    </row>
    <row r="7" spans="2:12" ht="43.5" customHeight="1" x14ac:dyDescent="0.2">
      <c r="B7" s="158" t="s">
        <v>275</v>
      </c>
      <c r="C7" s="158" t="s">
        <v>856</v>
      </c>
      <c r="D7" s="158" t="s">
        <v>1</v>
      </c>
      <c r="E7" s="172">
        <v>136.80000000000001</v>
      </c>
      <c r="F7" s="172">
        <v>130</v>
      </c>
      <c r="G7" s="172">
        <v>130</v>
      </c>
      <c r="H7" s="493" t="s">
        <v>1198</v>
      </c>
      <c r="I7" s="158" t="s">
        <v>89</v>
      </c>
      <c r="J7" s="167">
        <v>100</v>
      </c>
      <c r="K7" s="167">
        <v>100</v>
      </c>
      <c r="L7" s="167">
        <v>100</v>
      </c>
    </row>
    <row r="8" spans="2:12" ht="23.25" customHeight="1" x14ac:dyDescent="0.2">
      <c r="B8" s="818" t="s">
        <v>278</v>
      </c>
      <c r="C8" s="818" t="s">
        <v>945</v>
      </c>
      <c r="D8" s="158" t="s">
        <v>1</v>
      </c>
      <c r="E8" s="172">
        <v>112.5</v>
      </c>
      <c r="F8" s="172">
        <v>120</v>
      </c>
      <c r="G8" s="172">
        <v>130</v>
      </c>
      <c r="H8" s="812" t="s">
        <v>1239</v>
      </c>
      <c r="I8" s="817" t="s">
        <v>271</v>
      </c>
      <c r="J8" s="817">
        <v>100</v>
      </c>
      <c r="K8" s="817">
        <v>100</v>
      </c>
      <c r="L8" s="817">
        <v>100</v>
      </c>
    </row>
    <row r="9" spans="2:12" ht="34.5" customHeight="1" x14ac:dyDescent="0.2">
      <c r="B9" s="818"/>
      <c r="C9" s="818"/>
      <c r="D9" s="158" t="s">
        <v>6</v>
      </c>
      <c r="E9" s="172">
        <v>14.6</v>
      </c>
      <c r="F9" s="172">
        <v>14.6</v>
      </c>
      <c r="G9" s="172">
        <v>14.6</v>
      </c>
      <c r="H9" s="814"/>
      <c r="I9" s="817"/>
      <c r="J9" s="817"/>
      <c r="K9" s="817"/>
      <c r="L9" s="817"/>
    </row>
    <row r="10" spans="2:12" ht="46.5" customHeight="1" x14ac:dyDescent="0.2">
      <c r="B10" s="158" t="s">
        <v>279</v>
      </c>
      <c r="C10" s="158" t="s">
        <v>643</v>
      </c>
      <c r="D10" s="158" t="s">
        <v>5</v>
      </c>
      <c r="E10" s="172">
        <v>534.70000000000005</v>
      </c>
      <c r="F10" s="172">
        <v>534.70000000000005</v>
      </c>
      <c r="G10" s="172">
        <v>534.70000000000005</v>
      </c>
      <c r="H10" s="483" t="s">
        <v>1240</v>
      </c>
      <c r="I10" s="663" t="s">
        <v>1010</v>
      </c>
      <c r="J10" s="663"/>
      <c r="K10" s="663"/>
      <c r="L10" s="663"/>
    </row>
    <row r="11" spans="2:12" ht="33.75" customHeight="1" x14ac:dyDescent="0.2">
      <c r="B11" s="158" t="s">
        <v>280</v>
      </c>
      <c r="C11" s="679" t="s">
        <v>277</v>
      </c>
      <c r="D11" s="158" t="s">
        <v>5</v>
      </c>
      <c r="E11" s="172">
        <v>2.2999999999999998</v>
      </c>
      <c r="F11" s="172">
        <v>2.2999999999999998</v>
      </c>
      <c r="G11" s="172">
        <v>2.2999999999999998</v>
      </c>
      <c r="H11" s="493"/>
      <c r="I11" s="679" t="s">
        <v>92</v>
      </c>
      <c r="J11" s="680">
        <v>60</v>
      </c>
      <c r="K11" s="680">
        <v>60</v>
      </c>
      <c r="L11" s="680">
        <v>60</v>
      </c>
    </row>
    <row r="12" spans="2:12" ht="33.75" customHeight="1" x14ac:dyDescent="0.2">
      <c r="B12" s="800" t="s">
        <v>947</v>
      </c>
      <c r="C12" s="832" t="s">
        <v>357</v>
      </c>
      <c r="D12" s="158" t="s">
        <v>1</v>
      </c>
      <c r="E12" s="172">
        <v>0</v>
      </c>
      <c r="F12" s="172">
        <v>10</v>
      </c>
      <c r="G12" s="172">
        <v>20</v>
      </c>
      <c r="H12" s="483" t="s">
        <v>1198</v>
      </c>
      <c r="I12" s="769" t="s">
        <v>1019</v>
      </c>
      <c r="J12" s="769"/>
      <c r="K12" s="826" t="s">
        <v>1017</v>
      </c>
      <c r="L12" s="826" t="s">
        <v>1017</v>
      </c>
    </row>
    <row r="13" spans="2:12" ht="42" customHeight="1" x14ac:dyDescent="0.2">
      <c r="B13" s="805"/>
      <c r="C13" s="833"/>
      <c r="D13" s="158" t="s">
        <v>2</v>
      </c>
      <c r="E13" s="172">
        <v>0</v>
      </c>
      <c r="F13" s="172">
        <v>60</v>
      </c>
      <c r="G13" s="172">
        <v>120</v>
      </c>
      <c r="H13" s="485"/>
      <c r="I13" s="770"/>
      <c r="J13" s="770"/>
      <c r="K13" s="827"/>
      <c r="L13" s="827"/>
    </row>
    <row r="14" spans="2:12" ht="29.25" customHeight="1" x14ac:dyDescent="0.2">
      <c r="B14" s="800" t="s">
        <v>946</v>
      </c>
      <c r="C14" s="769" t="s">
        <v>417</v>
      </c>
      <c r="D14" s="158" t="s">
        <v>1</v>
      </c>
      <c r="E14" s="172">
        <v>0.8</v>
      </c>
      <c r="F14" s="172">
        <v>0.8</v>
      </c>
      <c r="G14" s="172">
        <v>0.8</v>
      </c>
      <c r="H14" s="483" t="s">
        <v>1200</v>
      </c>
      <c r="I14" s="769" t="s">
        <v>1018</v>
      </c>
      <c r="J14" s="681"/>
      <c r="K14" s="681"/>
      <c r="L14" s="826" t="s">
        <v>1020</v>
      </c>
    </row>
    <row r="15" spans="2:12" ht="39.75" customHeight="1" x14ac:dyDescent="0.2">
      <c r="B15" s="805"/>
      <c r="C15" s="770"/>
      <c r="D15" s="158" t="s">
        <v>5</v>
      </c>
      <c r="E15" s="172">
        <v>16.5</v>
      </c>
      <c r="F15" s="172">
        <v>16.5</v>
      </c>
      <c r="G15" s="172">
        <v>16.5</v>
      </c>
      <c r="H15" s="485"/>
      <c r="I15" s="770"/>
      <c r="J15" s="681"/>
      <c r="K15" s="681"/>
      <c r="L15" s="827"/>
    </row>
    <row r="16" spans="2:12" s="225" customFormat="1" ht="24.75" hidden="1" customHeight="1" x14ac:dyDescent="0.2">
      <c r="B16" s="819"/>
      <c r="C16" s="819"/>
      <c r="D16" s="158"/>
      <c r="E16" s="172"/>
      <c r="F16" s="172"/>
      <c r="G16" s="172"/>
      <c r="H16" s="483"/>
      <c r="I16" s="823"/>
      <c r="J16" s="823"/>
      <c r="K16" s="823"/>
      <c r="L16" s="823"/>
    </row>
    <row r="17" spans="2:12" s="225" customFormat="1" ht="21" hidden="1" customHeight="1" x14ac:dyDescent="0.2">
      <c r="B17" s="820"/>
      <c r="C17" s="820"/>
      <c r="D17" s="158"/>
      <c r="E17" s="172"/>
      <c r="F17" s="172"/>
      <c r="G17" s="172"/>
      <c r="H17" s="484"/>
      <c r="I17" s="824"/>
      <c r="J17" s="824"/>
      <c r="K17" s="824"/>
      <c r="L17" s="824"/>
    </row>
    <row r="18" spans="2:12" s="225" customFormat="1" ht="21" hidden="1" customHeight="1" x14ac:dyDescent="0.2">
      <c r="B18" s="836"/>
      <c r="C18" s="836"/>
      <c r="D18" s="158"/>
      <c r="E18" s="172"/>
      <c r="F18" s="172"/>
      <c r="G18" s="172"/>
      <c r="H18" s="485"/>
      <c r="I18" s="825"/>
      <c r="J18" s="825"/>
      <c r="K18" s="825"/>
      <c r="L18" s="825"/>
    </row>
    <row r="19" spans="2:12" s="225" customFormat="1" ht="27.75" hidden="1" customHeight="1" x14ac:dyDescent="0.2">
      <c r="B19" s="819"/>
      <c r="C19" s="819"/>
      <c r="D19" s="158"/>
      <c r="E19" s="172"/>
      <c r="F19" s="172"/>
      <c r="G19" s="172"/>
      <c r="H19" s="483"/>
      <c r="I19" s="823"/>
      <c r="J19" s="819"/>
      <c r="K19" s="819"/>
      <c r="L19" s="819"/>
    </row>
    <row r="20" spans="2:12" s="225" customFormat="1" ht="27" hidden="1" customHeight="1" x14ac:dyDescent="0.2">
      <c r="B20" s="820"/>
      <c r="C20" s="820"/>
      <c r="D20" s="158"/>
      <c r="E20" s="172"/>
      <c r="F20" s="172"/>
      <c r="G20" s="172"/>
      <c r="H20" s="484"/>
      <c r="I20" s="824"/>
      <c r="J20" s="820"/>
      <c r="K20" s="820"/>
      <c r="L20" s="820"/>
    </row>
    <row r="21" spans="2:12" s="225" customFormat="1" ht="22.5" hidden="1" customHeight="1" x14ac:dyDescent="0.2">
      <c r="B21" s="836"/>
      <c r="C21" s="836"/>
      <c r="D21" s="158"/>
      <c r="E21" s="172"/>
      <c r="F21" s="172"/>
      <c r="G21" s="172"/>
      <c r="H21" s="485"/>
      <c r="I21" s="825"/>
      <c r="J21" s="836"/>
      <c r="K21" s="836"/>
      <c r="L21" s="836"/>
    </row>
    <row r="22" spans="2:12" ht="32.25" customHeight="1" x14ac:dyDescent="0.2">
      <c r="B22" s="678" t="s">
        <v>281</v>
      </c>
      <c r="C22" s="830" t="s">
        <v>148</v>
      </c>
      <c r="D22" s="831"/>
      <c r="E22" s="279">
        <f>SUM(E23:E40)</f>
        <v>387.1</v>
      </c>
      <c r="F22" s="279">
        <f>SUM(F23:F40)</f>
        <v>353.7</v>
      </c>
      <c r="G22" s="279">
        <f>SUM(G23:G40)</f>
        <v>320.3</v>
      </c>
      <c r="H22" s="572"/>
      <c r="I22" s="678"/>
      <c r="J22" s="678"/>
      <c r="K22" s="678"/>
      <c r="L22" s="678"/>
    </row>
    <row r="23" spans="2:12" ht="43.5" customHeight="1" x14ac:dyDescent="0.2">
      <c r="B23" s="180" t="s">
        <v>282</v>
      </c>
      <c r="C23" s="158" t="s">
        <v>283</v>
      </c>
      <c r="D23" s="158" t="s">
        <v>1</v>
      </c>
      <c r="E23" s="172">
        <v>10</v>
      </c>
      <c r="F23" s="172">
        <v>40</v>
      </c>
      <c r="G23" s="172">
        <v>40</v>
      </c>
      <c r="H23" s="493" t="s">
        <v>1197</v>
      </c>
      <c r="I23" s="167" t="s">
        <v>234</v>
      </c>
      <c r="J23" s="663">
        <v>4</v>
      </c>
      <c r="K23" s="663">
        <v>4</v>
      </c>
      <c r="L23" s="663">
        <v>4</v>
      </c>
    </row>
    <row r="24" spans="2:12" ht="45" customHeight="1" x14ac:dyDescent="0.2">
      <c r="B24" s="180" t="s">
        <v>289</v>
      </c>
      <c r="C24" s="158" t="s">
        <v>284</v>
      </c>
      <c r="D24" s="158" t="s">
        <v>1</v>
      </c>
      <c r="E24" s="172">
        <v>10</v>
      </c>
      <c r="F24" s="172">
        <v>10</v>
      </c>
      <c r="G24" s="172">
        <v>10</v>
      </c>
      <c r="H24" s="493" t="s">
        <v>1197</v>
      </c>
      <c r="I24" s="167" t="s">
        <v>922</v>
      </c>
      <c r="J24" s="663">
        <v>13</v>
      </c>
      <c r="K24" s="663">
        <v>13</v>
      </c>
      <c r="L24" s="663">
        <v>13</v>
      </c>
    </row>
    <row r="25" spans="2:12" ht="42" customHeight="1" x14ac:dyDescent="0.2">
      <c r="B25" s="180" t="s">
        <v>290</v>
      </c>
      <c r="C25" s="158" t="s">
        <v>1165</v>
      </c>
      <c r="D25" s="158" t="s">
        <v>1</v>
      </c>
      <c r="E25" s="172">
        <v>3</v>
      </c>
      <c r="F25" s="172">
        <v>3</v>
      </c>
      <c r="G25" s="172">
        <v>3</v>
      </c>
      <c r="H25" s="493" t="s">
        <v>1205</v>
      </c>
      <c r="I25" s="167" t="s">
        <v>920</v>
      </c>
      <c r="J25" s="682" t="s">
        <v>1022</v>
      </c>
      <c r="K25" s="682" t="s">
        <v>1022</v>
      </c>
      <c r="L25" s="682" t="s">
        <v>1022</v>
      </c>
    </row>
    <row r="26" spans="2:12" ht="39.75" customHeight="1" x14ac:dyDescent="0.2">
      <c r="B26" s="180" t="s">
        <v>291</v>
      </c>
      <c r="C26" s="167" t="s">
        <v>1166</v>
      </c>
      <c r="D26" s="170" t="s">
        <v>1</v>
      </c>
      <c r="E26" s="683">
        <v>7.8</v>
      </c>
      <c r="F26" s="683">
        <v>9</v>
      </c>
      <c r="G26" s="683">
        <v>9</v>
      </c>
      <c r="H26" s="493" t="s">
        <v>1206</v>
      </c>
      <c r="I26" s="189" t="s">
        <v>137</v>
      </c>
      <c r="J26" s="682" t="s">
        <v>1021</v>
      </c>
      <c r="K26" s="682" t="s">
        <v>1021</v>
      </c>
      <c r="L26" s="682" t="s">
        <v>1021</v>
      </c>
    </row>
    <row r="27" spans="2:12" ht="50.25" customHeight="1" x14ac:dyDescent="0.2">
      <c r="B27" s="158" t="s">
        <v>292</v>
      </c>
      <c r="C27" s="158" t="s">
        <v>1339</v>
      </c>
      <c r="D27" s="158" t="s">
        <v>1</v>
      </c>
      <c r="E27" s="172">
        <v>80.400000000000006</v>
      </c>
      <c r="F27" s="172">
        <v>105.8</v>
      </c>
      <c r="G27" s="172">
        <v>105.8</v>
      </c>
      <c r="H27" s="493" t="s">
        <v>1206</v>
      </c>
      <c r="I27" s="167" t="s">
        <v>91</v>
      </c>
      <c r="J27" s="167">
        <v>2</v>
      </c>
      <c r="K27" s="167">
        <v>2</v>
      </c>
      <c r="L27" s="167">
        <v>2</v>
      </c>
    </row>
    <row r="28" spans="2:12" ht="45" customHeight="1" x14ac:dyDescent="0.2">
      <c r="B28" s="158" t="s">
        <v>293</v>
      </c>
      <c r="C28" s="167" t="s">
        <v>1167</v>
      </c>
      <c r="D28" s="158" t="s">
        <v>1</v>
      </c>
      <c r="E28" s="172">
        <v>3</v>
      </c>
      <c r="F28" s="172">
        <v>0</v>
      </c>
      <c r="G28" s="172">
        <v>0</v>
      </c>
      <c r="H28" s="493" t="s">
        <v>1238</v>
      </c>
      <c r="I28" s="167" t="s">
        <v>1023</v>
      </c>
      <c r="J28" s="659" t="s">
        <v>1043</v>
      </c>
      <c r="K28" s="659"/>
      <c r="L28" s="167"/>
    </row>
    <row r="29" spans="2:12" ht="35.25" customHeight="1" x14ac:dyDescent="0.2">
      <c r="B29" s="158" t="s">
        <v>294</v>
      </c>
      <c r="C29" s="633" t="s">
        <v>1168</v>
      </c>
      <c r="D29" s="158" t="s">
        <v>1</v>
      </c>
      <c r="E29" s="172">
        <v>21</v>
      </c>
      <c r="F29" s="172">
        <v>10.5</v>
      </c>
      <c r="G29" s="172">
        <v>0</v>
      </c>
      <c r="H29" s="493" t="s">
        <v>1238</v>
      </c>
      <c r="I29" s="167" t="s">
        <v>918</v>
      </c>
      <c r="J29" s="659" t="s">
        <v>189</v>
      </c>
      <c r="K29" s="659" t="s">
        <v>189</v>
      </c>
      <c r="L29" s="167"/>
    </row>
    <row r="30" spans="2:12" ht="36" customHeight="1" x14ac:dyDescent="0.2">
      <c r="B30" s="158" t="s">
        <v>295</v>
      </c>
      <c r="C30" s="672" t="s">
        <v>1169</v>
      </c>
      <c r="D30" s="158" t="s">
        <v>1</v>
      </c>
      <c r="E30" s="172">
        <v>19.100000000000001</v>
      </c>
      <c r="F30" s="172">
        <v>3.1</v>
      </c>
      <c r="G30" s="172">
        <v>0</v>
      </c>
      <c r="H30" s="493" t="s">
        <v>1237</v>
      </c>
      <c r="I30" s="663" t="s">
        <v>917</v>
      </c>
      <c r="J30" s="660" t="s">
        <v>1044</v>
      </c>
      <c r="K30" s="660" t="s">
        <v>1044</v>
      </c>
      <c r="L30" s="663"/>
    </row>
    <row r="31" spans="2:12" ht="52.5" customHeight="1" x14ac:dyDescent="0.2">
      <c r="B31" s="158" t="s">
        <v>296</v>
      </c>
      <c r="C31" s="158" t="s">
        <v>1170</v>
      </c>
      <c r="D31" s="158" t="s">
        <v>1</v>
      </c>
      <c r="E31" s="172">
        <v>25.3</v>
      </c>
      <c r="F31" s="172">
        <v>25.3</v>
      </c>
      <c r="G31" s="172">
        <v>25.3</v>
      </c>
      <c r="H31" s="493" t="s">
        <v>1207</v>
      </c>
      <c r="I31" s="167" t="s">
        <v>270</v>
      </c>
      <c r="J31" s="659" t="s">
        <v>1045</v>
      </c>
      <c r="K31" s="659" t="s">
        <v>1045</v>
      </c>
      <c r="L31" s="659" t="s">
        <v>1045</v>
      </c>
    </row>
    <row r="32" spans="2:12" ht="43.5" customHeight="1" x14ac:dyDescent="0.2">
      <c r="B32" s="158" t="s">
        <v>297</v>
      </c>
      <c r="C32" s="158" t="s">
        <v>1171</v>
      </c>
      <c r="D32" s="158" t="s">
        <v>1</v>
      </c>
      <c r="E32" s="172">
        <v>28.3</v>
      </c>
      <c r="F32" s="172">
        <v>28.3</v>
      </c>
      <c r="G32" s="172">
        <v>28.3</v>
      </c>
      <c r="H32" s="493" t="s">
        <v>1207</v>
      </c>
      <c r="I32" s="167" t="s">
        <v>265</v>
      </c>
      <c r="J32" s="659" t="s">
        <v>1046</v>
      </c>
      <c r="K32" s="659" t="s">
        <v>1046</v>
      </c>
      <c r="L32" s="659" t="s">
        <v>1046</v>
      </c>
    </row>
    <row r="33" spans="2:12" ht="44.25" customHeight="1" x14ac:dyDescent="0.2">
      <c r="B33" s="158" t="s">
        <v>298</v>
      </c>
      <c r="C33" s="684" t="s">
        <v>1162</v>
      </c>
      <c r="D33" s="158" t="s">
        <v>1</v>
      </c>
      <c r="E33" s="679">
        <v>52.1</v>
      </c>
      <c r="F33" s="679">
        <v>52.1</v>
      </c>
      <c r="G33" s="679">
        <v>52.1</v>
      </c>
      <c r="H33" s="493" t="s">
        <v>1207</v>
      </c>
      <c r="I33" s="167" t="s">
        <v>919</v>
      </c>
      <c r="J33" s="659" t="s">
        <v>1047</v>
      </c>
      <c r="K33" s="659" t="s">
        <v>1047</v>
      </c>
      <c r="L33" s="659" t="s">
        <v>1047</v>
      </c>
    </row>
    <row r="34" spans="2:12" ht="40.5" customHeight="1" x14ac:dyDescent="0.2">
      <c r="B34" s="158" t="s">
        <v>299</v>
      </c>
      <c r="C34" s="170" t="s">
        <v>285</v>
      </c>
      <c r="D34" s="170" t="s">
        <v>1</v>
      </c>
      <c r="E34" s="683">
        <v>31.4</v>
      </c>
      <c r="F34" s="683">
        <v>31.4</v>
      </c>
      <c r="G34" s="683">
        <v>31.4</v>
      </c>
      <c r="H34" s="493" t="s">
        <v>1207</v>
      </c>
      <c r="I34" s="170" t="s">
        <v>1048</v>
      </c>
      <c r="J34" s="685" t="s">
        <v>1049</v>
      </c>
      <c r="K34" s="685" t="s">
        <v>1049</v>
      </c>
      <c r="L34" s="685" t="s">
        <v>1049</v>
      </c>
    </row>
    <row r="35" spans="2:12" ht="40.5" customHeight="1" x14ac:dyDescent="0.2">
      <c r="B35" s="158" t="s">
        <v>300</v>
      </c>
      <c r="C35" s="180" t="s">
        <v>1163</v>
      </c>
      <c r="D35" s="167" t="s">
        <v>1</v>
      </c>
      <c r="E35" s="679">
        <v>23.6</v>
      </c>
      <c r="F35" s="679">
        <v>15.4</v>
      </c>
      <c r="G35" s="679">
        <v>15.4</v>
      </c>
      <c r="H35" s="493" t="s">
        <v>1207</v>
      </c>
      <c r="I35" s="565" t="s">
        <v>1053</v>
      </c>
      <c r="J35" s="660" t="s">
        <v>1054</v>
      </c>
      <c r="K35" s="660" t="s">
        <v>1054</v>
      </c>
      <c r="L35" s="660" t="s">
        <v>1054</v>
      </c>
    </row>
    <row r="36" spans="2:12" ht="40.5" customHeight="1" x14ac:dyDescent="0.2">
      <c r="B36" s="158" t="s">
        <v>301</v>
      </c>
      <c r="C36" s="180" t="s">
        <v>1164</v>
      </c>
      <c r="D36" s="167" t="s">
        <v>1</v>
      </c>
      <c r="E36" s="679">
        <v>57</v>
      </c>
      <c r="F36" s="679">
        <v>0</v>
      </c>
      <c r="G36" s="679">
        <v>0</v>
      </c>
      <c r="H36" s="493" t="s">
        <v>1207</v>
      </c>
      <c r="I36" s="664" t="s">
        <v>1055</v>
      </c>
      <c r="J36" s="660" t="s">
        <v>1056</v>
      </c>
      <c r="K36" s="660" t="s">
        <v>1056</v>
      </c>
      <c r="L36" s="660" t="s">
        <v>1056</v>
      </c>
    </row>
    <row r="37" spans="2:12" ht="45" customHeight="1" x14ac:dyDescent="0.2">
      <c r="B37" s="158" t="s">
        <v>302</v>
      </c>
      <c r="C37" s="170" t="s">
        <v>287</v>
      </c>
      <c r="D37" s="170" t="s">
        <v>1</v>
      </c>
      <c r="E37" s="683">
        <v>15.1</v>
      </c>
      <c r="F37" s="683">
        <v>0</v>
      </c>
      <c r="G37" s="683">
        <v>0</v>
      </c>
      <c r="H37" s="686"/>
      <c r="I37" s="170" t="s">
        <v>235</v>
      </c>
      <c r="J37" s="189">
        <v>15</v>
      </c>
      <c r="K37" s="189"/>
      <c r="L37" s="189"/>
    </row>
    <row r="38" spans="2:12" ht="37.5" customHeight="1" x14ac:dyDescent="0.2">
      <c r="B38" s="158" t="s">
        <v>1082</v>
      </c>
      <c r="C38" s="170" t="s">
        <v>286</v>
      </c>
      <c r="D38" s="170" t="s">
        <v>2</v>
      </c>
      <c r="E38" s="683">
        <v>0</v>
      </c>
      <c r="F38" s="683">
        <v>19.8</v>
      </c>
      <c r="G38" s="683">
        <v>0</v>
      </c>
      <c r="H38" s="686" t="s">
        <v>1204</v>
      </c>
      <c r="I38" s="170" t="s">
        <v>1024</v>
      </c>
      <c r="J38" s="189"/>
      <c r="K38" s="189">
        <v>1</v>
      </c>
      <c r="L38" s="189"/>
    </row>
    <row r="39" spans="2:12" s="209" customFormat="1" ht="31.5" hidden="1" customHeight="1" x14ac:dyDescent="0.2">
      <c r="B39" s="841"/>
      <c r="C39" s="841"/>
      <c r="D39" s="158"/>
      <c r="E39" s="683"/>
      <c r="F39" s="683"/>
      <c r="G39" s="683"/>
      <c r="H39" s="686"/>
      <c r="I39" s="841"/>
      <c r="J39" s="849"/>
      <c r="K39" s="849"/>
      <c r="L39" s="849"/>
    </row>
    <row r="40" spans="2:12" s="209" customFormat="1" ht="26.25" hidden="1" customHeight="1" x14ac:dyDescent="0.2">
      <c r="B40" s="841"/>
      <c r="C40" s="841"/>
      <c r="D40" s="158"/>
      <c r="E40" s="683"/>
      <c r="F40" s="683"/>
      <c r="G40" s="683"/>
      <c r="H40" s="686"/>
      <c r="I40" s="841"/>
      <c r="J40" s="849"/>
      <c r="K40" s="849"/>
      <c r="L40" s="849"/>
    </row>
    <row r="41" spans="2:12" s="29" customFormat="1" ht="32.25" customHeight="1" x14ac:dyDescent="0.2">
      <c r="B41" s="678" t="s">
        <v>304</v>
      </c>
      <c r="C41" s="842" t="s">
        <v>303</v>
      </c>
      <c r="D41" s="842"/>
      <c r="E41" s="687">
        <f>SUM(E42:E44)</f>
        <v>186</v>
      </c>
      <c r="F41" s="687">
        <f>SUM(F42:F44)</f>
        <v>258</v>
      </c>
      <c r="G41" s="687">
        <f>SUM(G42:G44)</f>
        <v>258</v>
      </c>
      <c r="H41" s="688"/>
      <c r="I41" s="430"/>
      <c r="J41" s="689"/>
      <c r="K41" s="689"/>
      <c r="L41" s="689"/>
    </row>
    <row r="42" spans="2:12" ht="34.5" customHeight="1" x14ac:dyDescent="0.2">
      <c r="B42" s="170" t="s">
        <v>305</v>
      </c>
      <c r="C42" s="158" t="s">
        <v>425</v>
      </c>
      <c r="D42" s="158" t="s">
        <v>1</v>
      </c>
      <c r="E42" s="679">
        <v>98</v>
      </c>
      <c r="F42" s="679">
        <v>135</v>
      </c>
      <c r="G42" s="679">
        <v>135</v>
      </c>
      <c r="H42" s="574" t="s">
        <v>1203</v>
      </c>
      <c r="I42" s="167" t="s">
        <v>921</v>
      </c>
      <c r="J42" s="667" t="s">
        <v>269</v>
      </c>
      <c r="K42" s="661" t="s">
        <v>274</v>
      </c>
      <c r="L42" s="661" t="s">
        <v>274</v>
      </c>
    </row>
    <row r="43" spans="2:12" ht="34.5" customHeight="1" x14ac:dyDescent="0.2">
      <c r="B43" s="158" t="s">
        <v>307</v>
      </c>
      <c r="C43" s="158" t="s">
        <v>306</v>
      </c>
      <c r="D43" s="158" t="s">
        <v>1</v>
      </c>
      <c r="E43" s="679">
        <v>85</v>
      </c>
      <c r="F43" s="679">
        <v>120</v>
      </c>
      <c r="G43" s="679">
        <v>120</v>
      </c>
      <c r="H43" s="574" t="s">
        <v>1203</v>
      </c>
      <c r="I43" s="169" t="s">
        <v>921</v>
      </c>
      <c r="J43" s="667" t="s">
        <v>269</v>
      </c>
      <c r="K43" s="667" t="s">
        <v>269</v>
      </c>
      <c r="L43" s="667" t="s">
        <v>269</v>
      </c>
    </row>
    <row r="44" spans="2:12" ht="34.5" customHeight="1" x14ac:dyDescent="0.2">
      <c r="B44" s="158" t="s">
        <v>308</v>
      </c>
      <c r="C44" s="158" t="s">
        <v>321</v>
      </c>
      <c r="D44" s="158" t="s">
        <v>1</v>
      </c>
      <c r="E44" s="172">
        <v>3</v>
      </c>
      <c r="F44" s="172">
        <v>3</v>
      </c>
      <c r="G44" s="172">
        <v>3</v>
      </c>
      <c r="H44" s="493"/>
      <c r="I44" s="167" t="s">
        <v>16</v>
      </c>
      <c r="J44" s="167">
        <v>1</v>
      </c>
      <c r="K44" s="167">
        <v>1</v>
      </c>
      <c r="L44" s="167">
        <v>1</v>
      </c>
    </row>
    <row r="45" spans="2:12" ht="31.5" customHeight="1" x14ac:dyDescent="0.2">
      <c r="B45" s="678" t="s">
        <v>309</v>
      </c>
      <c r="C45" s="830" t="s">
        <v>310</v>
      </c>
      <c r="D45" s="831"/>
      <c r="E45" s="279">
        <f>SUM(E46:E55)</f>
        <v>197.7</v>
      </c>
      <c r="F45" s="279">
        <f>SUM(F46:F55)</f>
        <v>680.4</v>
      </c>
      <c r="G45" s="279">
        <f>SUM(G46:G55)</f>
        <v>1512.1</v>
      </c>
      <c r="H45" s="572"/>
      <c r="I45" s="678"/>
      <c r="J45" s="678"/>
      <c r="K45" s="678"/>
      <c r="L45" s="678"/>
    </row>
    <row r="46" spans="2:12" ht="45" customHeight="1" x14ac:dyDescent="0.2">
      <c r="B46" s="181" t="s">
        <v>311</v>
      </c>
      <c r="C46" s="564" t="s">
        <v>913</v>
      </c>
      <c r="D46" s="158" t="s">
        <v>1</v>
      </c>
      <c r="E46" s="172">
        <v>35</v>
      </c>
      <c r="F46" s="172">
        <v>82.8</v>
      </c>
      <c r="G46" s="172">
        <v>0</v>
      </c>
      <c r="H46" s="493" t="s">
        <v>1201</v>
      </c>
      <c r="I46" s="167" t="s">
        <v>916</v>
      </c>
      <c r="J46" s="167">
        <v>100</v>
      </c>
      <c r="K46" s="167">
        <v>100</v>
      </c>
      <c r="L46" s="167"/>
    </row>
    <row r="47" spans="2:12" ht="45" customHeight="1" x14ac:dyDescent="0.2">
      <c r="B47" s="158" t="s">
        <v>312</v>
      </c>
      <c r="C47" s="158" t="s">
        <v>912</v>
      </c>
      <c r="D47" s="158" t="s">
        <v>1</v>
      </c>
      <c r="E47" s="172">
        <v>23</v>
      </c>
      <c r="F47" s="172">
        <v>45.5</v>
      </c>
      <c r="G47" s="172">
        <v>0</v>
      </c>
      <c r="H47" s="493" t="s">
        <v>1201</v>
      </c>
      <c r="I47" s="167" t="s">
        <v>1028</v>
      </c>
      <c r="J47" s="167">
        <v>1</v>
      </c>
      <c r="K47" s="167">
        <v>1</v>
      </c>
      <c r="L47" s="167"/>
    </row>
    <row r="48" spans="2:12" ht="36" customHeight="1" x14ac:dyDescent="0.2">
      <c r="B48" s="158" t="s">
        <v>313</v>
      </c>
      <c r="C48" s="684" t="s">
        <v>316</v>
      </c>
      <c r="D48" s="158" t="s">
        <v>1</v>
      </c>
      <c r="E48" s="172">
        <v>62</v>
      </c>
      <c r="F48" s="172">
        <v>0</v>
      </c>
      <c r="G48" s="172">
        <v>0</v>
      </c>
      <c r="H48" s="485" t="s">
        <v>1199</v>
      </c>
      <c r="I48" s="664" t="s">
        <v>1026</v>
      </c>
      <c r="J48" s="664">
        <v>100</v>
      </c>
      <c r="K48" s="664"/>
      <c r="L48" s="664"/>
    </row>
    <row r="49" spans="1:13" ht="45" customHeight="1" x14ac:dyDescent="0.2">
      <c r="B49" s="158" t="s">
        <v>314</v>
      </c>
      <c r="C49" s="684" t="s">
        <v>914</v>
      </c>
      <c r="D49" s="158" t="s">
        <v>1</v>
      </c>
      <c r="E49" s="172">
        <v>40</v>
      </c>
      <c r="F49" s="172">
        <v>50.7</v>
      </c>
      <c r="G49" s="172">
        <v>50.7</v>
      </c>
      <c r="H49" s="485" t="s">
        <v>1202</v>
      </c>
      <c r="I49" s="664" t="s">
        <v>161</v>
      </c>
      <c r="J49" s="664">
        <v>31</v>
      </c>
      <c r="K49" s="664">
        <v>39</v>
      </c>
      <c r="L49" s="664">
        <v>39</v>
      </c>
    </row>
    <row r="50" spans="1:13" ht="45" customHeight="1" x14ac:dyDescent="0.2">
      <c r="B50" s="158" t="s">
        <v>315</v>
      </c>
      <c r="C50" s="684" t="s">
        <v>915</v>
      </c>
      <c r="D50" s="158" t="s">
        <v>1</v>
      </c>
      <c r="E50" s="172">
        <v>37.700000000000003</v>
      </c>
      <c r="F50" s="172">
        <v>36.4</v>
      </c>
      <c r="G50" s="172">
        <v>36.4</v>
      </c>
      <c r="H50" s="485" t="s">
        <v>1202</v>
      </c>
      <c r="I50" s="664" t="s">
        <v>161</v>
      </c>
      <c r="J50" s="664">
        <v>29</v>
      </c>
      <c r="K50" s="664">
        <v>28</v>
      </c>
      <c r="L50" s="664">
        <v>28</v>
      </c>
    </row>
    <row r="51" spans="1:13" s="24" customFormat="1" ht="65.25" customHeight="1" x14ac:dyDescent="0.2">
      <c r="B51" s="158" t="s">
        <v>355</v>
      </c>
      <c r="C51" s="158" t="s">
        <v>288</v>
      </c>
      <c r="D51" s="158" t="s">
        <v>2</v>
      </c>
      <c r="E51" s="136">
        <v>0</v>
      </c>
      <c r="F51" s="136">
        <v>150</v>
      </c>
      <c r="G51" s="136">
        <v>400</v>
      </c>
      <c r="H51" s="493" t="s">
        <v>1201</v>
      </c>
      <c r="I51" s="158" t="s">
        <v>1052</v>
      </c>
      <c r="J51" s="134"/>
      <c r="K51" s="134"/>
      <c r="L51" s="690" t="s">
        <v>1017</v>
      </c>
    </row>
    <row r="52" spans="1:13" s="24" customFormat="1" ht="58.5" customHeight="1" x14ac:dyDescent="0.2">
      <c r="B52" s="158" t="s">
        <v>356</v>
      </c>
      <c r="C52" s="158" t="s">
        <v>705</v>
      </c>
      <c r="D52" s="158" t="s">
        <v>2</v>
      </c>
      <c r="E52" s="136">
        <v>0</v>
      </c>
      <c r="F52" s="136">
        <v>200</v>
      </c>
      <c r="G52" s="136">
        <v>450</v>
      </c>
      <c r="H52" s="493" t="s">
        <v>1201</v>
      </c>
      <c r="I52" s="158" t="s">
        <v>1050</v>
      </c>
      <c r="J52" s="158"/>
      <c r="K52" s="158"/>
      <c r="L52" s="691" t="s">
        <v>1017</v>
      </c>
    </row>
    <row r="53" spans="1:13" s="24" customFormat="1" ht="33.75" customHeight="1" x14ac:dyDescent="0.2">
      <c r="B53" s="791" t="s">
        <v>706</v>
      </c>
      <c r="C53" s="843" t="s">
        <v>1051</v>
      </c>
      <c r="D53" s="134" t="s">
        <v>1</v>
      </c>
      <c r="E53" s="692">
        <v>0</v>
      </c>
      <c r="F53" s="692">
        <v>15</v>
      </c>
      <c r="G53" s="692">
        <v>75</v>
      </c>
      <c r="H53" s="493" t="s">
        <v>1201</v>
      </c>
      <c r="I53" s="800" t="s">
        <v>1052</v>
      </c>
      <c r="J53" s="845"/>
      <c r="K53" s="845"/>
      <c r="L53" s="847" t="s">
        <v>1017</v>
      </c>
    </row>
    <row r="54" spans="1:13" s="24" customFormat="1" ht="25.5" customHeight="1" x14ac:dyDescent="0.2">
      <c r="B54" s="794"/>
      <c r="C54" s="844"/>
      <c r="D54" s="134" t="s">
        <v>2</v>
      </c>
      <c r="E54" s="692">
        <v>0</v>
      </c>
      <c r="F54" s="692">
        <v>100</v>
      </c>
      <c r="G54" s="692">
        <v>500</v>
      </c>
      <c r="H54" s="563"/>
      <c r="I54" s="805"/>
      <c r="J54" s="846"/>
      <c r="K54" s="846"/>
      <c r="L54" s="848"/>
    </row>
    <row r="55" spans="1:13" s="209" customFormat="1" ht="35.25" customHeight="1" x14ac:dyDescent="0.2">
      <c r="A55" s="163"/>
      <c r="B55" s="158" t="s">
        <v>1292</v>
      </c>
      <c r="C55" s="167" t="s">
        <v>1293</v>
      </c>
      <c r="D55" s="167"/>
      <c r="E55" s="172"/>
      <c r="F55" s="172"/>
      <c r="G55" s="172"/>
      <c r="H55" s="493"/>
      <c r="I55" s="167" t="s">
        <v>1294</v>
      </c>
      <c r="J55" s="167">
        <v>1</v>
      </c>
      <c r="K55" s="167"/>
      <c r="L55" s="167"/>
    </row>
    <row r="56" spans="1:13" s="209" customFormat="1" ht="12.75" x14ac:dyDescent="0.2">
      <c r="B56" s="595"/>
      <c r="C56" s="596"/>
      <c r="D56" s="597"/>
      <c r="E56" s="229"/>
      <c r="F56" s="229"/>
      <c r="G56" s="229"/>
      <c r="H56" s="598"/>
      <c r="I56" s="599"/>
      <c r="J56" s="599"/>
      <c r="K56" s="599"/>
      <c r="L56" s="599"/>
    </row>
    <row r="57" spans="1:13" s="222" customFormat="1" ht="20.25" customHeight="1" x14ac:dyDescent="0.2">
      <c r="B57" s="839" t="s">
        <v>1036</v>
      </c>
      <c r="C57" s="839"/>
      <c r="D57" s="840"/>
      <c r="E57" s="414">
        <f>+E45+E41+E22+E6</f>
        <v>1589</v>
      </c>
      <c r="F57" s="414">
        <f>+F45+F41+F22+F6</f>
        <v>2181</v>
      </c>
      <c r="G57" s="414">
        <f>+G45+G41+G22+G6</f>
        <v>3059.3</v>
      </c>
      <c r="H57" s="552"/>
      <c r="I57" s="108"/>
      <c r="J57" s="152"/>
      <c r="K57" s="152"/>
      <c r="L57" s="152"/>
    </row>
    <row r="58" spans="1:13" ht="16.5" customHeight="1" x14ac:dyDescent="0.2">
      <c r="B58" s="837"/>
      <c r="C58" s="837"/>
      <c r="D58" s="838"/>
      <c r="E58" s="451">
        <f t="shared" ref="E58:G58" si="0">+E57-E59-E67</f>
        <v>2.2737367544323206E-13</v>
      </c>
      <c r="F58" s="451">
        <f t="shared" si="0"/>
        <v>0</v>
      </c>
      <c r="G58" s="451">
        <f t="shared" si="0"/>
        <v>4.5474735088646412E-13</v>
      </c>
      <c r="H58" s="553"/>
      <c r="I58" s="108"/>
      <c r="J58" s="152"/>
      <c r="K58" s="152"/>
      <c r="L58" s="152"/>
    </row>
    <row r="59" spans="1:13" s="9" customFormat="1" ht="30" customHeight="1" x14ac:dyDescent="0.2">
      <c r="B59" s="313"/>
      <c r="C59" s="313" t="s">
        <v>843</v>
      </c>
      <c r="D59" s="313"/>
      <c r="E59" s="315">
        <f t="shared" ref="E59:G59" si="1">SUM(E61:E66)</f>
        <v>1588.9999999999998</v>
      </c>
      <c r="F59" s="315">
        <f t="shared" si="1"/>
        <v>2181</v>
      </c>
      <c r="G59" s="315">
        <f t="shared" si="1"/>
        <v>3059.2999999999997</v>
      </c>
      <c r="H59" s="554"/>
      <c r="I59" s="108"/>
      <c r="J59" s="62"/>
      <c r="K59" s="62"/>
      <c r="L59" s="62"/>
      <c r="M59" s="214"/>
    </row>
    <row r="60" spans="1:13" s="9" customFormat="1" ht="17.25" customHeight="1" x14ac:dyDescent="0.2">
      <c r="B60" s="300"/>
      <c r="C60" s="319" t="s">
        <v>844</v>
      </c>
      <c r="D60" s="300"/>
      <c r="E60" s="23"/>
      <c r="F60" s="23"/>
      <c r="G60" s="23"/>
      <c r="H60" s="506"/>
      <c r="I60" s="108"/>
      <c r="J60" s="211"/>
      <c r="K60" s="62"/>
      <c r="L60" s="62"/>
      <c r="M60" s="214"/>
    </row>
    <row r="61" spans="1:13" s="9" customFormat="1" ht="20.25" customHeight="1" x14ac:dyDescent="0.2">
      <c r="B61" s="300"/>
      <c r="C61" s="319" t="s">
        <v>845</v>
      </c>
      <c r="D61" s="321" t="s">
        <v>1</v>
      </c>
      <c r="E61" s="322">
        <f>+E53+E50+E49+E48+E47+E46+E44+E43+E42+E39+E37+E36+E35+E34+E33+E32+E31+E30+E29+E28+E27+E26+E25+E24+E23+E19+E16+E14+E12+E8+E7</f>
        <v>1020.8999999999999</v>
      </c>
      <c r="F61" s="322">
        <f t="shared" ref="F61:G61" si="2">+F53+F50+F49+F48+F47+F46+F44+F43+F42+F39+F37+F36+F35+F34+F33+F32+F31+F30+F29+F28+F27+F26+F25+F24+F23+F19+F16+F14+F12+F8+F7</f>
        <v>1083.0999999999999</v>
      </c>
      <c r="G61" s="322">
        <f t="shared" si="2"/>
        <v>1021.1999999999998</v>
      </c>
      <c r="H61" s="507"/>
      <c r="I61" s="108"/>
      <c r="J61" s="211"/>
      <c r="K61" s="62"/>
      <c r="L61" s="62"/>
      <c r="M61" s="214"/>
    </row>
    <row r="62" spans="1:13" s="9" customFormat="1" ht="20.25" customHeight="1" x14ac:dyDescent="0.2">
      <c r="B62" s="300"/>
      <c r="C62" s="319" t="s">
        <v>846</v>
      </c>
      <c r="D62" s="321" t="s">
        <v>5</v>
      </c>
      <c r="E62" s="322">
        <f>+E55+E21+E18+E15+E11+E10</f>
        <v>553.5</v>
      </c>
      <c r="F62" s="322">
        <f t="shared" ref="F62:G62" si="3">+F55+F21+F18+F15+F11+F10</f>
        <v>553.5</v>
      </c>
      <c r="G62" s="322">
        <f t="shared" si="3"/>
        <v>553.5</v>
      </c>
      <c r="H62" s="507"/>
      <c r="I62" s="108"/>
      <c r="J62" s="211"/>
      <c r="K62" s="62"/>
      <c r="L62" s="62"/>
      <c r="M62" s="214"/>
    </row>
    <row r="63" spans="1:13" s="9" customFormat="1" ht="20.25" customHeight="1" x14ac:dyDescent="0.2">
      <c r="B63" s="300"/>
      <c r="C63" s="319" t="s">
        <v>847</v>
      </c>
      <c r="D63" s="321" t="s">
        <v>6</v>
      </c>
      <c r="E63" s="322">
        <f>+E9</f>
        <v>14.6</v>
      </c>
      <c r="F63" s="322">
        <f>+F9</f>
        <v>14.6</v>
      </c>
      <c r="G63" s="322">
        <f>+G9</f>
        <v>14.6</v>
      </c>
      <c r="H63" s="507"/>
      <c r="I63" s="108"/>
      <c r="J63" s="211"/>
      <c r="K63" s="62"/>
      <c r="L63" s="62"/>
      <c r="M63" s="214"/>
    </row>
    <row r="64" spans="1:13" s="9" customFormat="1" ht="20.25" customHeight="1" x14ac:dyDescent="0.2">
      <c r="B64" s="300"/>
      <c r="C64" s="319" t="s">
        <v>848</v>
      </c>
      <c r="D64" s="321" t="s">
        <v>2</v>
      </c>
      <c r="E64" s="322">
        <f>+E54+E52+E51+E38+E20+E17+E13</f>
        <v>0</v>
      </c>
      <c r="F64" s="322">
        <f t="shared" ref="F64:G64" si="4">+F54+F52+F51+F38+F20+F17+F13</f>
        <v>529.79999999999995</v>
      </c>
      <c r="G64" s="322">
        <f t="shared" si="4"/>
        <v>1470</v>
      </c>
      <c r="H64" s="507"/>
      <c r="I64" s="108"/>
      <c r="J64" s="211"/>
      <c r="K64" s="62"/>
      <c r="L64" s="62"/>
      <c r="M64" s="214"/>
    </row>
    <row r="65" spans="2:13" s="9" customFormat="1" ht="20.25" customHeight="1" x14ac:dyDescent="0.2">
      <c r="B65" s="300"/>
      <c r="C65" s="319" t="s">
        <v>849</v>
      </c>
      <c r="D65" s="321" t="s">
        <v>4</v>
      </c>
      <c r="E65" s="322"/>
      <c r="F65" s="322"/>
      <c r="G65" s="322"/>
      <c r="H65" s="507"/>
      <c r="I65" s="108"/>
      <c r="J65" s="211"/>
      <c r="K65" s="62"/>
      <c r="L65" s="62"/>
      <c r="M65" s="214"/>
    </row>
    <row r="66" spans="2:13" s="9" customFormat="1" ht="20.25" customHeight="1" x14ac:dyDescent="0.2">
      <c r="B66" s="303"/>
      <c r="C66" s="320" t="s">
        <v>850</v>
      </c>
      <c r="D66" s="303" t="s">
        <v>854</v>
      </c>
      <c r="E66" s="322"/>
      <c r="F66" s="322"/>
      <c r="G66" s="322"/>
      <c r="H66" s="507"/>
      <c r="I66" s="108"/>
      <c r="J66" s="211"/>
      <c r="K66" s="62"/>
      <c r="L66" s="62"/>
      <c r="M66" s="214"/>
    </row>
    <row r="67" spans="2:13" s="9" customFormat="1" ht="44.25" customHeight="1" x14ac:dyDescent="0.2">
      <c r="B67" s="304"/>
      <c r="C67" s="305" t="s">
        <v>851</v>
      </c>
      <c r="D67" s="304" t="s">
        <v>855</v>
      </c>
      <c r="E67" s="309"/>
      <c r="F67" s="309"/>
      <c r="G67" s="309"/>
      <c r="H67" s="502"/>
      <c r="I67" s="108"/>
      <c r="J67" s="211"/>
      <c r="K67" s="62"/>
      <c r="L67" s="62"/>
      <c r="M67" s="214"/>
    </row>
    <row r="68" spans="2:13" s="9" customFormat="1" ht="34.5" customHeight="1" x14ac:dyDescent="0.2">
      <c r="B68" s="306"/>
      <c r="C68" s="311" t="s">
        <v>853</v>
      </c>
      <c r="D68" s="311"/>
      <c r="E68" s="316">
        <f t="shared" ref="E68:G68" si="5">+E67+E59</f>
        <v>1588.9999999999998</v>
      </c>
      <c r="F68" s="316">
        <f t="shared" si="5"/>
        <v>2181</v>
      </c>
      <c r="G68" s="316">
        <f t="shared" si="5"/>
        <v>3059.2999999999997</v>
      </c>
      <c r="H68" s="550"/>
      <c r="I68" s="108"/>
      <c r="J68" s="211"/>
      <c r="K68" s="62"/>
      <c r="L68" s="62"/>
      <c r="M68" s="214"/>
    </row>
    <row r="69" spans="2:13" s="9" customFormat="1" ht="22.5" customHeight="1" x14ac:dyDescent="0.2">
      <c r="B69" s="300"/>
      <c r="C69" s="97" t="s">
        <v>852</v>
      </c>
      <c r="D69" s="300"/>
      <c r="E69" s="23">
        <f>+E54+E52+E51+E38+E15+E13</f>
        <v>16.5</v>
      </c>
      <c r="F69" s="23">
        <f>+F54+F52+F51+F38+F15+F13</f>
        <v>546.29999999999995</v>
      </c>
      <c r="G69" s="23">
        <f>+G54+G52+G51+G38+G15+G13</f>
        <v>1486.5</v>
      </c>
      <c r="H69" s="506"/>
      <c r="I69" s="108"/>
      <c r="J69" s="211"/>
      <c r="K69" s="62"/>
      <c r="L69" s="62"/>
      <c r="M69" s="214"/>
    </row>
    <row r="70" spans="2:13" ht="30" customHeight="1" x14ac:dyDescent="0.2">
      <c r="B70" s="97"/>
      <c r="C70" s="321" t="s">
        <v>1173</v>
      </c>
      <c r="D70" s="487"/>
      <c r="E70" s="310"/>
      <c r="F70" s="310"/>
      <c r="G70" s="310"/>
      <c r="H70" s="496"/>
      <c r="I70" s="152"/>
    </row>
    <row r="71" spans="2:13" ht="30" customHeight="1" x14ac:dyDescent="0.2">
      <c r="E71" s="480"/>
    </row>
  </sheetData>
  <mergeCells count="57">
    <mergeCell ref="L19:L21"/>
    <mergeCell ref="K19:K21"/>
    <mergeCell ref="I16:I18"/>
    <mergeCell ref="H8:H9"/>
    <mergeCell ref="K53:K54"/>
    <mergeCell ref="L53:L54"/>
    <mergeCell ref="I19:I21"/>
    <mergeCell ref="J19:J21"/>
    <mergeCell ref="K39:K40"/>
    <mergeCell ref="L39:L40"/>
    <mergeCell ref="J39:J40"/>
    <mergeCell ref="J53:J54"/>
    <mergeCell ref="L16:L18"/>
    <mergeCell ref="L8:L9"/>
    <mergeCell ref="J8:J9"/>
    <mergeCell ref="K16:K18"/>
    <mergeCell ref="B58:D58"/>
    <mergeCell ref="B57:D57"/>
    <mergeCell ref="C39:C40"/>
    <mergeCell ref="I39:I40"/>
    <mergeCell ref="C41:D41"/>
    <mergeCell ref="C45:D45"/>
    <mergeCell ref="C53:C54"/>
    <mergeCell ref="B39:B40"/>
    <mergeCell ref="I53:I54"/>
    <mergeCell ref="B53:B54"/>
    <mergeCell ref="C22:D22"/>
    <mergeCell ref="C12:C13"/>
    <mergeCell ref="B3:B5"/>
    <mergeCell ref="C8:C9"/>
    <mergeCell ref="B8:B9"/>
    <mergeCell ref="C3:D5"/>
    <mergeCell ref="C6:D6"/>
    <mergeCell ref="C19:C21"/>
    <mergeCell ref="B12:B13"/>
    <mergeCell ref="B14:B15"/>
    <mergeCell ref="C14:C15"/>
    <mergeCell ref="B16:B18"/>
    <mergeCell ref="B19:B21"/>
    <mergeCell ref="C16:C18"/>
    <mergeCell ref="B1:L1"/>
    <mergeCell ref="I2:L2"/>
    <mergeCell ref="E3:E5"/>
    <mergeCell ref="I3:L3"/>
    <mergeCell ref="G3:G5"/>
    <mergeCell ref="F3:F5"/>
    <mergeCell ref="H3:H5"/>
    <mergeCell ref="J16:J18"/>
    <mergeCell ref="J12:J13"/>
    <mergeCell ref="K12:K13"/>
    <mergeCell ref="I4:I5"/>
    <mergeCell ref="L12:L13"/>
    <mergeCell ref="L14:L15"/>
    <mergeCell ref="I12:I13"/>
    <mergeCell ref="I14:I15"/>
    <mergeCell ref="K8:K9"/>
    <mergeCell ref="I8:I9"/>
  </mergeCells>
  <phoneticPr fontId="13" type="noConversion"/>
  <pageMargins left="0.19685039370078741" right="0.19685039370078741" top="0.51181102362204722" bottom="0.19685039370078741" header="0" footer="0"/>
  <pageSetup paperSize="9" scale="7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B1:AB105"/>
  <sheetViews>
    <sheetView zoomScale="85" zoomScaleNormal="85" workbookViewId="0">
      <pane ySplit="4" topLeftCell="A5" activePane="bottomLeft" state="frozen"/>
      <selection activeCell="F27" sqref="F27"/>
      <selection pane="bottomLeft" activeCell="C22" sqref="C22"/>
    </sheetView>
  </sheetViews>
  <sheetFormatPr defaultColWidth="9.140625" defaultRowHeight="12.75" x14ac:dyDescent="0.2"/>
  <cols>
    <col min="1" max="1" width="3.28515625" style="63" customWidth="1"/>
    <col min="2" max="2" width="16.7109375" style="449" customWidth="1"/>
    <col min="3" max="3" width="57.28515625" style="153" customWidth="1"/>
    <col min="4" max="4" width="7.5703125" style="153" customWidth="1"/>
    <col min="5" max="7" width="12" style="154" customWidth="1"/>
    <col min="8" max="8" width="12" style="591" customWidth="1"/>
    <col min="9" max="9" width="35.42578125" style="109" customWidth="1"/>
    <col min="10" max="10" width="6.85546875" style="109" customWidth="1"/>
    <col min="11" max="12" width="7.42578125" style="109" customWidth="1"/>
    <col min="13" max="16384" width="9.140625" style="63"/>
  </cols>
  <sheetData>
    <row r="1" spans="2:28" s="4" customFormat="1" ht="30.75" customHeight="1" x14ac:dyDescent="0.2">
      <c r="B1" s="828" t="s">
        <v>1278</v>
      </c>
      <c r="C1" s="828"/>
      <c r="D1" s="828"/>
      <c r="E1" s="828"/>
      <c r="F1" s="828"/>
      <c r="G1" s="828"/>
      <c r="H1" s="828"/>
      <c r="I1" s="828"/>
      <c r="J1" s="828"/>
      <c r="K1" s="828"/>
      <c r="L1" s="828"/>
    </row>
    <row r="2" spans="2:28" s="65" customFormat="1" ht="15.75" customHeight="1" x14ac:dyDescent="0.2">
      <c r="B2" s="905" t="s">
        <v>317</v>
      </c>
      <c r="C2" s="887" t="s">
        <v>456</v>
      </c>
      <c r="D2" s="317"/>
      <c r="E2" s="881" t="s">
        <v>318</v>
      </c>
      <c r="F2" s="881" t="s">
        <v>319</v>
      </c>
      <c r="G2" s="881" t="s">
        <v>320</v>
      </c>
      <c r="H2" s="776" t="s">
        <v>1174</v>
      </c>
      <c r="I2" s="881" t="s">
        <v>42</v>
      </c>
      <c r="J2" s="881"/>
      <c r="K2" s="881"/>
      <c r="L2" s="881"/>
      <c r="M2" s="64"/>
      <c r="N2" s="64"/>
      <c r="O2" s="64"/>
      <c r="P2" s="64"/>
      <c r="Q2" s="64"/>
      <c r="R2" s="64"/>
      <c r="S2" s="64"/>
      <c r="T2" s="64"/>
      <c r="U2" s="64"/>
      <c r="V2" s="64"/>
      <c r="W2" s="64"/>
      <c r="X2" s="64"/>
      <c r="Y2" s="64"/>
      <c r="Z2" s="64"/>
      <c r="AA2" s="64"/>
      <c r="AB2" s="64"/>
    </row>
    <row r="3" spans="2:28" s="65" customFormat="1" ht="18.75" customHeight="1" x14ac:dyDescent="0.2">
      <c r="B3" s="905"/>
      <c r="C3" s="888"/>
      <c r="D3" s="318"/>
      <c r="E3" s="881"/>
      <c r="F3" s="881"/>
      <c r="G3" s="881"/>
      <c r="H3" s="776"/>
      <c r="I3" s="881" t="s">
        <v>43</v>
      </c>
      <c r="J3" s="270"/>
      <c r="K3" s="270"/>
      <c r="L3" s="270"/>
      <c r="M3" s="64"/>
      <c r="N3" s="64"/>
      <c r="O3" s="64"/>
      <c r="P3" s="64"/>
      <c r="Q3" s="64"/>
      <c r="R3" s="64"/>
      <c r="S3" s="64"/>
      <c r="T3" s="64"/>
      <c r="U3" s="64"/>
      <c r="V3" s="64"/>
      <c r="W3" s="64"/>
      <c r="X3" s="64"/>
      <c r="Y3" s="64"/>
      <c r="Z3" s="64"/>
      <c r="AA3" s="64"/>
      <c r="AB3" s="64"/>
    </row>
    <row r="4" spans="2:28" s="65" customFormat="1" ht="66" customHeight="1" x14ac:dyDescent="0.2">
      <c r="B4" s="905"/>
      <c r="C4" s="889"/>
      <c r="D4" s="318"/>
      <c r="E4" s="881"/>
      <c r="F4" s="881"/>
      <c r="G4" s="881"/>
      <c r="H4" s="776"/>
      <c r="I4" s="881"/>
      <c r="J4" s="271" t="s">
        <v>927</v>
      </c>
      <c r="K4" s="271" t="s">
        <v>928</v>
      </c>
      <c r="L4" s="271" t="s">
        <v>929</v>
      </c>
      <c r="M4" s="64"/>
      <c r="N4" s="64"/>
      <c r="O4" s="64"/>
      <c r="P4" s="64"/>
      <c r="Q4" s="64"/>
      <c r="R4" s="64"/>
      <c r="S4" s="64"/>
      <c r="T4" s="64"/>
      <c r="U4" s="64"/>
      <c r="V4" s="64"/>
      <c r="W4" s="64"/>
      <c r="X4" s="64"/>
      <c r="Y4" s="64"/>
      <c r="Z4" s="64"/>
      <c r="AA4" s="64"/>
      <c r="AB4" s="64"/>
    </row>
    <row r="5" spans="2:28" s="64" customFormat="1" ht="36.75" customHeight="1" x14ac:dyDescent="0.2">
      <c r="B5" s="247" t="s">
        <v>323</v>
      </c>
      <c r="C5" s="240" t="s">
        <v>322</v>
      </c>
      <c r="D5" s="241"/>
      <c r="E5" s="232">
        <f t="shared" ref="E5:G5" si="0">SUM(E6:E25)</f>
        <v>23832.6</v>
      </c>
      <c r="F5" s="232">
        <f t="shared" si="0"/>
        <v>23982.2</v>
      </c>
      <c r="G5" s="232">
        <f t="shared" si="0"/>
        <v>24036.7</v>
      </c>
      <c r="H5" s="572"/>
      <c r="I5" s="227"/>
      <c r="J5" s="223"/>
      <c r="K5" s="223"/>
      <c r="L5" s="223"/>
    </row>
    <row r="6" spans="2:28" ht="30.75" customHeight="1" x14ac:dyDescent="0.2">
      <c r="B6" s="901" t="s">
        <v>324</v>
      </c>
      <c r="C6" s="892" t="s">
        <v>325</v>
      </c>
      <c r="D6" s="57" t="s">
        <v>5</v>
      </c>
      <c r="E6" s="139">
        <v>414.1</v>
      </c>
      <c r="F6" s="139">
        <v>425</v>
      </c>
      <c r="G6" s="139">
        <v>425</v>
      </c>
      <c r="H6" s="908" t="s">
        <v>1274</v>
      </c>
      <c r="I6" s="885" t="s">
        <v>193</v>
      </c>
      <c r="J6" s="902" t="s">
        <v>1058</v>
      </c>
      <c r="K6" s="890" t="s">
        <v>242</v>
      </c>
      <c r="L6" s="902" t="s">
        <v>1058</v>
      </c>
    </row>
    <row r="7" spans="2:28" ht="22.5" customHeight="1" x14ac:dyDescent="0.2">
      <c r="B7" s="901"/>
      <c r="C7" s="892"/>
      <c r="D7" s="57" t="s">
        <v>1</v>
      </c>
      <c r="E7" s="695">
        <v>4621.8</v>
      </c>
      <c r="F7" s="695">
        <v>4700</v>
      </c>
      <c r="G7" s="695">
        <v>4700</v>
      </c>
      <c r="H7" s="909"/>
      <c r="I7" s="885"/>
      <c r="J7" s="902"/>
      <c r="K7" s="891"/>
      <c r="L7" s="902"/>
    </row>
    <row r="8" spans="2:28" ht="34.5" customHeight="1" x14ac:dyDescent="0.2">
      <c r="B8" s="901" t="s">
        <v>339</v>
      </c>
      <c r="C8" s="886" t="s">
        <v>326</v>
      </c>
      <c r="D8" s="885" t="s">
        <v>5</v>
      </c>
      <c r="E8" s="882">
        <v>996.3</v>
      </c>
      <c r="F8" s="882">
        <v>996.3</v>
      </c>
      <c r="G8" s="882">
        <v>996.3</v>
      </c>
      <c r="H8" s="483" t="s">
        <v>1274</v>
      </c>
      <c r="I8" s="59" t="s">
        <v>34</v>
      </c>
      <c r="J8" s="77" t="s">
        <v>1059</v>
      </c>
      <c r="K8" s="77" t="s">
        <v>1059</v>
      </c>
      <c r="L8" s="77" t="s">
        <v>1059</v>
      </c>
    </row>
    <row r="9" spans="2:28" ht="29.25" customHeight="1" x14ac:dyDescent="0.2">
      <c r="B9" s="901"/>
      <c r="C9" s="886"/>
      <c r="D9" s="885"/>
      <c r="E9" s="883"/>
      <c r="F9" s="883"/>
      <c r="G9" s="883"/>
      <c r="H9" s="485"/>
      <c r="I9" s="59" t="s">
        <v>194</v>
      </c>
      <c r="J9" s="77" t="s">
        <v>1060</v>
      </c>
      <c r="K9" s="77" t="s">
        <v>1060</v>
      </c>
      <c r="L9" s="77" t="s">
        <v>1060</v>
      </c>
    </row>
    <row r="10" spans="2:28" ht="39.75" customHeight="1" x14ac:dyDescent="0.2">
      <c r="B10" s="88" t="s">
        <v>340</v>
      </c>
      <c r="C10" s="91" t="s">
        <v>327</v>
      </c>
      <c r="D10" s="12" t="s">
        <v>1</v>
      </c>
      <c r="E10" s="76">
        <v>100</v>
      </c>
      <c r="F10" s="76">
        <v>110</v>
      </c>
      <c r="G10" s="76">
        <v>110</v>
      </c>
      <c r="H10" s="493" t="s">
        <v>1274</v>
      </c>
      <c r="I10" s="13" t="s">
        <v>197</v>
      </c>
      <c r="J10" s="50" t="s">
        <v>1054</v>
      </c>
      <c r="K10" s="50" t="s">
        <v>1054</v>
      </c>
      <c r="L10" s="50" t="s">
        <v>1054</v>
      </c>
    </row>
    <row r="11" spans="2:28" ht="36" customHeight="1" x14ac:dyDescent="0.2">
      <c r="B11" s="88" t="s">
        <v>341</v>
      </c>
      <c r="C11" s="91" t="s">
        <v>1057</v>
      </c>
      <c r="D11" s="12" t="s">
        <v>1</v>
      </c>
      <c r="E11" s="76">
        <v>250.3</v>
      </c>
      <c r="F11" s="76">
        <v>250.3</v>
      </c>
      <c r="G11" s="76">
        <v>250.3</v>
      </c>
      <c r="H11" s="493" t="s">
        <v>1274</v>
      </c>
      <c r="I11" s="59" t="s">
        <v>34</v>
      </c>
      <c r="J11" s="77" t="s">
        <v>1059</v>
      </c>
      <c r="K11" s="77" t="s">
        <v>1059</v>
      </c>
      <c r="L11" s="77" t="s">
        <v>1059</v>
      </c>
    </row>
    <row r="12" spans="2:28" ht="27" customHeight="1" x14ac:dyDescent="0.2">
      <c r="B12" s="88" t="s">
        <v>342</v>
      </c>
      <c r="C12" s="12" t="s">
        <v>334</v>
      </c>
      <c r="D12" s="55" t="s">
        <v>1</v>
      </c>
      <c r="E12" s="76">
        <v>800</v>
      </c>
      <c r="F12" s="76">
        <v>800</v>
      </c>
      <c r="G12" s="18">
        <v>800</v>
      </c>
      <c r="H12" s="573" t="s">
        <v>1274</v>
      </c>
      <c r="I12" s="13" t="s">
        <v>36</v>
      </c>
      <c r="J12" s="77" t="s">
        <v>1061</v>
      </c>
      <c r="K12" s="77" t="s">
        <v>1061</v>
      </c>
      <c r="L12" s="77" t="s">
        <v>1061</v>
      </c>
    </row>
    <row r="13" spans="2:28" ht="36" customHeight="1" x14ac:dyDescent="0.2">
      <c r="B13" s="88" t="s">
        <v>343</v>
      </c>
      <c r="C13" s="91" t="s">
        <v>335</v>
      </c>
      <c r="D13" s="144" t="s">
        <v>5</v>
      </c>
      <c r="E13" s="25">
        <v>0</v>
      </c>
      <c r="F13" s="76">
        <v>0</v>
      </c>
      <c r="G13" s="76">
        <v>0</v>
      </c>
      <c r="H13" s="493" t="s">
        <v>1274</v>
      </c>
      <c r="I13" s="55" t="s">
        <v>186</v>
      </c>
      <c r="J13" s="141"/>
      <c r="K13" s="141"/>
      <c r="L13" s="141"/>
    </row>
    <row r="14" spans="2:28" ht="30.75" customHeight="1" x14ac:dyDescent="0.2">
      <c r="B14" s="88" t="s">
        <v>344</v>
      </c>
      <c r="C14" s="134" t="s">
        <v>1157</v>
      </c>
      <c r="D14" s="158" t="s">
        <v>5</v>
      </c>
      <c r="E14" s="136">
        <v>9.8000000000000007</v>
      </c>
      <c r="F14" s="76">
        <v>9.8000000000000007</v>
      </c>
      <c r="G14" s="76">
        <v>9.8000000000000007</v>
      </c>
      <c r="H14" s="493" t="s">
        <v>1274</v>
      </c>
      <c r="I14" s="13" t="s">
        <v>202</v>
      </c>
      <c r="J14" s="141">
        <v>13</v>
      </c>
      <c r="K14" s="141">
        <v>13</v>
      </c>
      <c r="L14" s="141">
        <v>13</v>
      </c>
    </row>
    <row r="15" spans="2:28" ht="70.5" customHeight="1" x14ac:dyDescent="0.2">
      <c r="B15" s="88" t="s">
        <v>345</v>
      </c>
      <c r="C15" s="134" t="s">
        <v>330</v>
      </c>
      <c r="D15" s="134" t="s">
        <v>5</v>
      </c>
      <c r="E15" s="136">
        <v>7.7</v>
      </c>
      <c r="F15" s="76">
        <v>7.7</v>
      </c>
      <c r="G15" s="76">
        <v>7.7</v>
      </c>
      <c r="H15" s="493" t="s">
        <v>1274</v>
      </c>
      <c r="I15" s="55" t="s">
        <v>57</v>
      </c>
      <c r="J15" s="141">
        <v>10</v>
      </c>
      <c r="K15" s="141">
        <v>11</v>
      </c>
      <c r="L15" s="141">
        <v>12</v>
      </c>
    </row>
    <row r="16" spans="2:28" ht="21.75" customHeight="1" x14ac:dyDescent="0.2">
      <c r="B16" s="802" t="s">
        <v>346</v>
      </c>
      <c r="C16" s="843" t="s">
        <v>328</v>
      </c>
      <c r="D16" s="180" t="s">
        <v>5</v>
      </c>
      <c r="E16" s="136">
        <v>3800</v>
      </c>
      <c r="F16" s="76">
        <v>3860.5</v>
      </c>
      <c r="G16" s="76">
        <v>3915</v>
      </c>
      <c r="H16" s="483" t="s">
        <v>1274</v>
      </c>
      <c r="I16" s="894" t="s">
        <v>198</v>
      </c>
      <c r="J16" s="870" t="s">
        <v>1062</v>
      </c>
      <c r="K16" s="870" t="s">
        <v>1062</v>
      </c>
      <c r="L16" s="870" t="s">
        <v>1062</v>
      </c>
    </row>
    <row r="17" spans="2:12" ht="20.25" customHeight="1" x14ac:dyDescent="0.2">
      <c r="B17" s="804"/>
      <c r="C17" s="844"/>
      <c r="D17" s="180" t="s">
        <v>5</v>
      </c>
      <c r="E17" s="136">
        <v>0.1</v>
      </c>
      <c r="F17" s="76">
        <v>0.1</v>
      </c>
      <c r="G17" s="76">
        <v>0.1</v>
      </c>
      <c r="H17" s="485"/>
      <c r="I17" s="895"/>
      <c r="J17" s="871"/>
      <c r="K17" s="871"/>
      <c r="L17" s="871"/>
    </row>
    <row r="18" spans="2:12" ht="36.75" customHeight="1" x14ac:dyDescent="0.2">
      <c r="B18" s="88" t="s">
        <v>347</v>
      </c>
      <c r="C18" s="134" t="s">
        <v>329</v>
      </c>
      <c r="D18" s="180" t="s">
        <v>5</v>
      </c>
      <c r="E18" s="136">
        <v>12822.5</v>
      </c>
      <c r="F18" s="76">
        <v>12822.5</v>
      </c>
      <c r="G18" s="76">
        <v>12822.5</v>
      </c>
      <c r="H18" s="493" t="s">
        <v>1274</v>
      </c>
      <c r="I18" s="42" t="s">
        <v>199</v>
      </c>
      <c r="J18" s="77" t="s">
        <v>1063</v>
      </c>
      <c r="K18" s="77" t="s">
        <v>1064</v>
      </c>
      <c r="L18" s="77" t="s">
        <v>1064</v>
      </c>
    </row>
    <row r="19" spans="2:12" ht="33.75" customHeight="1" x14ac:dyDescent="0.2">
      <c r="B19" s="88" t="s">
        <v>348</v>
      </c>
      <c r="C19" s="158" t="s">
        <v>331</v>
      </c>
      <c r="D19" s="696" t="s">
        <v>5</v>
      </c>
      <c r="E19" s="697">
        <v>0</v>
      </c>
      <c r="F19" s="77">
        <v>0</v>
      </c>
      <c r="G19" s="77">
        <v>0</v>
      </c>
      <c r="H19" s="168" t="s">
        <v>1274</v>
      </c>
      <c r="I19" s="55" t="s">
        <v>186</v>
      </c>
      <c r="J19" s="141"/>
      <c r="K19" s="141"/>
      <c r="L19" s="141"/>
    </row>
    <row r="20" spans="2:12" ht="70.5" customHeight="1" x14ac:dyDescent="0.2">
      <c r="B20" s="88" t="s">
        <v>349</v>
      </c>
      <c r="C20" s="158" t="s">
        <v>332</v>
      </c>
      <c r="D20" s="696" t="s">
        <v>5</v>
      </c>
      <c r="E20" s="697">
        <v>0</v>
      </c>
      <c r="F20" s="143">
        <v>0</v>
      </c>
      <c r="G20" s="143">
        <v>0</v>
      </c>
      <c r="H20" s="574" t="s">
        <v>1274</v>
      </c>
      <c r="I20" s="55" t="s">
        <v>256</v>
      </c>
      <c r="J20" s="141">
        <v>100</v>
      </c>
      <c r="K20" s="141"/>
      <c r="L20" s="141"/>
    </row>
    <row r="21" spans="2:12" ht="60" customHeight="1" x14ac:dyDescent="0.2">
      <c r="B21" s="88" t="s">
        <v>350</v>
      </c>
      <c r="C21" s="78" t="s">
        <v>333</v>
      </c>
      <c r="D21" s="142" t="s">
        <v>5</v>
      </c>
      <c r="E21" s="250">
        <v>0</v>
      </c>
      <c r="F21" s="143">
        <v>0</v>
      </c>
      <c r="G21" s="143">
        <v>0</v>
      </c>
      <c r="H21" s="574" t="s">
        <v>1274</v>
      </c>
      <c r="I21" s="55" t="s">
        <v>186</v>
      </c>
      <c r="J21" s="141">
        <v>100</v>
      </c>
      <c r="K21" s="141"/>
      <c r="L21" s="141"/>
    </row>
    <row r="22" spans="2:12" s="7" customFormat="1" ht="57.75" customHeight="1" x14ac:dyDescent="0.2">
      <c r="B22" s="88" t="s">
        <v>351</v>
      </c>
      <c r="C22" s="230" t="s">
        <v>336</v>
      </c>
      <c r="D22" s="230" t="s">
        <v>5</v>
      </c>
      <c r="E22" s="231">
        <v>0</v>
      </c>
      <c r="F22" s="231">
        <v>0</v>
      </c>
      <c r="G22" s="231">
        <v>0</v>
      </c>
      <c r="H22" s="575" t="s">
        <v>1274</v>
      </c>
      <c r="I22" s="60" t="s">
        <v>180</v>
      </c>
      <c r="J22" s="81">
        <v>100</v>
      </c>
      <c r="K22" s="60"/>
      <c r="L22" s="60"/>
    </row>
    <row r="23" spans="2:12" s="7" customFormat="1" ht="58.5" customHeight="1" x14ac:dyDescent="0.2">
      <c r="B23" s="88" t="s">
        <v>352</v>
      </c>
      <c r="C23" s="230" t="s">
        <v>337</v>
      </c>
      <c r="D23" s="230" t="s">
        <v>5</v>
      </c>
      <c r="E23" s="231">
        <v>0</v>
      </c>
      <c r="F23" s="231">
        <v>0</v>
      </c>
      <c r="G23" s="231">
        <v>0</v>
      </c>
      <c r="H23" s="575" t="s">
        <v>1274</v>
      </c>
      <c r="I23" s="60" t="s">
        <v>180</v>
      </c>
      <c r="J23" s="81">
        <v>100</v>
      </c>
      <c r="K23" s="60"/>
      <c r="L23" s="60"/>
    </row>
    <row r="24" spans="2:12" s="7" customFormat="1" ht="49.5" customHeight="1" x14ac:dyDescent="0.2">
      <c r="B24" s="88" t="s">
        <v>353</v>
      </c>
      <c r="C24" s="230" t="s">
        <v>338</v>
      </c>
      <c r="D24" s="230" t="s">
        <v>5</v>
      </c>
      <c r="E24" s="231">
        <v>0</v>
      </c>
      <c r="F24" s="231">
        <v>0</v>
      </c>
      <c r="G24" s="231">
        <v>0</v>
      </c>
      <c r="H24" s="575" t="s">
        <v>1274</v>
      </c>
      <c r="I24" s="60" t="s">
        <v>180</v>
      </c>
      <c r="J24" s="81">
        <v>100</v>
      </c>
      <c r="K24" s="60"/>
      <c r="L24" s="60"/>
    </row>
    <row r="25" spans="2:12" s="7" customFormat="1" ht="49.5" customHeight="1" x14ac:dyDescent="0.2">
      <c r="B25" s="88" t="s">
        <v>1159</v>
      </c>
      <c r="C25" s="230" t="s">
        <v>1158</v>
      </c>
      <c r="D25" s="230" t="s">
        <v>2</v>
      </c>
      <c r="E25" s="231">
        <v>10</v>
      </c>
      <c r="F25" s="231">
        <v>0</v>
      </c>
      <c r="G25" s="231">
        <v>0</v>
      </c>
      <c r="H25" s="575" t="s">
        <v>1274</v>
      </c>
      <c r="I25" s="60" t="s">
        <v>1160</v>
      </c>
      <c r="J25" s="82" t="s">
        <v>1161</v>
      </c>
      <c r="K25" s="60"/>
      <c r="L25" s="60"/>
    </row>
    <row r="26" spans="2:12" s="7" customFormat="1" ht="31.5" customHeight="1" x14ac:dyDescent="0.2">
      <c r="B26" s="247" t="s">
        <v>354</v>
      </c>
      <c r="C26" s="865" t="s">
        <v>243</v>
      </c>
      <c r="D26" s="884"/>
      <c r="E26" s="233">
        <f t="shared" ref="E26:G26" si="1">SUM(E27:E33)</f>
        <v>766.7</v>
      </c>
      <c r="F26" s="233">
        <f t="shared" si="1"/>
        <v>874.9</v>
      </c>
      <c r="G26" s="233">
        <f t="shared" si="1"/>
        <v>878.9</v>
      </c>
      <c r="H26" s="576"/>
      <c r="I26" s="275"/>
      <c r="J26" s="415"/>
      <c r="K26" s="275"/>
      <c r="L26" s="275"/>
    </row>
    <row r="27" spans="2:12" ht="42.75" customHeight="1" x14ac:dyDescent="0.2">
      <c r="B27" s="88" t="s">
        <v>365</v>
      </c>
      <c r="C27" s="79" t="s">
        <v>358</v>
      </c>
      <c r="D27" s="12" t="s">
        <v>1</v>
      </c>
      <c r="E27" s="76">
        <v>245.5</v>
      </c>
      <c r="F27" s="76">
        <v>252</v>
      </c>
      <c r="G27" s="76">
        <v>252</v>
      </c>
      <c r="H27" s="493" t="s">
        <v>1269</v>
      </c>
      <c r="I27" s="55" t="s">
        <v>35</v>
      </c>
      <c r="J27" s="422" t="s">
        <v>1065</v>
      </c>
      <c r="K27" s="422" t="s">
        <v>1065</v>
      </c>
      <c r="L27" s="422" t="s">
        <v>1065</v>
      </c>
    </row>
    <row r="28" spans="2:12" ht="43.5" customHeight="1" x14ac:dyDescent="0.2">
      <c r="B28" s="88" t="s">
        <v>366</v>
      </c>
      <c r="C28" s="13" t="s">
        <v>359</v>
      </c>
      <c r="D28" s="145" t="s">
        <v>1</v>
      </c>
      <c r="E28" s="146">
        <v>100</v>
      </c>
      <c r="F28" s="146">
        <v>120</v>
      </c>
      <c r="G28" s="146">
        <v>120</v>
      </c>
      <c r="H28" s="577" t="s">
        <v>1273</v>
      </c>
      <c r="I28" s="55" t="s">
        <v>244</v>
      </c>
      <c r="J28" s="422" t="s">
        <v>155</v>
      </c>
      <c r="K28" s="422" t="s">
        <v>155</v>
      </c>
      <c r="L28" s="422" t="s">
        <v>155</v>
      </c>
    </row>
    <row r="29" spans="2:12" ht="39" customHeight="1" x14ac:dyDescent="0.2">
      <c r="B29" s="88" t="s">
        <v>367</v>
      </c>
      <c r="C29" s="13" t="s">
        <v>360</v>
      </c>
      <c r="D29" s="145" t="s">
        <v>1</v>
      </c>
      <c r="E29" s="146">
        <v>161</v>
      </c>
      <c r="F29" s="146">
        <v>178.5</v>
      </c>
      <c r="G29" s="146">
        <v>178.5</v>
      </c>
      <c r="H29" s="577" t="s">
        <v>1273</v>
      </c>
      <c r="I29" s="55" t="s">
        <v>37</v>
      </c>
      <c r="J29" s="422" t="s">
        <v>1066</v>
      </c>
      <c r="K29" s="422" t="s">
        <v>1066</v>
      </c>
      <c r="L29" s="422" t="s">
        <v>1066</v>
      </c>
    </row>
    <row r="30" spans="2:12" ht="36.75" customHeight="1" x14ac:dyDescent="0.2">
      <c r="B30" s="88" t="s">
        <v>368</v>
      </c>
      <c r="C30" s="55" t="s">
        <v>361</v>
      </c>
      <c r="D30" s="55" t="s">
        <v>1</v>
      </c>
      <c r="E30" s="146">
        <v>30</v>
      </c>
      <c r="F30" s="146">
        <v>30</v>
      </c>
      <c r="G30" s="146">
        <v>30</v>
      </c>
      <c r="H30" s="577" t="s">
        <v>1273</v>
      </c>
      <c r="I30" s="55" t="s">
        <v>37</v>
      </c>
      <c r="J30" s="77" t="s">
        <v>142</v>
      </c>
      <c r="K30" s="77" t="s">
        <v>142</v>
      </c>
      <c r="L30" s="77" t="s">
        <v>142</v>
      </c>
    </row>
    <row r="31" spans="2:12" ht="30" customHeight="1" x14ac:dyDescent="0.2">
      <c r="B31" s="88" t="s">
        <v>369</v>
      </c>
      <c r="C31" s="55" t="s">
        <v>363</v>
      </c>
      <c r="D31" s="55" t="s">
        <v>1</v>
      </c>
      <c r="E31" s="146">
        <v>190</v>
      </c>
      <c r="F31" s="146">
        <v>251.4</v>
      </c>
      <c r="G31" s="146">
        <v>251.4</v>
      </c>
      <c r="H31" s="577" t="s">
        <v>1264</v>
      </c>
      <c r="I31" s="55" t="s">
        <v>884</v>
      </c>
      <c r="J31" s="77">
        <v>139</v>
      </c>
      <c r="K31" s="77">
        <v>139</v>
      </c>
      <c r="L31" s="77">
        <v>139</v>
      </c>
    </row>
    <row r="32" spans="2:12" ht="38.25" customHeight="1" x14ac:dyDescent="0.2">
      <c r="B32" s="88" t="s">
        <v>370</v>
      </c>
      <c r="C32" s="42" t="s">
        <v>362</v>
      </c>
      <c r="D32" s="147" t="s">
        <v>1</v>
      </c>
      <c r="E32" s="146">
        <v>37.200000000000003</v>
      </c>
      <c r="F32" s="146">
        <v>40</v>
      </c>
      <c r="G32" s="146">
        <v>44</v>
      </c>
      <c r="H32" s="577" t="s">
        <v>1273</v>
      </c>
      <c r="I32" s="42" t="s">
        <v>181</v>
      </c>
      <c r="J32" s="77">
        <v>59</v>
      </c>
      <c r="K32" s="77">
        <v>59</v>
      </c>
      <c r="L32" s="77">
        <v>59</v>
      </c>
    </row>
    <row r="33" spans="2:12" ht="33" customHeight="1" x14ac:dyDescent="0.2">
      <c r="B33" s="88" t="s">
        <v>371</v>
      </c>
      <c r="C33" s="13" t="s">
        <v>82</v>
      </c>
      <c r="D33" s="145" t="s">
        <v>1</v>
      </c>
      <c r="E33" s="146">
        <v>3</v>
      </c>
      <c r="F33" s="146">
        <v>3</v>
      </c>
      <c r="G33" s="146">
        <v>3</v>
      </c>
      <c r="H33" s="577"/>
      <c r="I33" s="55" t="s">
        <v>86</v>
      </c>
      <c r="J33" s="422">
        <v>1</v>
      </c>
      <c r="K33" s="422">
        <v>1</v>
      </c>
      <c r="L33" s="422">
        <v>1</v>
      </c>
    </row>
    <row r="34" spans="2:12" ht="54.75" customHeight="1" x14ac:dyDescent="0.2">
      <c r="B34" s="247" t="s">
        <v>416</v>
      </c>
      <c r="C34" s="865" t="s">
        <v>247</v>
      </c>
      <c r="D34" s="884"/>
      <c r="E34" s="233">
        <f>SUM(E35:E59)</f>
        <v>6520.3</v>
      </c>
      <c r="F34" s="233">
        <f>SUM(F35:F59)</f>
        <v>6974.5</v>
      </c>
      <c r="G34" s="233">
        <f>SUM(G35:G59)</f>
        <v>7314.5</v>
      </c>
      <c r="H34" s="578"/>
      <c r="I34" s="416"/>
      <c r="J34" s="417"/>
      <c r="K34" s="418"/>
      <c r="L34" s="419"/>
    </row>
    <row r="35" spans="2:12" ht="48" customHeight="1" x14ac:dyDescent="0.2">
      <c r="B35" s="88" t="s">
        <v>372</v>
      </c>
      <c r="C35" s="74" t="s">
        <v>364</v>
      </c>
      <c r="D35" s="79" t="s">
        <v>1</v>
      </c>
      <c r="E35" s="693">
        <v>640</v>
      </c>
      <c r="F35" s="693">
        <v>640</v>
      </c>
      <c r="G35" s="693">
        <v>640</v>
      </c>
      <c r="H35" s="493" t="s">
        <v>1270</v>
      </c>
      <c r="I35" s="74" t="s">
        <v>245</v>
      </c>
      <c r="J35" s="77">
        <v>20</v>
      </c>
      <c r="K35" s="77">
        <v>21</v>
      </c>
      <c r="L35" s="77">
        <v>21</v>
      </c>
    </row>
    <row r="36" spans="2:12" ht="32.25" customHeight="1" x14ac:dyDescent="0.2">
      <c r="B36" s="88" t="s">
        <v>373</v>
      </c>
      <c r="C36" s="74" t="s">
        <v>418</v>
      </c>
      <c r="D36" s="79" t="s">
        <v>1</v>
      </c>
      <c r="E36" s="693">
        <v>5</v>
      </c>
      <c r="F36" s="693">
        <v>5</v>
      </c>
      <c r="G36" s="693">
        <v>5</v>
      </c>
      <c r="H36" s="493" t="s">
        <v>1270</v>
      </c>
      <c r="I36" s="74" t="s">
        <v>1067</v>
      </c>
      <c r="J36" s="77">
        <v>2</v>
      </c>
      <c r="K36" s="77">
        <v>2</v>
      </c>
      <c r="L36" s="77">
        <v>2</v>
      </c>
    </row>
    <row r="37" spans="2:12" ht="18.75" customHeight="1" x14ac:dyDescent="0.2">
      <c r="B37" s="893" t="s">
        <v>374</v>
      </c>
      <c r="C37" s="876" t="s">
        <v>375</v>
      </c>
      <c r="D37" s="56" t="s">
        <v>1</v>
      </c>
      <c r="E37" s="693">
        <v>1273.5999999999999</v>
      </c>
      <c r="F37" s="693">
        <v>1450</v>
      </c>
      <c r="G37" s="693">
        <v>1600</v>
      </c>
      <c r="H37" s="483"/>
      <c r="I37" s="874" t="s">
        <v>204</v>
      </c>
      <c r="J37" s="867" t="s">
        <v>1068</v>
      </c>
      <c r="K37" s="867" t="s">
        <v>1068</v>
      </c>
      <c r="L37" s="867" t="s">
        <v>1068</v>
      </c>
    </row>
    <row r="38" spans="2:12" ht="18.75" customHeight="1" x14ac:dyDescent="0.2">
      <c r="B38" s="893"/>
      <c r="C38" s="876"/>
      <c r="D38" s="56" t="s">
        <v>5</v>
      </c>
      <c r="E38" s="693">
        <v>56.5</v>
      </c>
      <c r="F38" s="693">
        <v>56.5</v>
      </c>
      <c r="G38" s="693">
        <v>56.5</v>
      </c>
      <c r="H38" s="484" t="s">
        <v>1271</v>
      </c>
      <c r="I38" s="875"/>
      <c r="J38" s="868"/>
      <c r="K38" s="868"/>
      <c r="L38" s="868"/>
    </row>
    <row r="39" spans="2:12" s="66" customFormat="1" ht="18.75" customHeight="1" x14ac:dyDescent="0.2">
      <c r="B39" s="893"/>
      <c r="C39" s="876"/>
      <c r="D39" s="56" t="s">
        <v>6</v>
      </c>
      <c r="E39" s="693">
        <v>116.3</v>
      </c>
      <c r="F39" s="693">
        <v>116.3</v>
      </c>
      <c r="G39" s="693">
        <v>116.3</v>
      </c>
      <c r="H39" s="484"/>
      <c r="I39" s="875"/>
      <c r="J39" s="868"/>
      <c r="K39" s="868"/>
      <c r="L39" s="868"/>
    </row>
    <row r="40" spans="2:12" ht="18.75" customHeight="1" x14ac:dyDescent="0.2">
      <c r="B40" s="893" t="s">
        <v>380</v>
      </c>
      <c r="C40" s="876" t="s">
        <v>376</v>
      </c>
      <c r="D40" s="149" t="s">
        <v>1</v>
      </c>
      <c r="E40" s="694">
        <v>355.7</v>
      </c>
      <c r="F40" s="694">
        <v>370</v>
      </c>
      <c r="G40" s="694">
        <v>390</v>
      </c>
      <c r="H40" s="579"/>
      <c r="I40" s="875"/>
      <c r="J40" s="868"/>
      <c r="K40" s="868"/>
      <c r="L40" s="868"/>
    </row>
    <row r="41" spans="2:12" ht="18.75" customHeight="1" x14ac:dyDescent="0.2">
      <c r="B41" s="893"/>
      <c r="C41" s="876"/>
      <c r="D41" s="56" t="s">
        <v>5</v>
      </c>
      <c r="E41" s="693">
        <v>2.6</v>
      </c>
      <c r="F41" s="693">
        <v>2.6</v>
      </c>
      <c r="G41" s="693">
        <v>2.6</v>
      </c>
      <c r="H41" s="484"/>
      <c r="I41" s="875"/>
      <c r="J41" s="868"/>
      <c r="K41" s="868"/>
      <c r="L41" s="868"/>
    </row>
    <row r="42" spans="2:12" ht="18.75" customHeight="1" x14ac:dyDescent="0.2">
      <c r="B42" s="893"/>
      <c r="C42" s="876"/>
      <c r="D42" s="149" t="s">
        <v>6</v>
      </c>
      <c r="E42" s="694">
        <v>437.1</v>
      </c>
      <c r="F42" s="694">
        <v>437.1</v>
      </c>
      <c r="G42" s="694">
        <v>437.1</v>
      </c>
      <c r="H42" s="579"/>
      <c r="I42" s="875"/>
      <c r="J42" s="868"/>
      <c r="K42" s="424"/>
      <c r="L42" s="424"/>
    </row>
    <row r="43" spans="2:12" ht="18.75" customHeight="1" x14ac:dyDescent="0.2">
      <c r="B43" s="893" t="s">
        <v>381</v>
      </c>
      <c r="C43" s="876" t="s">
        <v>377</v>
      </c>
      <c r="D43" s="149" t="s">
        <v>1</v>
      </c>
      <c r="E43" s="693">
        <v>439.5</v>
      </c>
      <c r="F43" s="693">
        <v>475</v>
      </c>
      <c r="G43" s="693">
        <v>490</v>
      </c>
      <c r="H43" s="484"/>
      <c r="I43" s="150"/>
      <c r="J43" s="150"/>
      <c r="K43" s="150"/>
      <c r="L43" s="150"/>
    </row>
    <row r="44" spans="2:12" ht="18.75" customHeight="1" x14ac:dyDescent="0.2">
      <c r="B44" s="893"/>
      <c r="C44" s="876"/>
      <c r="D44" s="149" t="s">
        <v>5</v>
      </c>
      <c r="E44" s="693">
        <v>11.6</v>
      </c>
      <c r="F44" s="693">
        <v>11.6</v>
      </c>
      <c r="G44" s="693">
        <v>11.6</v>
      </c>
      <c r="H44" s="484"/>
      <c r="I44" s="150"/>
      <c r="J44" s="150"/>
      <c r="K44" s="150"/>
      <c r="L44" s="150"/>
    </row>
    <row r="45" spans="2:12" ht="18.75" customHeight="1" x14ac:dyDescent="0.2">
      <c r="B45" s="893"/>
      <c r="C45" s="876"/>
      <c r="D45" s="149" t="s">
        <v>6</v>
      </c>
      <c r="E45" s="693">
        <v>331.3</v>
      </c>
      <c r="F45" s="693">
        <v>331.3</v>
      </c>
      <c r="G45" s="693">
        <v>331.3</v>
      </c>
      <c r="H45" s="484"/>
      <c r="I45" s="150"/>
      <c r="J45" s="150"/>
      <c r="K45" s="150"/>
      <c r="L45" s="150"/>
    </row>
    <row r="46" spans="2:12" ht="18.75" customHeight="1" x14ac:dyDescent="0.2">
      <c r="B46" s="893" t="s">
        <v>382</v>
      </c>
      <c r="C46" s="876" t="s">
        <v>378</v>
      </c>
      <c r="D46" s="149" t="s">
        <v>1</v>
      </c>
      <c r="E46" s="693">
        <v>444.2</v>
      </c>
      <c r="F46" s="693">
        <v>477</v>
      </c>
      <c r="G46" s="693">
        <v>492</v>
      </c>
      <c r="H46" s="484"/>
      <c r="I46" s="150"/>
      <c r="J46" s="150"/>
      <c r="K46" s="150"/>
      <c r="L46" s="150"/>
    </row>
    <row r="47" spans="2:12" ht="18.75" customHeight="1" x14ac:dyDescent="0.2">
      <c r="B47" s="893"/>
      <c r="C47" s="876"/>
      <c r="D47" s="149" t="s">
        <v>5</v>
      </c>
      <c r="E47" s="693">
        <v>52.8</v>
      </c>
      <c r="F47" s="693">
        <v>52.8</v>
      </c>
      <c r="G47" s="693">
        <v>52.8</v>
      </c>
      <c r="H47" s="484"/>
      <c r="I47" s="150"/>
      <c r="J47" s="150"/>
      <c r="K47" s="150"/>
      <c r="L47" s="150"/>
    </row>
    <row r="48" spans="2:12" ht="18.75" customHeight="1" x14ac:dyDescent="0.2">
      <c r="B48" s="893"/>
      <c r="C48" s="876"/>
      <c r="D48" s="149" t="s">
        <v>6</v>
      </c>
      <c r="E48" s="693">
        <v>320</v>
      </c>
      <c r="F48" s="693">
        <v>320</v>
      </c>
      <c r="G48" s="693">
        <v>320</v>
      </c>
      <c r="H48" s="484"/>
      <c r="I48" s="150"/>
      <c r="J48" s="150"/>
      <c r="K48" s="150"/>
      <c r="L48" s="150"/>
    </row>
    <row r="49" spans="2:12" ht="32.25" customHeight="1" x14ac:dyDescent="0.2">
      <c r="B49" s="88" t="s">
        <v>383</v>
      </c>
      <c r="C49" s="42" t="s">
        <v>379</v>
      </c>
      <c r="D49" s="42" t="s">
        <v>1</v>
      </c>
      <c r="E49" s="694">
        <v>105</v>
      </c>
      <c r="F49" s="694">
        <v>105</v>
      </c>
      <c r="G49" s="694">
        <v>105</v>
      </c>
      <c r="H49" s="580" t="s">
        <v>1270</v>
      </c>
      <c r="I49" s="42" t="s">
        <v>87</v>
      </c>
      <c r="J49" s="425">
        <v>21</v>
      </c>
      <c r="K49" s="425">
        <v>21</v>
      </c>
      <c r="L49" s="425">
        <v>21</v>
      </c>
    </row>
    <row r="50" spans="2:12" ht="33.75" customHeight="1" x14ac:dyDescent="0.2">
      <c r="B50" s="88" t="s">
        <v>384</v>
      </c>
      <c r="C50" s="42" t="s">
        <v>246</v>
      </c>
      <c r="D50" s="42" t="s">
        <v>1</v>
      </c>
      <c r="E50" s="694">
        <v>15</v>
      </c>
      <c r="F50" s="694">
        <v>15</v>
      </c>
      <c r="G50" s="694">
        <v>15</v>
      </c>
      <c r="H50" s="580" t="s">
        <v>1270</v>
      </c>
      <c r="I50" s="42" t="s">
        <v>87</v>
      </c>
      <c r="J50" s="423">
        <v>5</v>
      </c>
      <c r="K50" s="423">
        <v>5</v>
      </c>
      <c r="L50" s="423">
        <v>5</v>
      </c>
    </row>
    <row r="51" spans="2:12" s="67" customFormat="1" ht="29.25" customHeight="1" x14ac:dyDescent="0.2">
      <c r="B51" s="88" t="s">
        <v>385</v>
      </c>
      <c r="C51" s="74" t="s">
        <v>388</v>
      </c>
      <c r="D51" s="42" t="s">
        <v>2</v>
      </c>
      <c r="E51" s="693">
        <v>174</v>
      </c>
      <c r="F51" s="693">
        <v>182</v>
      </c>
      <c r="G51" s="693">
        <v>182</v>
      </c>
      <c r="H51" s="580" t="s">
        <v>1270</v>
      </c>
      <c r="I51" s="74" t="s">
        <v>87</v>
      </c>
      <c r="J51" s="390" t="s">
        <v>1069</v>
      </c>
      <c r="K51" s="390" t="s">
        <v>1069</v>
      </c>
      <c r="L51" s="390" t="s">
        <v>1069</v>
      </c>
    </row>
    <row r="52" spans="2:12" ht="21" customHeight="1" x14ac:dyDescent="0.2">
      <c r="B52" s="783" t="s">
        <v>386</v>
      </c>
      <c r="C52" s="885" t="s">
        <v>389</v>
      </c>
      <c r="D52" s="91" t="s">
        <v>5</v>
      </c>
      <c r="E52" s="693">
        <v>85.1</v>
      </c>
      <c r="F52" s="693">
        <v>92.3</v>
      </c>
      <c r="G52" s="693">
        <v>92.3</v>
      </c>
      <c r="H52" s="812" t="s">
        <v>1270</v>
      </c>
      <c r="I52" s="906" t="s">
        <v>200</v>
      </c>
      <c r="J52" s="869" t="s">
        <v>1070</v>
      </c>
      <c r="K52" s="869" t="s">
        <v>1070</v>
      </c>
      <c r="L52" s="869" t="s">
        <v>1071</v>
      </c>
    </row>
    <row r="53" spans="2:12" ht="21.75" customHeight="1" x14ac:dyDescent="0.2">
      <c r="B53" s="783"/>
      <c r="C53" s="885"/>
      <c r="D53" s="91" t="s">
        <v>1</v>
      </c>
      <c r="E53" s="693">
        <v>51.9</v>
      </c>
      <c r="F53" s="693">
        <v>51.9</v>
      </c>
      <c r="G53" s="693">
        <v>51.9</v>
      </c>
      <c r="H53" s="814"/>
      <c r="I53" s="906"/>
      <c r="J53" s="869"/>
      <c r="K53" s="869"/>
      <c r="L53" s="869"/>
    </row>
    <row r="54" spans="2:12" ht="29.25" customHeight="1" x14ac:dyDescent="0.2">
      <c r="B54" s="88" t="s">
        <v>387</v>
      </c>
      <c r="C54" s="79" t="s">
        <v>390</v>
      </c>
      <c r="D54" s="78" t="s">
        <v>1</v>
      </c>
      <c r="E54" s="693">
        <v>40.299999999999997</v>
      </c>
      <c r="F54" s="693">
        <v>40.299999999999997</v>
      </c>
      <c r="G54" s="693">
        <v>40.299999999999997</v>
      </c>
      <c r="H54" s="580" t="s">
        <v>1270</v>
      </c>
      <c r="I54" s="234" t="s">
        <v>391</v>
      </c>
      <c r="J54" s="422">
        <v>12</v>
      </c>
      <c r="K54" s="422">
        <v>12</v>
      </c>
      <c r="L54" s="422">
        <v>12</v>
      </c>
    </row>
    <row r="55" spans="2:12" ht="36.75" customHeight="1" x14ac:dyDescent="0.2">
      <c r="B55" s="802" t="s">
        <v>702</v>
      </c>
      <c r="C55" s="898" t="s">
        <v>1150</v>
      </c>
      <c r="D55" s="78" t="s">
        <v>1</v>
      </c>
      <c r="E55" s="693">
        <v>0</v>
      </c>
      <c r="F55" s="693">
        <v>0</v>
      </c>
      <c r="G55" s="693">
        <v>20</v>
      </c>
      <c r="H55" s="910" t="s">
        <v>1270</v>
      </c>
      <c r="I55" s="903" t="s">
        <v>391</v>
      </c>
      <c r="J55" s="896"/>
      <c r="K55" s="896"/>
      <c r="L55" s="815" t="s">
        <v>1014</v>
      </c>
    </row>
    <row r="56" spans="2:12" ht="34.5" customHeight="1" x14ac:dyDescent="0.2">
      <c r="B56" s="804"/>
      <c r="C56" s="899"/>
      <c r="D56" s="78" t="s">
        <v>2</v>
      </c>
      <c r="E56" s="76">
        <v>0</v>
      </c>
      <c r="F56" s="76">
        <v>0</v>
      </c>
      <c r="G56" s="76">
        <v>120</v>
      </c>
      <c r="H56" s="911"/>
      <c r="I56" s="904"/>
      <c r="J56" s="897"/>
      <c r="K56" s="897"/>
      <c r="L56" s="816"/>
    </row>
    <row r="57" spans="2:12" ht="58.5" customHeight="1" x14ac:dyDescent="0.2">
      <c r="B57" s="88" t="s">
        <v>393</v>
      </c>
      <c r="C57" s="57" t="s">
        <v>392</v>
      </c>
      <c r="D57" s="79" t="s">
        <v>5</v>
      </c>
      <c r="E57" s="148">
        <v>1410</v>
      </c>
      <c r="F57" s="148">
        <v>1590</v>
      </c>
      <c r="G57" s="148">
        <v>1590</v>
      </c>
      <c r="H57" s="580" t="s">
        <v>1270</v>
      </c>
      <c r="I57" s="145" t="s">
        <v>195</v>
      </c>
      <c r="J57" s="50" t="s">
        <v>1072</v>
      </c>
      <c r="K57" s="50" t="s">
        <v>1072</v>
      </c>
      <c r="L57" s="50" t="s">
        <v>1072</v>
      </c>
    </row>
    <row r="58" spans="2:12" ht="19.5" customHeight="1" x14ac:dyDescent="0.2">
      <c r="B58" s="783" t="s">
        <v>703</v>
      </c>
      <c r="C58" s="892" t="s">
        <v>394</v>
      </c>
      <c r="D58" s="142" t="s">
        <v>5</v>
      </c>
      <c r="E58" s="76">
        <v>152.80000000000001</v>
      </c>
      <c r="F58" s="76">
        <v>152.80000000000001</v>
      </c>
      <c r="G58" s="76">
        <v>152.80000000000001</v>
      </c>
      <c r="H58" s="812" t="s">
        <v>1272</v>
      </c>
      <c r="I58" s="872" t="s">
        <v>203</v>
      </c>
      <c r="J58" s="873">
        <v>21</v>
      </c>
      <c r="K58" s="873">
        <v>23</v>
      </c>
      <c r="L58" s="873">
        <v>23</v>
      </c>
    </row>
    <row r="59" spans="2:12" ht="18" customHeight="1" x14ac:dyDescent="0.2">
      <c r="B59" s="783"/>
      <c r="C59" s="892"/>
      <c r="D59" s="91" t="s">
        <v>1</v>
      </c>
      <c r="E59" s="76">
        <v>0</v>
      </c>
      <c r="F59" s="76">
        <v>0</v>
      </c>
      <c r="G59" s="76">
        <v>0</v>
      </c>
      <c r="H59" s="814"/>
      <c r="I59" s="872"/>
      <c r="J59" s="873"/>
      <c r="K59" s="873"/>
      <c r="L59" s="873"/>
    </row>
    <row r="60" spans="2:12" s="237" customFormat="1" ht="54" customHeight="1" x14ac:dyDescent="0.2">
      <c r="B60" s="370" t="s">
        <v>395</v>
      </c>
      <c r="C60" s="698" t="s">
        <v>1286</v>
      </c>
      <c r="D60" s="699"/>
      <c r="E60" s="428">
        <f t="shared" ref="E60:G60" si="2">SUM(E61:E75)</f>
        <v>3299.3</v>
      </c>
      <c r="F60" s="428">
        <f t="shared" si="2"/>
        <v>3828.7</v>
      </c>
      <c r="G60" s="428">
        <f t="shared" si="2"/>
        <v>4098.2</v>
      </c>
      <c r="H60" s="581"/>
      <c r="I60" s="430"/>
      <c r="J60" s="228"/>
      <c r="K60" s="228"/>
      <c r="L60" s="381"/>
    </row>
    <row r="61" spans="2:12" ht="24.75" customHeight="1" x14ac:dyDescent="0.2">
      <c r="B61" s="893" t="s">
        <v>396</v>
      </c>
      <c r="C61" s="793" t="s">
        <v>397</v>
      </c>
      <c r="D61" s="700" t="s">
        <v>1</v>
      </c>
      <c r="E61" s="136">
        <v>1347.8</v>
      </c>
      <c r="F61" s="136">
        <v>1450</v>
      </c>
      <c r="G61" s="136">
        <v>1650</v>
      </c>
      <c r="H61" s="812" t="s">
        <v>1261</v>
      </c>
      <c r="I61" s="853" t="s">
        <v>204</v>
      </c>
      <c r="J61" s="850" t="s">
        <v>250</v>
      </c>
      <c r="K61" s="850" t="s">
        <v>250</v>
      </c>
      <c r="L61" s="850" t="s">
        <v>250</v>
      </c>
    </row>
    <row r="62" spans="2:12" ht="24.75" customHeight="1" x14ac:dyDescent="0.2">
      <c r="B62" s="893"/>
      <c r="C62" s="793"/>
      <c r="D62" s="700" t="s">
        <v>5</v>
      </c>
      <c r="E62" s="136">
        <v>197.7</v>
      </c>
      <c r="F62" s="136">
        <v>197.7</v>
      </c>
      <c r="G62" s="136">
        <v>197.7</v>
      </c>
      <c r="H62" s="813"/>
      <c r="I62" s="854"/>
      <c r="J62" s="851"/>
      <c r="K62" s="851"/>
      <c r="L62" s="851"/>
    </row>
    <row r="63" spans="2:12" ht="24.75" customHeight="1" x14ac:dyDescent="0.2">
      <c r="B63" s="893"/>
      <c r="C63" s="793"/>
      <c r="D63" s="700" t="s">
        <v>6</v>
      </c>
      <c r="E63" s="136">
        <v>6.3</v>
      </c>
      <c r="F63" s="136">
        <v>6.3</v>
      </c>
      <c r="G63" s="136">
        <v>6.3</v>
      </c>
      <c r="H63" s="814"/>
      <c r="I63" s="855"/>
      <c r="J63" s="852"/>
      <c r="K63" s="852"/>
      <c r="L63" s="852"/>
    </row>
    <row r="64" spans="2:12" s="67" customFormat="1" ht="32.25" customHeight="1" x14ac:dyDescent="0.2">
      <c r="B64" s="235" t="s">
        <v>399</v>
      </c>
      <c r="C64" s="52" t="s">
        <v>398</v>
      </c>
      <c r="D64" s="42" t="s">
        <v>5</v>
      </c>
      <c r="E64" s="76">
        <v>25</v>
      </c>
      <c r="F64" s="76">
        <v>25</v>
      </c>
      <c r="G64" s="76">
        <v>25</v>
      </c>
      <c r="H64" s="493" t="s">
        <v>1262</v>
      </c>
      <c r="I64" s="42" t="s">
        <v>926</v>
      </c>
      <c r="J64" s="42">
        <v>1</v>
      </c>
      <c r="K64" s="42">
        <v>1</v>
      </c>
      <c r="L64" s="42">
        <v>1</v>
      </c>
    </row>
    <row r="65" spans="2:12" s="67" customFormat="1" ht="26.25" customHeight="1" x14ac:dyDescent="0.2">
      <c r="B65" s="898" t="s">
        <v>400</v>
      </c>
      <c r="C65" s="877" t="s">
        <v>401</v>
      </c>
      <c r="D65" s="42" t="s">
        <v>2</v>
      </c>
      <c r="E65" s="76">
        <v>103</v>
      </c>
      <c r="F65" s="76">
        <v>103</v>
      </c>
      <c r="G65" s="76">
        <v>103</v>
      </c>
      <c r="H65" s="483"/>
      <c r="I65" s="857" t="s">
        <v>103</v>
      </c>
      <c r="J65" s="860">
        <v>150</v>
      </c>
      <c r="K65" s="860">
        <v>150</v>
      </c>
      <c r="L65" s="860">
        <v>150</v>
      </c>
    </row>
    <row r="66" spans="2:12" s="67" customFormat="1" ht="22.5" customHeight="1" x14ac:dyDescent="0.2">
      <c r="B66" s="899"/>
      <c r="C66" s="907"/>
      <c r="D66" s="42" t="s">
        <v>1</v>
      </c>
      <c r="E66" s="76">
        <v>103</v>
      </c>
      <c r="F66" s="76">
        <v>103</v>
      </c>
      <c r="G66" s="76">
        <v>103</v>
      </c>
      <c r="H66" s="485" t="s">
        <v>1263</v>
      </c>
      <c r="I66" s="900"/>
      <c r="J66" s="861"/>
      <c r="K66" s="861"/>
      <c r="L66" s="861"/>
    </row>
    <row r="67" spans="2:12" s="67" customFormat="1" ht="20.25" customHeight="1" x14ac:dyDescent="0.2">
      <c r="B67" s="898" t="s">
        <v>402</v>
      </c>
      <c r="C67" s="857" t="s">
        <v>404</v>
      </c>
      <c r="D67" s="42" t="s">
        <v>1</v>
      </c>
      <c r="E67" s="76">
        <v>144.30000000000001</v>
      </c>
      <c r="F67" s="76">
        <v>208.5</v>
      </c>
      <c r="G67" s="76">
        <v>278</v>
      </c>
      <c r="H67" s="483"/>
      <c r="I67" s="857" t="s">
        <v>154</v>
      </c>
      <c r="J67" s="860" t="s">
        <v>403</v>
      </c>
      <c r="K67" s="860" t="s">
        <v>403</v>
      </c>
      <c r="L67" s="860" t="s">
        <v>403</v>
      </c>
    </row>
    <row r="68" spans="2:12" s="67" customFormat="1" ht="20.25" customHeight="1" x14ac:dyDescent="0.2">
      <c r="B68" s="899"/>
      <c r="C68" s="858"/>
      <c r="D68" s="42" t="s">
        <v>5</v>
      </c>
      <c r="E68" s="76">
        <v>151.80000000000001</v>
      </c>
      <c r="F68" s="76">
        <v>161.69999999999999</v>
      </c>
      <c r="G68" s="76">
        <v>161.69999999999999</v>
      </c>
      <c r="H68" s="485"/>
      <c r="I68" s="859"/>
      <c r="J68" s="861"/>
      <c r="K68" s="861"/>
      <c r="L68" s="861"/>
    </row>
    <row r="69" spans="2:12" s="67" customFormat="1" ht="43.5" customHeight="1" x14ac:dyDescent="0.2">
      <c r="B69" s="440" t="s">
        <v>405</v>
      </c>
      <c r="C69" s="72" t="s">
        <v>885</v>
      </c>
      <c r="D69" s="42" t="s">
        <v>1</v>
      </c>
      <c r="E69" s="76">
        <v>19</v>
      </c>
      <c r="F69" s="76">
        <v>19</v>
      </c>
      <c r="G69" s="76">
        <v>19</v>
      </c>
      <c r="H69" s="485" t="s">
        <v>1265</v>
      </c>
      <c r="I69" s="72" t="s">
        <v>248</v>
      </c>
      <c r="J69" s="90" t="s">
        <v>1073</v>
      </c>
      <c r="K69" s="90" t="s">
        <v>1073</v>
      </c>
      <c r="L69" s="90" t="s">
        <v>1073</v>
      </c>
    </row>
    <row r="70" spans="2:12" s="67" customFormat="1" ht="40.5" customHeight="1" x14ac:dyDescent="0.2">
      <c r="B70" s="440" t="s">
        <v>407</v>
      </c>
      <c r="C70" s="72" t="s">
        <v>886</v>
      </c>
      <c r="D70" s="42" t="s">
        <v>1</v>
      </c>
      <c r="E70" s="76">
        <v>11</v>
      </c>
      <c r="F70" s="76">
        <v>11</v>
      </c>
      <c r="G70" s="76">
        <v>11</v>
      </c>
      <c r="H70" s="485" t="s">
        <v>1265</v>
      </c>
      <c r="I70" s="72" t="s">
        <v>248</v>
      </c>
      <c r="J70" s="90" t="s">
        <v>1074</v>
      </c>
      <c r="K70" s="90" t="s">
        <v>1074</v>
      </c>
      <c r="L70" s="90" t="s">
        <v>1074</v>
      </c>
    </row>
    <row r="71" spans="2:12" s="67" customFormat="1" ht="39.75" customHeight="1" x14ac:dyDescent="0.2">
      <c r="B71" s="440" t="s">
        <v>408</v>
      </c>
      <c r="C71" s="72" t="s">
        <v>406</v>
      </c>
      <c r="D71" s="42" t="s">
        <v>1</v>
      </c>
      <c r="E71" s="76">
        <v>10</v>
      </c>
      <c r="F71" s="76">
        <v>10</v>
      </c>
      <c r="G71" s="76">
        <v>10</v>
      </c>
      <c r="H71" s="485" t="s">
        <v>1266</v>
      </c>
      <c r="I71" s="72" t="s">
        <v>249</v>
      </c>
      <c r="J71" s="90" t="s">
        <v>176</v>
      </c>
      <c r="K71" s="90" t="s">
        <v>176</v>
      </c>
      <c r="L71" s="90" t="s">
        <v>176</v>
      </c>
    </row>
    <row r="72" spans="2:12" s="67" customFormat="1" ht="45" customHeight="1" x14ac:dyDescent="0.2">
      <c r="B72" s="440" t="s">
        <v>409</v>
      </c>
      <c r="C72" s="72" t="s">
        <v>413</v>
      </c>
      <c r="D72" s="42" t="s">
        <v>1</v>
      </c>
      <c r="E72" s="76">
        <v>12</v>
      </c>
      <c r="F72" s="76">
        <v>12</v>
      </c>
      <c r="G72" s="76">
        <v>12</v>
      </c>
      <c r="H72" s="493" t="s">
        <v>1266</v>
      </c>
      <c r="I72" s="74" t="s">
        <v>249</v>
      </c>
      <c r="J72" s="90" t="s">
        <v>1075</v>
      </c>
      <c r="K72" s="90" t="s">
        <v>1075</v>
      </c>
      <c r="L72" s="90" t="s">
        <v>1075</v>
      </c>
    </row>
    <row r="73" spans="2:12" s="67" customFormat="1" ht="85.5" customHeight="1" x14ac:dyDescent="0.2">
      <c r="B73" s="440" t="s">
        <v>410</v>
      </c>
      <c r="C73" s="55" t="s">
        <v>420</v>
      </c>
      <c r="D73" s="55" t="s">
        <v>5</v>
      </c>
      <c r="E73" s="238">
        <v>912</v>
      </c>
      <c r="F73" s="148">
        <v>1265.0999999999999</v>
      </c>
      <c r="G73" s="148">
        <v>1265.0999999999999</v>
      </c>
      <c r="H73" s="580" t="s">
        <v>1268</v>
      </c>
      <c r="I73" s="55" t="s">
        <v>196</v>
      </c>
      <c r="J73" s="90" t="s">
        <v>162</v>
      </c>
      <c r="K73" s="90" t="s">
        <v>162</v>
      </c>
      <c r="L73" s="90" t="s">
        <v>162</v>
      </c>
    </row>
    <row r="74" spans="2:12" s="67" customFormat="1" ht="31.5" customHeight="1" x14ac:dyDescent="0.2">
      <c r="B74" s="802" t="s">
        <v>412</v>
      </c>
      <c r="C74" s="862" t="s">
        <v>411</v>
      </c>
      <c r="D74" s="122" t="s">
        <v>5</v>
      </c>
      <c r="E74" s="138">
        <v>195</v>
      </c>
      <c r="F74" s="138">
        <v>195</v>
      </c>
      <c r="G74" s="138">
        <v>195</v>
      </c>
      <c r="H74" s="912" t="s">
        <v>1270</v>
      </c>
      <c r="I74" s="863" t="s">
        <v>254</v>
      </c>
      <c r="J74" s="879">
        <v>13</v>
      </c>
      <c r="K74" s="879">
        <v>13</v>
      </c>
      <c r="L74" s="856">
        <v>13</v>
      </c>
    </row>
    <row r="75" spans="2:12" s="67" customFormat="1" ht="36" customHeight="1" x14ac:dyDescent="0.2">
      <c r="B75" s="804"/>
      <c r="C75" s="862"/>
      <c r="D75" s="122" t="s">
        <v>1</v>
      </c>
      <c r="E75" s="138">
        <v>61.4</v>
      </c>
      <c r="F75" s="138">
        <v>61.4</v>
      </c>
      <c r="G75" s="138">
        <v>61.4</v>
      </c>
      <c r="H75" s="913"/>
      <c r="I75" s="864"/>
      <c r="J75" s="880"/>
      <c r="K75" s="880"/>
      <c r="L75" s="856"/>
    </row>
    <row r="76" spans="2:12" ht="45" customHeight="1" x14ac:dyDescent="0.2">
      <c r="B76" s="370" t="s">
        <v>414</v>
      </c>
      <c r="C76" s="865" t="s">
        <v>427</v>
      </c>
      <c r="D76" s="866"/>
      <c r="E76" s="232">
        <f>SUM(E77:E88)</f>
        <v>575</v>
      </c>
      <c r="F76" s="232">
        <f>SUM(F77:F88)</f>
        <v>675</v>
      </c>
      <c r="G76" s="232">
        <f>SUM(G77:G88)</f>
        <v>760</v>
      </c>
      <c r="H76" s="582"/>
      <c r="I76" s="241"/>
      <c r="J76" s="361"/>
      <c r="K76" s="361"/>
      <c r="L76" s="361"/>
    </row>
    <row r="77" spans="2:12" ht="23.25" customHeight="1" x14ac:dyDescent="0.2">
      <c r="B77" s="802" t="s">
        <v>415</v>
      </c>
      <c r="C77" s="876" t="s">
        <v>887</v>
      </c>
      <c r="D77" s="74" t="s">
        <v>1</v>
      </c>
      <c r="E77" s="76">
        <v>150</v>
      </c>
      <c r="F77" s="76">
        <v>50</v>
      </c>
      <c r="G77" s="76">
        <v>50</v>
      </c>
      <c r="H77" s="812" t="s">
        <v>1257</v>
      </c>
      <c r="I77" s="876" t="s">
        <v>79</v>
      </c>
      <c r="J77" s="877">
        <v>5</v>
      </c>
      <c r="K77" s="877">
        <v>2</v>
      </c>
      <c r="L77" s="877">
        <v>2</v>
      </c>
    </row>
    <row r="78" spans="2:12" ht="19.5" customHeight="1" x14ac:dyDescent="0.2">
      <c r="B78" s="804"/>
      <c r="C78" s="876"/>
      <c r="D78" s="74" t="s">
        <v>2</v>
      </c>
      <c r="E78" s="76">
        <v>0</v>
      </c>
      <c r="F78" s="76">
        <v>0</v>
      </c>
      <c r="G78" s="76">
        <v>0</v>
      </c>
      <c r="H78" s="814"/>
      <c r="I78" s="876"/>
      <c r="J78" s="878"/>
      <c r="K78" s="878"/>
      <c r="L78" s="878"/>
    </row>
    <row r="79" spans="2:12" ht="27" customHeight="1" x14ac:dyDescent="0.2">
      <c r="B79" s="802" t="s">
        <v>430</v>
      </c>
      <c r="C79" s="857" t="s">
        <v>429</v>
      </c>
      <c r="D79" s="74" t="s">
        <v>1</v>
      </c>
      <c r="E79" s="76">
        <v>0</v>
      </c>
      <c r="F79" s="76">
        <v>15</v>
      </c>
      <c r="G79" s="76">
        <v>15</v>
      </c>
      <c r="H79" s="483" t="s">
        <v>1257</v>
      </c>
      <c r="I79" s="857" t="s">
        <v>1027</v>
      </c>
      <c r="J79" s="860"/>
      <c r="K79" s="860">
        <v>1</v>
      </c>
      <c r="L79" s="860">
        <v>1</v>
      </c>
    </row>
    <row r="80" spans="2:12" ht="19.5" customHeight="1" x14ac:dyDescent="0.2">
      <c r="B80" s="804"/>
      <c r="C80" s="859"/>
      <c r="D80" s="74" t="s">
        <v>2</v>
      </c>
      <c r="E80" s="76">
        <v>0</v>
      </c>
      <c r="F80" s="76">
        <v>100</v>
      </c>
      <c r="G80" s="76">
        <v>100</v>
      </c>
      <c r="H80" s="485"/>
      <c r="I80" s="859"/>
      <c r="J80" s="861"/>
      <c r="K80" s="861"/>
      <c r="L80" s="861"/>
    </row>
    <row r="81" spans="2:12" ht="45" customHeight="1" x14ac:dyDescent="0.2">
      <c r="B81" s="440" t="s">
        <v>422</v>
      </c>
      <c r="C81" s="74" t="s">
        <v>419</v>
      </c>
      <c r="D81" s="74" t="s">
        <v>1</v>
      </c>
      <c r="E81" s="76">
        <v>200</v>
      </c>
      <c r="F81" s="76">
        <v>200</v>
      </c>
      <c r="G81" s="76">
        <v>200</v>
      </c>
      <c r="H81" s="493" t="s">
        <v>1258</v>
      </c>
      <c r="I81" s="74" t="s">
        <v>205</v>
      </c>
      <c r="J81" s="42">
        <v>100</v>
      </c>
      <c r="K81" s="42">
        <v>100</v>
      </c>
      <c r="L81" s="42">
        <v>100</v>
      </c>
    </row>
    <row r="82" spans="2:12" ht="35.25" customHeight="1" x14ac:dyDescent="0.2">
      <c r="B82" s="440" t="s">
        <v>423</v>
      </c>
      <c r="C82" s="74" t="s">
        <v>704</v>
      </c>
      <c r="D82" s="74" t="s">
        <v>1</v>
      </c>
      <c r="E82" s="76">
        <v>15</v>
      </c>
      <c r="F82" s="76">
        <v>15</v>
      </c>
      <c r="G82" s="76">
        <v>15</v>
      </c>
      <c r="H82" s="493"/>
      <c r="I82" s="74" t="s">
        <v>262</v>
      </c>
      <c r="J82" s="42">
        <v>100</v>
      </c>
      <c r="K82" s="42">
        <v>100</v>
      </c>
      <c r="L82" s="42">
        <v>100</v>
      </c>
    </row>
    <row r="83" spans="2:12" ht="43.5" customHeight="1" x14ac:dyDescent="0.2">
      <c r="B83" s="440" t="s">
        <v>424</v>
      </c>
      <c r="C83" s="74" t="s">
        <v>421</v>
      </c>
      <c r="D83" s="74" t="s">
        <v>1</v>
      </c>
      <c r="E83" s="76">
        <v>170</v>
      </c>
      <c r="F83" s="76">
        <v>100</v>
      </c>
      <c r="G83" s="76">
        <v>100</v>
      </c>
      <c r="H83" s="493" t="s">
        <v>1259</v>
      </c>
      <c r="I83" s="74" t="s">
        <v>78</v>
      </c>
      <c r="J83" s="42">
        <v>3</v>
      </c>
      <c r="K83" s="42">
        <v>3</v>
      </c>
      <c r="L83" s="42">
        <v>3</v>
      </c>
    </row>
    <row r="84" spans="2:12" ht="33" customHeight="1" x14ac:dyDescent="0.2">
      <c r="B84" s="440" t="s">
        <v>431</v>
      </c>
      <c r="C84" s="73" t="s">
        <v>426</v>
      </c>
      <c r="D84" s="58" t="s">
        <v>5</v>
      </c>
      <c r="E84" s="140">
        <v>40</v>
      </c>
      <c r="F84" s="140">
        <v>45</v>
      </c>
      <c r="G84" s="140">
        <v>50</v>
      </c>
      <c r="H84" s="483" t="s">
        <v>1260</v>
      </c>
      <c r="I84" s="151" t="s">
        <v>201</v>
      </c>
      <c r="J84" s="58">
        <v>6</v>
      </c>
      <c r="K84" s="58">
        <v>6</v>
      </c>
      <c r="L84" s="58">
        <v>6</v>
      </c>
    </row>
    <row r="85" spans="2:12" ht="32.25" customHeight="1" x14ac:dyDescent="0.2">
      <c r="B85" s="802" t="s">
        <v>428</v>
      </c>
      <c r="C85" s="898" t="s">
        <v>1151</v>
      </c>
      <c r="D85" s="58" t="s">
        <v>1</v>
      </c>
      <c r="E85" s="140">
        <v>0</v>
      </c>
      <c r="F85" s="140">
        <v>5</v>
      </c>
      <c r="G85" s="140">
        <v>15</v>
      </c>
      <c r="H85" s="483" t="s">
        <v>1267</v>
      </c>
      <c r="I85" s="898" t="s">
        <v>1077</v>
      </c>
      <c r="J85" s="815"/>
      <c r="K85" s="815"/>
      <c r="L85" s="815" t="s">
        <v>1014</v>
      </c>
    </row>
    <row r="86" spans="2:12" ht="29.25" customHeight="1" x14ac:dyDescent="0.2">
      <c r="B86" s="804"/>
      <c r="C86" s="899"/>
      <c r="D86" s="58" t="s">
        <v>2</v>
      </c>
      <c r="E86" s="140">
        <v>0</v>
      </c>
      <c r="F86" s="140">
        <v>30</v>
      </c>
      <c r="G86" s="140">
        <v>100</v>
      </c>
      <c r="H86" s="484"/>
      <c r="I86" s="899"/>
      <c r="J86" s="816"/>
      <c r="K86" s="816"/>
      <c r="L86" s="816"/>
    </row>
    <row r="87" spans="2:12" ht="30" customHeight="1" x14ac:dyDescent="0.2">
      <c r="B87" s="901" t="s">
        <v>888</v>
      </c>
      <c r="C87" s="892" t="s">
        <v>866</v>
      </c>
      <c r="D87" s="42" t="s">
        <v>1</v>
      </c>
      <c r="E87" s="76">
        <v>0</v>
      </c>
      <c r="F87" s="76">
        <v>15</v>
      </c>
      <c r="G87" s="76">
        <v>15</v>
      </c>
      <c r="H87" s="812" t="s">
        <v>1267</v>
      </c>
      <c r="I87" s="872" t="s">
        <v>1076</v>
      </c>
      <c r="J87" s="815"/>
      <c r="K87" s="815"/>
      <c r="L87" s="815" t="s">
        <v>1014</v>
      </c>
    </row>
    <row r="88" spans="2:12" ht="30" customHeight="1" x14ac:dyDescent="0.2">
      <c r="B88" s="901"/>
      <c r="C88" s="892"/>
      <c r="D88" s="42" t="s">
        <v>2</v>
      </c>
      <c r="E88" s="76">
        <v>0</v>
      </c>
      <c r="F88" s="76">
        <v>100</v>
      </c>
      <c r="G88" s="76">
        <v>100</v>
      </c>
      <c r="H88" s="814"/>
      <c r="I88" s="872"/>
      <c r="J88" s="816"/>
      <c r="K88" s="816"/>
      <c r="L88" s="816"/>
    </row>
    <row r="89" spans="2:12" ht="31.5" customHeight="1" x14ac:dyDescent="0.2">
      <c r="B89" s="839" t="s">
        <v>1036</v>
      </c>
      <c r="C89" s="839"/>
      <c r="D89" s="840"/>
      <c r="E89" s="413">
        <f>+E76+E60+E34+E26+E5</f>
        <v>34993.9</v>
      </c>
      <c r="F89" s="413">
        <f>+F76+F60+F34+F26+F5</f>
        <v>36335.300000000003</v>
      </c>
      <c r="G89" s="413">
        <f>+G76+G60+G34+G26+G5</f>
        <v>37088.300000000003</v>
      </c>
      <c r="H89" s="583"/>
      <c r="I89" s="108"/>
      <c r="J89" s="152"/>
      <c r="K89" s="152"/>
      <c r="L89" s="152"/>
    </row>
    <row r="90" spans="2:12" ht="14.25" customHeight="1" x14ac:dyDescent="0.2">
      <c r="B90" s="799"/>
      <c r="C90" s="799"/>
      <c r="D90" s="799"/>
      <c r="E90" s="452">
        <f t="shared" ref="E90:G90" si="3">+E89-E91-E99</f>
        <v>7.2759576141834259E-12</v>
      </c>
      <c r="F90" s="452">
        <f t="shared" si="3"/>
        <v>7.2759576141834259E-12</v>
      </c>
      <c r="G90" s="452">
        <f t="shared" si="3"/>
        <v>7.2759576141834259E-12</v>
      </c>
      <c r="H90" s="584"/>
      <c r="I90" s="108"/>
      <c r="J90" s="152"/>
      <c r="K90" s="152"/>
      <c r="L90" s="152"/>
    </row>
    <row r="91" spans="2:12" s="9" customFormat="1" ht="30" customHeight="1" x14ac:dyDescent="0.2">
      <c r="B91" s="443"/>
      <c r="C91" s="313" t="s">
        <v>843</v>
      </c>
      <c r="D91" s="313"/>
      <c r="E91" s="315">
        <f t="shared" ref="E91:G91" si="4">SUM(E93:E98)</f>
        <v>34993.899999999994</v>
      </c>
      <c r="F91" s="315">
        <f t="shared" si="4"/>
        <v>36335.299999999996</v>
      </c>
      <c r="G91" s="315">
        <f t="shared" si="4"/>
        <v>37088.299999999996</v>
      </c>
      <c r="H91" s="585"/>
      <c r="I91" s="108"/>
      <c r="J91" s="62"/>
      <c r="K91" s="62"/>
      <c r="L91" s="62"/>
    </row>
    <row r="92" spans="2:12" s="9" customFormat="1" ht="17.25" customHeight="1" x14ac:dyDescent="0.2">
      <c r="B92" s="444"/>
      <c r="C92" s="319" t="s">
        <v>844</v>
      </c>
      <c r="D92" s="97"/>
      <c r="E92" s="23"/>
      <c r="F92" s="23"/>
      <c r="G92" s="23"/>
      <c r="H92" s="586"/>
      <c r="I92" s="108"/>
      <c r="J92" s="211"/>
      <c r="K92" s="62"/>
      <c r="L92" s="62"/>
    </row>
    <row r="93" spans="2:12" s="9" customFormat="1" ht="22.5" customHeight="1" x14ac:dyDescent="0.2">
      <c r="B93" s="444"/>
      <c r="C93" s="319" t="s">
        <v>845</v>
      </c>
      <c r="D93" s="385" t="s">
        <v>1</v>
      </c>
      <c r="E93" s="322">
        <f t="shared" ref="E93:G93" si="5">+E87+E85+E83+E82+E81+E79+E77+E75+E72+E71+E70+E69+E67+E66+E61+E59+E55+E54+E53+E50+E49+E46+E43+E40+E37+E36+E35+E33+E32+E31+E30+E29+E28+E27+E12+E11+E10+E7</f>
        <v>12152.5</v>
      </c>
      <c r="F93" s="322">
        <f t="shared" si="5"/>
        <v>12639.3</v>
      </c>
      <c r="G93" s="322">
        <f t="shared" si="5"/>
        <v>13142.8</v>
      </c>
      <c r="H93" s="587"/>
      <c r="I93" s="108"/>
      <c r="J93" s="211"/>
      <c r="K93" s="62"/>
      <c r="L93" s="62"/>
    </row>
    <row r="94" spans="2:12" s="9" customFormat="1" ht="22.5" customHeight="1" x14ac:dyDescent="0.2">
      <c r="B94" s="444"/>
      <c r="C94" s="319" t="s">
        <v>846</v>
      </c>
      <c r="D94" s="385" t="s">
        <v>5</v>
      </c>
      <c r="E94" s="322">
        <f t="shared" ref="E94:G94" si="6">+E84+E74+E73+E68+E62+E58+E57+E52+E47+E44+E41+E38+E24+E23+E22+E21+E20+E19+E18+E17+E16+E15+E14+E13+E8+E6+E64</f>
        <v>21343.399999999998</v>
      </c>
      <c r="F94" s="322">
        <f t="shared" si="6"/>
        <v>21969.999999999996</v>
      </c>
      <c r="G94" s="322">
        <f t="shared" si="6"/>
        <v>22029.499999999996</v>
      </c>
      <c r="H94" s="587"/>
      <c r="I94" s="108"/>
      <c r="J94" s="211"/>
      <c r="K94" s="62"/>
      <c r="L94" s="62"/>
    </row>
    <row r="95" spans="2:12" s="9" customFormat="1" ht="22.5" customHeight="1" x14ac:dyDescent="0.2">
      <c r="B95" s="444"/>
      <c r="C95" s="319" t="s">
        <v>847</v>
      </c>
      <c r="D95" s="385" t="s">
        <v>6</v>
      </c>
      <c r="E95" s="322">
        <f>+E39+E42+E45+E48+E63</f>
        <v>1211</v>
      </c>
      <c r="F95" s="322">
        <f>+F39+F42+F45+F48+F63</f>
        <v>1211</v>
      </c>
      <c r="G95" s="322">
        <f>+G39+G42+G45+G48+G63</f>
        <v>1211</v>
      </c>
      <c r="H95" s="587"/>
      <c r="I95" s="108"/>
      <c r="J95" s="211"/>
      <c r="K95" s="62"/>
      <c r="L95" s="62"/>
    </row>
    <row r="96" spans="2:12" s="9" customFormat="1" ht="22.5" customHeight="1" x14ac:dyDescent="0.2">
      <c r="B96" s="444"/>
      <c r="C96" s="319" t="s">
        <v>848</v>
      </c>
      <c r="D96" s="385" t="s">
        <v>2</v>
      </c>
      <c r="E96" s="322">
        <f t="shared" ref="E96:G96" si="7">+E88+E86+E80+E78+E65+E56+E51+E25</f>
        <v>287</v>
      </c>
      <c r="F96" s="322">
        <f t="shared" si="7"/>
        <v>515</v>
      </c>
      <c r="G96" s="322">
        <f t="shared" si="7"/>
        <v>705</v>
      </c>
      <c r="H96" s="587"/>
      <c r="I96" s="108"/>
      <c r="J96" s="211"/>
      <c r="K96" s="62"/>
      <c r="L96" s="62"/>
    </row>
    <row r="97" spans="2:12" s="9" customFormat="1" ht="22.5" customHeight="1" x14ac:dyDescent="0.2">
      <c r="B97" s="444"/>
      <c r="C97" s="319" t="s">
        <v>849</v>
      </c>
      <c r="D97" s="385" t="s">
        <v>4</v>
      </c>
      <c r="E97" s="322"/>
      <c r="F97" s="322"/>
      <c r="G97" s="322"/>
      <c r="H97" s="587"/>
      <c r="I97" s="108"/>
      <c r="J97" s="211"/>
      <c r="K97" s="62"/>
      <c r="L97" s="62"/>
    </row>
    <row r="98" spans="2:12" s="9" customFormat="1" ht="22.5" customHeight="1" x14ac:dyDescent="0.2">
      <c r="B98" s="445"/>
      <c r="C98" s="320" t="s">
        <v>850</v>
      </c>
      <c r="D98" s="386" t="s">
        <v>854</v>
      </c>
      <c r="E98" s="322"/>
      <c r="F98" s="322"/>
      <c r="G98" s="322"/>
      <c r="H98" s="587"/>
      <c r="I98" s="108"/>
      <c r="J98" s="211"/>
      <c r="K98" s="62"/>
      <c r="L98" s="62"/>
    </row>
    <row r="99" spans="2:12" s="9" customFormat="1" ht="46.5" customHeight="1" x14ac:dyDescent="0.2">
      <c r="B99" s="446"/>
      <c r="C99" s="305" t="s">
        <v>851</v>
      </c>
      <c r="D99" s="304" t="s">
        <v>855</v>
      </c>
      <c r="E99" s="309"/>
      <c r="F99" s="309"/>
      <c r="G99" s="309"/>
      <c r="H99" s="585"/>
      <c r="I99" s="108"/>
      <c r="J99" s="211"/>
      <c r="K99" s="62"/>
      <c r="L99" s="62"/>
    </row>
    <row r="100" spans="2:12" s="9" customFormat="1" ht="34.5" customHeight="1" x14ac:dyDescent="0.2">
      <c r="B100" s="447"/>
      <c r="C100" s="426" t="s">
        <v>853</v>
      </c>
      <c r="D100" s="426"/>
      <c r="E100" s="427">
        <f t="shared" ref="E100:G100" si="8">+E99+E91</f>
        <v>34993.899999999994</v>
      </c>
      <c r="F100" s="427">
        <f t="shared" si="8"/>
        <v>36335.299999999996</v>
      </c>
      <c r="G100" s="427">
        <f t="shared" si="8"/>
        <v>37088.299999999996</v>
      </c>
      <c r="H100" s="588"/>
      <c r="I100" s="108"/>
      <c r="J100" s="211"/>
      <c r="K100" s="62"/>
      <c r="L100" s="62"/>
    </row>
    <row r="101" spans="2:12" s="9" customFormat="1" ht="21.75" customHeight="1" x14ac:dyDescent="0.2">
      <c r="B101" s="448"/>
      <c r="C101" s="300" t="s">
        <v>852</v>
      </c>
      <c r="D101" s="300"/>
      <c r="E101" s="23">
        <f t="shared" ref="E101:G101" si="9">+E88+E86+E80+E56</f>
        <v>0</v>
      </c>
      <c r="F101" s="23">
        <f t="shared" si="9"/>
        <v>230</v>
      </c>
      <c r="G101" s="23">
        <f t="shared" si="9"/>
        <v>420</v>
      </c>
      <c r="H101" s="586"/>
      <c r="I101" s="108"/>
      <c r="J101" s="211"/>
      <c r="K101" s="62"/>
      <c r="L101" s="62"/>
    </row>
    <row r="102" spans="2:12" ht="30" x14ac:dyDescent="0.2">
      <c r="B102" s="97"/>
      <c r="C102" s="321" t="s">
        <v>1173</v>
      </c>
      <c r="D102" s="487"/>
      <c r="E102" s="310"/>
      <c r="F102" s="310"/>
      <c r="G102" s="310"/>
      <c r="H102" s="589"/>
      <c r="I102" s="571"/>
    </row>
    <row r="103" spans="2:12" x14ac:dyDescent="0.2">
      <c r="H103" s="590"/>
      <c r="I103" s="571"/>
    </row>
    <row r="104" spans="2:12" x14ac:dyDescent="0.2">
      <c r="E104" s="479"/>
      <c r="H104" s="590"/>
      <c r="I104" s="571"/>
    </row>
    <row r="105" spans="2:12" x14ac:dyDescent="0.2">
      <c r="H105" s="590"/>
      <c r="I105" s="571"/>
    </row>
  </sheetData>
  <autoFilter ref="A4:AB101" xr:uid="{00000000-0001-0000-0300-000000000000}"/>
  <mergeCells count="118">
    <mergeCell ref="H2:H4"/>
    <mergeCell ref="H6:H7"/>
    <mergeCell ref="H77:H78"/>
    <mergeCell ref="H61:H63"/>
    <mergeCell ref="H52:H53"/>
    <mergeCell ref="H58:H59"/>
    <mergeCell ref="H87:H88"/>
    <mergeCell ref="H55:H56"/>
    <mergeCell ref="H74:H75"/>
    <mergeCell ref="B1:L1"/>
    <mergeCell ref="K74:K75"/>
    <mergeCell ref="C85:C86"/>
    <mergeCell ref="B85:B86"/>
    <mergeCell ref="I2:L2"/>
    <mergeCell ref="L6:L7"/>
    <mergeCell ref="J6:J7"/>
    <mergeCell ref="B8:B9"/>
    <mergeCell ref="I6:I7"/>
    <mergeCell ref="E2:E4"/>
    <mergeCell ref="E8:E9"/>
    <mergeCell ref="I55:I56"/>
    <mergeCell ref="B2:B4"/>
    <mergeCell ref="I3:I4"/>
    <mergeCell ref="B6:B7"/>
    <mergeCell ref="I52:I53"/>
    <mergeCell ref="B46:B48"/>
    <mergeCell ref="C58:C59"/>
    <mergeCell ref="B58:B59"/>
    <mergeCell ref="B67:B68"/>
    <mergeCell ref="C65:C66"/>
    <mergeCell ref="L85:L86"/>
    <mergeCell ref="C34:D34"/>
    <mergeCell ref="C16:C17"/>
    <mergeCell ref="L77:L78"/>
    <mergeCell ref="J77:J78"/>
    <mergeCell ref="I77:I78"/>
    <mergeCell ref="B61:B63"/>
    <mergeCell ref="L52:L53"/>
    <mergeCell ref="B87:B88"/>
    <mergeCell ref="C87:C88"/>
    <mergeCell ref="I87:I88"/>
    <mergeCell ref="C79:C80"/>
    <mergeCell ref="B79:B80"/>
    <mergeCell ref="I79:I80"/>
    <mergeCell ref="I85:I86"/>
    <mergeCell ref="J85:J86"/>
    <mergeCell ref="K85:K86"/>
    <mergeCell ref="B43:B45"/>
    <mergeCell ref="L55:L56"/>
    <mergeCell ref="J55:J56"/>
    <mergeCell ref="K55:K56"/>
    <mergeCell ref="B65:B66"/>
    <mergeCell ref="I65:I66"/>
    <mergeCell ref="C46:C48"/>
    <mergeCell ref="C55:C56"/>
    <mergeCell ref="C52:C53"/>
    <mergeCell ref="B55:B56"/>
    <mergeCell ref="B16:B17"/>
    <mergeCell ref="C40:C42"/>
    <mergeCell ref="K77:K78"/>
    <mergeCell ref="J74:J75"/>
    <mergeCell ref="F2:F4"/>
    <mergeCell ref="F8:F9"/>
    <mergeCell ref="G2:G4"/>
    <mergeCell ref="G8:G9"/>
    <mergeCell ref="C26:D26"/>
    <mergeCell ref="D8:D9"/>
    <mergeCell ref="C8:C9"/>
    <mergeCell ref="C2:C4"/>
    <mergeCell ref="K6:K7"/>
    <mergeCell ref="C6:C7"/>
    <mergeCell ref="J37:J42"/>
    <mergeCell ref="B37:B39"/>
    <mergeCell ref="C37:C39"/>
    <mergeCell ref="B40:B42"/>
    <mergeCell ref="C43:C45"/>
    <mergeCell ref="J16:J17"/>
    <mergeCell ref="I16:I17"/>
    <mergeCell ref="K37:K41"/>
    <mergeCell ref="B52:B53"/>
    <mergeCell ref="C77:C78"/>
    <mergeCell ref="L37:L41"/>
    <mergeCell ref="K52:K53"/>
    <mergeCell ref="K65:K66"/>
    <mergeCell ref="J65:J66"/>
    <mergeCell ref="K16:K17"/>
    <mergeCell ref="I58:I59"/>
    <mergeCell ref="J58:J59"/>
    <mergeCell ref="L58:L59"/>
    <mergeCell ref="L65:L66"/>
    <mergeCell ref="J52:J53"/>
    <mergeCell ref="K58:K59"/>
    <mergeCell ref="L16:L17"/>
    <mergeCell ref="I37:I42"/>
    <mergeCell ref="B90:D90"/>
    <mergeCell ref="L61:L63"/>
    <mergeCell ref="I61:I63"/>
    <mergeCell ref="J61:J63"/>
    <mergeCell ref="K61:K63"/>
    <mergeCell ref="C61:C63"/>
    <mergeCell ref="L74:L75"/>
    <mergeCell ref="B74:B75"/>
    <mergeCell ref="C67:C68"/>
    <mergeCell ref="I67:I68"/>
    <mergeCell ref="J67:J68"/>
    <mergeCell ref="K67:K68"/>
    <mergeCell ref="C74:C75"/>
    <mergeCell ref="I74:I75"/>
    <mergeCell ref="C76:D76"/>
    <mergeCell ref="L67:L68"/>
    <mergeCell ref="J79:J80"/>
    <mergeCell ref="K79:K80"/>
    <mergeCell ref="L79:L80"/>
    <mergeCell ref="B89:D89"/>
    <mergeCell ref="L87:L88"/>
    <mergeCell ref="J87:J88"/>
    <mergeCell ref="K87:K88"/>
    <mergeCell ref="B77:B78"/>
  </mergeCells>
  <phoneticPr fontId="13" type="noConversion"/>
  <pageMargins left="0.19685039370078741" right="0.19685039370078741" top="0.51181102362204722" bottom="0.19685039370078741" header="0" footer="0"/>
  <pageSetup paperSize="9" scale="8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B1:L52"/>
  <sheetViews>
    <sheetView zoomScale="85" zoomScaleNormal="85" workbookViewId="0">
      <pane ySplit="5" topLeftCell="A6" activePane="bottomLeft" state="frozen"/>
      <selection activeCell="H12" sqref="H12:H18"/>
      <selection pane="bottomLeft" activeCell="B7" sqref="B7"/>
    </sheetView>
  </sheetViews>
  <sheetFormatPr defaultColWidth="9.140625" defaultRowHeight="12.75" x14ac:dyDescent="0.2"/>
  <cols>
    <col min="1" max="1" width="4" style="3" customWidth="1"/>
    <col min="2" max="2" width="20.7109375" style="99" customWidth="1"/>
    <col min="3" max="3" width="62.28515625" style="98" customWidth="1"/>
    <col min="4" max="4" width="6.5703125" style="100" customWidth="1"/>
    <col min="5" max="5" width="13" style="24" customWidth="1"/>
    <col min="6" max="6" width="13.7109375" style="24" customWidth="1"/>
    <col min="7" max="7" width="13.85546875" style="24" customWidth="1"/>
    <col min="8" max="8" width="12.7109375" style="30" customWidth="1"/>
    <col min="9" max="9" width="38.140625" style="24" customWidth="1"/>
    <col min="10" max="10" width="7.140625" style="30" customWidth="1"/>
    <col min="11" max="11" width="8" style="30" customWidth="1"/>
    <col min="12" max="12" width="8.140625" style="30" customWidth="1"/>
    <col min="13" max="16384" width="9.140625" style="3"/>
  </cols>
  <sheetData>
    <row r="1" spans="2:12" ht="23.25" customHeight="1" x14ac:dyDescent="0.2">
      <c r="B1" s="922" t="s">
        <v>1279</v>
      </c>
      <c r="C1" s="922"/>
      <c r="D1" s="922"/>
      <c r="E1" s="922"/>
      <c r="F1" s="922"/>
      <c r="G1" s="922"/>
      <c r="H1" s="922"/>
      <c r="I1" s="922"/>
      <c r="J1" s="922"/>
      <c r="K1" s="922"/>
      <c r="L1" s="922"/>
    </row>
    <row r="2" spans="2:12" ht="20.25" customHeight="1" x14ac:dyDescent="0.2">
      <c r="B2" s="102"/>
      <c r="C2" s="101"/>
      <c r="D2" s="103"/>
      <c r="E2" s="101"/>
      <c r="F2" s="101"/>
      <c r="G2" s="101"/>
      <c r="H2" s="101"/>
      <c r="I2" s="923"/>
      <c r="J2" s="923"/>
      <c r="K2" s="923"/>
      <c r="L2" s="923"/>
    </row>
    <row r="3" spans="2:12" s="5" customFormat="1" ht="15" customHeight="1" x14ac:dyDescent="0.2">
      <c r="B3" s="924" t="s">
        <v>317</v>
      </c>
      <c r="C3" s="927" t="s">
        <v>456</v>
      </c>
      <c r="D3" s="317"/>
      <c r="E3" s="881" t="s">
        <v>318</v>
      </c>
      <c r="F3" s="881" t="s">
        <v>319</v>
      </c>
      <c r="G3" s="881" t="s">
        <v>320</v>
      </c>
      <c r="H3" s="930" t="s">
        <v>1174</v>
      </c>
      <c r="I3" s="930" t="s">
        <v>42</v>
      </c>
      <c r="J3" s="930"/>
      <c r="K3" s="930"/>
      <c r="L3" s="930"/>
    </row>
    <row r="4" spans="2:12" s="5" customFormat="1" ht="10.5" customHeight="1" x14ac:dyDescent="0.2">
      <c r="B4" s="925"/>
      <c r="C4" s="928"/>
      <c r="D4" s="318"/>
      <c r="E4" s="881"/>
      <c r="F4" s="881"/>
      <c r="G4" s="881"/>
      <c r="H4" s="930"/>
      <c r="I4" s="930" t="s">
        <v>43</v>
      </c>
      <c r="J4" s="369"/>
      <c r="K4" s="369"/>
      <c r="L4" s="369"/>
    </row>
    <row r="5" spans="2:12" s="5" customFormat="1" ht="64.5" customHeight="1" x14ac:dyDescent="0.2">
      <c r="B5" s="926"/>
      <c r="C5" s="929"/>
      <c r="D5" s="323"/>
      <c r="E5" s="881"/>
      <c r="F5" s="881"/>
      <c r="G5" s="881"/>
      <c r="H5" s="930"/>
      <c r="I5" s="930"/>
      <c r="J5" s="271" t="s">
        <v>927</v>
      </c>
      <c r="K5" s="271" t="s">
        <v>928</v>
      </c>
      <c r="L5" s="271" t="s">
        <v>929</v>
      </c>
    </row>
    <row r="6" spans="2:12" ht="36" customHeight="1" x14ac:dyDescent="0.2">
      <c r="B6" s="223" t="s">
        <v>432</v>
      </c>
      <c r="C6" s="228" t="s">
        <v>241</v>
      </c>
      <c r="D6" s="228"/>
      <c r="E6" s="239">
        <f t="shared" ref="E6:G6" si="0">SUM(E7:E12)</f>
        <v>191.3</v>
      </c>
      <c r="F6" s="239">
        <f t="shared" si="0"/>
        <v>197.2</v>
      </c>
      <c r="G6" s="239">
        <f t="shared" si="0"/>
        <v>202.7</v>
      </c>
      <c r="H6" s="522"/>
      <c r="I6" s="228"/>
      <c r="J6" s="454"/>
      <c r="K6" s="454"/>
      <c r="L6" s="454"/>
    </row>
    <row r="7" spans="2:12" ht="42" customHeight="1" x14ac:dyDescent="0.2">
      <c r="B7" s="49" t="s">
        <v>516</v>
      </c>
      <c r="C7" s="51" t="s">
        <v>434</v>
      </c>
      <c r="D7" s="93" t="s">
        <v>1</v>
      </c>
      <c r="E7" s="32">
        <v>12</v>
      </c>
      <c r="F7" s="32">
        <v>12.5</v>
      </c>
      <c r="G7" s="32">
        <v>13</v>
      </c>
      <c r="H7" s="491" t="s">
        <v>1231</v>
      </c>
      <c r="I7" s="60" t="s">
        <v>971</v>
      </c>
      <c r="J7" s="406" t="s">
        <v>972</v>
      </c>
      <c r="K7" s="406" t="s">
        <v>972</v>
      </c>
      <c r="L7" s="406" t="s">
        <v>972</v>
      </c>
    </row>
    <row r="8" spans="2:12" ht="51.75" customHeight="1" x14ac:dyDescent="0.2">
      <c r="B8" s="49" t="s">
        <v>517</v>
      </c>
      <c r="C8" s="49" t="s">
        <v>435</v>
      </c>
      <c r="D8" s="49" t="s">
        <v>1</v>
      </c>
      <c r="E8" s="25">
        <v>61.5</v>
      </c>
      <c r="F8" s="25">
        <v>65</v>
      </c>
      <c r="G8" s="25">
        <v>68</v>
      </c>
      <c r="H8" s="491" t="s">
        <v>1228</v>
      </c>
      <c r="I8" s="93" t="s">
        <v>224</v>
      </c>
      <c r="J8" s="92" t="s">
        <v>225</v>
      </c>
      <c r="K8" s="92" t="s">
        <v>225</v>
      </c>
      <c r="L8" s="92" t="s">
        <v>225</v>
      </c>
    </row>
    <row r="9" spans="2:12" ht="24" customHeight="1" x14ac:dyDescent="0.2">
      <c r="B9" s="916" t="s">
        <v>518</v>
      </c>
      <c r="C9" s="802" t="s">
        <v>436</v>
      </c>
      <c r="D9" s="49" t="s">
        <v>1</v>
      </c>
      <c r="E9" s="25">
        <v>10.3</v>
      </c>
      <c r="F9" s="25">
        <v>10.3</v>
      </c>
      <c r="G9" s="25">
        <v>10.3</v>
      </c>
      <c r="H9" s="490" t="s">
        <v>1229</v>
      </c>
      <c r="I9" s="936" t="s">
        <v>223</v>
      </c>
      <c r="J9" s="933" t="s">
        <v>151</v>
      </c>
      <c r="K9" s="933" t="s">
        <v>151</v>
      </c>
      <c r="L9" s="933" t="s">
        <v>151</v>
      </c>
    </row>
    <row r="10" spans="2:12" ht="21.75" customHeight="1" x14ac:dyDescent="0.2">
      <c r="B10" s="917"/>
      <c r="C10" s="804"/>
      <c r="D10" s="49" t="s">
        <v>855</v>
      </c>
      <c r="E10" s="25">
        <v>15.4</v>
      </c>
      <c r="F10" s="25">
        <v>15.4</v>
      </c>
      <c r="G10" s="25">
        <v>15.4</v>
      </c>
      <c r="H10" s="492"/>
      <c r="I10" s="938"/>
      <c r="J10" s="935"/>
      <c r="K10" s="935"/>
      <c r="L10" s="935"/>
    </row>
    <row r="11" spans="2:12" ht="36.75" customHeight="1" x14ac:dyDescent="0.2">
      <c r="B11" s="49" t="s">
        <v>519</v>
      </c>
      <c r="C11" s="89" t="s">
        <v>437</v>
      </c>
      <c r="D11" s="93" t="s">
        <v>1</v>
      </c>
      <c r="E11" s="25">
        <v>32.1</v>
      </c>
      <c r="F11" s="25">
        <v>34</v>
      </c>
      <c r="G11" s="25">
        <v>36</v>
      </c>
      <c r="H11" s="491"/>
      <c r="I11" s="93" t="s">
        <v>58</v>
      </c>
      <c r="J11" s="94">
        <v>9</v>
      </c>
      <c r="K11" s="94">
        <v>9</v>
      </c>
      <c r="L11" s="94">
        <v>9</v>
      </c>
    </row>
    <row r="12" spans="2:12" ht="24.75" customHeight="1" x14ac:dyDescent="0.2">
      <c r="B12" s="49" t="s">
        <v>520</v>
      </c>
      <c r="C12" s="89" t="s">
        <v>967</v>
      </c>
      <c r="D12" s="49" t="s">
        <v>1</v>
      </c>
      <c r="E12" s="25">
        <v>60</v>
      </c>
      <c r="F12" s="25">
        <v>60</v>
      </c>
      <c r="G12" s="25">
        <v>60</v>
      </c>
      <c r="H12" s="490" t="s">
        <v>1229</v>
      </c>
      <c r="I12" s="405" t="s">
        <v>969</v>
      </c>
      <c r="J12" s="402" t="s">
        <v>970</v>
      </c>
      <c r="K12" s="403">
        <v>22</v>
      </c>
      <c r="L12" s="403">
        <v>24</v>
      </c>
    </row>
    <row r="13" spans="2:12" ht="36" customHeight="1" thickBot="1" x14ac:dyDescent="0.25">
      <c r="B13" s="223" t="s">
        <v>445</v>
      </c>
      <c r="C13" s="228" t="s">
        <v>433</v>
      </c>
      <c r="D13" s="228"/>
      <c r="E13" s="239">
        <f t="shared" ref="E13:G13" si="1">SUM(E14:E22)</f>
        <v>690</v>
      </c>
      <c r="F13" s="239">
        <f t="shared" si="1"/>
        <v>690</v>
      </c>
      <c r="G13" s="239">
        <f t="shared" si="1"/>
        <v>690</v>
      </c>
      <c r="H13" s="522"/>
      <c r="I13" s="228"/>
      <c r="J13" s="454"/>
      <c r="K13" s="454"/>
      <c r="L13" s="454"/>
    </row>
    <row r="14" spans="2:12" s="242" customFormat="1" ht="48" customHeight="1" thickBot="1" x14ac:dyDescent="0.25">
      <c r="B14" s="49" t="s">
        <v>521</v>
      </c>
      <c r="C14" s="88" t="s">
        <v>438</v>
      </c>
      <c r="D14" s="88" t="s">
        <v>1</v>
      </c>
      <c r="E14" s="25">
        <v>300</v>
      </c>
      <c r="F14" s="25">
        <v>300</v>
      </c>
      <c r="G14" s="25">
        <v>300</v>
      </c>
      <c r="H14" s="490" t="s">
        <v>1229</v>
      </c>
      <c r="I14" s="442" t="s">
        <v>1152</v>
      </c>
      <c r="J14" s="441" t="s">
        <v>1153</v>
      </c>
      <c r="K14" s="441" t="s">
        <v>1154</v>
      </c>
      <c r="L14" s="441" t="s">
        <v>1155</v>
      </c>
    </row>
    <row r="15" spans="2:12" s="242" customFormat="1" ht="62.25" customHeight="1" x14ac:dyDescent="0.2">
      <c r="B15" s="49" t="s">
        <v>522</v>
      </c>
      <c r="C15" s="88" t="s">
        <v>441</v>
      </c>
      <c r="D15" s="88" t="s">
        <v>1</v>
      </c>
      <c r="E15" s="25">
        <v>130</v>
      </c>
      <c r="F15" s="25">
        <v>130</v>
      </c>
      <c r="G15" s="25">
        <v>130</v>
      </c>
      <c r="H15" s="490" t="s">
        <v>1229</v>
      </c>
      <c r="I15" s="408" t="s">
        <v>973</v>
      </c>
      <c r="J15" s="401" t="s">
        <v>974</v>
      </c>
      <c r="K15" s="401" t="s">
        <v>974</v>
      </c>
      <c r="L15" s="401" t="s">
        <v>974</v>
      </c>
    </row>
    <row r="16" spans="2:12" s="242" customFormat="1" ht="59.25" customHeight="1" x14ac:dyDescent="0.2">
      <c r="B16" s="49" t="s">
        <v>523</v>
      </c>
      <c r="C16" s="88" t="s">
        <v>1031</v>
      </c>
      <c r="D16" s="88" t="s">
        <v>1</v>
      </c>
      <c r="E16" s="25">
        <v>25</v>
      </c>
      <c r="F16" s="25">
        <v>25</v>
      </c>
      <c r="G16" s="25">
        <v>25</v>
      </c>
      <c r="H16" s="490" t="s">
        <v>1229</v>
      </c>
      <c r="I16" s="408" t="s">
        <v>975</v>
      </c>
      <c r="J16" s="401" t="s">
        <v>976</v>
      </c>
      <c r="K16" s="401" t="s">
        <v>976</v>
      </c>
      <c r="L16" s="401" t="s">
        <v>976</v>
      </c>
    </row>
    <row r="17" spans="2:12" s="242" customFormat="1" ht="58.5" customHeight="1" x14ac:dyDescent="0.2">
      <c r="B17" s="49" t="s">
        <v>524</v>
      </c>
      <c r="C17" s="88" t="s">
        <v>446</v>
      </c>
      <c r="D17" s="88" t="s">
        <v>1</v>
      </c>
      <c r="E17" s="25">
        <v>170</v>
      </c>
      <c r="F17" s="25">
        <v>170</v>
      </c>
      <c r="G17" s="25">
        <v>170</v>
      </c>
      <c r="H17" s="490" t="s">
        <v>1229</v>
      </c>
      <c r="I17" s="410" t="s">
        <v>443</v>
      </c>
      <c r="J17" s="409" t="s">
        <v>948</v>
      </c>
      <c r="K17" s="409" t="s">
        <v>948</v>
      </c>
      <c r="L17" s="409" t="s">
        <v>948</v>
      </c>
    </row>
    <row r="18" spans="2:12" s="242" customFormat="1" ht="72.75" hidden="1" customHeight="1" x14ac:dyDescent="0.2">
      <c r="B18" s="393"/>
      <c r="C18" s="394"/>
      <c r="D18" s="395"/>
      <c r="E18" s="396"/>
      <c r="F18" s="396"/>
      <c r="G18" s="396"/>
      <c r="H18" s="555"/>
      <c r="I18" s="397"/>
      <c r="J18" s="404"/>
      <c r="K18" s="404"/>
      <c r="L18" s="404"/>
    </row>
    <row r="19" spans="2:12" s="242" customFormat="1" ht="48.75" customHeight="1" x14ac:dyDescent="0.2">
      <c r="B19" s="49" t="s">
        <v>525</v>
      </c>
      <c r="C19" s="88" t="s">
        <v>440</v>
      </c>
      <c r="D19" s="88" t="s">
        <v>1</v>
      </c>
      <c r="E19" s="25">
        <v>20</v>
      </c>
      <c r="F19" s="25">
        <v>20</v>
      </c>
      <c r="G19" s="25">
        <v>20</v>
      </c>
      <c r="H19" s="490" t="s">
        <v>1229</v>
      </c>
      <c r="I19" s="410" t="s">
        <v>978</v>
      </c>
      <c r="J19" s="401" t="s">
        <v>977</v>
      </c>
      <c r="K19" s="401" t="s">
        <v>977</v>
      </c>
      <c r="L19" s="401" t="s">
        <v>977</v>
      </c>
    </row>
    <row r="20" spans="2:12" s="242" customFormat="1" ht="60" customHeight="1" x14ac:dyDescent="0.2">
      <c r="B20" s="49" t="s">
        <v>526</v>
      </c>
      <c r="C20" s="88" t="s">
        <v>439</v>
      </c>
      <c r="D20" s="88" t="s">
        <v>1</v>
      </c>
      <c r="E20" s="25">
        <v>20</v>
      </c>
      <c r="F20" s="25">
        <v>20</v>
      </c>
      <c r="G20" s="25">
        <v>20</v>
      </c>
      <c r="H20" s="490" t="s">
        <v>1229</v>
      </c>
      <c r="I20" s="410" t="s">
        <v>979</v>
      </c>
      <c r="J20" s="411" t="s">
        <v>980</v>
      </c>
      <c r="K20" s="411" t="s">
        <v>980</v>
      </c>
      <c r="L20" s="411" t="s">
        <v>980</v>
      </c>
    </row>
    <row r="21" spans="2:12" s="242" customFormat="1" ht="56.25" customHeight="1" x14ac:dyDescent="0.2">
      <c r="B21" s="49" t="s">
        <v>527</v>
      </c>
      <c r="C21" s="88" t="s">
        <v>442</v>
      </c>
      <c r="D21" s="88" t="s">
        <v>1</v>
      </c>
      <c r="E21" s="25">
        <v>10</v>
      </c>
      <c r="F21" s="25">
        <v>10</v>
      </c>
      <c r="G21" s="25">
        <v>10</v>
      </c>
      <c r="H21" s="490" t="s">
        <v>1229</v>
      </c>
      <c r="I21" s="410" t="s">
        <v>1032</v>
      </c>
      <c r="J21" s="411" t="s">
        <v>981</v>
      </c>
      <c r="K21" s="411" t="s">
        <v>981</v>
      </c>
      <c r="L21" s="411" t="s">
        <v>981</v>
      </c>
    </row>
    <row r="22" spans="2:12" ht="41.25" customHeight="1" x14ac:dyDescent="0.2">
      <c r="B22" s="49" t="s">
        <v>528</v>
      </c>
      <c r="C22" s="89" t="s">
        <v>444</v>
      </c>
      <c r="D22" s="49" t="s">
        <v>1</v>
      </c>
      <c r="E22" s="25">
        <v>15</v>
      </c>
      <c r="F22" s="25">
        <v>15</v>
      </c>
      <c r="G22" s="25">
        <v>15</v>
      </c>
      <c r="H22" s="490" t="s">
        <v>1229</v>
      </c>
      <c r="I22" s="93" t="s">
        <v>258</v>
      </c>
      <c r="J22" s="94">
        <v>30</v>
      </c>
      <c r="K22" s="94">
        <v>30</v>
      </c>
      <c r="L22" s="94">
        <v>30</v>
      </c>
    </row>
    <row r="23" spans="2:12" ht="52.5" customHeight="1" x14ac:dyDescent="0.2">
      <c r="B23" s="223" t="s">
        <v>453</v>
      </c>
      <c r="C23" s="228" t="s">
        <v>454</v>
      </c>
      <c r="D23" s="228"/>
      <c r="E23" s="239">
        <f t="shared" ref="E23:G23" si="2">SUM(E24:E29)</f>
        <v>1812.6999999999998</v>
      </c>
      <c r="F23" s="239">
        <f t="shared" si="2"/>
        <v>1675.4</v>
      </c>
      <c r="G23" s="239">
        <f t="shared" si="2"/>
        <v>1692.4</v>
      </c>
      <c r="H23" s="522"/>
      <c r="I23" s="228"/>
      <c r="J23" s="453"/>
      <c r="K23" s="453"/>
      <c r="L23" s="453"/>
    </row>
    <row r="24" spans="2:12" ht="30" customHeight="1" x14ac:dyDescent="0.2">
      <c r="B24" s="916" t="s">
        <v>529</v>
      </c>
      <c r="C24" s="916" t="s">
        <v>990</v>
      </c>
      <c r="D24" s="93" t="s">
        <v>1</v>
      </c>
      <c r="E24" s="104">
        <v>1114.7</v>
      </c>
      <c r="F24" s="104">
        <v>1350</v>
      </c>
      <c r="G24" s="104">
        <v>1490</v>
      </c>
      <c r="H24" s="556" t="s">
        <v>1228</v>
      </c>
      <c r="I24" s="936" t="s">
        <v>166</v>
      </c>
      <c r="J24" s="933" t="s">
        <v>989</v>
      </c>
      <c r="K24" s="933" t="s">
        <v>991</v>
      </c>
      <c r="L24" s="933" t="s">
        <v>992</v>
      </c>
    </row>
    <row r="25" spans="2:12" ht="23.25" customHeight="1" x14ac:dyDescent="0.2">
      <c r="B25" s="918"/>
      <c r="C25" s="918"/>
      <c r="D25" s="93" t="s">
        <v>5</v>
      </c>
      <c r="E25" s="104">
        <v>59.6</v>
      </c>
      <c r="F25" s="104">
        <v>62</v>
      </c>
      <c r="G25" s="104">
        <v>64</v>
      </c>
      <c r="H25" s="557"/>
      <c r="I25" s="937"/>
      <c r="J25" s="934"/>
      <c r="K25" s="934"/>
      <c r="L25" s="934"/>
    </row>
    <row r="26" spans="2:12" ht="24" customHeight="1" x14ac:dyDescent="0.2">
      <c r="B26" s="917"/>
      <c r="C26" s="917"/>
      <c r="D26" s="93" t="s">
        <v>6</v>
      </c>
      <c r="E26" s="104">
        <v>138.4</v>
      </c>
      <c r="F26" s="104">
        <v>138.4</v>
      </c>
      <c r="G26" s="104">
        <v>138.4</v>
      </c>
      <c r="H26" s="558"/>
      <c r="I26" s="938"/>
      <c r="J26" s="935"/>
      <c r="K26" s="935"/>
      <c r="L26" s="935"/>
    </row>
    <row r="27" spans="2:12" ht="32.25" customHeight="1" x14ac:dyDescent="0.2">
      <c r="B27" s="235" t="s">
        <v>1034</v>
      </c>
      <c r="C27" s="84" t="s">
        <v>890</v>
      </c>
      <c r="D27" s="84" t="s">
        <v>1</v>
      </c>
      <c r="E27" s="25">
        <v>100</v>
      </c>
      <c r="F27" s="25">
        <v>125</v>
      </c>
      <c r="G27" s="25">
        <v>0</v>
      </c>
      <c r="H27" s="490" t="s">
        <v>1224</v>
      </c>
      <c r="I27" s="84" t="s">
        <v>257</v>
      </c>
      <c r="J27" s="61">
        <v>100</v>
      </c>
      <c r="K27" s="61">
        <v>100</v>
      </c>
      <c r="L27" s="61"/>
    </row>
    <row r="28" spans="2:12" ht="22.5" customHeight="1" x14ac:dyDescent="0.2">
      <c r="B28" s="916" t="s">
        <v>1035</v>
      </c>
      <c r="C28" s="919" t="s">
        <v>455</v>
      </c>
      <c r="D28" s="84" t="s">
        <v>1</v>
      </c>
      <c r="E28" s="25">
        <v>116.1</v>
      </c>
      <c r="F28" s="25">
        <v>0</v>
      </c>
      <c r="G28" s="25">
        <v>0</v>
      </c>
      <c r="H28" s="490" t="s">
        <v>1230</v>
      </c>
      <c r="I28" s="919" t="s">
        <v>1029</v>
      </c>
      <c r="J28" s="931">
        <v>300</v>
      </c>
      <c r="K28" s="931"/>
      <c r="L28" s="931"/>
    </row>
    <row r="29" spans="2:12" ht="22.5" customHeight="1" x14ac:dyDescent="0.2">
      <c r="B29" s="917"/>
      <c r="C29" s="920"/>
      <c r="D29" s="84" t="s">
        <v>2</v>
      </c>
      <c r="E29" s="25">
        <v>283.89999999999998</v>
      </c>
      <c r="F29" s="25">
        <v>0</v>
      </c>
      <c r="G29" s="25">
        <v>0</v>
      </c>
      <c r="H29" s="492"/>
      <c r="I29" s="920"/>
      <c r="J29" s="932"/>
      <c r="K29" s="932"/>
      <c r="L29" s="932"/>
    </row>
    <row r="30" spans="2:12" ht="36.75" customHeight="1" x14ac:dyDescent="0.2">
      <c r="B30" s="228" t="s">
        <v>447</v>
      </c>
      <c r="C30" s="228" t="s">
        <v>448</v>
      </c>
      <c r="D30" s="228"/>
      <c r="E30" s="239">
        <f t="shared" ref="E30:G30" si="3">SUM(E31:E38)</f>
        <v>432.3</v>
      </c>
      <c r="F30" s="239">
        <f t="shared" si="3"/>
        <v>370</v>
      </c>
      <c r="G30" s="239">
        <f t="shared" si="3"/>
        <v>90</v>
      </c>
      <c r="H30" s="522"/>
      <c r="I30" s="228"/>
      <c r="J30" s="454"/>
      <c r="K30" s="454"/>
      <c r="L30" s="454"/>
    </row>
    <row r="31" spans="2:12" ht="45.75" customHeight="1" x14ac:dyDescent="0.2">
      <c r="B31" s="235" t="s">
        <v>530</v>
      </c>
      <c r="C31" s="86" t="s">
        <v>449</v>
      </c>
      <c r="D31" s="84" t="s">
        <v>1</v>
      </c>
      <c r="E31" s="25">
        <v>50</v>
      </c>
      <c r="F31" s="25">
        <v>50</v>
      </c>
      <c r="G31" s="25">
        <v>50</v>
      </c>
      <c r="H31" s="490" t="s">
        <v>1227</v>
      </c>
      <c r="I31" s="86" t="s">
        <v>72</v>
      </c>
      <c r="J31" s="80">
        <v>3</v>
      </c>
      <c r="K31" s="80">
        <v>3</v>
      </c>
      <c r="L31" s="80">
        <v>3</v>
      </c>
    </row>
    <row r="32" spans="2:12" ht="34.5" customHeight="1" x14ac:dyDescent="0.2">
      <c r="B32" s="235" t="s">
        <v>531</v>
      </c>
      <c r="C32" s="84" t="s">
        <v>1030</v>
      </c>
      <c r="D32" s="84" t="s">
        <v>1</v>
      </c>
      <c r="E32" s="25">
        <v>20</v>
      </c>
      <c r="F32" s="25">
        <v>40</v>
      </c>
      <c r="G32" s="25">
        <v>40</v>
      </c>
      <c r="H32" s="491" t="s">
        <v>1225</v>
      </c>
      <c r="I32" s="84" t="s">
        <v>73</v>
      </c>
      <c r="J32" s="83" t="s">
        <v>67</v>
      </c>
      <c r="K32" s="83" t="s">
        <v>30</v>
      </c>
      <c r="L32" s="83" t="s">
        <v>30</v>
      </c>
    </row>
    <row r="33" spans="2:12" ht="24" customHeight="1" x14ac:dyDescent="0.2">
      <c r="B33" s="802" t="s">
        <v>532</v>
      </c>
      <c r="C33" s="919" t="s">
        <v>968</v>
      </c>
      <c r="D33" s="84" t="s">
        <v>1</v>
      </c>
      <c r="E33" s="25">
        <v>235</v>
      </c>
      <c r="F33" s="25">
        <v>0</v>
      </c>
      <c r="G33" s="25">
        <v>0</v>
      </c>
      <c r="H33" s="490"/>
      <c r="I33" s="919" t="s">
        <v>131</v>
      </c>
      <c r="J33" s="766" t="s">
        <v>67</v>
      </c>
      <c r="K33" s="766"/>
      <c r="L33" s="766"/>
    </row>
    <row r="34" spans="2:12" ht="24" customHeight="1" x14ac:dyDescent="0.2">
      <c r="B34" s="804"/>
      <c r="C34" s="920"/>
      <c r="D34" s="84" t="s">
        <v>5</v>
      </c>
      <c r="E34" s="25">
        <v>0</v>
      </c>
      <c r="F34" s="25">
        <v>0</v>
      </c>
      <c r="G34" s="25">
        <v>0</v>
      </c>
      <c r="H34" s="492" t="s">
        <v>1225</v>
      </c>
      <c r="I34" s="920"/>
      <c r="J34" s="768"/>
      <c r="K34" s="768"/>
      <c r="L34" s="768"/>
    </row>
    <row r="35" spans="2:12" ht="27" customHeight="1" x14ac:dyDescent="0.2">
      <c r="B35" s="802" t="s">
        <v>533</v>
      </c>
      <c r="C35" s="921" t="s">
        <v>450</v>
      </c>
      <c r="D35" s="60" t="s">
        <v>5</v>
      </c>
      <c r="E35" s="25">
        <v>120</v>
      </c>
      <c r="F35" s="25">
        <v>280</v>
      </c>
      <c r="G35" s="25">
        <v>0</v>
      </c>
      <c r="H35" s="490" t="s">
        <v>1226</v>
      </c>
      <c r="I35" s="919" t="s">
        <v>226</v>
      </c>
      <c r="J35" s="766"/>
      <c r="K35" s="766" t="s">
        <v>67</v>
      </c>
      <c r="L35" s="766"/>
    </row>
    <row r="36" spans="2:12" ht="30" customHeight="1" x14ac:dyDescent="0.2">
      <c r="B36" s="804"/>
      <c r="C36" s="921"/>
      <c r="D36" s="60" t="s">
        <v>1</v>
      </c>
      <c r="E36" s="25">
        <v>0</v>
      </c>
      <c r="F36" s="25">
        <v>0</v>
      </c>
      <c r="G36" s="25">
        <v>0</v>
      </c>
      <c r="H36" s="492"/>
      <c r="I36" s="920"/>
      <c r="J36" s="768"/>
      <c r="K36" s="768"/>
      <c r="L36" s="768"/>
    </row>
    <row r="37" spans="2:12" ht="48" customHeight="1" x14ac:dyDescent="0.2">
      <c r="B37" s="235" t="s">
        <v>534</v>
      </c>
      <c r="C37" s="84" t="s">
        <v>452</v>
      </c>
      <c r="D37" s="84" t="s">
        <v>1</v>
      </c>
      <c r="E37" s="25">
        <v>7.3</v>
      </c>
      <c r="F37" s="25">
        <v>0</v>
      </c>
      <c r="G37" s="25">
        <v>0</v>
      </c>
      <c r="H37" s="490" t="s">
        <v>1226</v>
      </c>
      <c r="I37" s="84" t="s">
        <v>73</v>
      </c>
      <c r="J37" s="83" t="s">
        <v>67</v>
      </c>
      <c r="K37" s="83"/>
      <c r="L37" s="83"/>
    </row>
    <row r="38" spans="2:12" ht="34.5" customHeight="1" x14ac:dyDescent="0.2">
      <c r="B38" s="235" t="s">
        <v>535</v>
      </c>
      <c r="C38" s="84" t="s">
        <v>451</v>
      </c>
      <c r="D38" s="84" t="s">
        <v>1033</v>
      </c>
      <c r="E38" s="25">
        <v>0</v>
      </c>
      <c r="F38" s="25">
        <v>0</v>
      </c>
      <c r="G38" s="25">
        <v>0</v>
      </c>
      <c r="H38" s="491" t="s">
        <v>1226</v>
      </c>
      <c r="I38" s="84"/>
      <c r="J38" s="83"/>
      <c r="K38" s="83"/>
      <c r="L38" s="83"/>
    </row>
    <row r="39" spans="2:12" s="219" customFormat="1" ht="30.75" customHeight="1" x14ac:dyDescent="0.2">
      <c r="B39" s="839" t="s">
        <v>1036</v>
      </c>
      <c r="C39" s="839"/>
      <c r="D39" s="840"/>
      <c r="E39" s="412">
        <f t="shared" ref="E39:G39" si="4">+E30+E23+E13+E6</f>
        <v>3126.3</v>
      </c>
      <c r="F39" s="412">
        <f t="shared" si="4"/>
        <v>2932.6</v>
      </c>
      <c r="G39" s="561">
        <f t="shared" si="4"/>
        <v>2675.1</v>
      </c>
      <c r="H39" s="559"/>
      <c r="I39" s="560"/>
      <c r="J39" s="220"/>
      <c r="K39" s="220"/>
      <c r="L39" s="220"/>
    </row>
    <row r="40" spans="2:12" ht="19.5" customHeight="1" x14ac:dyDescent="0.2">
      <c r="B40" s="914"/>
      <c r="C40" s="914"/>
      <c r="D40" s="915"/>
      <c r="E40" s="455">
        <f t="shared" ref="E40:G40" si="5">+E39-E41-E49</f>
        <v>9.0594198809412774E-14</v>
      </c>
      <c r="F40" s="455">
        <f t="shared" si="5"/>
        <v>-3.6415315207705135E-13</v>
      </c>
      <c r="G40" s="455">
        <f t="shared" si="5"/>
        <v>-3.6415315207705135E-13</v>
      </c>
      <c r="H40" s="547"/>
      <c r="I40" s="560"/>
    </row>
    <row r="41" spans="2:12" s="9" customFormat="1" ht="30" customHeight="1" x14ac:dyDescent="0.2">
      <c r="B41" s="313"/>
      <c r="C41" s="313" t="s">
        <v>843</v>
      </c>
      <c r="D41" s="313"/>
      <c r="E41" s="315">
        <f t="shared" ref="E41:G41" si="6">SUM(E43:E48)</f>
        <v>3110.9</v>
      </c>
      <c r="F41" s="315">
        <f t="shared" si="6"/>
        <v>2917.2000000000003</v>
      </c>
      <c r="G41" s="315">
        <f t="shared" si="6"/>
        <v>2659.7000000000003</v>
      </c>
      <c r="H41" s="554"/>
      <c r="I41" s="560"/>
      <c r="J41" s="62"/>
      <c r="K41" s="62"/>
      <c r="L41" s="215"/>
    </row>
    <row r="42" spans="2:12" s="9" customFormat="1" ht="17.25" customHeight="1" x14ac:dyDescent="0.2">
      <c r="B42" s="300"/>
      <c r="C42" s="319" t="s">
        <v>844</v>
      </c>
      <c r="D42" s="300"/>
      <c r="E42" s="23"/>
      <c r="F42" s="23"/>
      <c r="G42" s="23"/>
      <c r="H42" s="506"/>
      <c r="I42" s="560"/>
      <c r="J42" s="62"/>
      <c r="K42" s="62"/>
      <c r="L42" s="215"/>
    </row>
    <row r="43" spans="2:12" s="9" customFormat="1" ht="24" customHeight="1" x14ac:dyDescent="0.2">
      <c r="B43" s="300"/>
      <c r="C43" s="319" t="s">
        <v>845</v>
      </c>
      <c r="D43" s="387" t="s">
        <v>1</v>
      </c>
      <c r="E43" s="322">
        <f t="shared" ref="E43:G43" si="7">+E37+E33+E32+E31+E28+E27+E24+E22+E21+E20+E19+E18+E17+E16+E15+E14+E12+E11+E9+E8+E7+E36</f>
        <v>2509</v>
      </c>
      <c r="F43" s="322">
        <f t="shared" si="7"/>
        <v>2436.8000000000002</v>
      </c>
      <c r="G43" s="322">
        <f t="shared" si="7"/>
        <v>2457.3000000000002</v>
      </c>
      <c r="H43" s="507"/>
      <c r="I43" s="560"/>
      <c r="J43" s="62"/>
      <c r="K43" s="62"/>
      <c r="L43" s="215"/>
    </row>
    <row r="44" spans="2:12" s="9" customFormat="1" ht="24" customHeight="1" x14ac:dyDescent="0.2">
      <c r="B44" s="300"/>
      <c r="C44" s="319" t="s">
        <v>846</v>
      </c>
      <c r="D44" s="387" t="s">
        <v>5</v>
      </c>
      <c r="E44" s="322">
        <f t="shared" ref="E44:G44" si="8">+E34+E25+E35</f>
        <v>179.6</v>
      </c>
      <c r="F44" s="322">
        <f t="shared" si="8"/>
        <v>342</v>
      </c>
      <c r="G44" s="322">
        <f t="shared" si="8"/>
        <v>64</v>
      </c>
      <c r="H44" s="507"/>
      <c r="I44" s="560"/>
      <c r="J44" s="62"/>
      <c r="K44" s="62"/>
      <c r="L44" s="215"/>
    </row>
    <row r="45" spans="2:12" s="9" customFormat="1" ht="24" customHeight="1" x14ac:dyDescent="0.2">
      <c r="B45" s="300"/>
      <c r="C45" s="319" t="s">
        <v>847</v>
      </c>
      <c r="D45" s="387" t="s">
        <v>6</v>
      </c>
      <c r="E45" s="322">
        <f t="shared" ref="E45:G45" si="9">+E26</f>
        <v>138.4</v>
      </c>
      <c r="F45" s="322">
        <f t="shared" si="9"/>
        <v>138.4</v>
      </c>
      <c r="G45" s="322">
        <f t="shared" si="9"/>
        <v>138.4</v>
      </c>
      <c r="H45" s="507"/>
      <c r="I45" s="560"/>
      <c r="J45" s="62"/>
      <c r="K45" s="62"/>
      <c r="L45" s="215"/>
    </row>
    <row r="46" spans="2:12" s="9" customFormat="1" ht="24" customHeight="1" x14ac:dyDescent="0.2">
      <c r="B46" s="300"/>
      <c r="C46" s="319" t="s">
        <v>848</v>
      </c>
      <c r="D46" s="387" t="s">
        <v>2</v>
      </c>
      <c r="E46" s="322">
        <f t="shared" ref="E46:G46" si="10">+E29+E38</f>
        <v>283.89999999999998</v>
      </c>
      <c r="F46" s="322">
        <f t="shared" si="10"/>
        <v>0</v>
      </c>
      <c r="G46" s="322">
        <f t="shared" si="10"/>
        <v>0</v>
      </c>
      <c r="H46" s="507"/>
      <c r="I46" s="560"/>
      <c r="J46" s="62"/>
      <c r="K46" s="62"/>
      <c r="L46" s="215"/>
    </row>
    <row r="47" spans="2:12" s="9" customFormat="1" ht="24" customHeight="1" x14ac:dyDescent="0.2">
      <c r="B47" s="300"/>
      <c r="C47" s="319" t="s">
        <v>849</v>
      </c>
      <c r="D47" s="387" t="s">
        <v>4</v>
      </c>
      <c r="E47" s="322"/>
      <c r="F47" s="322"/>
      <c r="G47" s="23"/>
      <c r="H47" s="506"/>
      <c r="I47" s="560"/>
      <c r="J47" s="62"/>
      <c r="K47" s="62"/>
      <c r="L47" s="215"/>
    </row>
    <row r="48" spans="2:12" s="9" customFormat="1" ht="24" customHeight="1" x14ac:dyDescent="0.2">
      <c r="B48" s="303"/>
      <c r="C48" s="320" t="s">
        <v>850</v>
      </c>
      <c r="D48" s="388" t="s">
        <v>854</v>
      </c>
      <c r="E48" s="322"/>
      <c r="F48" s="322"/>
      <c r="G48" s="34"/>
      <c r="H48" s="548"/>
      <c r="I48" s="560"/>
      <c r="J48" s="62"/>
      <c r="K48" s="62"/>
      <c r="L48" s="215"/>
    </row>
    <row r="49" spans="2:12" s="9" customFormat="1" ht="46.5" customHeight="1" x14ac:dyDescent="0.2">
      <c r="B49" s="304"/>
      <c r="C49" s="305" t="s">
        <v>851</v>
      </c>
      <c r="D49" s="304" t="s">
        <v>855</v>
      </c>
      <c r="E49" s="309">
        <f t="shared" ref="E49:G49" si="11">+E10</f>
        <v>15.4</v>
      </c>
      <c r="F49" s="309">
        <f t="shared" si="11"/>
        <v>15.4</v>
      </c>
      <c r="G49" s="309">
        <f t="shared" si="11"/>
        <v>15.4</v>
      </c>
      <c r="H49" s="502"/>
      <c r="I49" s="560"/>
      <c r="J49" s="62"/>
      <c r="K49" s="62"/>
      <c r="L49" s="215"/>
    </row>
    <row r="50" spans="2:12" s="9" customFormat="1" ht="34.5" customHeight="1" x14ac:dyDescent="0.2">
      <c r="B50" s="306"/>
      <c r="C50" s="311" t="s">
        <v>853</v>
      </c>
      <c r="D50" s="311"/>
      <c r="E50" s="316">
        <f t="shared" ref="E50" si="12">+E49+E41</f>
        <v>3126.3</v>
      </c>
      <c r="F50" s="316">
        <f t="shared" ref="F50" si="13">+F49+F41</f>
        <v>2932.6000000000004</v>
      </c>
      <c r="G50" s="316">
        <f t="shared" ref="G50" si="14">+G49+G41</f>
        <v>2675.1000000000004</v>
      </c>
      <c r="H50" s="550"/>
      <c r="I50" s="560"/>
      <c r="J50" s="62"/>
      <c r="K50" s="62"/>
      <c r="L50" s="215"/>
    </row>
    <row r="51" spans="2:12" s="9" customFormat="1" ht="22.5" customHeight="1" x14ac:dyDescent="0.2">
      <c r="B51" s="300"/>
      <c r="C51" s="302" t="s">
        <v>852</v>
      </c>
      <c r="D51" s="300"/>
      <c r="E51" s="23"/>
      <c r="F51" s="23"/>
      <c r="G51" s="23"/>
      <c r="H51" s="506"/>
      <c r="I51" s="560"/>
      <c r="J51" s="62"/>
      <c r="K51" s="62"/>
      <c r="L51" s="215"/>
    </row>
    <row r="52" spans="2:12" ht="30" x14ac:dyDescent="0.2">
      <c r="B52" s="97"/>
      <c r="C52" s="321" t="s">
        <v>1173</v>
      </c>
      <c r="D52" s="487"/>
      <c r="E52" s="310"/>
      <c r="F52" s="310"/>
      <c r="G52" s="310"/>
      <c r="H52" s="496"/>
      <c r="I52" s="226"/>
    </row>
  </sheetData>
  <mergeCells count="42">
    <mergeCell ref="I35:I36"/>
    <mergeCell ref="J35:J36"/>
    <mergeCell ref="K35:K36"/>
    <mergeCell ref="L35:L36"/>
    <mergeCell ref="I33:I34"/>
    <mergeCell ref="J33:J34"/>
    <mergeCell ref="K33:K34"/>
    <mergeCell ref="L33:L34"/>
    <mergeCell ref="L28:L29"/>
    <mergeCell ref="L24:L26"/>
    <mergeCell ref="I4:I5"/>
    <mergeCell ref="I24:I26"/>
    <mergeCell ref="I9:I10"/>
    <mergeCell ref="L9:L10"/>
    <mergeCell ref="K24:K26"/>
    <mergeCell ref="K9:K10"/>
    <mergeCell ref="J24:J26"/>
    <mergeCell ref="J9:J10"/>
    <mergeCell ref="I28:I29"/>
    <mergeCell ref="J28:J29"/>
    <mergeCell ref="K28:K29"/>
    <mergeCell ref="B1:L1"/>
    <mergeCell ref="I2:L2"/>
    <mergeCell ref="B3:B5"/>
    <mergeCell ref="F3:F5"/>
    <mergeCell ref="C3:C5"/>
    <mergeCell ref="I3:L3"/>
    <mergeCell ref="E3:E5"/>
    <mergeCell ref="G3:G5"/>
    <mergeCell ref="H3:H5"/>
    <mergeCell ref="B40:D40"/>
    <mergeCell ref="B33:B34"/>
    <mergeCell ref="B39:D39"/>
    <mergeCell ref="B9:B10"/>
    <mergeCell ref="C24:C26"/>
    <mergeCell ref="B28:B29"/>
    <mergeCell ref="C28:C29"/>
    <mergeCell ref="C35:C36"/>
    <mergeCell ref="B35:B36"/>
    <mergeCell ref="C9:C10"/>
    <mergeCell ref="B24:B26"/>
    <mergeCell ref="C33:C34"/>
  </mergeCells>
  <phoneticPr fontId="13" type="noConversion"/>
  <pageMargins left="0.19685039370078741" right="0.19685039370078741" top="0.51181102362204722" bottom="0.19685039370078741" header="0" footer="0"/>
  <pageSetup paperSize="9" scale="7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B1:Q72"/>
  <sheetViews>
    <sheetView zoomScale="85" zoomScaleNormal="85" workbookViewId="0">
      <pane ySplit="5" topLeftCell="A6" activePane="bottomLeft" state="frozen"/>
      <selection activeCell="H12" sqref="H12:H18"/>
      <selection pane="bottomLeft" activeCell="A38" sqref="A38:XFD39"/>
    </sheetView>
  </sheetViews>
  <sheetFormatPr defaultColWidth="9.140625" defaultRowHeight="12.75" x14ac:dyDescent="0.2"/>
  <cols>
    <col min="1" max="1" width="3.85546875" style="2" customWidth="1"/>
    <col min="2" max="2" width="17.5703125" style="15" customWidth="1"/>
    <col min="3" max="3" width="58" style="15" customWidth="1"/>
    <col min="4" max="4" width="7.42578125" style="15" customWidth="1"/>
    <col min="5" max="6" width="12.28515625" style="326" customWidth="1"/>
    <col min="7" max="7" width="13" style="326" customWidth="1"/>
    <col min="8" max="8" width="11.42578125" style="30" customWidth="1"/>
    <col min="9" max="9" width="29.7109375" style="14" customWidth="1"/>
    <col min="10" max="12" width="6.140625" style="47" customWidth="1"/>
    <col min="13" max="16384" width="9.140625" style="2"/>
  </cols>
  <sheetData>
    <row r="1" spans="2:12" ht="23.25" customHeight="1" x14ac:dyDescent="0.2">
      <c r="B1" s="922" t="s">
        <v>1280</v>
      </c>
      <c r="C1" s="922"/>
      <c r="D1" s="922"/>
      <c r="E1" s="922"/>
      <c r="F1" s="922"/>
      <c r="G1" s="922"/>
      <c r="H1" s="922"/>
      <c r="I1" s="922"/>
      <c r="J1" s="922"/>
      <c r="K1" s="922"/>
      <c r="L1" s="922"/>
    </row>
    <row r="2" spans="2:12" ht="18" customHeight="1" x14ac:dyDescent="0.2">
      <c r="B2" s="973"/>
      <c r="C2" s="973"/>
      <c r="D2" s="973"/>
      <c r="E2" s="973"/>
      <c r="F2" s="973"/>
      <c r="G2" s="973"/>
      <c r="H2" s="973"/>
      <c r="I2" s="973"/>
      <c r="J2" s="973"/>
      <c r="K2" s="973"/>
      <c r="L2" s="973"/>
    </row>
    <row r="3" spans="2:12" s="6" customFormat="1" ht="16.5" customHeight="1" x14ac:dyDescent="0.2">
      <c r="B3" s="956" t="s">
        <v>317</v>
      </c>
      <c r="C3" s="970" t="s">
        <v>456</v>
      </c>
      <c r="D3" s="701"/>
      <c r="E3" s="959" t="s">
        <v>318</v>
      </c>
      <c r="F3" s="959" t="s">
        <v>319</v>
      </c>
      <c r="G3" s="959" t="s">
        <v>320</v>
      </c>
      <c r="H3" s="959" t="s">
        <v>1174</v>
      </c>
      <c r="I3" s="959" t="s">
        <v>42</v>
      </c>
      <c r="J3" s="959"/>
      <c r="K3" s="959"/>
      <c r="L3" s="959"/>
    </row>
    <row r="4" spans="2:12" s="6" customFormat="1" ht="13.5" customHeight="1" x14ac:dyDescent="0.2">
      <c r="B4" s="957"/>
      <c r="C4" s="971"/>
      <c r="D4" s="702"/>
      <c r="E4" s="959"/>
      <c r="F4" s="959"/>
      <c r="G4" s="959"/>
      <c r="H4" s="959"/>
      <c r="I4" s="959" t="s">
        <v>43</v>
      </c>
      <c r="J4" s="703"/>
      <c r="K4" s="703"/>
      <c r="L4" s="703"/>
    </row>
    <row r="5" spans="2:12" s="6" customFormat="1" ht="62.25" customHeight="1" x14ac:dyDescent="0.2">
      <c r="B5" s="958"/>
      <c r="C5" s="972"/>
      <c r="D5" s="704"/>
      <c r="E5" s="959"/>
      <c r="F5" s="959"/>
      <c r="G5" s="959"/>
      <c r="H5" s="959"/>
      <c r="I5" s="959"/>
      <c r="J5" s="705" t="s">
        <v>927</v>
      </c>
      <c r="K5" s="705" t="s">
        <v>928</v>
      </c>
      <c r="L5" s="705" t="s">
        <v>929</v>
      </c>
    </row>
    <row r="6" spans="2:12" s="6" customFormat="1" ht="39" customHeight="1" x14ac:dyDescent="0.2">
      <c r="B6" s="750" t="s">
        <v>458</v>
      </c>
      <c r="C6" s="968" t="s">
        <v>460</v>
      </c>
      <c r="D6" s="969"/>
      <c r="E6" s="707">
        <f t="shared" ref="E6:G6" si="0">SUM(E7:E16)</f>
        <v>4788.5</v>
      </c>
      <c r="F6" s="707">
        <f t="shared" si="0"/>
        <v>5200.8</v>
      </c>
      <c r="G6" s="707">
        <f t="shared" si="0"/>
        <v>5480.8</v>
      </c>
      <c r="H6" s="708"/>
      <c r="I6" s="709"/>
      <c r="J6" s="709"/>
      <c r="K6" s="709"/>
      <c r="L6" s="709"/>
    </row>
    <row r="7" spans="2:12" ht="29.25" customHeight="1" x14ac:dyDescent="0.2">
      <c r="B7" s="942" t="s">
        <v>563</v>
      </c>
      <c r="C7" s="942" t="s">
        <v>459</v>
      </c>
      <c r="D7" s="710" t="s">
        <v>1</v>
      </c>
      <c r="E7" s="476">
        <v>1454.4</v>
      </c>
      <c r="F7" s="476">
        <v>1550</v>
      </c>
      <c r="G7" s="476">
        <v>1620</v>
      </c>
      <c r="H7" s="949" t="s">
        <v>1249</v>
      </c>
      <c r="I7" s="711" t="s">
        <v>38</v>
      </c>
      <c r="J7" s="712" t="s">
        <v>1287</v>
      </c>
      <c r="K7" s="712" t="s">
        <v>1287</v>
      </c>
      <c r="L7" s="712" t="s">
        <v>1287</v>
      </c>
    </row>
    <row r="8" spans="2:12" ht="19.5" customHeight="1" x14ac:dyDescent="0.2">
      <c r="B8" s="942"/>
      <c r="C8" s="942"/>
      <c r="D8" s="710" t="s">
        <v>6</v>
      </c>
      <c r="E8" s="476">
        <v>10.5</v>
      </c>
      <c r="F8" s="476">
        <v>10.6</v>
      </c>
      <c r="G8" s="476">
        <v>10.6</v>
      </c>
      <c r="H8" s="950"/>
      <c r="I8" s="943" t="s">
        <v>88</v>
      </c>
      <c r="J8" s="944" t="s">
        <v>152</v>
      </c>
      <c r="K8" s="944" t="s">
        <v>152</v>
      </c>
      <c r="L8" s="944" t="s">
        <v>152</v>
      </c>
    </row>
    <row r="9" spans="2:12" ht="24" customHeight="1" x14ac:dyDescent="0.2">
      <c r="B9" s="942"/>
      <c r="C9" s="942"/>
      <c r="D9" s="710" t="s">
        <v>5</v>
      </c>
      <c r="E9" s="476">
        <v>59.7</v>
      </c>
      <c r="F9" s="476">
        <v>60</v>
      </c>
      <c r="G9" s="476">
        <v>60</v>
      </c>
      <c r="H9" s="951"/>
      <c r="I9" s="943"/>
      <c r="J9" s="944"/>
      <c r="K9" s="944"/>
      <c r="L9" s="944"/>
    </row>
    <row r="10" spans="2:12" ht="21" customHeight="1" x14ac:dyDescent="0.2">
      <c r="B10" s="942" t="s">
        <v>562</v>
      </c>
      <c r="C10" s="948" t="s">
        <v>486</v>
      </c>
      <c r="D10" s="713" t="s">
        <v>1</v>
      </c>
      <c r="E10" s="476">
        <v>768.3</v>
      </c>
      <c r="F10" s="476">
        <v>775</v>
      </c>
      <c r="G10" s="476">
        <v>785</v>
      </c>
      <c r="H10" s="949" t="s">
        <v>1249</v>
      </c>
      <c r="I10" s="947" t="s">
        <v>1288</v>
      </c>
      <c r="J10" s="941" t="s">
        <v>1040</v>
      </c>
      <c r="K10" s="941" t="s">
        <v>1040</v>
      </c>
      <c r="L10" s="941" t="s">
        <v>1040</v>
      </c>
    </row>
    <row r="11" spans="2:12" ht="21.75" customHeight="1" x14ac:dyDescent="0.2">
      <c r="B11" s="942"/>
      <c r="C11" s="948"/>
      <c r="D11" s="713" t="s">
        <v>5</v>
      </c>
      <c r="E11" s="476">
        <v>0</v>
      </c>
      <c r="F11" s="476">
        <v>0</v>
      </c>
      <c r="G11" s="476">
        <v>0</v>
      </c>
      <c r="H11" s="950"/>
      <c r="I11" s="947"/>
      <c r="J11" s="941"/>
      <c r="K11" s="941"/>
      <c r="L11" s="941"/>
    </row>
    <row r="12" spans="2:12" ht="27.75" customHeight="1" x14ac:dyDescent="0.2">
      <c r="B12" s="942"/>
      <c r="C12" s="948"/>
      <c r="D12" s="713" t="s">
        <v>6</v>
      </c>
      <c r="E12" s="476">
        <v>66.2</v>
      </c>
      <c r="F12" s="476">
        <v>59</v>
      </c>
      <c r="G12" s="476">
        <v>59</v>
      </c>
      <c r="H12" s="951"/>
      <c r="I12" s="714" t="s">
        <v>39</v>
      </c>
      <c r="J12" s="715" t="s">
        <v>1289</v>
      </c>
      <c r="K12" s="715" t="s">
        <v>1289</v>
      </c>
      <c r="L12" s="715" t="s">
        <v>1289</v>
      </c>
    </row>
    <row r="13" spans="2:12" ht="31.5" customHeight="1" x14ac:dyDescent="0.2">
      <c r="B13" s="942" t="s">
        <v>561</v>
      </c>
      <c r="C13" s="942" t="s">
        <v>461</v>
      </c>
      <c r="D13" s="710" t="s">
        <v>1</v>
      </c>
      <c r="E13" s="476">
        <v>2374.1</v>
      </c>
      <c r="F13" s="476">
        <v>2690</v>
      </c>
      <c r="G13" s="476">
        <v>2890</v>
      </c>
      <c r="H13" s="949" t="s">
        <v>1249</v>
      </c>
      <c r="I13" s="947" t="s">
        <v>1291</v>
      </c>
      <c r="J13" s="941" t="s">
        <v>1290</v>
      </c>
      <c r="K13" s="941" t="s">
        <v>1290</v>
      </c>
      <c r="L13" s="941" t="s">
        <v>1290</v>
      </c>
    </row>
    <row r="14" spans="2:12" ht="21.75" customHeight="1" x14ac:dyDescent="0.2">
      <c r="B14" s="942"/>
      <c r="C14" s="942"/>
      <c r="D14" s="710" t="s">
        <v>5</v>
      </c>
      <c r="E14" s="476">
        <v>0</v>
      </c>
      <c r="F14" s="476">
        <v>0</v>
      </c>
      <c r="G14" s="476">
        <v>0</v>
      </c>
      <c r="H14" s="950"/>
      <c r="I14" s="947"/>
      <c r="J14" s="941"/>
      <c r="K14" s="941"/>
      <c r="L14" s="941"/>
    </row>
    <row r="15" spans="2:12" ht="23.25" customHeight="1" x14ac:dyDescent="0.2">
      <c r="B15" s="942"/>
      <c r="C15" s="942"/>
      <c r="D15" s="716" t="s">
        <v>6</v>
      </c>
      <c r="E15" s="476">
        <v>25.1</v>
      </c>
      <c r="F15" s="476">
        <v>26</v>
      </c>
      <c r="G15" s="476">
        <v>26</v>
      </c>
      <c r="H15" s="951"/>
      <c r="I15" s="947"/>
      <c r="J15" s="941"/>
      <c r="K15" s="941"/>
      <c r="L15" s="941"/>
    </row>
    <row r="16" spans="2:12" s="70" customFormat="1" ht="39.75" customHeight="1" x14ac:dyDescent="0.2">
      <c r="B16" s="716" t="s">
        <v>560</v>
      </c>
      <c r="C16" s="717" t="s">
        <v>457</v>
      </c>
      <c r="D16" s="713" t="s">
        <v>1</v>
      </c>
      <c r="E16" s="475">
        <v>30.2</v>
      </c>
      <c r="F16" s="475">
        <v>30.2</v>
      </c>
      <c r="G16" s="475">
        <v>30.2</v>
      </c>
      <c r="H16" s="718"/>
      <c r="I16" s="714" t="s">
        <v>181</v>
      </c>
      <c r="J16" s="712">
        <v>50</v>
      </c>
      <c r="K16" s="712">
        <v>50</v>
      </c>
      <c r="L16" s="712">
        <v>50</v>
      </c>
    </row>
    <row r="17" spans="2:12" ht="45" customHeight="1" x14ac:dyDescent="0.2">
      <c r="B17" s="750" t="s">
        <v>467</v>
      </c>
      <c r="C17" s="709" t="s">
        <v>468</v>
      </c>
      <c r="D17" s="709"/>
      <c r="E17" s="707">
        <f t="shared" ref="E17:G17" si="1">SUM(E18:E25)</f>
        <v>252.6</v>
      </c>
      <c r="F17" s="707">
        <f t="shared" si="1"/>
        <v>275</v>
      </c>
      <c r="G17" s="707">
        <f t="shared" si="1"/>
        <v>275</v>
      </c>
      <c r="H17" s="708"/>
      <c r="I17" s="719"/>
      <c r="J17" s="719"/>
      <c r="K17" s="719"/>
      <c r="L17" s="719"/>
    </row>
    <row r="18" spans="2:12" ht="30.75" customHeight="1" x14ac:dyDescent="0.2">
      <c r="B18" s="716" t="s">
        <v>558</v>
      </c>
      <c r="C18" s="716" t="s">
        <v>469</v>
      </c>
      <c r="D18" s="710" t="s">
        <v>1</v>
      </c>
      <c r="E18" s="476">
        <v>182.6</v>
      </c>
      <c r="F18" s="476">
        <v>200</v>
      </c>
      <c r="G18" s="476">
        <v>200</v>
      </c>
      <c r="H18" s="721" t="s">
        <v>1247</v>
      </c>
      <c r="I18" s="710" t="s">
        <v>1039</v>
      </c>
      <c r="J18" s="722" t="s">
        <v>176</v>
      </c>
      <c r="K18" s="722" t="s">
        <v>176</v>
      </c>
      <c r="L18" s="722" t="s">
        <v>176</v>
      </c>
    </row>
    <row r="19" spans="2:12" ht="28.5" customHeight="1" x14ac:dyDescent="0.2">
      <c r="B19" s="716" t="s">
        <v>557</v>
      </c>
      <c r="C19" s="723" t="s">
        <v>462</v>
      </c>
      <c r="D19" s="713" t="s">
        <v>1</v>
      </c>
      <c r="E19" s="476">
        <v>35</v>
      </c>
      <c r="F19" s="476">
        <v>35</v>
      </c>
      <c r="G19" s="476">
        <v>35</v>
      </c>
      <c r="H19" s="721" t="s">
        <v>1246</v>
      </c>
      <c r="I19" s="724" t="s">
        <v>40</v>
      </c>
      <c r="J19" s="725">
        <v>18</v>
      </c>
      <c r="K19" s="725">
        <v>18</v>
      </c>
      <c r="L19" s="725">
        <v>18</v>
      </c>
    </row>
    <row r="20" spans="2:12" ht="29.25" customHeight="1" x14ac:dyDescent="0.2">
      <c r="B20" s="716" t="s">
        <v>556</v>
      </c>
      <c r="C20" s="723" t="s">
        <v>463</v>
      </c>
      <c r="D20" s="713" t="s">
        <v>1</v>
      </c>
      <c r="E20" s="476">
        <v>3</v>
      </c>
      <c r="F20" s="476">
        <v>3</v>
      </c>
      <c r="G20" s="476">
        <v>3</v>
      </c>
      <c r="H20" s="721" t="s">
        <v>1248</v>
      </c>
      <c r="I20" s="724" t="s">
        <v>41</v>
      </c>
      <c r="J20" s="726">
        <v>1</v>
      </c>
      <c r="K20" s="726">
        <v>1</v>
      </c>
      <c r="L20" s="726">
        <v>1</v>
      </c>
    </row>
    <row r="21" spans="2:12" ht="23.25" customHeight="1" x14ac:dyDescent="0.2">
      <c r="B21" s="716" t="s">
        <v>555</v>
      </c>
      <c r="C21" s="723" t="s">
        <v>464</v>
      </c>
      <c r="D21" s="713" t="s">
        <v>1</v>
      </c>
      <c r="E21" s="476">
        <v>5</v>
      </c>
      <c r="F21" s="476">
        <v>5</v>
      </c>
      <c r="G21" s="476">
        <v>5</v>
      </c>
      <c r="H21" s="721" t="s">
        <v>1248</v>
      </c>
      <c r="I21" s="724" t="s">
        <v>41</v>
      </c>
      <c r="J21" s="726">
        <v>1</v>
      </c>
      <c r="K21" s="726">
        <v>1</v>
      </c>
      <c r="L21" s="726">
        <v>1</v>
      </c>
    </row>
    <row r="22" spans="2:12" ht="21" customHeight="1" x14ac:dyDescent="0.2">
      <c r="B22" s="948" t="s">
        <v>559</v>
      </c>
      <c r="C22" s="948" t="s">
        <v>465</v>
      </c>
      <c r="D22" s="713" t="s">
        <v>1</v>
      </c>
      <c r="E22" s="476">
        <v>15</v>
      </c>
      <c r="F22" s="476">
        <v>15</v>
      </c>
      <c r="G22" s="476">
        <v>15</v>
      </c>
      <c r="H22" s="727" t="s">
        <v>1244</v>
      </c>
      <c r="I22" s="945" t="s">
        <v>80</v>
      </c>
      <c r="J22" s="939">
        <v>7</v>
      </c>
      <c r="K22" s="939">
        <v>8</v>
      </c>
      <c r="L22" s="939">
        <v>8</v>
      </c>
    </row>
    <row r="23" spans="2:12" ht="18.75" customHeight="1" x14ac:dyDescent="0.2">
      <c r="B23" s="948"/>
      <c r="C23" s="948"/>
      <c r="D23" s="713" t="s">
        <v>5</v>
      </c>
      <c r="E23" s="476">
        <v>2</v>
      </c>
      <c r="F23" s="476">
        <v>2</v>
      </c>
      <c r="G23" s="476">
        <v>2</v>
      </c>
      <c r="H23" s="728"/>
      <c r="I23" s="946"/>
      <c r="J23" s="940"/>
      <c r="K23" s="940"/>
      <c r="L23" s="940"/>
    </row>
    <row r="24" spans="2:12" ht="30.75" customHeight="1" x14ac:dyDescent="0.2">
      <c r="B24" s="716" t="s">
        <v>554</v>
      </c>
      <c r="C24" s="729" t="s">
        <v>466</v>
      </c>
      <c r="D24" s="713" t="s">
        <v>1</v>
      </c>
      <c r="E24" s="476">
        <v>10</v>
      </c>
      <c r="F24" s="476">
        <v>15</v>
      </c>
      <c r="G24" s="476">
        <v>15</v>
      </c>
      <c r="H24" s="721" t="s">
        <v>1245</v>
      </c>
      <c r="I24" s="710" t="s">
        <v>59</v>
      </c>
      <c r="J24" s="725">
        <v>3</v>
      </c>
      <c r="K24" s="725">
        <v>3</v>
      </c>
      <c r="L24" s="725">
        <v>3</v>
      </c>
    </row>
    <row r="25" spans="2:12" ht="32.25" hidden="1" customHeight="1" x14ac:dyDescent="0.2">
      <c r="B25" s="716"/>
      <c r="C25" s="716"/>
      <c r="D25" s="710"/>
      <c r="E25" s="476"/>
      <c r="F25" s="476"/>
      <c r="G25" s="476"/>
      <c r="H25" s="721"/>
      <c r="I25" s="710"/>
      <c r="J25" s="725"/>
      <c r="K25" s="725"/>
      <c r="L25" s="725"/>
    </row>
    <row r="26" spans="2:12" ht="54.75" customHeight="1" x14ac:dyDescent="0.2">
      <c r="B26" s="750" t="s">
        <v>470</v>
      </c>
      <c r="C26" s="709" t="s">
        <v>511</v>
      </c>
      <c r="D26" s="709"/>
      <c r="E26" s="730">
        <f t="shared" ref="E26:G26" si="2">SUM(E27:E32)</f>
        <v>69</v>
      </c>
      <c r="F26" s="730">
        <f t="shared" si="2"/>
        <v>73</v>
      </c>
      <c r="G26" s="730">
        <f t="shared" si="2"/>
        <v>73</v>
      </c>
      <c r="H26" s="731"/>
      <c r="I26" s="709"/>
      <c r="J26" s="709"/>
      <c r="K26" s="709"/>
      <c r="L26" s="709"/>
    </row>
    <row r="27" spans="2:12" ht="27" customHeight="1" x14ac:dyDescent="0.2">
      <c r="B27" s="716" t="s">
        <v>553</v>
      </c>
      <c r="C27" s="720" t="s">
        <v>471</v>
      </c>
      <c r="D27" s="724" t="s">
        <v>1</v>
      </c>
      <c r="E27" s="476">
        <v>15</v>
      </c>
      <c r="F27" s="476">
        <v>15</v>
      </c>
      <c r="G27" s="476">
        <v>15</v>
      </c>
      <c r="H27" s="721" t="s">
        <v>1251</v>
      </c>
      <c r="I27" s="724" t="s">
        <v>40</v>
      </c>
      <c r="J27" s="732">
        <v>4</v>
      </c>
      <c r="K27" s="732">
        <v>4</v>
      </c>
      <c r="L27" s="732">
        <v>4</v>
      </c>
    </row>
    <row r="28" spans="2:12" ht="40.5" customHeight="1" x14ac:dyDescent="0.2">
      <c r="B28" s="716" t="s">
        <v>552</v>
      </c>
      <c r="C28" s="716" t="s">
        <v>472</v>
      </c>
      <c r="D28" s="717" t="s">
        <v>1</v>
      </c>
      <c r="E28" s="476">
        <v>6</v>
      </c>
      <c r="F28" s="476">
        <v>6</v>
      </c>
      <c r="G28" s="476">
        <v>6</v>
      </c>
      <c r="H28" s="721" t="s">
        <v>1251</v>
      </c>
      <c r="I28" s="724" t="s">
        <v>129</v>
      </c>
      <c r="J28" s="732">
        <v>10</v>
      </c>
      <c r="K28" s="732">
        <v>10</v>
      </c>
      <c r="L28" s="732">
        <v>10</v>
      </c>
    </row>
    <row r="29" spans="2:12" ht="30.75" customHeight="1" x14ac:dyDescent="0.2">
      <c r="B29" s="716" t="s">
        <v>551</v>
      </c>
      <c r="C29" s="720" t="s">
        <v>473</v>
      </c>
      <c r="D29" s="717" t="s">
        <v>1</v>
      </c>
      <c r="E29" s="476">
        <v>17</v>
      </c>
      <c r="F29" s="476">
        <v>20</v>
      </c>
      <c r="G29" s="476">
        <v>20</v>
      </c>
      <c r="H29" s="721" t="s">
        <v>1250</v>
      </c>
      <c r="I29" s="724" t="s">
        <v>8</v>
      </c>
      <c r="J29" s="732">
        <v>5</v>
      </c>
      <c r="K29" s="732">
        <v>5</v>
      </c>
      <c r="L29" s="732">
        <v>5</v>
      </c>
    </row>
    <row r="30" spans="2:12" ht="30.75" customHeight="1" x14ac:dyDescent="0.2">
      <c r="B30" s="716" t="s">
        <v>550</v>
      </c>
      <c r="C30" s="720" t="s">
        <v>1041</v>
      </c>
      <c r="D30" s="717" t="s">
        <v>1</v>
      </c>
      <c r="E30" s="476">
        <v>4</v>
      </c>
      <c r="F30" s="476">
        <v>5</v>
      </c>
      <c r="G30" s="476">
        <v>5</v>
      </c>
      <c r="H30" s="721" t="s">
        <v>1252</v>
      </c>
      <c r="I30" s="724" t="s">
        <v>8</v>
      </c>
      <c r="J30" s="732">
        <v>1</v>
      </c>
      <c r="K30" s="732">
        <v>1</v>
      </c>
      <c r="L30" s="732">
        <v>1</v>
      </c>
    </row>
    <row r="31" spans="2:12" s="69" customFormat="1" ht="36" customHeight="1" x14ac:dyDescent="0.2">
      <c r="B31" s="716" t="s">
        <v>549</v>
      </c>
      <c r="C31" s="720" t="s">
        <v>474</v>
      </c>
      <c r="D31" s="717" t="s">
        <v>1</v>
      </c>
      <c r="E31" s="476">
        <v>20</v>
      </c>
      <c r="F31" s="476">
        <v>20</v>
      </c>
      <c r="G31" s="476">
        <v>20</v>
      </c>
      <c r="H31" s="721" t="s">
        <v>1251</v>
      </c>
      <c r="I31" s="724" t="s">
        <v>179</v>
      </c>
      <c r="J31" s="732">
        <v>1</v>
      </c>
      <c r="K31" s="732">
        <v>1</v>
      </c>
      <c r="L31" s="732">
        <v>1</v>
      </c>
    </row>
    <row r="32" spans="2:12" s="69" customFormat="1" ht="40.5" customHeight="1" x14ac:dyDescent="0.2">
      <c r="B32" s="733" t="s">
        <v>548</v>
      </c>
      <c r="C32" s="733" t="s">
        <v>708</v>
      </c>
      <c r="D32" s="717" t="s">
        <v>1</v>
      </c>
      <c r="E32" s="734">
        <v>7</v>
      </c>
      <c r="F32" s="476">
        <v>7</v>
      </c>
      <c r="G32" s="476">
        <v>7</v>
      </c>
      <c r="H32" s="727" t="s">
        <v>1253</v>
      </c>
      <c r="I32" s="735" t="s">
        <v>163</v>
      </c>
      <c r="J32" s="736">
        <v>10</v>
      </c>
      <c r="K32" s="736">
        <v>10</v>
      </c>
      <c r="L32" s="736">
        <v>10</v>
      </c>
    </row>
    <row r="33" spans="2:17" ht="43.5" customHeight="1" x14ac:dyDescent="0.2">
      <c r="B33" s="750" t="s">
        <v>475</v>
      </c>
      <c r="C33" s="709" t="s">
        <v>512</v>
      </c>
      <c r="D33" s="709"/>
      <c r="E33" s="707">
        <f>SUM(E34:E43)</f>
        <v>796.5</v>
      </c>
      <c r="F33" s="707">
        <f>SUM(F34:F43)</f>
        <v>779.5</v>
      </c>
      <c r="G33" s="707">
        <f>SUM(G34:G43)</f>
        <v>955</v>
      </c>
      <c r="H33" s="708"/>
      <c r="I33" s="709"/>
      <c r="J33" s="709"/>
      <c r="K33" s="709"/>
      <c r="L33" s="709"/>
    </row>
    <row r="34" spans="2:17" ht="27.75" customHeight="1" x14ac:dyDescent="0.2">
      <c r="B34" s="716" t="s">
        <v>547</v>
      </c>
      <c r="C34" s="710" t="s">
        <v>476</v>
      </c>
      <c r="D34" s="717" t="s">
        <v>1</v>
      </c>
      <c r="E34" s="693">
        <v>30</v>
      </c>
      <c r="F34" s="693">
        <v>30</v>
      </c>
      <c r="G34" s="693">
        <v>31</v>
      </c>
      <c r="H34" s="727" t="s">
        <v>1254</v>
      </c>
      <c r="I34" s="737" t="s">
        <v>8</v>
      </c>
      <c r="J34" s="725">
        <v>8</v>
      </c>
      <c r="K34" s="725">
        <v>8</v>
      </c>
      <c r="L34" s="725">
        <v>10</v>
      </c>
    </row>
    <row r="35" spans="2:17" ht="33" customHeight="1" x14ac:dyDescent="0.2">
      <c r="B35" s="733" t="s">
        <v>546</v>
      </c>
      <c r="C35" s="735" t="s">
        <v>477</v>
      </c>
      <c r="D35" s="738" t="s">
        <v>1</v>
      </c>
      <c r="E35" s="739">
        <v>26</v>
      </c>
      <c r="F35" s="739">
        <v>26</v>
      </c>
      <c r="G35" s="739">
        <v>27</v>
      </c>
      <c r="H35" s="727" t="s">
        <v>1254</v>
      </c>
      <c r="I35" s="735" t="s">
        <v>70</v>
      </c>
      <c r="J35" s="740">
        <v>25</v>
      </c>
      <c r="K35" s="740">
        <v>25</v>
      </c>
      <c r="L35" s="740">
        <v>27</v>
      </c>
    </row>
    <row r="36" spans="2:17" ht="19.5" customHeight="1" x14ac:dyDescent="0.2">
      <c r="B36" s="948" t="s">
        <v>544</v>
      </c>
      <c r="C36" s="964" t="s">
        <v>478</v>
      </c>
      <c r="D36" s="717" t="s">
        <v>1</v>
      </c>
      <c r="E36" s="693">
        <v>59.5</v>
      </c>
      <c r="F36" s="693">
        <v>0</v>
      </c>
      <c r="G36" s="693">
        <v>0</v>
      </c>
      <c r="H36" s="949" t="s">
        <v>1255</v>
      </c>
      <c r="I36" s="960" t="s">
        <v>8</v>
      </c>
      <c r="J36" s="954">
        <v>14</v>
      </c>
      <c r="K36" s="954">
        <v>0</v>
      </c>
      <c r="L36" s="954">
        <v>0</v>
      </c>
    </row>
    <row r="37" spans="2:17" ht="19.5" customHeight="1" x14ac:dyDescent="0.2">
      <c r="B37" s="948"/>
      <c r="C37" s="964"/>
      <c r="D37" s="717" t="s">
        <v>2</v>
      </c>
      <c r="E37" s="693">
        <v>430</v>
      </c>
      <c r="F37" s="693">
        <v>0</v>
      </c>
      <c r="G37" s="693">
        <v>0</v>
      </c>
      <c r="H37" s="951"/>
      <c r="I37" s="960"/>
      <c r="J37" s="954"/>
      <c r="K37" s="954"/>
      <c r="L37" s="954"/>
    </row>
    <row r="38" spans="2:17" ht="22.5" customHeight="1" x14ac:dyDescent="0.2">
      <c r="B38" s="974" t="s">
        <v>545</v>
      </c>
      <c r="C38" s="964" t="s">
        <v>479</v>
      </c>
      <c r="D38" s="717" t="s">
        <v>1</v>
      </c>
      <c r="E38" s="693">
        <v>0</v>
      </c>
      <c r="F38" s="693">
        <v>32</v>
      </c>
      <c r="G38" s="693">
        <v>35</v>
      </c>
      <c r="H38" s="727" t="s">
        <v>1255</v>
      </c>
      <c r="I38" s="945" t="s">
        <v>8</v>
      </c>
      <c r="J38" s="952">
        <v>3</v>
      </c>
      <c r="K38" s="952">
        <v>8</v>
      </c>
      <c r="L38" s="952">
        <v>7</v>
      </c>
    </row>
    <row r="39" spans="2:17" ht="22.5" customHeight="1" x14ac:dyDescent="0.2">
      <c r="B39" s="975"/>
      <c r="C39" s="964"/>
      <c r="D39" s="717" t="s">
        <v>2</v>
      </c>
      <c r="E39" s="693">
        <v>187</v>
      </c>
      <c r="F39" s="693">
        <v>227</v>
      </c>
      <c r="G39" s="693">
        <v>187</v>
      </c>
      <c r="H39" s="728"/>
      <c r="I39" s="946"/>
      <c r="J39" s="953"/>
      <c r="K39" s="953"/>
      <c r="L39" s="953"/>
    </row>
    <row r="40" spans="2:17" ht="24.75" customHeight="1" x14ac:dyDescent="0.2">
      <c r="B40" s="948" t="s">
        <v>543</v>
      </c>
      <c r="C40" s="964" t="s">
        <v>480</v>
      </c>
      <c r="D40" s="741" t="s">
        <v>1</v>
      </c>
      <c r="E40" s="742">
        <v>19</v>
      </c>
      <c r="F40" s="742">
        <v>86</v>
      </c>
      <c r="G40" s="742">
        <v>129</v>
      </c>
      <c r="H40" s="743" t="s">
        <v>1255</v>
      </c>
      <c r="I40" s="976" t="s">
        <v>483</v>
      </c>
      <c r="J40" s="954" t="s">
        <v>60</v>
      </c>
      <c r="K40" s="954">
        <v>5</v>
      </c>
      <c r="L40" s="954">
        <v>10</v>
      </c>
    </row>
    <row r="41" spans="2:17" ht="21.75" customHeight="1" x14ac:dyDescent="0.2">
      <c r="B41" s="948"/>
      <c r="C41" s="964"/>
      <c r="D41" s="729" t="s">
        <v>2</v>
      </c>
      <c r="E41" s="693">
        <v>0</v>
      </c>
      <c r="F41" s="693">
        <v>333.5</v>
      </c>
      <c r="G41" s="693">
        <v>500</v>
      </c>
      <c r="H41" s="728"/>
      <c r="I41" s="977"/>
      <c r="J41" s="954"/>
      <c r="K41" s="954"/>
      <c r="L41" s="954"/>
    </row>
    <row r="42" spans="2:17" ht="31.5" customHeight="1" x14ac:dyDescent="0.2">
      <c r="B42" s="733" t="s">
        <v>542</v>
      </c>
      <c r="C42" s="744" t="s">
        <v>481</v>
      </c>
      <c r="D42" s="729" t="s">
        <v>5</v>
      </c>
      <c r="E42" s="693">
        <v>32</v>
      </c>
      <c r="F42" s="693">
        <v>32</v>
      </c>
      <c r="G42" s="693">
        <v>32</v>
      </c>
      <c r="H42" s="727" t="s">
        <v>1254</v>
      </c>
      <c r="I42" s="744" t="s">
        <v>147</v>
      </c>
      <c r="J42" s="740">
        <v>100</v>
      </c>
      <c r="K42" s="740">
        <v>100</v>
      </c>
      <c r="L42" s="740">
        <v>100</v>
      </c>
    </row>
    <row r="43" spans="2:17" ht="30" customHeight="1" x14ac:dyDescent="0.2">
      <c r="B43" s="716" t="s">
        <v>541</v>
      </c>
      <c r="C43" s="713" t="s">
        <v>482</v>
      </c>
      <c r="D43" s="729" t="s">
        <v>1</v>
      </c>
      <c r="E43" s="693">
        <v>13</v>
      </c>
      <c r="F43" s="693">
        <v>13</v>
      </c>
      <c r="G43" s="693">
        <v>14</v>
      </c>
      <c r="H43" s="721" t="s">
        <v>1256</v>
      </c>
      <c r="I43" s="717" t="s">
        <v>164</v>
      </c>
      <c r="J43" s="726">
        <v>3</v>
      </c>
      <c r="K43" s="726">
        <v>3</v>
      </c>
      <c r="L43" s="726">
        <v>3</v>
      </c>
    </row>
    <row r="44" spans="2:17" ht="36.75" customHeight="1" x14ac:dyDescent="0.2">
      <c r="B44" s="750" t="s">
        <v>484</v>
      </c>
      <c r="C44" s="706" t="s">
        <v>130</v>
      </c>
      <c r="D44" s="745"/>
      <c r="E44" s="707">
        <f>SUM(E45:E53)</f>
        <v>1220</v>
      </c>
      <c r="F44" s="707">
        <f>SUM(F45:F53)</f>
        <v>920</v>
      </c>
      <c r="G44" s="707">
        <f>SUM(G45:G53)</f>
        <v>320</v>
      </c>
      <c r="H44" s="708"/>
      <c r="I44" s="745"/>
      <c r="J44" s="745"/>
      <c r="K44" s="745"/>
      <c r="L44" s="745"/>
    </row>
    <row r="45" spans="2:17" ht="14.25" customHeight="1" x14ac:dyDescent="0.2">
      <c r="B45" s="942" t="s">
        <v>540</v>
      </c>
      <c r="C45" s="961" t="s">
        <v>485</v>
      </c>
      <c r="D45" s="746" t="s">
        <v>5</v>
      </c>
      <c r="E45" s="693">
        <v>0</v>
      </c>
      <c r="F45" s="693">
        <v>0</v>
      </c>
      <c r="G45" s="693">
        <v>0</v>
      </c>
      <c r="H45" s="949" t="s">
        <v>1241</v>
      </c>
      <c r="I45" s="961" t="s">
        <v>71</v>
      </c>
      <c r="J45" s="955">
        <v>100</v>
      </c>
      <c r="K45" s="955">
        <v>100</v>
      </c>
      <c r="L45" s="955"/>
    </row>
    <row r="46" spans="2:17" ht="14.25" customHeight="1" x14ac:dyDescent="0.2">
      <c r="B46" s="942"/>
      <c r="C46" s="961"/>
      <c r="D46" s="746" t="s">
        <v>1</v>
      </c>
      <c r="E46" s="693">
        <v>1100</v>
      </c>
      <c r="F46" s="693">
        <v>700</v>
      </c>
      <c r="G46" s="693">
        <v>0</v>
      </c>
      <c r="H46" s="950"/>
      <c r="I46" s="961"/>
      <c r="J46" s="955"/>
      <c r="K46" s="955"/>
      <c r="L46" s="955"/>
      <c r="Q46" s="156"/>
    </row>
    <row r="47" spans="2:17" ht="14.25" customHeight="1" x14ac:dyDescent="0.2">
      <c r="B47" s="942"/>
      <c r="C47" s="961"/>
      <c r="D47" s="746" t="s">
        <v>4</v>
      </c>
      <c r="E47" s="693">
        <v>0</v>
      </c>
      <c r="F47" s="693">
        <v>0</v>
      </c>
      <c r="G47" s="693">
        <v>0</v>
      </c>
      <c r="H47" s="951"/>
      <c r="I47" s="961"/>
      <c r="J47" s="955"/>
      <c r="K47" s="955"/>
      <c r="L47" s="955"/>
    </row>
    <row r="48" spans="2:17" ht="19.5" customHeight="1" x14ac:dyDescent="0.2">
      <c r="B48" s="966" t="s">
        <v>539</v>
      </c>
      <c r="C48" s="945" t="s">
        <v>513</v>
      </c>
      <c r="D48" s="713" t="s">
        <v>1</v>
      </c>
      <c r="E48" s="693">
        <v>30</v>
      </c>
      <c r="F48" s="693">
        <v>0</v>
      </c>
      <c r="G48" s="693">
        <v>0</v>
      </c>
      <c r="H48" s="949" t="s">
        <v>1241</v>
      </c>
      <c r="I48" s="962" t="s">
        <v>62</v>
      </c>
      <c r="J48" s="952">
        <v>100</v>
      </c>
      <c r="K48" s="952">
        <v>100</v>
      </c>
      <c r="L48" s="952"/>
    </row>
    <row r="49" spans="2:12" ht="19.5" customHeight="1" x14ac:dyDescent="0.2">
      <c r="B49" s="967"/>
      <c r="C49" s="946"/>
      <c r="D49" s="713" t="s">
        <v>4</v>
      </c>
      <c r="E49" s="693">
        <v>0</v>
      </c>
      <c r="F49" s="693">
        <v>0</v>
      </c>
      <c r="G49" s="693">
        <v>0</v>
      </c>
      <c r="H49" s="951"/>
      <c r="I49" s="963"/>
      <c r="J49" s="953"/>
      <c r="K49" s="953"/>
      <c r="L49" s="953"/>
    </row>
    <row r="50" spans="2:12" ht="33" customHeight="1" x14ac:dyDescent="0.2">
      <c r="B50" s="716" t="s">
        <v>910</v>
      </c>
      <c r="C50" s="746" t="s">
        <v>883</v>
      </c>
      <c r="D50" s="747" t="s">
        <v>1</v>
      </c>
      <c r="E50" s="693">
        <v>10</v>
      </c>
      <c r="F50" s="693">
        <v>0</v>
      </c>
      <c r="G50" s="693">
        <v>0</v>
      </c>
      <c r="H50" s="721" t="s">
        <v>1241</v>
      </c>
      <c r="I50" s="710" t="s">
        <v>62</v>
      </c>
      <c r="J50" s="726">
        <v>100</v>
      </c>
      <c r="K50" s="726"/>
      <c r="L50" s="726"/>
    </row>
    <row r="51" spans="2:12" ht="40.5" customHeight="1" x14ac:dyDescent="0.2">
      <c r="B51" s="716" t="s">
        <v>538</v>
      </c>
      <c r="C51" s="713" t="s">
        <v>514</v>
      </c>
      <c r="D51" s="713" t="s">
        <v>1</v>
      </c>
      <c r="E51" s="693">
        <v>0</v>
      </c>
      <c r="F51" s="693">
        <v>20</v>
      </c>
      <c r="G51" s="693">
        <v>20</v>
      </c>
      <c r="H51" s="721" t="s">
        <v>1242</v>
      </c>
      <c r="I51" s="710" t="s">
        <v>206</v>
      </c>
      <c r="J51" s="726"/>
      <c r="K51" s="726">
        <v>2</v>
      </c>
      <c r="L51" s="726">
        <v>2</v>
      </c>
    </row>
    <row r="52" spans="2:12" ht="32.25" customHeight="1" x14ac:dyDescent="0.2">
      <c r="B52" s="716" t="s">
        <v>537</v>
      </c>
      <c r="C52" s="746" t="s">
        <v>566</v>
      </c>
      <c r="D52" s="746" t="s">
        <v>1</v>
      </c>
      <c r="E52" s="693">
        <v>40</v>
      </c>
      <c r="F52" s="693">
        <v>100</v>
      </c>
      <c r="G52" s="693">
        <v>300</v>
      </c>
      <c r="H52" s="721" t="s">
        <v>1241</v>
      </c>
      <c r="I52" s="746" t="s">
        <v>1042</v>
      </c>
      <c r="J52" s="748"/>
      <c r="K52" s="748"/>
      <c r="L52" s="748">
        <v>1</v>
      </c>
    </row>
    <row r="53" spans="2:12" ht="59.25" customHeight="1" x14ac:dyDescent="0.2">
      <c r="B53" s="716" t="s">
        <v>536</v>
      </c>
      <c r="C53" s="713" t="s">
        <v>911</v>
      </c>
      <c r="D53" s="713" t="s">
        <v>1</v>
      </c>
      <c r="E53" s="693">
        <v>40</v>
      </c>
      <c r="F53" s="693">
        <v>100</v>
      </c>
      <c r="G53" s="693">
        <v>0</v>
      </c>
      <c r="H53" s="721" t="s">
        <v>1243</v>
      </c>
      <c r="I53" s="713" t="s">
        <v>1038</v>
      </c>
      <c r="J53" s="749" t="s">
        <v>159</v>
      </c>
      <c r="K53" s="749" t="s">
        <v>159</v>
      </c>
      <c r="L53" s="749"/>
    </row>
    <row r="54" spans="2:12" ht="24" customHeight="1" x14ac:dyDescent="0.2">
      <c r="B54" s="806" t="s">
        <v>1036</v>
      </c>
      <c r="C54" s="806"/>
      <c r="D54" s="806"/>
      <c r="E54" s="420">
        <f>+E44+E33+E26+E17+E6</f>
        <v>7126.6</v>
      </c>
      <c r="F54" s="420">
        <f>+F44+F33+F26+F17+F6</f>
        <v>7248.3</v>
      </c>
      <c r="G54" s="420">
        <f>+G44+G33+G26+G17+G6</f>
        <v>7103.8</v>
      </c>
      <c r="H54" s="570"/>
      <c r="I54" s="131"/>
      <c r="J54" s="106"/>
      <c r="K54" s="106"/>
      <c r="L54" s="106"/>
    </row>
    <row r="55" spans="2:12" ht="16.5" customHeight="1" x14ac:dyDescent="0.2">
      <c r="B55" s="965"/>
      <c r="C55" s="965"/>
      <c r="D55" s="965"/>
      <c r="E55" s="455">
        <f t="shared" ref="E55:G55" si="3">+E54-E56-E64</f>
        <v>0</v>
      </c>
      <c r="F55" s="455">
        <f t="shared" si="3"/>
        <v>0</v>
      </c>
      <c r="G55" s="455">
        <f t="shared" si="3"/>
        <v>0</v>
      </c>
      <c r="H55" s="547"/>
      <c r="I55" s="131"/>
      <c r="J55" s="107"/>
      <c r="K55" s="107"/>
      <c r="L55" s="107"/>
    </row>
    <row r="56" spans="2:12" s="9" customFormat="1" ht="30" customHeight="1" x14ac:dyDescent="0.2">
      <c r="B56" s="443"/>
      <c r="C56" s="327" t="s">
        <v>843</v>
      </c>
      <c r="D56" s="327"/>
      <c r="E56" s="333">
        <f t="shared" ref="E56:G56" si="4">SUM(E58:E63)</f>
        <v>7126.6</v>
      </c>
      <c r="F56" s="333">
        <f t="shared" si="4"/>
        <v>7248.3</v>
      </c>
      <c r="G56" s="333">
        <f t="shared" si="4"/>
        <v>7103.8</v>
      </c>
      <c r="H56" s="526"/>
      <c r="I56" s="131"/>
      <c r="J56" s="62"/>
      <c r="K56" s="62"/>
      <c r="L56" s="215"/>
    </row>
    <row r="57" spans="2:12" s="9" customFormat="1" ht="17.25" customHeight="1" x14ac:dyDescent="0.2">
      <c r="B57" s="444"/>
      <c r="C57" s="319" t="s">
        <v>844</v>
      </c>
      <c r="D57" s="300"/>
      <c r="E57" s="34"/>
      <c r="F57" s="34"/>
      <c r="G57" s="34"/>
      <c r="H57" s="548"/>
      <c r="I57" s="131"/>
      <c r="J57" s="62"/>
      <c r="K57" s="62"/>
      <c r="L57" s="215"/>
    </row>
    <row r="58" spans="2:12" s="9" customFormat="1" ht="22.5" customHeight="1" x14ac:dyDescent="0.2">
      <c r="B58" s="444"/>
      <c r="C58" s="319" t="s">
        <v>845</v>
      </c>
      <c r="D58" s="300" t="s">
        <v>1</v>
      </c>
      <c r="E58" s="322">
        <f>+E53+E52+E51+E50+E48+E46+E43+E40+E38+E36+E35+E34+E32+E31+E30+E29+E28+E27+E25+E24+E22+E21+E20+E19+E18+E16+E13+E10+E7</f>
        <v>6314.1</v>
      </c>
      <c r="F58" s="322">
        <f t="shared" ref="F58:G58" si="5">+F53+F52+F51+F50+F48+F46+F43+F40+F38+F36+F35+F34+F32+F31+F30+F29+F28+F27+F25+F24+F22+F21+F20+F19+F18+F16+F13+F10+F7</f>
        <v>6498.2</v>
      </c>
      <c r="G58" s="322">
        <f t="shared" si="5"/>
        <v>6227.2</v>
      </c>
      <c r="H58" s="507"/>
      <c r="I58" s="131"/>
      <c r="J58" s="62"/>
      <c r="K58" s="62"/>
      <c r="L58" s="215"/>
    </row>
    <row r="59" spans="2:12" s="9" customFormat="1" ht="22.5" customHeight="1" x14ac:dyDescent="0.2">
      <c r="B59" s="444"/>
      <c r="C59" s="319" t="s">
        <v>846</v>
      </c>
      <c r="D59" s="300" t="s">
        <v>5</v>
      </c>
      <c r="E59" s="322">
        <f>+E45+E42+E23+E14+E11+E9</f>
        <v>93.7</v>
      </c>
      <c r="F59" s="322">
        <f t="shared" ref="F59:G59" si="6">+F45+F42+F23+F14+F11+F9</f>
        <v>94</v>
      </c>
      <c r="G59" s="322">
        <f t="shared" si="6"/>
        <v>94</v>
      </c>
      <c r="H59" s="507"/>
      <c r="I59" s="131"/>
      <c r="J59" s="62"/>
      <c r="K59" s="62"/>
      <c r="L59" s="215"/>
    </row>
    <row r="60" spans="2:12" s="9" customFormat="1" ht="22.5" customHeight="1" x14ac:dyDescent="0.2">
      <c r="B60" s="444"/>
      <c r="C60" s="319" t="s">
        <v>847</v>
      </c>
      <c r="D60" s="300" t="s">
        <v>6</v>
      </c>
      <c r="E60" s="322">
        <f>+E15+E12+E8</f>
        <v>101.80000000000001</v>
      </c>
      <c r="F60" s="322">
        <f>+F15+F12+F8</f>
        <v>95.6</v>
      </c>
      <c r="G60" s="322">
        <f>+G15+G12+G8</f>
        <v>95.6</v>
      </c>
      <c r="H60" s="507"/>
      <c r="I60" s="131"/>
      <c r="J60" s="62"/>
      <c r="K60" s="62"/>
      <c r="L60" s="215"/>
    </row>
    <row r="61" spans="2:12" s="9" customFormat="1" ht="22.5" customHeight="1" x14ac:dyDescent="0.2">
      <c r="B61" s="444"/>
      <c r="C61" s="319" t="s">
        <v>848</v>
      </c>
      <c r="D61" s="300" t="s">
        <v>2</v>
      </c>
      <c r="E61" s="322">
        <f>+E41+E39+E37</f>
        <v>617</v>
      </c>
      <c r="F61" s="322">
        <f t="shared" ref="F61:G61" si="7">+F41+F39+F37</f>
        <v>560.5</v>
      </c>
      <c r="G61" s="322">
        <f t="shared" si="7"/>
        <v>687</v>
      </c>
      <c r="H61" s="507"/>
      <c r="I61" s="131"/>
      <c r="J61" s="62"/>
      <c r="K61" s="62"/>
      <c r="L61" s="215"/>
    </row>
    <row r="62" spans="2:12" s="9" customFormat="1" ht="22.5" customHeight="1" x14ac:dyDescent="0.2">
      <c r="B62" s="444"/>
      <c r="C62" s="319" t="s">
        <v>849</v>
      </c>
      <c r="D62" s="300" t="s">
        <v>4</v>
      </c>
      <c r="E62" s="322">
        <f>+E49+E47</f>
        <v>0</v>
      </c>
      <c r="F62" s="322">
        <f t="shared" ref="F62:G62" si="8">+F49+F47</f>
        <v>0</v>
      </c>
      <c r="G62" s="322">
        <f t="shared" si="8"/>
        <v>0</v>
      </c>
      <c r="H62" s="507"/>
      <c r="I62" s="131"/>
      <c r="J62" s="62"/>
      <c r="K62" s="62"/>
      <c r="L62" s="215"/>
    </row>
    <row r="63" spans="2:12" s="9" customFormat="1" ht="22.5" customHeight="1" x14ac:dyDescent="0.2">
      <c r="B63" s="445"/>
      <c r="C63" s="320" t="s">
        <v>850</v>
      </c>
      <c r="D63" s="301" t="s">
        <v>854</v>
      </c>
      <c r="E63" s="322"/>
      <c r="F63" s="322"/>
      <c r="G63" s="34"/>
      <c r="H63" s="548"/>
      <c r="I63" s="131"/>
      <c r="J63" s="62"/>
      <c r="K63" s="62"/>
      <c r="L63" s="215"/>
    </row>
    <row r="64" spans="2:12" s="9" customFormat="1" ht="46.5" customHeight="1" x14ac:dyDescent="0.2">
      <c r="B64" s="446"/>
      <c r="C64" s="305" t="s">
        <v>851</v>
      </c>
      <c r="D64" s="314" t="s">
        <v>855</v>
      </c>
      <c r="E64" s="309"/>
      <c r="F64" s="309"/>
      <c r="G64" s="309"/>
      <c r="H64" s="502"/>
      <c r="I64" s="131"/>
      <c r="J64" s="62"/>
      <c r="K64" s="62"/>
      <c r="L64" s="215"/>
    </row>
    <row r="65" spans="2:12" s="9" customFormat="1" ht="34.5" customHeight="1" x14ac:dyDescent="0.2">
      <c r="B65" s="751"/>
      <c r="C65" s="311" t="s">
        <v>853</v>
      </c>
      <c r="D65" s="325"/>
      <c r="E65" s="316">
        <f t="shared" ref="E65:G65" si="9">+E64+E56</f>
        <v>7126.6</v>
      </c>
      <c r="F65" s="316">
        <f t="shared" si="9"/>
        <v>7248.3</v>
      </c>
      <c r="G65" s="316">
        <f t="shared" si="9"/>
        <v>7103.8</v>
      </c>
      <c r="H65" s="550"/>
      <c r="I65" s="131"/>
      <c r="J65" s="62"/>
      <c r="K65" s="62"/>
      <c r="L65" s="215"/>
    </row>
    <row r="66" spans="2:12" s="9" customFormat="1" ht="18.75" customHeight="1" x14ac:dyDescent="0.2">
      <c r="B66" s="444"/>
      <c r="C66" s="300" t="s">
        <v>852</v>
      </c>
      <c r="D66" s="300"/>
      <c r="E66" s="34"/>
      <c r="F66" s="34"/>
      <c r="G66" s="34"/>
      <c r="H66" s="548"/>
      <c r="I66" s="131"/>
      <c r="J66" s="62"/>
      <c r="K66" s="62"/>
      <c r="L66" s="215"/>
    </row>
    <row r="67" spans="2:12" ht="30" x14ac:dyDescent="0.2">
      <c r="B67" s="752"/>
      <c r="C67" s="321" t="s">
        <v>1173</v>
      </c>
      <c r="D67" s="487"/>
      <c r="E67" s="310"/>
      <c r="F67" s="310"/>
      <c r="G67" s="310"/>
      <c r="H67" s="496"/>
    </row>
    <row r="72" spans="2:12" x14ac:dyDescent="0.2">
      <c r="E72" s="161"/>
    </row>
  </sheetData>
  <mergeCells count="73">
    <mergeCell ref="B1:L1"/>
    <mergeCell ref="C6:D6"/>
    <mergeCell ref="K8:K9"/>
    <mergeCell ref="C38:C39"/>
    <mergeCell ref="K22:K23"/>
    <mergeCell ref="L36:L37"/>
    <mergeCell ref="J36:J37"/>
    <mergeCell ref="C3:C5"/>
    <mergeCell ref="J22:J23"/>
    <mergeCell ref="B7:B9"/>
    <mergeCell ref="E3:E5"/>
    <mergeCell ref="K13:K15"/>
    <mergeCell ref="K36:K37"/>
    <mergeCell ref="B2:L2"/>
    <mergeCell ref="C7:C9"/>
    <mergeCell ref="B36:B37"/>
    <mergeCell ref="C36:C37"/>
    <mergeCell ref="C40:C41"/>
    <mergeCell ref="B55:D55"/>
    <mergeCell ref="B48:B49"/>
    <mergeCell ref="B54:D54"/>
    <mergeCell ref="C45:C47"/>
    <mergeCell ref="C48:C49"/>
    <mergeCell ref="B38:B39"/>
    <mergeCell ref="B45:B47"/>
    <mergeCell ref="B40:B41"/>
    <mergeCell ref="I36:I37"/>
    <mergeCell ref="I38:I39"/>
    <mergeCell ref="I45:I47"/>
    <mergeCell ref="I48:I49"/>
    <mergeCell ref="H48:H49"/>
    <mergeCell ref="H36:H37"/>
    <mergeCell ref="I40:I41"/>
    <mergeCell ref="H45:H47"/>
    <mergeCell ref="B3:B5"/>
    <mergeCell ref="B10:B12"/>
    <mergeCell ref="J10:J11"/>
    <mergeCell ref="I10:I11"/>
    <mergeCell ref="I3:L3"/>
    <mergeCell ref="I4:I5"/>
    <mergeCell ref="F3:F5"/>
    <mergeCell ref="G3:G5"/>
    <mergeCell ref="K10:K11"/>
    <mergeCell ref="H3:H5"/>
    <mergeCell ref="H10:H12"/>
    <mergeCell ref="H7:H9"/>
    <mergeCell ref="L48:L49"/>
    <mergeCell ref="L40:L41"/>
    <mergeCell ref="J38:J39"/>
    <mergeCell ref="K45:K47"/>
    <mergeCell ref="J48:J49"/>
    <mergeCell ref="K48:K49"/>
    <mergeCell ref="K40:K41"/>
    <mergeCell ref="J40:J41"/>
    <mergeCell ref="L45:L47"/>
    <mergeCell ref="J45:J47"/>
    <mergeCell ref="K38:K39"/>
    <mergeCell ref="L38:L39"/>
    <mergeCell ref="L22:L23"/>
    <mergeCell ref="J13:J15"/>
    <mergeCell ref="B13:B15"/>
    <mergeCell ref="I8:I9"/>
    <mergeCell ref="L13:L15"/>
    <mergeCell ref="J8:J9"/>
    <mergeCell ref="I22:I23"/>
    <mergeCell ref="I13:I15"/>
    <mergeCell ref="C13:C15"/>
    <mergeCell ref="C22:C23"/>
    <mergeCell ref="B22:B23"/>
    <mergeCell ref="L8:L9"/>
    <mergeCell ref="L10:L11"/>
    <mergeCell ref="C10:C12"/>
    <mergeCell ref="H13:H15"/>
  </mergeCells>
  <phoneticPr fontId="13" type="noConversion"/>
  <pageMargins left="0.19685039370078741" right="0.19685039370078741" top="0.19685039370078741" bottom="0.19685039370078741" header="0" footer="0"/>
  <pageSetup paperSize="9" scale="8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B1:L63"/>
  <sheetViews>
    <sheetView zoomScale="85" zoomScaleNormal="85" workbookViewId="0">
      <pane ySplit="5" topLeftCell="A12" activePane="bottomLeft" state="frozen"/>
      <selection activeCell="H12" sqref="H12:H18"/>
      <selection pane="bottomLeft" activeCell="C16" sqref="C16"/>
    </sheetView>
  </sheetViews>
  <sheetFormatPr defaultColWidth="9.140625" defaultRowHeight="12.75" x14ac:dyDescent="0.2"/>
  <cols>
    <col min="1" max="1" width="1.7109375" style="24" customWidth="1"/>
    <col min="2" max="2" width="17.5703125" style="100" customWidth="1"/>
    <col min="3" max="3" width="56.85546875" style="98" customWidth="1"/>
    <col min="4" max="4" width="7.140625" style="162" customWidth="1"/>
    <col min="5" max="7" width="12.28515625" style="163" customWidth="1"/>
    <col min="8" max="8" width="10.85546875" style="183" customWidth="1"/>
    <col min="9" max="9" width="31.5703125" style="163" customWidth="1"/>
    <col min="10" max="11" width="5.42578125" style="183" customWidth="1"/>
    <col min="12" max="12" width="7.7109375" style="183" customWidth="1"/>
    <col min="13" max="16384" width="9.140625" style="24"/>
  </cols>
  <sheetData>
    <row r="1" spans="2:12" s="2" customFormat="1" ht="36" customHeight="1" x14ac:dyDescent="0.2">
      <c r="B1" s="922" t="s">
        <v>1344</v>
      </c>
      <c r="C1" s="922"/>
      <c r="D1" s="922"/>
      <c r="E1" s="922"/>
      <c r="F1" s="922"/>
      <c r="G1" s="922"/>
      <c r="H1" s="922"/>
      <c r="I1" s="922"/>
      <c r="J1" s="922"/>
      <c r="K1" s="922"/>
      <c r="L1" s="922"/>
    </row>
    <row r="2" spans="2:12" ht="17.25" customHeight="1" x14ac:dyDescent="0.2">
      <c r="B2" s="277"/>
      <c r="C2" s="111"/>
      <c r="D2" s="164"/>
      <c r="E2" s="165"/>
      <c r="F2" s="165"/>
      <c r="G2" s="165"/>
      <c r="H2" s="165"/>
      <c r="I2" s="987"/>
      <c r="J2" s="987"/>
      <c r="K2" s="987"/>
      <c r="L2" s="987"/>
    </row>
    <row r="3" spans="2:12" s="29" customFormat="1" ht="26.25" customHeight="1" x14ac:dyDescent="0.2">
      <c r="B3" s="924" t="s">
        <v>317</v>
      </c>
      <c r="C3" s="927" t="s">
        <v>456</v>
      </c>
      <c r="D3" s="317"/>
      <c r="E3" s="881" t="s">
        <v>318</v>
      </c>
      <c r="F3" s="881" t="s">
        <v>319</v>
      </c>
      <c r="G3" s="881" t="s">
        <v>320</v>
      </c>
      <c r="H3" s="930" t="s">
        <v>1174</v>
      </c>
      <c r="I3" s="776" t="s">
        <v>42</v>
      </c>
      <c r="J3" s="776"/>
      <c r="K3" s="776"/>
      <c r="L3" s="776"/>
    </row>
    <row r="4" spans="2:12" s="29" customFormat="1" ht="18.75" customHeight="1" x14ac:dyDescent="0.2">
      <c r="B4" s="925"/>
      <c r="C4" s="928"/>
      <c r="D4" s="318"/>
      <c r="E4" s="881"/>
      <c r="F4" s="881"/>
      <c r="G4" s="881"/>
      <c r="H4" s="930"/>
      <c r="I4" s="930" t="s">
        <v>43</v>
      </c>
      <c r="J4" s="369"/>
      <c r="K4" s="369"/>
      <c r="L4" s="369"/>
    </row>
    <row r="5" spans="2:12" s="29" customFormat="1" ht="58.5" customHeight="1" x14ac:dyDescent="0.2">
      <c r="B5" s="926"/>
      <c r="C5" s="929"/>
      <c r="D5" s="323"/>
      <c r="E5" s="881"/>
      <c r="F5" s="881"/>
      <c r="G5" s="881"/>
      <c r="H5" s="930"/>
      <c r="I5" s="930"/>
      <c r="J5" s="271" t="s">
        <v>927</v>
      </c>
      <c r="K5" s="271" t="s">
        <v>928</v>
      </c>
      <c r="L5" s="271" t="s">
        <v>929</v>
      </c>
    </row>
    <row r="6" spans="2:12" s="29" customFormat="1" ht="39" customHeight="1" x14ac:dyDescent="0.2">
      <c r="B6" s="247" t="s">
        <v>565</v>
      </c>
      <c r="C6" s="989" t="s">
        <v>90</v>
      </c>
      <c r="D6" s="990"/>
      <c r="E6" s="239">
        <f t="shared" ref="E6:G6" si="0">+E7+E8</f>
        <v>111.5</v>
      </c>
      <c r="F6" s="239">
        <f t="shared" si="0"/>
        <v>111.5</v>
      </c>
      <c r="G6" s="239">
        <f t="shared" si="0"/>
        <v>112</v>
      </c>
      <c r="H6" s="522"/>
      <c r="I6" s="228"/>
      <c r="J6" s="342"/>
      <c r="K6" s="342"/>
      <c r="L6" s="342"/>
    </row>
    <row r="7" spans="2:12" ht="24" customHeight="1" x14ac:dyDescent="0.2">
      <c r="B7" s="886" t="s">
        <v>572</v>
      </c>
      <c r="C7" s="802" t="s">
        <v>1217</v>
      </c>
      <c r="D7" s="170" t="s">
        <v>1</v>
      </c>
      <c r="E7" s="172">
        <v>108</v>
      </c>
      <c r="F7" s="172">
        <v>108</v>
      </c>
      <c r="G7" s="172">
        <v>108</v>
      </c>
      <c r="H7" s="483" t="s">
        <v>1234</v>
      </c>
      <c r="I7" s="769" t="s">
        <v>143</v>
      </c>
      <c r="J7" s="931">
        <v>9.5</v>
      </c>
      <c r="K7" s="931">
        <v>10</v>
      </c>
      <c r="L7" s="931">
        <v>10.5</v>
      </c>
    </row>
    <row r="8" spans="2:12" ht="20.25" customHeight="1" x14ac:dyDescent="0.2">
      <c r="B8" s="886"/>
      <c r="C8" s="804"/>
      <c r="D8" s="170" t="s">
        <v>855</v>
      </c>
      <c r="E8" s="172">
        <v>3.5</v>
      </c>
      <c r="F8" s="172">
        <v>3.5</v>
      </c>
      <c r="G8" s="172">
        <v>4</v>
      </c>
      <c r="H8" s="484"/>
      <c r="I8" s="810"/>
      <c r="J8" s="988"/>
      <c r="K8" s="988"/>
      <c r="L8" s="988"/>
    </row>
    <row r="9" spans="2:12" s="45" customFormat="1" ht="19.5" customHeight="1" x14ac:dyDescent="0.2">
      <c r="B9" s="886"/>
      <c r="C9" s="251" t="s">
        <v>567</v>
      </c>
      <c r="D9" s="991"/>
      <c r="E9" s="812"/>
      <c r="F9" s="812"/>
      <c r="G9" s="812"/>
      <c r="H9" s="484"/>
      <c r="I9" s="810"/>
      <c r="J9" s="988"/>
      <c r="K9" s="988"/>
      <c r="L9" s="988"/>
    </row>
    <row r="10" spans="2:12" s="45" customFormat="1" ht="19.5" customHeight="1" x14ac:dyDescent="0.2">
      <c r="B10" s="886"/>
      <c r="C10" s="251" t="s">
        <v>568</v>
      </c>
      <c r="D10" s="992"/>
      <c r="E10" s="813"/>
      <c r="F10" s="813"/>
      <c r="G10" s="813"/>
      <c r="H10" s="484"/>
      <c r="I10" s="810"/>
      <c r="J10" s="988"/>
      <c r="K10" s="988"/>
      <c r="L10" s="988"/>
    </row>
    <row r="11" spans="2:12" s="45" customFormat="1" ht="54.75" customHeight="1" x14ac:dyDescent="0.2">
      <c r="B11" s="886"/>
      <c r="C11" s="251" t="s">
        <v>571</v>
      </c>
      <c r="D11" s="992"/>
      <c r="E11" s="813"/>
      <c r="F11" s="813"/>
      <c r="G11" s="813"/>
      <c r="H11" s="484"/>
      <c r="I11" s="810"/>
      <c r="J11" s="988"/>
      <c r="K11" s="988"/>
      <c r="L11" s="988"/>
    </row>
    <row r="12" spans="2:12" s="45" customFormat="1" ht="16.5" customHeight="1" x14ac:dyDescent="0.2">
      <c r="B12" s="886"/>
      <c r="C12" s="41" t="s">
        <v>149</v>
      </c>
      <c r="D12" s="992"/>
      <c r="E12" s="813"/>
      <c r="F12" s="813"/>
      <c r="G12" s="813"/>
      <c r="H12" s="484"/>
      <c r="I12" s="810"/>
      <c r="J12" s="988"/>
      <c r="K12" s="988"/>
      <c r="L12" s="988"/>
    </row>
    <row r="13" spans="2:12" s="45" customFormat="1" ht="24" customHeight="1" x14ac:dyDescent="0.2">
      <c r="B13" s="886"/>
      <c r="C13" s="41" t="s">
        <v>141</v>
      </c>
      <c r="D13" s="992"/>
      <c r="E13" s="813"/>
      <c r="F13" s="813"/>
      <c r="G13" s="813"/>
      <c r="H13" s="484"/>
      <c r="I13" s="810"/>
      <c r="J13" s="988"/>
      <c r="K13" s="988"/>
      <c r="L13" s="988"/>
    </row>
    <row r="14" spans="2:12" s="45" customFormat="1" ht="19.5" customHeight="1" x14ac:dyDescent="0.2">
      <c r="B14" s="886"/>
      <c r="C14" s="41" t="s">
        <v>128</v>
      </c>
      <c r="D14" s="992"/>
      <c r="E14" s="813"/>
      <c r="F14" s="813"/>
      <c r="G14" s="813"/>
      <c r="H14" s="484"/>
      <c r="I14" s="810"/>
      <c r="J14" s="988"/>
      <c r="K14" s="988"/>
      <c r="L14" s="988"/>
    </row>
    <row r="15" spans="2:12" s="45" customFormat="1" ht="18.75" customHeight="1" x14ac:dyDescent="0.2">
      <c r="B15" s="886"/>
      <c r="C15" s="41" t="s">
        <v>569</v>
      </c>
      <c r="D15" s="992"/>
      <c r="E15" s="813"/>
      <c r="F15" s="813"/>
      <c r="G15" s="813"/>
      <c r="H15" s="484"/>
      <c r="I15" s="810"/>
      <c r="J15" s="988"/>
      <c r="K15" s="988"/>
      <c r="L15" s="988"/>
    </row>
    <row r="16" spans="2:12" s="45" customFormat="1" ht="29.25" customHeight="1" x14ac:dyDescent="0.2">
      <c r="B16" s="886"/>
      <c r="C16" s="41" t="s">
        <v>570</v>
      </c>
      <c r="D16" s="993"/>
      <c r="E16" s="814"/>
      <c r="F16" s="814"/>
      <c r="G16" s="814"/>
      <c r="H16" s="485"/>
      <c r="I16" s="770"/>
      <c r="J16" s="932"/>
      <c r="K16" s="932"/>
      <c r="L16" s="932"/>
    </row>
    <row r="17" spans="2:12" ht="36" customHeight="1" x14ac:dyDescent="0.2">
      <c r="B17" s="247" t="s">
        <v>573</v>
      </c>
      <c r="C17" s="228" t="s">
        <v>126</v>
      </c>
      <c r="D17" s="228"/>
      <c r="E17" s="239">
        <f t="shared" ref="E17:G17" si="1">SUM(E18:E39)</f>
        <v>574.29999999999995</v>
      </c>
      <c r="F17" s="239">
        <f t="shared" si="1"/>
        <v>874.5</v>
      </c>
      <c r="G17" s="239">
        <f t="shared" si="1"/>
        <v>1439.5</v>
      </c>
      <c r="H17" s="522"/>
      <c r="I17" s="228"/>
      <c r="J17" s="342"/>
      <c r="K17" s="342"/>
      <c r="L17" s="342"/>
    </row>
    <row r="18" spans="2:12" ht="58.5" customHeight="1" x14ac:dyDescent="0.2">
      <c r="B18" s="49" t="s">
        <v>575</v>
      </c>
      <c r="C18" s="49" t="s">
        <v>574</v>
      </c>
      <c r="D18" s="170" t="s">
        <v>1</v>
      </c>
      <c r="E18" s="172">
        <v>3</v>
      </c>
      <c r="F18" s="172">
        <v>3</v>
      </c>
      <c r="G18" s="172">
        <v>3</v>
      </c>
      <c r="H18" s="493" t="s">
        <v>1219</v>
      </c>
      <c r="I18" s="167" t="s">
        <v>239</v>
      </c>
      <c r="J18" s="168">
        <v>1</v>
      </c>
      <c r="K18" s="168">
        <v>1</v>
      </c>
      <c r="L18" s="168">
        <v>1</v>
      </c>
    </row>
    <row r="19" spans="2:12" ht="23.25" customHeight="1" x14ac:dyDescent="0.2">
      <c r="B19" s="886" t="s">
        <v>577</v>
      </c>
      <c r="C19" s="921" t="s">
        <v>576</v>
      </c>
      <c r="D19" s="173" t="s">
        <v>1</v>
      </c>
      <c r="E19" s="136">
        <v>50</v>
      </c>
      <c r="F19" s="136">
        <v>50</v>
      </c>
      <c r="G19" s="136">
        <v>50</v>
      </c>
      <c r="H19" s="812" t="s">
        <v>1218</v>
      </c>
      <c r="I19" s="793" t="s">
        <v>207</v>
      </c>
      <c r="J19" s="994">
        <v>5</v>
      </c>
      <c r="K19" s="994">
        <v>3</v>
      </c>
      <c r="L19" s="994">
        <v>3</v>
      </c>
    </row>
    <row r="20" spans="2:12" ht="23.25" customHeight="1" x14ac:dyDescent="0.2">
      <c r="B20" s="886"/>
      <c r="C20" s="921"/>
      <c r="D20" s="173" t="s">
        <v>855</v>
      </c>
      <c r="E20" s="136">
        <v>10</v>
      </c>
      <c r="F20" s="136">
        <v>10</v>
      </c>
      <c r="G20" s="136">
        <v>10</v>
      </c>
      <c r="H20" s="814"/>
      <c r="I20" s="793"/>
      <c r="J20" s="994"/>
      <c r="K20" s="994"/>
      <c r="L20" s="994"/>
    </row>
    <row r="21" spans="2:12" ht="42.75" customHeight="1" x14ac:dyDescent="0.2">
      <c r="B21" s="49" t="s">
        <v>578</v>
      </c>
      <c r="C21" s="84" t="s">
        <v>1236</v>
      </c>
      <c r="D21" s="173" t="s">
        <v>1</v>
      </c>
      <c r="E21" s="174">
        <v>100</v>
      </c>
      <c r="F21" s="174">
        <v>150</v>
      </c>
      <c r="G21" s="174">
        <v>150</v>
      </c>
      <c r="H21" s="541" t="s">
        <v>1233</v>
      </c>
      <c r="I21" s="169" t="s">
        <v>93</v>
      </c>
      <c r="J21" s="171">
        <v>6</v>
      </c>
      <c r="K21" s="171">
        <v>6</v>
      </c>
      <c r="L21" s="171">
        <v>6</v>
      </c>
    </row>
    <row r="22" spans="2:12" ht="18" customHeight="1" x14ac:dyDescent="0.2">
      <c r="B22" s="916" t="s">
        <v>579</v>
      </c>
      <c r="C22" s="919" t="s">
        <v>871</v>
      </c>
      <c r="D22" s="175" t="s">
        <v>1</v>
      </c>
      <c r="E22" s="25">
        <v>103</v>
      </c>
      <c r="F22" s="136">
        <v>100</v>
      </c>
      <c r="G22" s="136">
        <v>0</v>
      </c>
      <c r="H22" s="812" t="s">
        <v>1219</v>
      </c>
      <c r="I22" s="769" t="s">
        <v>106</v>
      </c>
      <c r="J22" s="978"/>
      <c r="K22" s="978"/>
      <c r="L22" s="978">
        <v>1</v>
      </c>
    </row>
    <row r="23" spans="2:12" ht="18" customHeight="1" x14ac:dyDescent="0.2">
      <c r="B23" s="917"/>
      <c r="C23" s="920"/>
      <c r="D23" s="173" t="s">
        <v>855</v>
      </c>
      <c r="E23" s="174">
        <v>28.8</v>
      </c>
      <c r="F23" s="174">
        <v>0</v>
      </c>
      <c r="G23" s="174">
        <v>0</v>
      </c>
      <c r="H23" s="814"/>
      <c r="I23" s="770"/>
      <c r="J23" s="979"/>
      <c r="K23" s="979"/>
      <c r="L23" s="979"/>
    </row>
    <row r="24" spans="2:12" ht="18" customHeight="1" x14ac:dyDescent="0.2">
      <c r="B24" s="916" t="s">
        <v>580</v>
      </c>
      <c r="C24" s="919" t="s">
        <v>581</v>
      </c>
      <c r="D24" s="175" t="s">
        <v>1</v>
      </c>
      <c r="E24" s="136">
        <v>50</v>
      </c>
      <c r="F24" s="136">
        <v>50</v>
      </c>
      <c r="G24" s="136">
        <v>50</v>
      </c>
      <c r="H24" s="812" t="s">
        <v>1221</v>
      </c>
      <c r="I24" s="769" t="s">
        <v>106</v>
      </c>
      <c r="J24" s="978"/>
      <c r="K24" s="978"/>
      <c r="L24" s="978">
        <v>1</v>
      </c>
    </row>
    <row r="25" spans="2:12" ht="26.25" customHeight="1" x14ac:dyDescent="0.2">
      <c r="B25" s="917"/>
      <c r="C25" s="920"/>
      <c r="D25" s="173" t="s">
        <v>855</v>
      </c>
      <c r="E25" s="174">
        <v>155.5</v>
      </c>
      <c r="F25" s="174">
        <v>155.5</v>
      </c>
      <c r="G25" s="174">
        <v>155.5</v>
      </c>
      <c r="H25" s="814"/>
      <c r="I25" s="770"/>
      <c r="J25" s="979"/>
      <c r="K25" s="979"/>
      <c r="L25" s="979"/>
    </row>
    <row r="26" spans="2:12" ht="51" customHeight="1" x14ac:dyDescent="0.2">
      <c r="B26" s="49" t="s">
        <v>582</v>
      </c>
      <c r="C26" s="84" t="s">
        <v>891</v>
      </c>
      <c r="D26" s="175" t="s">
        <v>1</v>
      </c>
      <c r="E26" s="136">
        <v>3</v>
      </c>
      <c r="F26" s="136">
        <v>3</v>
      </c>
      <c r="G26" s="136">
        <v>3</v>
      </c>
      <c r="H26" s="493" t="s">
        <v>1221</v>
      </c>
      <c r="I26" s="169" t="s">
        <v>272</v>
      </c>
      <c r="J26" s="83" t="s">
        <v>273</v>
      </c>
      <c r="K26" s="157" t="s">
        <v>167</v>
      </c>
      <c r="L26" s="157" t="s">
        <v>167</v>
      </c>
    </row>
    <row r="27" spans="2:12" s="71" customFormat="1" ht="49.5" customHeight="1" x14ac:dyDescent="0.2">
      <c r="B27" s="88" t="s">
        <v>583</v>
      </c>
      <c r="C27" s="88" t="s">
        <v>742</v>
      </c>
      <c r="D27" s="180" t="s">
        <v>1</v>
      </c>
      <c r="E27" s="172">
        <v>25</v>
      </c>
      <c r="F27" s="172">
        <v>25</v>
      </c>
      <c r="G27" s="172">
        <v>25</v>
      </c>
      <c r="H27" s="493" t="s">
        <v>1221</v>
      </c>
      <c r="I27" s="60" t="s">
        <v>182</v>
      </c>
      <c r="J27" s="60">
        <v>3</v>
      </c>
      <c r="K27" s="60">
        <v>3</v>
      </c>
      <c r="L27" s="60">
        <v>3</v>
      </c>
    </row>
    <row r="28" spans="2:12" ht="41.25" customHeight="1" x14ac:dyDescent="0.2">
      <c r="B28" s="88" t="s">
        <v>584</v>
      </c>
      <c r="C28" s="84" t="s">
        <v>701</v>
      </c>
      <c r="D28" s="173" t="s">
        <v>1</v>
      </c>
      <c r="E28" s="176">
        <v>3</v>
      </c>
      <c r="F28" s="176">
        <v>3</v>
      </c>
      <c r="G28" s="176">
        <v>3</v>
      </c>
      <c r="H28" s="542" t="s">
        <v>1220</v>
      </c>
      <c r="I28" s="177" t="s">
        <v>170</v>
      </c>
      <c r="J28" s="157" t="s">
        <v>165</v>
      </c>
      <c r="K28" s="157" t="s">
        <v>165</v>
      </c>
      <c r="L28" s="157" t="s">
        <v>165</v>
      </c>
    </row>
    <row r="29" spans="2:12" ht="32.25" customHeight="1" x14ac:dyDescent="0.2">
      <c r="B29" s="88" t="s">
        <v>586</v>
      </c>
      <c r="C29" s="86" t="s">
        <v>585</v>
      </c>
      <c r="D29" s="173" t="s">
        <v>1</v>
      </c>
      <c r="E29" s="176">
        <v>0</v>
      </c>
      <c r="F29" s="176">
        <v>10</v>
      </c>
      <c r="G29" s="176">
        <v>20</v>
      </c>
      <c r="H29" s="541" t="s">
        <v>1221</v>
      </c>
      <c r="I29" s="252" t="s">
        <v>1090</v>
      </c>
      <c r="J29" s="244"/>
      <c r="K29" s="244" t="s">
        <v>165</v>
      </c>
      <c r="L29" s="244" t="s">
        <v>1091</v>
      </c>
    </row>
    <row r="30" spans="2:12" s="71" customFormat="1" ht="24" customHeight="1" x14ac:dyDescent="0.2">
      <c r="B30" s="802" t="s">
        <v>587</v>
      </c>
      <c r="C30" s="802" t="s">
        <v>908</v>
      </c>
      <c r="D30" s="169" t="s">
        <v>1</v>
      </c>
      <c r="E30" s="136">
        <v>20</v>
      </c>
      <c r="F30" s="136">
        <v>100</v>
      </c>
      <c r="G30" s="136">
        <v>100</v>
      </c>
      <c r="H30" s="483" t="s">
        <v>1221</v>
      </c>
      <c r="I30" s="800" t="s">
        <v>263</v>
      </c>
      <c r="J30" s="791"/>
      <c r="K30" s="791"/>
      <c r="L30" s="791" t="s">
        <v>67</v>
      </c>
    </row>
    <row r="31" spans="2:12" s="71" customFormat="1" ht="24" customHeight="1" x14ac:dyDescent="0.2">
      <c r="B31" s="804"/>
      <c r="C31" s="804"/>
      <c r="D31" s="169" t="s">
        <v>2</v>
      </c>
      <c r="E31" s="136">
        <v>0</v>
      </c>
      <c r="F31" s="136">
        <v>135</v>
      </c>
      <c r="G31" s="136">
        <v>570</v>
      </c>
      <c r="H31" s="485"/>
      <c r="I31" s="805"/>
      <c r="J31" s="794"/>
      <c r="K31" s="794"/>
      <c r="L31" s="794"/>
    </row>
    <row r="32" spans="2:12" ht="41.25" customHeight="1" x14ac:dyDescent="0.2">
      <c r="B32" s="235" t="s">
        <v>588</v>
      </c>
      <c r="C32" s="84" t="s">
        <v>741</v>
      </c>
      <c r="D32" s="175" t="s">
        <v>1</v>
      </c>
      <c r="E32" s="136">
        <v>0</v>
      </c>
      <c r="F32" s="136">
        <v>0</v>
      </c>
      <c r="G32" s="136">
        <v>100</v>
      </c>
      <c r="H32" s="493" t="s">
        <v>1221</v>
      </c>
      <c r="I32" s="169" t="s">
        <v>112</v>
      </c>
      <c r="J32" s="157"/>
      <c r="K32" s="157"/>
      <c r="L32" s="157" t="s">
        <v>67</v>
      </c>
    </row>
    <row r="33" spans="2:12" ht="15" customHeight="1" x14ac:dyDescent="0.2">
      <c r="B33" s="802" t="s">
        <v>589</v>
      </c>
      <c r="C33" s="921" t="s">
        <v>857</v>
      </c>
      <c r="D33" s="178" t="s">
        <v>1</v>
      </c>
      <c r="E33" s="136">
        <v>18</v>
      </c>
      <c r="F33" s="136">
        <v>40</v>
      </c>
      <c r="G33" s="136">
        <v>100</v>
      </c>
      <c r="H33" s="483" t="s">
        <v>1219</v>
      </c>
      <c r="I33" s="769" t="s">
        <v>171</v>
      </c>
      <c r="J33" s="978" t="s">
        <v>172</v>
      </c>
      <c r="K33" s="159" t="s">
        <v>173</v>
      </c>
      <c r="L33" s="159" t="s">
        <v>174</v>
      </c>
    </row>
    <row r="34" spans="2:12" ht="21" customHeight="1" x14ac:dyDescent="0.2">
      <c r="B34" s="803"/>
      <c r="C34" s="999"/>
      <c r="D34" s="178" t="s">
        <v>1</v>
      </c>
      <c r="E34" s="136">
        <v>0</v>
      </c>
      <c r="F34" s="136">
        <v>0</v>
      </c>
      <c r="G34" s="136">
        <v>0</v>
      </c>
      <c r="H34" s="484"/>
      <c r="I34" s="810"/>
      <c r="J34" s="980"/>
      <c r="K34" s="179"/>
      <c r="L34" s="179"/>
    </row>
    <row r="35" spans="2:12" ht="21" customHeight="1" x14ac:dyDescent="0.2">
      <c r="B35" s="804"/>
      <c r="C35" s="920"/>
      <c r="D35" s="178" t="s">
        <v>855</v>
      </c>
      <c r="E35" s="136">
        <v>5</v>
      </c>
      <c r="F35" s="136">
        <v>40</v>
      </c>
      <c r="G35" s="136">
        <v>100</v>
      </c>
      <c r="H35" s="485"/>
      <c r="I35" s="770"/>
      <c r="J35" s="979"/>
      <c r="K35" s="160"/>
      <c r="L35" s="160"/>
    </row>
    <row r="36" spans="2:12" s="209" customFormat="1" ht="21.75" hidden="1" customHeight="1" x14ac:dyDescent="0.2">
      <c r="B36" s="809" t="s">
        <v>47</v>
      </c>
      <c r="C36" s="807" t="s">
        <v>208</v>
      </c>
      <c r="D36" s="253" t="s">
        <v>1</v>
      </c>
      <c r="E36" s="243">
        <v>0</v>
      </c>
      <c r="F36" s="243">
        <v>0</v>
      </c>
      <c r="G36" s="243">
        <v>0</v>
      </c>
      <c r="H36" s="505"/>
      <c r="I36" s="807" t="s">
        <v>104</v>
      </c>
      <c r="J36" s="985">
        <v>1</v>
      </c>
      <c r="K36" s="985"/>
      <c r="L36" s="985"/>
    </row>
    <row r="37" spans="2:12" s="209" customFormat="1" ht="24.75" hidden="1" customHeight="1" x14ac:dyDescent="0.2">
      <c r="B37" s="809"/>
      <c r="C37" s="807"/>
      <c r="D37" s="253" t="s">
        <v>2</v>
      </c>
      <c r="E37" s="243">
        <v>0</v>
      </c>
      <c r="F37" s="243">
        <v>0</v>
      </c>
      <c r="G37" s="243">
        <v>0</v>
      </c>
      <c r="H37" s="505"/>
      <c r="I37" s="807"/>
      <c r="J37" s="985"/>
      <c r="K37" s="985"/>
      <c r="L37" s="985"/>
    </row>
    <row r="38" spans="2:12" s="209" customFormat="1" ht="27" hidden="1" customHeight="1" x14ac:dyDescent="0.2">
      <c r="B38" s="809" t="s">
        <v>49</v>
      </c>
      <c r="C38" s="807" t="s">
        <v>153</v>
      </c>
      <c r="D38" s="253" t="s">
        <v>1</v>
      </c>
      <c r="E38" s="243">
        <v>0</v>
      </c>
      <c r="F38" s="243">
        <v>0</v>
      </c>
      <c r="G38" s="243">
        <v>0</v>
      </c>
      <c r="H38" s="505"/>
      <c r="I38" s="986" t="s">
        <v>61</v>
      </c>
      <c r="J38" s="983">
        <v>2</v>
      </c>
      <c r="K38" s="1002"/>
      <c r="L38" s="1002"/>
    </row>
    <row r="39" spans="2:12" s="209" customFormat="1" ht="27" hidden="1" customHeight="1" x14ac:dyDescent="0.2">
      <c r="B39" s="809"/>
      <c r="C39" s="807"/>
      <c r="D39" s="253" t="s">
        <v>855</v>
      </c>
      <c r="E39" s="243">
        <v>0</v>
      </c>
      <c r="F39" s="243">
        <v>0</v>
      </c>
      <c r="G39" s="243">
        <v>0</v>
      </c>
      <c r="H39" s="505"/>
      <c r="I39" s="986"/>
      <c r="J39" s="984"/>
      <c r="K39" s="1003"/>
      <c r="L39" s="1003"/>
    </row>
    <row r="40" spans="2:12" ht="45" customHeight="1" x14ac:dyDescent="0.2">
      <c r="B40" s="247" t="s">
        <v>590</v>
      </c>
      <c r="C40" s="227" t="s">
        <v>105</v>
      </c>
      <c r="D40" s="227"/>
      <c r="E40" s="239">
        <f>SUM(E41:E49)</f>
        <v>350</v>
      </c>
      <c r="F40" s="239">
        <f>SUM(F41:F49)</f>
        <v>615</v>
      </c>
      <c r="G40" s="239">
        <f>SUM(G41:G49)</f>
        <v>490</v>
      </c>
      <c r="H40" s="543"/>
      <c r="I40" s="241"/>
      <c r="J40" s="389"/>
      <c r="K40" s="389"/>
      <c r="L40" s="389"/>
    </row>
    <row r="41" spans="2:12" ht="44.25" customHeight="1" x14ac:dyDescent="0.2">
      <c r="B41" s="88" t="s">
        <v>591</v>
      </c>
      <c r="C41" s="84" t="s">
        <v>592</v>
      </c>
      <c r="D41" s="169" t="s">
        <v>1</v>
      </c>
      <c r="E41" s="172">
        <v>300</v>
      </c>
      <c r="F41" s="172">
        <v>300</v>
      </c>
      <c r="G41" s="172">
        <v>0</v>
      </c>
      <c r="H41" s="493" t="s">
        <v>1235</v>
      </c>
      <c r="I41" s="158" t="s">
        <v>209</v>
      </c>
      <c r="J41" s="157" t="s">
        <v>60</v>
      </c>
      <c r="K41" s="157" t="s">
        <v>177</v>
      </c>
      <c r="L41" s="157" t="s">
        <v>177</v>
      </c>
    </row>
    <row r="42" spans="2:12" ht="48" customHeight="1" x14ac:dyDescent="0.2">
      <c r="B42" s="88" t="s">
        <v>594</v>
      </c>
      <c r="C42" s="84" t="s">
        <v>907</v>
      </c>
      <c r="D42" s="178" t="s">
        <v>1</v>
      </c>
      <c r="E42" s="136">
        <v>0</v>
      </c>
      <c r="F42" s="136">
        <v>200</v>
      </c>
      <c r="G42" s="136">
        <v>0</v>
      </c>
      <c r="H42" s="493" t="s">
        <v>1221</v>
      </c>
      <c r="I42" s="169" t="s">
        <v>131</v>
      </c>
      <c r="J42" s="168"/>
      <c r="K42" s="168">
        <v>1</v>
      </c>
      <c r="L42" s="168"/>
    </row>
    <row r="43" spans="2:12" ht="33" customHeight="1" x14ac:dyDescent="0.2">
      <c r="B43" s="901" t="s">
        <v>868</v>
      </c>
      <c r="C43" s="921" t="s">
        <v>909</v>
      </c>
      <c r="D43" s="169" t="s">
        <v>1</v>
      </c>
      <c r="E43" s="172">
        <v>0</v>
      </c>
      <c r="F43" s="172">
        <v>15</v>
      </c>
      <c r="G43" s="172">
        <v>70</v>
      </c>
      <c r="H43" s="483" t="s">
        <v>1219</v>
      </c>
      <c r="I43" s="800" t="s">
        <v>1087</v>
      </c>
      <c r="J43" s="791"/>
      <c r="K43" s="791"/>
      <c r="L43" s="1004" t="s">
        <v>1017</v>
      </c>
    </row>
    <row r="44" spans="2:12" ht="33" customHeight="1" x14ac:dyDescent="0.2">
      <c r="B44" s="901"/>
      <c r="C44" s="921"/>
      <c r="D44" s="169" t="s">
        <v>2</v>
      </c>
      <c r="E44" s="172">
        <v>0</v>
      </c>
      <c r="F44" s="172">
        <v>100</v>
      </c>
      <c r="G44" s="172">
        <v>400</v>
      </c>
      <c r="H44" s="485"/>
      <c r="I44" s="805"/>
      <c r="J44" s="794"/>
      <c r="K44" s="794"/>
      <c r="L44" s="1005"/>
    </row>
    <row r="45" spans="2:12" ht="30" customHeight="1" x14ac:dyDescent="0.2">
      <c r="B45" s="88" t="s">
        <v>869</v>
      </c>
      <c r="C45" s="84" t="s">
        <v>593</v>
      </c>
      <c r="D45" s="135" t="s">
        <v>1</v>
      </c>
      <c r="E45" s="188">
        <v>0</v>
      </c>
      <c r="F45" s="188">
        <v>0</v>
      </c>
      <c r="G45" s="188">
        <v>20</v>
      </c>
      <c r="H45" s="544" t="s">
        <v>1232</v>
      </c>
      <c r="I45" s="189" t="s">
        <v>1088</v>
      </c>
      <c r="J45" s="170"/>
      <c r="K45" s="170"/>
      <c r="L45" s="170">
        <v>1</v>
      </c>
    </row>
    <row r="46" spans="2:12" ht="17.25" customHeight="1" x14ac:dyDescent="0.2">
      <c r="B46" s="802" t="s">
        <v>595</v>
      </c>
      <c r="C46" s="919" t="s">
        <v>596</v>
      </c>
      <c r="D46" s="169" t="s">
        <v>1</v>
      </c>
      <c r="E46" s="172">
        <v>50</v>
      </c>
      <c r="F46" s="172">
        <v>0</v>
      </c>
      <c r="G46" s="172">
        <v>0</v>
      </c>
      <c r="H46" s="981" t="s">
        <v>1222</v>
      </c>
      <c r="I46" s="189" t="s">
        <v>1089</v>
      </c>
      <c r="J46" s="170">
        <v>1</v>
      </c>
      <c r="K46" s="170"/>
      <c r="L46" s="170"/>
    </row>
    <row r="47" spans="2:12" ht="29.25" customHeight="1" x14ac:dyDescent="0.2">
      <c r="B47" s="804"/>
      <c r="C47" s="920"/>
      <c r="D47" s="169" t="s">
        <v>749</v>
      </c>
      <c r="E47" s="288">
        <v>0</v>
      </c>
      <c r="F47" s="288">
        <v>0</v>
      </c>
      <c r="G47" s="288">
        <v>0</v>
      </c>
      <c r="H47" s="982"/>
      <c r="I47" s="158"/>
      <c r="J47" s="157"/>
      <c r="K47" s="157"/>
      <c r="L47" s="157"/>
    </row>
    <row r="48" spans="2:12" s="209" customFormat="1" ht="17.25" hidden="1" customHeight="1" x14ac:dyDescent="0.2">
      <c r="B48" s="997"/>
      <c r="C48" s="1000" t="s">
        <v>260</v>
      </c>
      <c r="D48" s="253" t="s">
        <v>2</v>
      </c>
      <c r="E48" s="254">
        <v>0</v>
      </c>
      <c r="F48" s="254">
        <v>0</v>
      </c>
      <c r="G48" s="254">
        <v>0</v>
      </c>
      <c r="H48" s="545"/>
      <c r="I48" s="797" t="s">
        <v>261</v>
      </c>
      <c r="J48" s="789" t="s">
        <v>63</v>
      </c>
      <c r="K48" s="789"/>
      <c r="L48" s="789"/>
    </row>
    <row r="49" spans="2:12" s="209" customFormat="1" ht="17.25" hidden="1" customHeight="1" x14ac:dyDescent="0.2">
      <c r="B49" s="998"/>
      <c r="C49" s="1001"/>
      <c r="D49" s="253" t="s">
        <v>5</v>
      </c>
      <c r="E49" s="254">
        <v>0</v>
      </c>
      <c r="F49" s="254">
        <v>0</v>
      </c>
      <c r="G49" s="254">
        <v>0</v>
      </c>
      <c r="H49" s="546"/>
      <c r="I49" s="798"/>
      <c r="J49" s="790"/>
      <c r="K49" s="790"/>
      <c r="L49" s="790"/>
    </row>
    <row r="50" spans="2:12" ht="23.25" customHeight="1" x14ac:dyDescent="0.2">
      <c r="B50" s="839" t="s">
        <v>1036</v>
      </c>
      <c r="C50" s="839"/>
      <c r="D50" s="840"/>
      <c r="E50" s="428">
        <f>+E40+E17+E6</f>
        <v>1035.8</v>
      </c>
      <c r="F50" s="428">
        <f>+F40+F17+F6</f>
        <v>1601</v>
      </c>
      <c r="G50" s="428">
        <f>+G40+G17+G6</f>
        <v>2041.5</v>
      </c>
      <c r="H50" s="551"/>
      <c r="I50" s="182"/>
    </row>
    <row r="51" spans="2:12" ht="17.25" customHeight="1" x14ac:dyDescent="0.2">
      <c r="B51" s="995"/>
      <c r="C51" s="995"/>
      <c r="D51" s="996"/>
      <c r="E51" s="456">
        <f t="shared" ref="E51:G51" si="2">+E50-E52-E60</f>
        <v>0</v>
      </c>
      <c r="F51" s="456">
        <f t="shared" si="2"/>
        <v>0</v>
      </c>
      <c r="G51" s="470">
        <f t="shared" si="2"/>
        <v>0</v>
      </c>
      <c r="H51" s="547"/>
      <c r="I51" s="457"/>
    </row>
    <row r="52" spans="2:12" s="9" customFormat="1" ht="30" customHeight="1" x14ac:dyDescent="0.2">
      <c r="B52" s="313"/>
      <c r="C52" s="343" t="s">
        <v>843</v>
      </c>
      <c r="D52" s="324"/>
      <c r="E52" s="309">
        <f t="shared" ref="E52:G52" si="3">SUM(E54:E59)</f>
        <v>833</v>
      </c>
      <c r="F52" s="309">
        <f t="shared" si="3"/>
        <v>1392</v>
      </c>
      <c r="G52" s="309">
        <f t="shared" si="3"/>
        <v>1772</v>
      </c>
      <c r="H52" s="502"/>
      <c r="I52" s="62"/>
      <c r="J52" s="62"/>
      <c r="K52" s="62"/>
      <c r="L52" s="215"/>
    </row>
    <row r="53" spans="2:12" s="9" customFormat="1" ht="17.25" customHeight="1" x14ac:dyDescent="0.2">
      <c r="B53" s="300"/>
      <c r="C53" s="319" t="s">
        <v>844</v>
      </c>
      <c r="D53" s="300"/>
      <c r="E53" s="34"/>
      <c r="F53" s="34"/>
      <c r="G53" s="34"/>
      <c r="H53" s="548"/>
      <c r="I53" s="211"/>
      <c r="J53" s="62"/>
      <c r="K53" s="62"/>
      <c r="L53" s="215"/>
    </row>
    <row r="54" spans="2:12" s="9" customFormat="1" ht="16.5" customHeight="1" x14ac:dyDescent="0.2">
      <c r="B54" s="300"/>
      <c r="C54" s="319" t="s">
        <v>845</v>
      </c>
      <c r="D54" s="300" t="s">
        <v>1</v>
      </c>
      <c r="E54" s="322">
        <f t="shared" ref="E54:G54" si="4">+E46+E45+E43+E42+E41+E38+E36+E34+E33+E32+E30+E29+E28+E27+E26+E24+E22+E21+E19+E18+E7</f>
        <v>833</v>
      </c>
      <c r="F54" s="322">
        <f t="shared" si="4"/>
        <v>1157</v>
      </c>
      <c r="G54" s="322">
        <f t="shared" si="4"/>
        <v>802</v>
      </c>
      <c r="H54" s="507"/>
      <c r="I54" s="458"/>
      <c r="J54" s="458"/>
      <c r="K54" s="458"/>
      <c r="L54" s="458"/>
    </row>
    <row r="55" spans="2:12" s="9" customFormat="1" ht="16.5" customHeight="1" x14ac:dyDescent="0.2">
      <c r="B55" s="300"/>
      <c r="C55" s="319" t="s">
        <v>846</v>
      </c>
      <c r="D55" s="300" t="s">
        <v>5</v>
      </c>
      <c r="E55" s="322">
        <f t="shared" ref="E55:G55" si="5">+E49</f>
        <v>0</v>
      </c>
      <c r="F55" s="322">
        <f t="shared" si="5"/>
        <v>0</v>
      </c>
      <c r="G55" s="322">
        <f t="shared" si="5"/>
        <v>0</v>
      </c>
      <c r="H55" s="507"/>
      <c r="I55" s="211"/>
      <c r="J55" s="62"/>
      <c r="K55" s="62"/>
      <c r="L55" s="215"/>
    </row>
    <row r="56" spans="2:12" s="9" customFormat="1" ht="16.5" customHeight="1" x14ac:dyDescent="0.2">
      <c r="B56" s="300"/>
      <c r="C56" s="319" t="s">
        <v>847</v>
      </c>
      <c r="D56" s="300" t="s">
        <v>6</v>
      </c>
      <c r="E56" s="322"/>
      <c r="F56" s="322"/>
      <c r="G56" s="322"/>
      <c r="H56" s="507"/>
      <c r="I56" s="211"/>
      <c r="J56" s="62"/>
      <c r="K56" s="62"/>
      <c r="L56" s="215"/>
    </row>
    <row r="57" spans="2:12" s="9" customFormat="1" ht="16.5" customHeight="1" x14ac:dyDescent="0.2">
      <c r="B57" s="300"/>
      <c r="C57" s="319" t="s">
        <v>848</v>
      </c>
      <c r="D57" s="300" t="s">
        <v>2</v>
      </c>
      <c r="E57" s="322">
        <f>+E48+E44+E37+E31</f>
        <v>0</v>
      </c>
      <c r="F57" s="322">
        <f>+F48+F44+F37+F31</f>
        <v>235</v>
      </c>
      <c r="G57" s="322">
        <f>+G48+G44+G37+G31</f>
        <v>970</v>
      </c>
      <c r="H57" s="507"/>
      <c r="I57" s="211"/>
      <c r="J57" s="62"/>
      <c r="K57" s="62"/>
      <c r="L57" s="215"/>
    </row>
    <row r="58" spans="2:12" s="9" customFormat="1" ht="16.5" customHeight="1" x14ac:dyDescent="0.2">
      <c r="B58" s="300"/>
      <c r="C58" s="319" t="s">
        <v>849</v>
      </c>
      <c r="D58" s="300" t="s">
        <v>4</v>
      </c>
      <c r="E58" s="322"/>
      <c r="F58" s="322"/>
      <c r="G58" s="322"/>
      <c r="H58" s="507"/>
      <c r="I58" s="211"/>
      <c r="J58" s="62"/>
      <c r="K58" s="62"/>
      <c r="L58" s="215"/>
    </row>
    <row r="59" spans="2:12" s="9" customFormat="1" ht="23.25" customHeight="1" x14ac:dyDescent="0.2">
      <c r="B59" s="303"/>
      <c r="C59" s="320" t="s">
        <v>850</v>
      </c>
      <c r="D59" s="301" t="s">
        <v>854</v>
      </c>
      <c r="E59" s="322"/>
      <c r="F59" s="322"/>
      <c r="G59" s="34"/>
      <c r="H59" s="548"/>
      <c r="I59" s="211"/>
      <c r="J59" s="62"/>
      <c r="K59" s="62"/>
      <c r="L59" s="215"/>
    </row>
    <row r="60" spans="2:12" s="9" customFormat="1" ht="33" customHeight="1" x14ac:dyDescent="0.2">
      <c r="B60" s="304"/>
      <c r="C60" s="304" t="s">
        <v>851</v>
      </c>
      <c r="D60" s="314" t="s">
        <v>855</v>
      </c>
      <c r="E60" s="309">
        <f>+E39+E35+E25+E23+E20+E8</f>
        <v>202.8</v>
      </c>
      <c r="F60" s="309">
        <f>+F39+F35+F25+F23+F20+F8</f>
        <v>209</v>
      </c>
      <c r="G60" s="309">
        <f>+G39+G35+G25+G23+G20+G8</f>
        <v>269.5</v>
      </c>
      <c r="H60" s="502"/>
      <c r="I60" s="211"/>
      <c r="J60" s="62"/>
      <c r="K60" s="62"/>
      <c r="L60" s="215"/>
    </row>
    <row r="61" spans="2:12" s="9" customFormat="1" ht="34.5" customHeight="1" x14ac:dyDescent="0.2">
      <c r="B61" s="306"/>
      <c r="C61" s="306" t="s">
        <v>853</v>
      </c>
      <c r="D61" s="325"/>
      <c r="E61" s="316">
        <f t="shared" ref="E61:G61" si="6">+E60+E52</f>
        <v>1035.8</v>
      </c>
      <c r="F61" s="316">
        <f t="shared" si="6"/>
        <v>1601</v>
      </c>
      <c r="G61" s="316">
        <f t="shared" si="6"/>
        <v>2041.5</v>
      </c>
      <c r="H61" s="550"/>
      <c r="I61" s="211"/>
      <c r="J61" s="62"/>
      <c r="K61" s="62"/>
      <c r="L61" s="215"/>
    </row>
    <row r="62" spans="2:12" s="9" customFormat="1" ht="28.5" customHeight="1" x14ac:dyDescent="0.2">
      <c r="B62" s="300"/>
      <c r="C62" s="97" t="s">
        <v>852</v>
      </c>
      <c r="D62" s="300"/>
      <c r="E62" s="753">
        <f t="shared" ref="E62:G62" si="7">+E44+E31</f>
        <v>0</v>
      </c>
      <c r="F62" s="753">
        <f t="shared" si="7"/>
        <v>235</v>
      </c>
      <c r="G62" s="753">
        <f t="shared" si="7"/>
        <v>970</v>
      </c>
      <c r="H62" s="549"/>
      <c r="I62" s="211"/>
      <c r="J62" s="62"/>
      <c r="K62" s="62"/>
      <c r="L62" s="215"/>
    </row>
    <row r="63" spans="2:12" ht="30" x14ac:dyDescent="0.2">
      <c r="B63" s="97"/>
      <c r="C63" s="321" t="s">
        <v>1173</v>
      </c>
      <c r="D63" s="487"/>
      <c r="E63" s="310"/>
      <c r="F63" s="310"/>
      <c r="G63" s="310"/>
      <c r="H63" s="496"/>
    </row>
  </sheetData>
  <mergeCells count="81">
    <mergeCell ref="L36:L37"/>
    <mergeCell ref="K38:K39"/>
    <mergeCell ref="K19:K20"/>
    <mergeCell ref="K43:K44"/>
    <mergeCell ref="L43:L44"/>
    <mergeCell ref="L38:L39"/>
    <mergeCell ref="L24:L25"/>
    <mergeCell ref="L22:L23"/>
    <mergeCell ref="K36:K37"/>
    <mergeCell ref="J48:J49"/>
    <mergeCell ref="K48:K49"/>
    <mergeCell ref="L48:L49"/>
    <mergeCell ref="I48:I49"/>
    <mergeCell ref="C48:C49"/>
    <mergeCell ref="B51:D51"/>
    <mergeCell ref="B38:B39"/>
    <mergeCell ref="B30:B31"/>
    <mergeCell ref="C19:C20"/>
    <mergeCell ref="C38:C39"/>
    <mergeCell ref="B48:B49"/>
    <mergeCell ref="C30:C31"/>
    <mergeCell ref="B50:D50"/>
    <mergeCell ref="C36:C37"/>
    <mergeCell ref="B19:B20"/>
    <mergeCell ref="C33:C35"/>
    <mergeCell ref="B36:B37"/>
    <mergeCell ref="B33:B35"/>
    <mergeCell ref="C46:C47"/>
    <mergeCell ref="B46:B47"/>
    <mergeCell ref="B24:B25"/>
    <mergeCell ref="I19:I20"/>
    <mergeCell ref="E3:E5"/>
    <mergeCell ref="C7:C8"/>
    <mergeCell ref="D9:D16"/>
    <mergeCell ref="E9:E16"/>
    <mergeCell ref="F9:F16"/>
    <mergeCell ref="G9:G16"/>
    <mergeCell ref="I7:I16"/>
    <mergeCell ref="I3:L3"/>
    <mergeCell ref="J19:J20"/>
    <mergeCell ref="F3:F5"/>
    <mergeCell ref="G3:G5"/>
    <mergeCell ref="L19:L20"/>
    <mergeCell ref="H3:H5"/>
    <mergeCell ref="H19:H20"/>
    <mergeCell ref="B1:L1"/>
    <mergeCell ref="B3:B5"/>
    <mergeCell ref="I4:I5"/>
    <mergeCell ref="J30:J31"/>
    <mergeCell ref="K30:K31"/>
    <mergeCell ref="L30:L31"/>
    <mergeCell ref="I2:L2"/>
    <mergeCell ref="J7:J16"/>
    <mergeCell ref="K7:K16"/>
    <mergeCell ref="L7:L16"/>
    <mergeCell ref="B7:B16"/>
    <mergeCell ref="C22:C23"/>
    <mergeCell ref="B22:B23"/>
    <mergeCell ref="C24:C25"/>
    <mergeCell ref="C6:D6"/>
    <mergeCell ref="C3:C5"/>
    <mergeCell ref="C43:C44"/>
    <mergeCell ref="B43:B44"/>
    <mergeCell ref="I30:I31"/>
    <mergeCell ref="I38:I39"/>
    <mergeCell ref="I36:I37"/>
    <mergeCell ref="I22:I23"/>
    <mergeCell ref="J22:J23"/>
    <mergeCell ref="K22:K23"/>
    <mergeCell ref="J33:J35"/>
    <mergeCell ref="H46:H47"/>
    <mergeCell ref="H22:H23"/>
    <mergeCell ref="H24:H25"/>
    <mergeCell ref="I24:I25"/>
    <mergeCell ref="J24:J25"/>
    <mergeCell ref="J38:J39"/>
    <mergeCell ref="J36:J37"/>
    <mergeCell ref="I43:I44"/>
    <mergeCell ref="J43:J44"/>
    <mergeCell ref="I33:I35"/>
    <mergeCell ref="K24:K25"/>
  </mergeCells>
  <phoneticPr fontId="13" type="noConversion"/>
  <pageMargins left="0.19685039370078741" right="0.19685039370078741" top="0.51181102362204722" bottom="0.19685039370078741" header="0" footer="0"/>
  <pageSetup paperSize="9" scale="7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A1:L91"/>
  <sheetViews>
    <sheetView topLeftCell="B1" zoomScale="85" zoomScaleNormal="85" workbookViewId="0">
      <pane ySplit="5" topLeftCell="A6" activePane="bottomLeft" state="frozen"/>
      <selection activeCell="F27" sqref="F27"/>
      <selection pane="bottomLeft" activeCell="H68" sqref="H68"/>
    </sheetView>
  </sheetViews>
  <sheetFormatPr defaultColWidth="9.140625" defaultRowHeight="12.75" x14ac:dyDescent="0.2"/>
  <cols>
    <col min="1" max="1" width="3.28515625" style="9" customWidth="1"/>
    <col min="2" max="2" width="17.28515625" style="298" customWidth="1"/>
    <col min="3" max="3" width="56.5703125" style="218" customWidth="1"/>
    <col min="4" max="4" width="9.7109375" style="9" customWidth="1"/>
    <col min="5" max="7" width="12.7109375" style="9" customWidth="1"/>
    <col min="8" max="8" width="12.7109375" style="647" customWidth="1"/>
    <col min="9" max="9" width="29.140625" style="11" customWidth="1"/>
    <col min="10" max="10" width="7.5703125" style="115" customWidth="1"/>
    <col min="11" max="11" width="7" style="115" customWidth="1"/>
    <col min="12" max="12" width="8.28515625" style="115" customWidth="1"/>
    <col min="13" max="16384" width="9.140625" style="9"/>
  </cols>
  <sheetData>
    <row r="1" spans="1:12" ht="31.5" customHeight="1" x14ac:dyDescent="0.2">
      <c r="B1" s="1019" t="s">
        <v>1281</v>
      </c>
      <c r="C1" s="1019"/>
      <c r="D1" s="1019"/>
      <c r="E1" s="1019"/>
      <c r="F1" s="1019"/>
      <c r="G1" s="1019"/>
      <c r="H1" s="1019"/>
      <c r="I1" s="1019"/>
      <c r="J1" s="1019"/>
      <c r="K1" s="1019"/>
      <c r="L1" s="1019"/>
    </row>
    <row r="2" spans="1:12" x14ac:dyDescent="0.2">
      <c r="B2" s="296"/>
      <c r="C2" s="352"/>
      <c r="D2" s="22"/>
      <c r="E2" s="22"/>
      <c r="F2" s="22"/>
      <c r="G2" s="22"/>
      <c r="H2" s="640"/>
      <c r="I2" s="1021"/>
      <c r="J2" s="1021"/>
      <c r="K2" s="1021"/>
      <c r="L2" s="1021"/>
    </row>
    <row r="3" spans="1:12" ht="28.5" customHeight="1" x14ac:dyDescent="0.2">
      <c r="B3" s="924" t="s">
        <v>317</v>
      </c>
      <c r="C3" s="927" t="s">
        <v>456</v>
      </c>
      <c r="D3" s="1027"/>
      <c r="E3" s="881" t="s">
        <v>318</v>
      </c>
      <c r="F3" s="881" t="s">
        <v>319</v>
      </c>
      <c r="G3" s="881" t="s">
        <v>320</v>
      </c>
      <c r="H3" s="930" t="s">
        <v>1174</v>
      </c>
      <c r="I3" s="776" t="s">
        <v>42</v>
      </c>
      <c r="J3" s="776"/>
      <c r="K3" s="776"/>
      <c r="L3" s="776"/>
    </row>
    <row r="4" spans="1:12" ht="13.5" customHeight="1" x14ac:dyDescent="0.2">
      <c r="B4" s="925"/>
      <c r="C4" s="928"/>
      <c r="D4" s="1028"/>
      <c r="E4" s="881"/>
      <c r="F4" s="881"/>
      <c r="G4" s="881"/>
      <c r="H4" s="930"/>
      <c r="I4" s="930" t="s">
        <v>43</v>
      </c>
      <c r="J4" s="369"/>
      <c r="K4" s="369"/>
      <c r="L4" s="369"/>
    </row>
    <row r="5" spans="1:12" ht="69.75" customHeight="1" x14ac:dyDescent="0.2">
      <c r="B5" s="926"/>
      <c r="C5" s="929"/>
      <c r="D5" s="1029"/>
      <c r="E5" s="881"/>
      <c r="F5" s="881"/>
      <c r="G5" s="881"/>
      <c r="H5" s="930"/>
      <c r="I5" s="930"/>
      <c r="J5" s="271" t="s">
        <v>927</v>
      </c>
      <c r="K5" s="271" t="s">
        <v>928</v>
      </c>
      <c r="L5" s="271" t="s">
        <v>929</v>
      </c>
    </row>
    <row r="6" spans="1:12" ht="39" customHeight="1" x14ac:dyDescent="0.2">
      <c r="B6" s="297" t="s">
        <v>740</v>
      </c>
      <c r="C6" s="1030" t="s">
        <v>746</v>
      </c>
      <c r="D6" s="1030"/>
      <c r="E6" s="287">
        <f>SUM(E7:E10)</f>
        <v>209</v>
      </c>
      <c r="F6" s="287">
        <f>SUM(F7:F10)</f>
        <v>197</v>
      </c>
      <c r="G6" s="287">
        <f>SUM(G7:G10)</f>
        <v>160</v>
      </c>
      <c r="H6" s="641"/>
      <c r="I6" s="286"/>
      <c r="J6" s="286"/>
      <c r="K6" s="286"/>
      <c r="L6" s="286"/>
    </row>
    <row r="7" spans="1:12" ht="39.75" customHeight="1" x14ac:dyDescent="0.2">
      <c r="B7" s="16" t="s">
        <v>753</v>
      </c>
      <c r="C7" s="353" t="s">
        <v>748</v>
      </c>
      <c r="D7" s="56" t="s">
        <v>1</v>
      </c>
      <c r="E7" s="76">
        <v>75</v>
      </c>
      <c r="F7" s="76">
        <v>75</v>
      </c>
      <c r="G7" s="76">
        <v>75</v>
      </c>
      <c r="H7" s="76" t="s">
        <v>1329</v>
      </c>
      <c r="I7" s="42" t="s">
        <v>64</v>
      </c>
      <c r="J7" s="77">
        <v>45</v>
      </c>
      <c r="K7" s="77">
        <v>45</v>
      </c>
      <c r="L7" s="77">
        <v>45</v>
      </c>
    </row>
    <row r="8" spans="1:12" ht="42.75" customHeight="1" x14ac:dyDescent="0.2">
      <c r="B8" s="16" t="s">
        <v>754</v>
      </c>
      <c r="C8" s="354" t="s">
        <v>743</v>
      </c>
      <c r="D8" s="74" t="s">
        <v>1</v>
      </c>
      <c r="E8" s="76">
        <v>24</v>
      </c>
      <c r="F8" s="76">
        <v>37</v>
      </c>
      <c r="G8" s="76">
        <v>0</v>
      </c>
      <c r="H8" s="76" t="s">
        <v>1329</v>
      </c>
      <c r="I8" s="42" t="s">
        <v>183</v>
      </c>
      <c r="J8" s="77"/>
      <c r="K8" s="77">
        <v>1</v>
      </c>
      <c r="L8" s="77"/>
    </row>
    <row r="9" spans="1:12" ht="39" customHeight="1" x14ac:dyDescent="0.2">
      <c r="B9" s="16" t="s">
        <v>755</v>
      </c>
      <c r="C9" s="355" t="s">
        <v>744</v>
      </c>
      <c r="D9" s="13" t="s">
        <v>1</v>
      </c>
      <c r="E9" s="76">
        <v>50</v>
      </c>
      <c r="F9" s="76">
        <v>25</v>
      </c>
      <c r="G9" s="76">
        <v>25</v>
      </c>
      <c r="H9" s="76" t="s">
        <v>1330</v>
      </c>
      <c r="I9" s="74" t="s">
        <v>10</v>
      </c>
      <c r="J9" s="77">
        <v>65</v>
      </c>
      <c r="K9" s="77">
        <v>45</v>
      </c>
      <c r="L9" s="77">
        <v>45</v>
      </c>
    </row>
    <row r="10" spans="1:12" ht="46.5" customHeight="1" x14ac:dyDescent="0.2">
      <c r="A10" s="76"/>
      <c r="B10" s="16" t="s">
        <v>756</v>
      </c>
      <c r="C10" s="356" t="s">
        <v>872</v>
      </c>
      <c r="D10" s="13" t="s">
        <v>1</v>
      </c>
      <c r="E10" s="76">
        <v>60</v>
      </c>
      <c r="F10" s="76">
        <v>60</v>
      </c>
      <c r="G10" s="76">
        <v>60</v>
      </c>
      <c r="H10" s="76"/>
      <c r="I10" s="59" t="s">
        <v>252</v>
      </c>
      <c r="J10" s="77">
        <v>4</v>
      </c>
      <c r="K10" s="77">
        <v>4</v>
      </c>
      <c r="L10" s="77">
        <v>4</v>
      </c>
    </row>
    <row r="11" spans="1:12" ht="41.25" customHeight="1" x14ac:dyDescent="0.2">
      <c r="B11" s="297" t="s">
        <v>747</v>
      </c>
      <c r="C11" s="1030" t="s">
        <v>745</v>
      </c>
      <c r="D11" s="1030"/>
      <c r="E11" s="287">
        <f>SUM(E12:E49)</f>
        <v>1200.9000000000001</v>
      </c>
      <c r="F11" s="287">
        <f>SUM(F12:F49)</f>
        <v>955</v>
      </c>
      <c r="G11" s="287">
        <f>SUM(G12:G49)</f>
        <v>1245</v>
      </c>
      <c r="H11" s="641"/>
      <c r="I11" s="286"/>
      <c r="J11" s="286"/>
      <c r="K11" s="286"/>
      <c r="L11" s="286"/>
    </row>
    <row r="12" spans="1:12" ht="24" customHeight="1" x14ac:dyDescent="0.2">
      <c r="B12" s="898" t="s">
        <v>1136</v>
      </c>
      <c r="C12" s="921" t="s">
        <v>1083</v>
      </c>
      <c r="D12" s="74" t="s">
        <v>1</v>
      </c>
      <c r="E12" s="76">
        <v>0</v>
      </c>
      <c r="F12" s="76">
        <v>0</v>
      </c>
      <c r="G12" s="76">
        <v>0</v>
      </c>
      <c r="H12" s="1054" t="s">
        <v>1337</v>
      </c>
      <c r="I12" s="876" t="s">
        <v>267</v>
      </c>
      <c r="J12" s="870" t="s">
        <v>139</v>
      </c>
      <c r="K12" s="860"/>
      <c r="L12" s="860"/>
    </row>
    <row r="13" spans="1:12" ht="24" customHeight="1" x14ac:dyDescent="0.2">
      <c r="B13" s="1023"/>
      <c r="C13" s="921"/>
      <c r="D13" s="74" t="s">
        <v>4</v>
      </c>
      <c r="E13" s="76">
        <v>138.69999999999999</v>
      </c>
      <c r="F13" s="76">
        <v>0</v>
      </c>
      <c r="G13" s="76">
        <v>0</v>
      </c>
      <c r="H13" s="1055"/>
      <c r="I13" s="876"/>
      <c r="J13" s="1006"/>
      <c r="K13" s="1020"/>
      <c r="L13" s="1020"/>
    </row>
    <row r="14" spans="1:12" ht="22.5" customHeight="1" x14ac:dyDescent="0.2">
      <c r="B14" s="1023"/>
      <c r="C14" s="921"/>
      <c r="D14" s="74" t="s">
        <v>2</v>
      </c>
      <c r="E14" s="76">
        <v>232.2</v>
      </c>
      <c r="F14" s="76">
        <v>0</v>
      </c>
      <c r="G14" s="76">
        <v>0</v>
      </c>
      <c r="H14" s="1055"/>
      <c r="I14" s="876"/>
      <c r="J14" s="1006"/>
      <c r="K14" s="1020"/>
      <c r="L14" s="1020"/>
    </row>
    <row r="15" spans="1:12" ht="21" customHeight="1" x14ac:dyDescent="0.2">
      <c r="B15" s="899"/>
      <c r="C15" s="921"/>
      <c r="D15" s="74" t="s">
        <v>855</v>
      </c>
      <c r="E15" s="76">
        <v>254</v>
      </c>
      <c r="F15" s="76">
        <v>0</v>
      </c>
      <c r="G15" s="76">
        <v>0</v>
      </c>
      <c r="H15" s="1056"/>
      <c r="I15" s="876"/>
      <c r="J15" s="871"/>
      <c r="K15" s="861"/>
      <c r="L15" s="861"/>
    </row>
    <row r="16" spans="1:12" ht="37.5" customHeight="1" x14ac:dyDescent="0.2">
      <c r="B16" s="16" t="s">
        <v>1137</v>
      </c>
      <c r="C16" s="84" t="s">
        <v>815</v>
      </c>
      <c r="D16" s="74" t="s">
        <v>1</v>
      </c>
      <c r="E16" s="76">
        <v>30</v>
      </c>
      <c r="F16" s="76">
        <v>30</v>
      </c>
      <c r="G16" s="76">
        <v>30</v>
      </c>
      <c r="H16" s="140" t="s">
        <v>1320</v>
      </c>
      <c r="I16" s="52" t="s">
        <v>11</v>
      </c>
      <c r="J16" s="754" t="s">
        <v>142</v>
      </c>
      <c r="K16" s="754" t="s">
        <v>168</v>
      </c>
      <c r="L16" s="754" t="s">
        <v>168</v>
      </c>
    </row>
    <row r="17" spans="2:12" ht="48.75" customHeight="1" x14ac:dyDescent="0.2">
      <c r="B17" s="16" t="s">
        <v>1138</v>
      </c>
      <c r="C17" s="84" t="s">
        <v>892</v>
      </c>
      <c r="D17" s="74" t="s">
        <v>1</v>
      </c>
      <c r="E17" s="76">
        <v>15</v>
      </c>
      <c r="F17" s="76">
        <v>15</v>
      </c>
      <c r="G17" s="76">
        <v>15</v>
      </c>
      <c r="H17" s="76" t="s">
        <v>1338</v>
      </c>
      <c r="I17" s="42" t="s">
        <v>111</v>
      </c>
      <c r="J17" s="77">
        <v>1</v>
      </c>
      <c r="K17" s="77">
        <v>1</v>
      </c>
      <c r="L17" s="77">
        <v>1</v>
      </c>
    </row>
    <row r="18" spans="2:12" ht="27" customHeight="1" x14ac:dyDescent="0.2">
      <c r="B18" s="892" t="s">
        <v>1139</v>
      </c>
      <c r="C18" s="921" t="s">
        <v>1078</v>
      </c>
      <c r="D18" s="74" t="s">
        <v>1</v>
      </c>
      <c r="E18" s="76">
        <v>0</v>
      </c>
      <c r="F18" s="76">
        <v>100</v>
      </c>
      <c r="G18" s="76">
        <v>200</v>
      </c>
      <c r="H18" s="76" t="s">
        <v>1338</v>
      </c>
      <c r="I18" s="876" t="s">
        <v>1081</v>
      </c>
      <c r="J18" s="1016"/>
      <c r="K18" s="1017"/>
      <c r="L18" s="1018" t="s">
        <v>1017</v>
      </c>
    </row>
    <row r="19" spans="2:12" ht="24.75" customHeight="1" x14ac:dyDescent="0.2">
      <c r="B19" s="892"/>
      <c r="C19" s="921"/>
      <c r="D19" s="74" t="s">
        <v>2</v>
      </c>
      <c r="E19" s="76">
        <v>0</v>
      </c>
      <c r="F19" s="76">
        <v>400</v>
      </c>
      <c r="G19" s="76">
        <v>600</v>
      </c>
      <c r="H19" s="76"/>
      <c r="I19" s="876"/>
      <c r="J19" s="1016"/>
      <c r="K19" s="1017"/>
      <c r="L19" s="1018"/>
    </row>
    <row r="20" spans="2:12" ht="21.75" customHeight="1" x14ac:dyDescent="0.2">
      <c r="B20" s="892"/>
      <c r="C20" s="921"/>
      <c r="D20" s="74" t="s">
        <v>855</v>
      </c>
      <c r="E20" s="76">
        <v>0</v>
      </c>
      <c r="F20" s="76">
        <v>100</v>
      </c>
      <c r="G20" s="76">
        <v>200</v>
      </c>
      <c r="H20" s="76"/>
      <c r="I20" s="876"/>
      <c r="J20" s="1016"/>
      <c r="K20" s="1017"/>
      <c r="L20" s="1018"/>
    </row>
    <row r="21" spans="2:12" ht="21" customHeight="1" x14ac:dyDescent="0.2">
      <c r="B21" s="898" t="s">
        <v>1140</v>
      </c>
      <c r="C21" s="919" t="s">
        <v>816</v>
      </c>
      <c r="D21" s="74" t="s">
        <v>1</v>
      </c>
      <c r="E21" s="76">
        <v>360</v>
      </c>
      <c r="F21" s="76">
        <v>0</v>
      </c>
      <c r="G21" s="76">
        <v>0</v>
      </c>
      <c r="H21" s="140" t="s">
        <v>1338</v>
      </c>
      <c r="I21" s="857" t="s">
        <v>253</v>
      </c>
      <c r="J21" s="870" t="s">
        <v>155</v>
      </c>
      <c r="K21" s="860"/>
      <c r="L21" s="860"/>
    </row>
    <row r="22" spans="2:12" ht="24" customHeight="1" x14ac:dyDescent="0.2">
      <c r="B22" s="899"/>
      <c r="C22" s="920"/>
      <c r="D22" s="74" t="s">
        <v>4</v>
      </c>
      <c r="E22" s="76">
        <v>0</v>
      </c>
      <c r="F22" s="76">
        <v>0</v>
      </c>
      <c r="G22" s="76">
        <v>0</v>
      </c>
      <c r="H22" s="519"/>
      <c r="I22" s="859"/>
      <c r="J22" s="871"/>
      <c r="K22" s="861"/>
      <c r="L22" s="861"/>
    </row>
    <row r="23" spans="2:12" ht="30.75" customHeight="1" x14ac:dyDescent="0.2">
      <c r="B23" s="384" t="s">
        <v>1141</v>
      </c>
      <c r="C23" s="383" t="s">
        <v>817</v>
      </c>
      <c r="D23" s="74" t="s">
        <v>1</v>
      </c>
      <c r="E23" s="76">
        <v>91</v>
      </c>
      <c r="F23" s="76">
        <v>0</v>
      </c>
      <c r="G23" s="76">
        <v>0</v>
      </c>
      <c r="H23" s="76" t="s">
        <v>1338</v>
      </c>
      <c r="I23" s="56" t="s">
        <v>14</v>
      </c>
      <c r="J23" s="113">
        <v>100</v>
      </c>
      <c r="K23" s="113"/>
      <c r="L23" s="113"/>
    </row>
    <row r="24" spans="2:12" ht="40.5" customHeight="1" x14ac:dyDescent="0.2">
      <c r="B24" s="384" t="s">
        <v>1142</v>
      </c>
      <c r="C24" s="84" t="s">
        <v>873</v>
      </c>
      <c r="D24" s="74" t="s">
        <v>1</v>
      </c>
      <c r="E24" s="76">
        <v>0</v>
      </c>
      <c r="F24" s="76">
        <v>30</v>
      </c>
      <c r="G24" s="76">
        <v>70</v>
      </c>
      <c r="H24" s="76" t="s">
        <v>1338</v>
      </c>
      <c r="I24" s="74" t="s">
        <v>178</v>
      </c>
      <c r="J24" s="77"/>
      <c r="K24" s="77" t="s">
        <v>60</v>
      </c>
      <c r="L24" s="77" t="s">
        <v>251</v>
      </c>
    </row>
    <row r="25" spans="2:12" ht="49.5" customHeight="1" x14ac:dyDescent="0.2">
      <c r="B25" s="16" t="s">
        <v>1143</v>
      </c>
      <c r="C25" s="84" t="s">
        <v>818</v>
      </c>
      <c r="D25" s="74" t="s">
        <v>1</v>
      </c>
      <c r="E25" s="76">
        <v>0</v>
      </c>
      <c r="F25" s="76">
        <v>50</v>
      </c>
      <c r="G25" s="76">
        <v>0</v>
      </c>
      <c r="H25" s="76" t="s">
        <v>1338</v>
      </c>
      <c r="I25" s="42" t="s">
        <v>73</v>
      </c>
      <c r="J25" s="77"/>
      <c r="K25" s="77">
        <v>1</v>
      </c>
      <c r="L25" s="77"/>
    </row>
    <row r="26" spans="2:12" ht="33.75" customHeight="1" x14ac:dyDescent="0.2">
      <c r="B26" s="16" t="s">
        <v>1144</v>
      </c>
      <c r="C26" s="383" t="s">
        <v>819</v>
      </c>
      <c r="D26" s="74" t="s">
        <v>1</v>
      </c>
      <c r="E26" s="76">
        <v>0</v>
      </c>
      <c r="F26" s="76">
        <v>50</v>
      </c>
      <c r="G26" s="76">
        <v>0</v>
      </c>
      <c r="H26" s="76" t="s">
        <v>1338</v>
      </c>
      <c r="I26" s="74" t="s">
        <v>73</v>
      </c>
      <c r="J26" s="113"/>
      <c r="K26" s="113">
        <v>1</v>
      </c>
      <c r="L26" s="113"/>
    </row>
    <row r="27" spans="2:12" ht="42.75" customHeight="1" x14ac:dyDescent="0.2">
      <c r="B27" s="16" t="s">
        <v>1145</v>
      </c>
      <c r="C27" s="383" t="s">
        <v>820</v>
      </c>
      <c r="D27" s="84" t="s">
        <v>1</v>
      </c>
      <c r="E27" s="25">
        <v>0</v>
      </c>
      <c r="F27" s="25">
        <v>50</v>
      </c>
      <c r="G27" s="25">
        <v>0</v>
      </c>
      <c r="H27" s="25" t="s">
        <v>1338</v>
      </c>
      <c r="I27" s="56" t="s">
        <v>73</v>
      </c>
      <c r="J27" s="113">
        <v>1</v>
      </c>
      <c r="K27" s="113"/>
      <c r="L27" s="113"/>
    </row>
    <row r="28" spans="2:12" ht="30.75" customHeight="1" x14ac:dyDescent="0.2">
      <c r="B28" s="16" t="s">
        <v>1146</v>
      </c>
      <c r="C28" s="84" t="s">
        <v>31</v>
      </c>
      <c r="D28" s="74" t="s">
        <v>1</v>
      </c>
      <c r="E28" s="76">
        <v>50</v>
      </c>
      <c r="F28" s="76">
        <v>50</v>
      </c>
      <c r="G28" s="76">
        <v>50</v>
      </c>
      <c r="H28" s="76" t="s">
        <v>1338</v>
      </c>
      <c r="I28" s="74" t="s">
        <v>12</v>
      </c>
      <c r="J28" s="77">
        <v>6</v>
      </c>
      <c r="K28" s="77">
        <v>6</v>
      </c>
      <c r="L28" s="77">
        <v>6</v>
      </c>
    </row>
    <row r="29" spans="2:12" ht="34.5" customHeight="1" x14ac:dyDescent="0.2">
      <c r="B29" s="16" t="s">
        <v>1147</v>
      </c>
      <c r="C29" s="84" t="s">
        <v>0</v>
      </c>
      <c r="D29" s="74" t="s">
        <v>1</v>
      </c>
      <c r="E29" s="76">
        <v>30</v>
      </c>
      <c r="F29" s="76">
        <v>30</v>
      </c>
      <c r="G29" s="76">
        <v>30</v>
      </c>
      <c r="H29" s="76"/>
      <c r="I29" s="74" t="s">
        <v>65</v>
      </c>
      <c r="J29" s="77">
        <v>6</v>
      </c>
      <c r="K29" s="77">
        <v>6</v>
      </c>
      <c r="L29" s="77">
        <v>6</v>
      </c>
    </row>
    <row r="30" spans="2:12" ht="34.5" customHeight="1" x14ac:dyDescent="0.2">
      <c r="B30" s="16" t="s">
        <v>1148</v>
      </c>
      <c r="C30" s="84" t="s">
        <v>821</v>
      </c>
      <c r="D30" s="84" t="s">
        <v>1</v>
      </c>
      <c r="E30" s="25">
        <v>0</v>
      </c>
      <c r="F30" s="25">
        <v>0</v>
      </c>
      <c r="G30" s="25">
        <v>50</v>
      </c>
      <c r="H30" s="25" t="s">
        <v>1338</v>
      </c>
      <c r="I30" s="74" t="s">
        <v>73</v>
      </c>
      <c r="J30" s="77"/>
      <c r="K30" s="77"/>
      <c r="L30" s="77">
        <v>1</v>
      </c>
    </row>
    <row r="31" spans="2:12" ht="5.25" hidden="1" customHeight="1" x14ac:dyDescent="0.2">
      <c r="B31" s="898"/>
      <c r="C31" s="1000"/>
      <c r="D31" s="74"/>
      <c r="E31" s="76"/>
      <c r="F31" s="212"/>
      <c r="G31" s="212"/>
      <c r="H31" s="635"/>
      <c r="I31" s="857"/>
      <c r="J31" s="870"/>
      <c r="K31" s="860"/>
      <c r="L31" s="860"/>
    </row>
    <row r="32" spans="2:12" ht="5.25" hidden="1" customHeight="1" x14ac:dyDescent="0.2">
      <c r="B32" s="1023"/>
      <c r="C32" s="1049"/>
      <c r="D32" s="74"/>
      <c r="E32" s="76"/>
      <c r="F32" s="212"/>
      <c r="G32" s="212"/>
      <c r="H32" s="636"/>
      <c r="I32" s="1053"/>
      <c r="J32" s="1006"/>
      <c r="K32" s="1020"/>
      <c r="L32" s="1020"/>
    </row>
    <row r="33" spans="2:12" ht="5.25" hidden="1" customHeight="1" x14ac:dyDescent="0.2">
      <c r="B33" s="899"/>
      <c r="C33" s="1001"/>
      <c r="D33" s="74"/>
      <c r="E33" s="76"/>
      <c r="F33" s="212"/>
      <c r="G33" s="212"/>
      <c r="H33" s="637"/>
      <c r="I33" s="859"/>
      <c r="J33" s="871"/>
      <c r="K33" s="861"/>
      <c r="L33" s="861"/>
    </row>
    <row r="34" spans="2:12" ht="27.75" customHeight="1" x14ac:dyDescent="0.2">
      <c r="B34" s="898" t="s">
        <v>1149</v>
      </c>
      <c r="C34" s="919" t="s">
        <v>952</v>
      </c>
      <c r="D34" s="74" t="s">
        <v>1</v>
      </c>
      <c r="E34" s="76">
        <v>0</v>
      </c>
      <c r="F34" s="76">
        <v>50</v>
      </c>
      <c r="G34" s="76">
        <v>0</v>
      </c>
      <c r="H34" s="140" t="s">
        <v>1338</v>
      </c>
      <c r="I34" s="857" t="s">
        <v>73</v>
      </c>
      <c r="J34" s="870"/>
      <c r="K34" s="860">
        <v>1</v>
      </c>
      <c r="L34" s="860"/>
    </row>
    <row r="35" spans="2:12" ht="23.25" customHeight="1" x14ac:dyDescent="0.2">
      <c r="B35" s="899"/>
      <c r="C35" s="920"/>
      <c r="D35" s="74" t="s">
        <v>855</v>
      </c>
      <c r="E35" s="76">
        <v>0</v>
      </c>
      <c r="F35" s="76">
        <v>0</v>
      </c>
      <c r="G35" s="76">
        <v>0</v>
      </c>
      <c r="H35" s="519"/>
      <c r="I35" s="859"/>
      <c r="J35" s="871"/>
      <c r="K35" s="861"/>
      <c r="L35" s="861"/>
    </row>
    <row r="36" spans="2:12" s="459" customFormat="1" hidden="1" x14ac:dyDescent="0.2">
      <c r="B36" s="1024"/>
      <c r="C36" s="807"/>
      <c r="D36" s="249"/>
      <c r="E36" s="236"/>
      <c r="F36" s="236"/>
      <c r="G36" s="236"/>
      <c r="H36" s="236"/>
      <c r="I36" s="1022"/>
      <c r="J36" s="1007"/>
      <c r="K36" s="1010"/>
      <c r="L36" s="1010"/>
    </row>
    <row r="37" spans="2:12" s="459" customFormat="1" hidden="1" x14ac:dyDescent="0.2">
      <c r="B37" s="1025"/>
      <c r="C37" s="807"/>
      <c r="D37" s="249"/>
      <c r="E37" s="236"/>
      <c r="F37" s="236"/>
      <c r="G37" s="236"/>
      <c r="H37" s="236"/>
      <c r="I37" s="1022"/>
      <c r="J37" s="1008"/>
      <c r="K37" s="1011"/>
      <c r="L37" s="1011"/>
    </row>
    <row r="38" spans="2:12" s="459" customFormat="1" hidden="1" x14ac:dyDescent="0.2">
      <c r="B38" s="1026"/>
      <c r="C38" s="807"/>
      <c r="D38" s="249"/>
      <c r="E38" s="236"/>
      <c r="F38" s="236"/>
      <c r="G38" s="236"/>
      <c r="H38" s="236"/>
      <c r="I38" s="1022"/>
      <c r="J38" s="1009"/>
      <c r="K38" s="1012"/>
      <c r="L38" s="1012"/>
    </row>
    <row r="39" spans="2:12" s="459" customFormat="1" hidden="1" x14ac:dyDescent="0.2">
      <c r="B39" s="1024"/>
      <c r="C39" s="1000"/>
      <c r="D39" s="249"/>
      <c r="E39" s="236"/>
      <c r="F39" s="236"/>
      <c r="G39" s="236"/>
      <c r="H39" s="569"/>
      <c r="I39" s="1013"/>
      <c r="J39" s="1007"/>
      <c r="K39" s="1010"/>
      <c r="L39" s="1010"/>
    </row>
    <row r="40" spans="2:12" s="459" customFormat="1" hidden="1" x14ac:dyDescent="0.2">
      <c r="B40" s="1025"/>
      <c r="C40" s="1049"/>
      <c r="D40" s="249"/>
      <c r="E40" s="236"/>
      <c r="F40" s="236"/>
      <c r="G40" s="236"/>
      <c r="H40" s="568"/>
      <c r="I40" s="1014"/>
      <c r="J40" s="1008"/>
      <c r="K40" s="1011"/>
      <c r="L40" s="1011"/>
    </row>
    <row r="41" spans="2:12" s="459" customFormat="1" hidden="1" x14ac:dyDescent="0.2">
      <c r="B41" s="1026"/>
      <c r="C41" s="1001"/>
      <c r="D41" s="249"/>
      <c r="E41" s="236"/>
      <c r="F41" s="236"/>
      <c r="G41" s="236"/>
      <c r="H41" s="638"/>
      <c r="I41" s="1015"/>
      <c r="J41" s="1009"/>
      <c r="K41" s="1012"/>
      <c r="L41" s="1012"/>
    </row>
    <row r="42" spans="2:12" s="459" customFormat="1" hidden="1" x14ac:dyDescent="0.2">
      <c r="B42" s="1024"/>
      <c r="C42" s="1000"/>
      <c r="D42" s="249"/>
      <c r="E42" s="236"/>
      <c r="F42" s="236"/>
      <c r="G42" s="236"/>
      <c r="H42" s="569"/>
      <c r="I42" s="1013"/>
      <c r="J42" s="1007"/>
      <c r="K42" s="1007"/>
      <c r="L42" s="1007"/>
    </row>
    <row r="43" spans="2:12" s="459" customFormat="1" hidden="1" x14ac:dyDescent="0.2">
      <c r="B43" s="1025"/>
      <c r="C43" s="1049"/>
      <c r="D43" s="249"/>
      <c r="E43" s="236"/>
      <c r="F43" s="236"/>
      <c r="G43" s="236"/>
      <c r="H43" s="568"/>
      <c r="I43" s="1014"/>
      <c r="J43" s="1008"/>
      <c r="K43" s="1008"/>
      <c r="L43" s="1008"/>
    </row>
    <row r="44" spans="2:12" s="459" customFormat="1" hidden="1" x14ac:dyDescent="0.2">
      <c r="B44" s="1026"/>
      <c r="C44" s="1001"/>
      <c r="D44" s="249"/>
      <c r="E44" s="236"/>
      <c r="F44" s="236"/>
      <c r="G44" s="236"/>
      <c r="H44" s="638"/>
      <c r="I44" s="1015"/>
      <c r="J44" s="1009"/>
      <c r="K44" s="1009"/>
      <c r="L44" s="1009"/>
    </row>
    <row r="45" spans="2:12" s="459" customFormat="1" hidden="1" x14ac:dyDescent="0.2">
      <c r="B45" s="1024"/>
      <c r="C45" s="1000"/>
      <c r="D45" s="249"/>
      <c r="E45" s="236"/>
      <c r="F45" s="236"/>
      <c r="G45" s="236"/>
      <c r="H45" s="569"/>
      <c r="I45" s="1013"/>
      <c r="J45" s="1007"/>
      <c r="K45" s="1044"/>
      <c r="L45" s="1044"/>
    </row>
    <row r="46" spans="2:12" s="459" customFormat="1" hidden="1" x14ac:dyDescent="0.2">
      <c r="B46" s="1026"/>
      <c r="C46" s="1001"/>
      <c r="D46" s="249"/>
      <c r="E46" s="236"/>
      <c r="F46" s="236"/>
      <c r="G46" s="236"/>
      <c r="H46" s="638"/>
      <c r="I46" s="1015"/>
      <c r="J46" s="1009"/>
      <c r="K46" s="1045"/>
      <c r="L46" s="1045"/>
    </row>
    <row r="47" spans="2:12" s="19" customFormat="1" hidden="1" x14ac:dyDescent="0.2">
      <c r="B47" s="79"/>
      <c r="C47" s="253"/>
      <c r="D47" s="249"/>
      <c r="E47" s="236"/>
      <c r="F47" s="236"/>
      <c r="G47" s="236"/>
      <c r="H47" s="236"/>
      <c r="I47" s="74"/>
      <c r="J47" s="77"/>
      <c r="K47" s="77"/>
      <c r="L47" s="77"/>
    </row>
    <row r="48" spans="2:12" s="459" customFormat="1" hidden="1" x14ac:dyDescent="0.2">
      <c r="B48" s="1024"/>
      <c r="C48" s="1000"/>
      <c r="D48" s="249"/>
      <c r="E48" s="224"/>
      <c r="F48" s="224"/>
      <c r="G48" s="224"/>
      <c r="H48" s="569"/>
      <c r="I48" s="1013"/>
      <c r="J48" s="1044"/>
      <c r="K48" s="1044"/>
      <c r="L48" s="1044"/>
    </row>
    <row r="49" spans="2:12" s="459" customFormat="1" hidden="1" x14ac:dyDescent="0.2">
      <c r="B49" s="1026"/>
      <c r="C49" s="1001"/>
      <c r="D49" s="249"/>
      <c r="E49" s="460"/>
      <c r="F49" s="460"/>
      <c r="G49" s="460"/>
      <c r="H49" s="642"/>
      <c r="I49" s="1015"/>
      <c r="J49" s="1045"/>
      <c r="K49" s="1045"/>
      <c r="L49" s="1045"/>
    </row>
    <row r="50" spans="2:12" ht="42" customHeight="1" x14ac:dyDescent="0.2">
      <c r="B50" s="297" t="s">
        <v>757</v>
      </c>
      <c r="C50" s="1030" t="s">
        <v>758</v>
      </c>
      <c r="D50" s="1030"/>
      <c r="E50" s="287">
        <f t="shared" ref="E50:G50" si="0">SUM(E51:E56)</f>
        <v>1263.5</v>
      </c>
      <c r="F50" s="287">
        <f t="shared" si="0"/>
        <v>1001</v>
      </c>
      <c r="G50" s="287">
        <f t="shared" si="0"/>
        <v>1001</v>
      </c>
      <c r="H50" s="641"/>
      <c r="I50" s="286"/>
      <c r="J50" s="286"/>
      <c r="K50" s="286"/>
      <c r="L50" s="286"/>
    </row>
    <row r="51" spans="2:12" ht="34.5" customHeight="1" x14ac:dyDescent="0.2">
      <c r="B51" s="79" t="s">
        <v>827</v>
      </c>
      <c r="C51" s="84" t="s">
        <v>750</v>
      </c>
      <c r="D51" s="74" t="s">
        <v>1</v>
      </c>
      <c r="E51" s="76">
        <v>105</v>
      </c>
      <c r="F51" s="76">
        <v>100</v>
      </c>
      <c r="G51" s="76">
        <v>100</v>
      </c>
      <c r="H51" s="651" t="s">
        <v>1336</v>
      </c>
      <c r="I51" s="79" t="s">
        <v>187</v>
      </c>
      <c r="J51" s="755" t="s">
        <v>188</v>
      </c>
      <c r="K51" s="755" t="s">
        <v>188</v>
      </c>
      <c r="L51" s="755" t="s">
        <v>188</v>
      </c>
    </row>
    <row r="52" spans="2:12" ht="41.25" customHeight="1" x14ac:dyDescent="0.2">
      <c r="B52" s="79" t="s">
        <v>828</v>
      </c>
      <c r="C52" s="87" t="s">
        <v>823</v>
      </c>
      <c r="D52" s="74" t="s">
        <v>1</v>
      </c>
      <c r="E52" s="76">
        <v>25</v>
      </c>
      <c r="F52" s="76">
        <v>0</v>
      </c>
      <c r="G52" s="76">
        <v>0</v>
      </c>
      <c r="H52" s="651" t="s">
        <v>1336</v>
      </c>
      <c r="I52" s="79" t="s">
        <v>1340</v>
      </c>
      <c r="J52" s="50" t="s">
        <v>67</v>
      </c>
      <c r="K52" s="75"/>
      <c r="L52" s="75"/>
    </row>
    <row r="53" spans="2:12" ht="45" customHeight="1" x14ac:dyDescent="0.2">
      <c r="B53" s="79" t="s">
        <v>829</v>
      </c>
      <c r="C53" s="84" t="s">
        <v>822</v>
      </c>
      <c r="D53" s="74" t="s">
        <v>1</v>
      </c>
      <c r="E53" s="76">
        <v>1133.5</v>
      </c>
      <c r="F53" s="76">
        <v>901</v>
      </c>
      <c r="G53" s="76">
        <v>901</v>
      </c>
      <c r="H53" s="651" t="s">
        <v>1336</v>
      </c>
      <c r="I53" s="79" t="s">
        <v>210</v>
      </c>
      <c r="J53" s="50" t="s">
        <v>54</v>
      </c>
      <c r="K53" s="50" t="s">
        <v>54</v>
      </c>
      <c r="L53" s="50" t="s">
        <v>54</v>
      </c>
    </row>
    <row r="54" spans="2:12" s="48" customFormat="1" ht="4.5" hidden="1" customHeight="1" x14ac:dyDescent="0.2">
      <c r="B54" s="1024"/>
      <c r="C54" s="1000"/>
      <c r="D54" s="249"/>
      <c r="E54" s="236"/>
      <c r="F54" s="236"/>
      <c r="G54" s="236"/>
      <c r="H54" s="569"/>
      <c r="I54" s="1024"/>
      <c r="J54" s="1050"/>
      <c r="K54" s="1046"/>
      <c r="L54" s="1046"/>
    </row>
    <row r="55" spans="2:12" s="48" customFormat="1" ht="4.5" hidden="1" customHeight="1" x14ac:dyDescent="0.2">
      <c r="B55" s="1025"/>
      <c r="C55" s="1049"/>
      <c r="D55" s="249"/>
      <c r="E55" s="236"/>
      <c r="F55" s="236"/>
      <c r="G55" s="236"/>
      <c r="H55" s="568"/>
      <c r="I55" s="1025"/>
      <c r="J55" s="1051"/>
      <c r="K55" s="1047"/>
      <c r="L55" s="1047"/>
    </row>
    <row r="56" spans="2:12" s="48" customFormat="1" ht="4.5" hidden="1" customHeight="1" x14ac:dyDescent="0.2">
      <c r="B56" s="1026"/>
      <c r="C56" s="1001"/>
      <c r="D56" s="249"/>
      <c r="E56" s="236"/>
      <c r="F56" s="236"/>
      <c r="G56" s="236"/>
      <c r="H56" s="638"/>
      <c r="I56" s="1026"/>
      <c r="J56" s="1052"/>
      <c r="K56" s="1048"/>
      <c r="L56" s="1048"/>
    </row>
    <row r="57" spans="2:12" ht="53.25" customHeight="1" x14ac:dyDescent="0.2">
      <c r="B57" s="297" t="s">
        <v>751</v>
      </c>
      <c r="C57" s="1030" t="s">
        <v>752</v>
      </c>
      <c r="D57" s="1030"/>
      <c r="E57" s="287">
        <f>SUM(E58:E70)</f>
        <v>3505.7</v>
      </c>
      <c r="F57" s="287">
        <f>SUM(F58:F70)</f>
        <v>4310</v>
      </c>
      <c r="G57" s="287">
        <f>SUM(G58:G70)</f>
        <v>5239.5</v>
      </c>
      <c r="H57" s="641"/>
      <c r="I57" s="286"/>
      <c r="J57" s="286"/>
      <c r="K57" s="286"/>
      <c r="L57" s="286"/>
    </row>
    <row r="58" spans="2:12" ht="65.25" customHeight="1" x14ac:dyDescent="0.2">
      <c r="B58" s="57" t="s">
        <v>830</v>
      </c>
      <c r="C58" s="340" t="s">
        <v>875</v>
      </c>
      <c r="D58" s="56" t="s">
        <v>5</v>
      </c>
      <c r="E58" s="76">
        <v>2695.7</v>
      </c>
      <c r="F58" s="76">
        <v>3000</v>
      </c>
      <c r="G58" s="76">
        <v>3200</v>
      </c>
      <c r="H58" s="76" t="s">
        <v>1331</v>
      </c>
      <c r="I58" s="79" t="s">
        <v>66</v>
      </c>
      <c r="J58" s="77" t="s">
        <v>175</v>
      </c>
      <c r="K58" s="77" t="s">
        <v>175</v>
      </c>
      <c r="L58" s="77" t="s">
        <v>175</v>
      </c>
    </row>
    <row r="59" spans="2:12" ht="41.25" customHeight="1" x14ac:dyDescent="0.2">
      <c r="B59" s="57" t="s">
        <v>831</v>
      </c>
      <c r="C59" s="299" t="s">
        <v>826</v>
      </c>
      <c r="D59" s="20" t="s">
        <v>1</v>
      </c>
      <c r="E59" s="172">
        <v>230</v>
      </c>
      <c r="F59" s="136">
        <v>230</v>
      </c>
      <c r="G59" s="136">
        <v>230</v>
      </c>
      <c r="H59" s="136" t="s">
        <v>1324</v>
      </c>
      <c r="I59" s="173" t="s">
        <v>110</v>
      </c>
      <c r="J59" s="171" t="s">
        <v>176</v>
      </c>
      <c r="K59" s="171" t="s">
        <v>176</v>
      </c>
      <c r="L59" s="171" t="s">
        <v>176</v>
      </c>
    </row>
    <row r="60" spans="2:12" s="24" customFormat="1" ht="21" customHeight="1" x14ac:dyDescent="0.2">
      <c r="B60" s="1039" t="s">
        <v>832</v>
      </c>
      <c r="C60" s="919" t="s">
        <v>877</v>
      </c>
      <c r="D60" s="84" t="s">
        <v>1</v>
      </c>
      <c r="E60" s="68">
        <v>150</v>
      </c>
      <c r="F60" s="68">
        <v>85</v>
      </c>
      <c r="G60" s="68">
        <v>89.5</v>
      </c>
      <c r="H60" s="643" t="s">
        <v>1330</v>
      </c>
      <c r="I60" s="898" t="s">
        <v>1079</v>
      </c>
      <c r="J60" s="1034" t="s">
        <v>63</v>
      </c>
      <c r="K60" s="1034" t="s">
        <v>63</v>
      </c>
      <c r="L60" s="1034" t="s">
        <v>63</v>
      </c>
    </row>
    <row r="61" spans="2:12" s="24" customFormat="1" ht="21" customHeight="1" x14ac:dyDescent="0.2">
      <c r="B61" s="1040"/>
      <c r="C61" s="999"/>
      <c r="D61" s="93" t="s">
        <v>5</v>
      </c>
      <c r="E61" s="68">
        <v>0</v>
      </c>
      <c r="F61" s="68">
        <v>0</v>
      </c>
      <c r="G61" s="68">
        <v>0</v>
      </c>
      <c r="H61" s="644" t="s">
        <v>1332</v>
      </c>
      <c r="I61" s="1023"/>
      <c r="J61" s="1035"/>
      <c r="K61" s="1035"/>
      <c r="L61" s="1035"/>
    </row>
    <row r="62" spans="2:12" s="24" customFormat="1" ht="21" customHeight="1" x14ac:dyDescent="0.2">
      <c r="B62" s="1041"/>
      <c r="C62" s="920"/>
      <c r="D62" s="84" t="s">
        <v>2</v>
      </c>
      <c r="E62" s="68">
        <v>0</v>
      </c>
      <c r="F62" s="68">
        <v>0</v>
      </c>
      <c r="G62" s="68">
        <v>0</v>
      </c>
      <c r="H62" s="645"/>
      <c r="I62" s="899"/>
      <c r="J62" s="1036"/>
      <c r="K62" s="1036"/>
      <c r="L62" s="1036"/>
    </row>
    <row r="63" spans="2:12" s="24" customFormat="1" ht="32.25" customHeight="1" x14ac:dyDescent="0.2">
      <c r="B63" s="1037" t="s">
        <v>833</v>
      </c>
      <c r="C63" s="919" t="s">
        <v>1084</v>
      </c>
      <c r="D63" s="74" t="s">
        <v>1</v>
      </c>
      <c r="E63" s="68">
        <v>0</v>
      </c>
      <c r="F63" s="68">
        <v>50</v>
      </c>
      <c r="G63" s="68">
        <v>90</v>
      </c>
      <c r="H63" s="643" t="s">
        <v>1330</v>
      </c>
      <c r="I63" s="898" t="s">
        <v>1080</v>
      </c>
      <c r="J63" s="1042"/>
      <c r="K63" s="1042"/>
      <c r="L63" s="1004" t="s">
        <v>1017</v>
      </c>
    </row>
    <row r="64" spans="2:12" s="24" customFormat="1" ht="31.5" customHeight="1" x14ac:dyDescent="0.2">
      <c r="B64" s="1038"/>
      <c r="C64" s="920"/>
      <c r="D64" s="74" t="s">
        <v>2</v>
      </c>
      <c r="E64" s="68">
        <v>0</v>
      </c>
      <c r="F64" s="68">
        <v>280</v>
      </c>
      <c r="G64" s="68">
        <v>570</v>
      </c>
      <c r="H64" s="644" t="s">
        <v>1332</v>
      </c>
      <c r="I64" s="899"/>
      <c r="J64" s="1043"/>
      <c r="K64" s="1043"/>
      <c r="L64" s="1005"/>
    </row>
    <row r="65" spans="2:12" s="24" customFormat="1" ht="36.75" customHeight="1" x14ac:dyDescent="0.2">
      <c r="B65" s="1037" t="s">
        <v>898</v>
      </c>
      <c r="C65" s="919" t="s">
        <v>1085</v>
      </c>
      <c r="D65" s="713" t="s">
        <v>1</v>
      </c>
      <c r="E65" s="756">
        <v>0</v>
      </c>
      <c r="F65" s="756">
        <v>45</v>
      </c>
      <c r="G65" s="756">
        <v>90</v>
      </c>
      <c r="H65" s="757" t="s">
        <v>1333</v>
      </c>
      <c r="I65" s="974" t="s">
        <v>1086</v>
      </c>
      <c r="J65" s="1042"/>
      <c r="K65" s="1042"/>
      <c r="L65" s="1004" t="s">
        <v>1017</v>
      </c>
    </row>
    <row r="66" spans="2:12" s="24" customFormat="1" ht="38.25" customHeight="1" x14ac:dyDescent="0.2">
      <c r="B66" s="1038"/>
      <c r="C66" s="920"/>
      <c r="D66" s="713" t="s">
        <v>2</v>
      </c>
      <c r="E66" s="756">
        <v>0</v>
      </c>
      <c r="F66" s="756">
        <v>300</v>
      </c>
      <c r="G66" s="756">
        <v>600</v>
      </c>
      <c r="H66" s="758"/>
      <c r="I66" s="975"/>
      <c r="J66" s="1043"/>
      <c r="K66" s="1043"/>
      <c r="L66" s="1005"/>
    </row>
    <row r="67" spans="2:12" ht="36.75" customHeight="1" x14ac:dyDescent="0.2">
      <c r="B67" s="57" t="s">
        <v>834</v>
      </c>
      <c r="C67" s="84" t="s">
        <v>825</v>
      </c>
      <c r="D67" s="713" t="s">
        <v>1</v>
      </c>
      <c r="E67" s="476">
        <v>70</v>
      </c>
      <c r="F67" s="476">
        <v>70</v>
      </c>
      <c r="G67" s="476">
        <v>70</v>
      </c>
      <c r="H67" s="693" t="s">
        <v>1334</v>
      </c>
      <c r="I67" s="729" t="s">
        <v>13</v>
      </c>
      <c r="J67" s="77">
        <v>5</v>
      </c>
      <c r="K67" s="77">
        <v>5</v>
      </c>
      <c r="L67" s="77">
        <v>5</v>
      </c>
    </row>
    <row r="68" spans="2:12" ht="30.75" customHeight="1" x14ac:dyDescent="0.2">
      <c r="B68" s="57" t="s">
        <v>835</v>
      </c>
      <c r="C68" s="84" t="s">
        <v>824</v>
      </c>
      <c r="D68" s="713" t="s">
        <v>1</v>
      </c>
      <c r="E68" s="476">
        <v>250</v>
      </c>
      <c r="F68" s="476">
        <v>200</v>
      </c>
      <c r="G68" s="476">
        <v>200</v>
      </c>
      <c r="H68" s="693" t="s">
        <v>1230</v>
      </c>
      <c r="I68" s="759" t="s">
        <v>14</v>
      </c>
      <c r="J68" s="77">
        <v>100</v>
      </c>
      <c r="K68" s="77">
        <v>100</v>
      </c>
      <c r="L68" s="77">
        <v>100</v>
      </c>
    </row>
    <row r="69" spans="2:12" ht="43.5" customHeight="1" x14ac:dyDescent="0.2">
      <c r="B69" s="73" t="s">
        <v>874</v>
      </c>
      <c r="C69" s="84" t="s">
        <v>879</v>
      </c>
      <c r="D69" s="74" t="s">
        <v>1</v>
      </c>
      <c r="E69" s="54">
        <v>0</v>
      </c>
      <c r="F69" s="54">
        <v>0</v>
      </c>
      <c r="G69" s="54">
        <v>50</v>
      </c>
      <c r="H69" s="76" t="s">
        <v>1324</v>
      </c>
      <c r="I69" s="78" t="s">
        <v>185</v>
      </c>
      <c r="J69" s="50"/>
      <c r="K69" s="75" t="s">
        <v>60</v>
      </c>
      <c r="L69" s="75" t="s">
        <v>184</v>
      </c>
    </row>
    <row r="70" spans="2:12" ht="33.75" customHeight="1" x14ac:dyDescent="0.2">
      <c r="B70" s="57" t="s">
        <v>836</v>
      </c>
      <c r="C70" s="84" t="s">
        <v>878</v>
      </c>
      <c r="D70" s="74" t="s">
        <v>1</v>
      </c>
      <c r="E70" s="54">
        <v>110</v>
      </c>
      <c r="F70" s="54">
        <v>50</v>
      </c>
      <c r="G70" s="54">
        <v>50</v>
      </c>
      <c r="H70" s="76" t="s">
        <v>1319</v>
      </c>
      <c r="I70" s="78" t="s">
        <v>1092</v>
      </c>
      <c r="J70" s="50"/>
      <c r="K70" s="75"/>
      <c r="L70" s="75"/>
    </row>
    <row r="71" spans="2:12" ht="42" customHeight="1" x14ac:dyDescent="0.2">
      <c r="B71" s="297" t="s">
        <v>761</v>
      </c>
      <c r="C71" s="1030" t="s">
        <v>762</v>
      </c>
      <c r="D71" s="1030"/>
      <c r="E71" s="287">
        <f t="shared" ref="E71:G71" si="1">SUM(E72:E77)</f>
        <v>876.2</v>
      </c>
      <c r="F71" s="287">
        <f t="shared" si="1"/>
        <v>970</v>
      </c>
      <c r="G71" s="287">
        <f t="shared" si="1"/>
        <v>970</v>
      </c>
      <c r="H71" s="641"/>
      <c r="I71" s="286"/>
      <c r="J71" s="286"/>
      <c r="K71" s="286"/>
      <c r="L71" s="286"/>
    </row>
    <row r="72" spans="2:12" ht="30.75" customHeight="1" x14ac:dyDescent="0.2">
      <c r="B72" s="57" t="s">
        <v>837</v>
      </c>
      <c r="C72" s="84" t="s">
        <v>760</v>
      </c>
      <c r="D72" s="74" t="s">
        <v>1</v>
      </c>
      <c r="E72" s="76">
        <v>0</v>
      </c>
      <c r="F72" s="76">
        <v>70</v>
      </c>
      <c r="G72" s="76">
        <v>70</v>
      </c>
      <c r="H72" s="76" t="s">
        <v>1230</v>
      </c>
      <c r="I72" s="74" t="s">
        <v>68</v>
      </c>
      <c r="J72" s="77"/>
      <c r="K72" s="77">
        <v>1</v>
      </c>
      <c r="L72" s="77">
        <v>1</v>
      </c>
    </row>
    <row r="73" spans="2:12" ht="30.75" customHeight="1" x14ac:dyDescent="0.2">
      <c r="B73" s="57" t="s">
        <v>838</v>
      </c>
      <c r="C73" s="84" t="s">
        <v>759</v>
      </c>
      <c r="D73" s="84" t="s">
        <v>1</v>
      </c>
      <c r="E73" s="25">
        <v>50</v>
      </c>
      <c r="F73" s="25">
        <v>50</v>
      </c>
      <c r="G73" s="25">
        <v>50</v>
      </c>
      <c r="H73" s="25" t="s">
        <v>1230</v>
      </c>
      <c r="I73" s="42" t="s">
        <v>15</v>
      </c>
      <c r="J73" s="77">
        <v>3</v>
      </c>
      <c r="K73" s="77">
        <v>3</v>
      </c>
      <c r="L73" s="77">
        <v>3</v>
      </c>
    </row>
    <row r="74" spans="2:12" ht="19.5" customHeight="1" x14ac:dyDescent="0.2">
      <c r="B74" s="898" t="s">
        <v>839</v>
      </c>
      <c r="C74" s="919" t="s">
        <v>930</v>
      </c>
      <c r="D74" s="84" t="s">
        <v>1</v>
      </c>
      <c r="E74" s="20">
        <v>50</v>
      </c>
      <c r="F74" s="20">
        <v>150</v>
      </c>
      <c r="G74" s="20">
        <v>150</v>
      </c>
      <c r="H74" s="291" t="s">
        <v>1335</v>
      </c>
      <c r="I74" s="857" t="s">
        <v>113</v>
      </c>
      <c r="J74" s="860" t="s">
        <v>189</v>
      </c>
      <c r="K74" s="860" t="s">
        <v>189</v>
      </c>
      <c r="L74" s="860" t="s">
        <v>189</v>
      </c>
    </row>
    <row r="75" spans="2:12" ht="19.5" customHeight="1" x14ac:dyDescent="0.2">
      <c r="B75" s="899"/>
      <c r="C75" s="920"/>
      <c r="D75" s="84" t="s">
        <v>5</v>
      </c>
      <c r="E75" s="20">
        <v>150</v>
      </c>
      <c r="F75" s="20">
        <v>150</v>
      </c>
      <c r="G75" s="20">
        <v>150</v>
      </c>
      <c r="H75" s="292"/>
      <c r="I75" s="859"/>
      <c r="J75" s="861"/>
      <c r="K75" s="861"/>
      <c r="L75" s="861"/>
    </row>
    <row r="76" spans="2:12" ht="36" customHeight="1" x14ac:dyDescent="0.2">
      <c r="B76" s="57" t="s">
        <v>840</v>
      </c>
      <c r="C76" s="356" t="s">
        <v>876</v>
      </c>
      <c r="D76" s="13" t="s">
        <v>1</v>
      </c>
      <c r="E76" s="76">
        <v>124</v>
      </c>
      <c r="F76" s="76">
        <v>50</v>
      </c>
      <c r="G76" s="76">
        <v>50</v>
      </c>
      <c r="H76" s="76" t="s">
        <v>1319</v>
      </c>
      <c r="I76" s="59" t="s">
        <v>259</v>
      </c>
      <c r="J76" s="77">
        <v>2</v>
      </c>
      <c r="K76" s="77">
        <v>1</v>
      </c>
      <c r="L76" s="77">
        <v>1</v>
      </c>
    </row>
    <row r="77" spans="2:12" ht="41.25" customHeight="1" x14ac:dyDescent="0.2">
      <c r="B77" s="57" t="s">
        <v>881</v>
      </c>
      <c r="C77" s="84" t="s">
        <v>880</v>
      </c>
      <c r="D77" s="74" t="s">
        <v>1</v>
      </c>
      <c r="E77" s="54">
        <v>502.2</v>
      </c>
      <c r="F77" s="54">
        <v>500</v>
      </c>
      <c r="G77" s="54">
        <v>500</v>
      </c>
      <c r="H77" s="76"/>
      <c r="I77" s="42" t="s">
        <v>211</v>
      </c>
      <c r="J77" s="77">
        <v>3</v>
      </c>
      <c r="K77" s="77">
        <v>4</v>
      </c>
      <c r="L77" s="77">
        <v>4</v>
      </c>
    </row>
    <row r="78" spans="2:12" ht="21.75" customHeight="1" x14ac:dyDescent="0.2">
      <c r="B78" s="839" t="s">
        <v>1036</v>
      </c>
      <c r="C78" s="839"/>
      <c r="D78" s="840"/>
      <c r="E78" s="429">
        <f>+E71+E57+E50+E11+E6</f>
        <v>7055.2999999999993</v>
      </c>
      <c r="F78" s="429">
        <f>+F71+F57+F50+F11+F6</f>
        <v>7433</v>
      </c>
      <c r="G78" s="429">
        <f>+G71+G57+G50+G11+G6</f>
        <v>8615.5</v>
      </c>
      <c r="H78" s="648"/>
      <c r="I78" s="114"/>
      <c r="J78" s="155"/>
      <c r="K78" s="110"/>
      <c r="L78" s="110"/>
    </row>
    <row r="79" spans="2:12" ht="17.25" customHeight="1" x14ac:dyDescent="0.2">
      <c r="B79" s="1031"/>
      <c r="C79" s="1032"/>
      <c r="D79" s="1033"/>
      <c r="E79" s="461">
        <f t="shared" ref="E79:G79" si="2">+E78-E80-E88</f>
        <v>0</v>
      </c>
      <c r="F79" s="461">
        <f t="shared" si="2"/>
        <v>0</v>
      </c>
      <c r="G79" s="461">
        <f t="shared" si="2"/>
        <v>0</v>
      </c>
      <c r="H79" s="639"/>
      <c r="I79" s="114"/>
      <c r="J79" s="155"/>
      <c r="K79" s="110"/>
      <c r="L79" s="110"/>
    </row>
    <row r="80" spans="2:12" ht="30" customHeight="1" x14ac:dyDescent="0.2">
      <c r="B80" s="313"/>
      <c r="C80" s="343" t="s">
        <v>843</v>
      </c>
      <c r="D80" s="324"/>
      <c r="E80" s="309">
        <f t="shared" ref="E80:G80" si="3">SUM(E82:E87)</f>
        <v>6801.2999999999993</v>
      </c>
      <c r="F80" s="309">
        <f t="shared" si="3"/>
        <v>7333</v>
      </c>
      <c r="G80" s="309">
        <f t="shared" si="3"/>
        <v>8415.5</v>
      </c>
      <c r="H80" s="649"/>
      <c r="I80" s="62"/>
      <c r="J80" s="62"/>
      <c r="K80" s="62"/>
      <c r="L80" s="215"/>
    </row>
    <row r="81" spans="2:12" ht="17.25" customHeight="1" x14ac:dyDescent="0.2">
      <c r="B81" s="300"/>
      <c r="C81" s="319" t="s">
        <v>844</v>
      </c>
      <c r="D81" s="300"/>
      <c r="E81" s="34"/>
      <c r="F81" s="34"/>
      <c r="G81" s="34"/>
      <c r="H81" s="646"/>
      <c r="I81" s="211"/>
      <c r="J81" s="62"/>
      <c r="K81" s="62"/>
      <c r="L81" s="215"/>
    </row>
    <row r="82" spans="2:12" ht="19.5" customHeight="1" x14ac:dyDescent="0.2">
      <c r="B82" s="300"/>
      <c r="C82" s="319" t="s">
        <v>845</v>
      </c>
      <c r="D82" s="385" t="s">
        <v>1</v>
      </c>
      <c r="E82" s="322">
        <f t="shared" ref="E82:G82" si="4">+E77+E74+E73+E72+E70+E69+E68+E67+E63+E60+E59+E54+E53+E52+E51+E49+E48+E47+E45+E42+E39+E36+E30+E29+E28+E27+E34+E32+E26+E25+E24+E23+E21+E18+E17+E16+E12+E10+E9+E8+E7+E76+E65</f>
        <v>3584.7</v>
      </c>
      <c r="F82" s="322">
        <f t="shared" si="4"/>
        <v>3203</v>
      </c>
      <c r="G82" s="322">
        <f t="shared" si="4"/>
        <v>3295.5</v>
      </c>
      <c r="H82" s="627"/>
      <c r="I82" s="458"/>
      <c r="J82" s="458"/>
      <c r="K82" s="458"/>
      <c r="L82" s="458"/>
    </row>
    <row r="83" spans="2:12" ht="16.5" customHeight="1" x14ac:dyDescent="0.2">
      <c r="B83" s="300"/>
      <c r="C83" s="319" t="s">
        <v>846</v>
      </c>
      <c r="D83" s="385" t="s">
        <v>5</v>
      </c>
      <c r="E83" s="322">
        <f t="shared" ref="E83:G83" si="5">+E75+E61+E58</f>
        <v>2845.7</v>
      </c>
      <c r="F83" s="322">
        <f t="shared" si="5"/>
        <v>3150</v>
      </c>
      <c r="G83" s="322">
        <f t="shared" si="5"/>
        <v>3350</v>
      </c>
      <c r="H83" s="627"/>
      <c r="I83" s="211"/>
      <c r="J83" s="62"/>
      <c r="K83" s="62"/>
      <c r="L83" s="215"/>
    </row>
    <row r="84" spans="2:12" ht="15" customHeight="1" x14ac:dyDescent="0.2">
      <c r="B84" s="300"/>
      <c r="C84" s="319" t="s">
        <v>847</v>
      </c>
      <c r="D84" s="385" t="s">
        <v>6</v>
      </c>
      <c r="E84" s="322"/>
      <c r="F84" s="322"/>
      <c r="G84" s="322"/>
      <c r="H84" s="627"/>
      <c r="I84" s="211"/>
      <c r="J84" s="62"/>
      <c r="K84" s="62"/>
      <c r="L84" s="215"/>
    </row>
    <row r="85" spans="2:12" ht="22.5" customHeight="1" x14ac:dyDescent="0.2">
      <c r="B85" s="300"/>
      <c r="C85" s="319" t="s">
        <v>848</v>
      </c>
      <c r="D85" s="385" t="s">
        <v>2</v>
      </c>
      <c r="E85" s="322">
        <f>+E64+E62+E56+E43+E40+E37+E33+E19+E14+E66</f>
        <v>232.2</v>
      </c>
      <c r="F85" s="322">
        <f>+F64+F62+F56+F43+F40+F37+F33+F19+F14+F66</f>
        <v>980</v>
      </c>
      <c r="G85" s="322">
        <f>+G64+G62+G56+G43+G40+G37+G33+G19+G14+G66</f>
        <v>1770</v>
      </c>
      <c r="H85" s="627"/>
      <c r="I85" s="211"/>
      <c r="J85" s="62"/>
      <c r="K85" s="62"/>
      <c r="L85" s="215"/>
    </row>
    <row r="86" spans="2:12" ht="22.5" customHeight="1" x14ac:dyDescent="0.2">
      <c r="B86" s="300"/>
      <c r="C86" s="319" t="s">
        <v>849</v>
      </c>
      <c r="D86" s="385" t="s">
        <v>4</v>
      </c>
      <c r="E86" s="322">
        <f t="shared" ref="E86:G86" si="6">+E55+E46+E22+E13</f>
        <v>138.69999999999999</v>
      </c>
      <c r="F86" s="322">
        <f t="shared" si="6"/>
        <v>0</v>
      </c>
      <c r="G86" s="322">
        <f t="shared" si="6"/>
        <v>0</v>
      </c>
      <c r="H86" s="627"/>
      <c r="I86" s="211"/>
      <c r="J86" s="62"/>
      <c r="K86" s="62"/>
      <c r="L86" s="215"/>
    </row>
    <row r="87" spans="2:12" ht="22.5" customHeight="1" x14ac:dyDescent="0.2">
      <c r="B87" s="303"/>
      <c r="C87" s="320" t="s">
        <v>850</v>
      </c>
      <c r="D87" s="386" t="s">
        <v>854</v>
      </c>
      <c r="E87" s="322"/>
      <c r="F87" s="322"/>
      <c r="G87" s="34"/>
      <c r="H87" s="646"/>
      <c r="I87" s="211"/>
      <c r="J87" s="62"/>
      <c r="K87" s="62"/>
      <c r="L87" s="215"/>
    </row>
    <row r="88" spans="2:12" ht="48" customHeight="1" x14ac:dyDescent="0.2">
      <c r="B88" s="304"/>
      <c r="C88" s="304" t="s">
        <v>851</v>
      </c>
      <c r="D88" s="314" t="s">
        <v>855</v>
      </c>
      <c r="E88" s="309">
        <f>+E31+E20+E15+E38+E41+E44</f>
        <v>254</v>
      </c>
      <c r="F88" s="309">
        <f>+F31+F20+F15+F38+F41+F44</f>
        <v>100</v>
      </c>
      <c r="G88" s="309">
        <f>+G31+G20+G15+G38+G41+G44</f>
        <v>200</v>
      </c>
      <c r="H88" s="649"/>
      <c r="I88" s="211"/>
      <c r="J88" s="62"/>
      <c r="K88" s="62"/>
      <c r="L88" s="215"/>
    </row>
    <row r="89" spans="2:12" ht="34.5" customHeight="1" x14ac:dyDescent="0.2">
      <c r="B89" s="306"/>
      <c r="C89" s="306" t="s">
        <v>853</v>
      </c>
      <c r="D89" s="325"/>
      <c r="E89" s="316">
        <f t="shared" ref="E89:G89" si="7">+E88+E80</f>
        <v>7055.2999999999993</v>
      </c>
      <c r="F89" s="316">
        <f t="shared" si="7"/>
        <v>7433</v>
      </c>
      <c r="G89" s="316">
        <f t="shared" si="7"/>
        <v>8615.5</v>
      </c>
      <c r="H89" s="650"/>
      <c r="I89" s="211"/>
      <c r="J89" s="62"/>
      <c r="K89" s="62"/>
      <c r="L89" s="215"/>
    </row>
    <row r="90" spans="2:12" ht="28.5" customHeight="1" x14ac:dyDescent="0.2">
      <c r="B90" s="300"/>
      <c r="C90" s="97" t="s">
        <v>852</v>
      </c>
      <c r="D90" s="300"/>
      <c r="E90" s="34">
        <f>+E66+E19+E14</f>
        <v>232.2</v>
      </c>
      <c r="F90" s="34">
        <f>+F66+F19+F14</f>
        <v>700</v>
      </c>
      <c r="G90" s="34">
        <f>+G66+G19+G14</f>
        <v>1200</v>
      </c>
      <c r="H90" s="646"/>
      <c r="I90" s="211"/>
      <c r="J90" s="62"/>
      <c r="K90" s="62"/>
      <c r="L90" s="215"/>
    </row>
    <row r="91" spans="2:12" ht="30" x14ac:dyDescent="0.2">
      <c r="B91" s="97"/>
      <c r="C91" s="321" t="s">
        <v>1173</v>
      </c>
      <c r="D91" s="487"/>
      <c r="E91" s="310"/>
      <c r="F91" s="310"/>
      <c r="G91" s="310"/>
      <c r="H91" s="629"/>
    </row>
  </sheetData>
  <mergeCells count="108">
    <mergeCell ref="F3:F5"/>
    <mergeCell ref="G3:G5"/>
    <mergeCell ref="B12:B15"/>
    <mergeCell ref="C34:C35"/>
    <mergeCell ref="C39:C41"/>
    <mergeCell ref="I48:I49"/>
    <mergeCell ref="I12:I15"/>
    <mergeCell ref="I31:I33"/>
    <mergeCell ref="B18:B20"/>
    <mergeCell ref="C18:C20"/>
    <mergeCell ref="B21:B22"/>
    <mergeCell ref="C31:C33"/>
    <mergeCell ref="C48:C49"/>
    <mergeCell ref="C42:C44"/>
    <mergeCell ref="I39:I41"/>
    <mergeCell ref="B48:B49"/>
    <mergeCell ref="B45:B46"/>
    <mergeCell ref="B39:B41"/>
    <mergeCell ref="B42:B44"/>
    <mergeCell ref="I45:I46"/>
    <mergeCell ref="C45:C46"/>
    <mergeCell ref="H3:H5"/>
    <mergeCell ref="H12:H15"/>
    <mergeCell ref="B54:B56"/>
    <mergeCell ref="I54:I56"/>
    <mergeCell ref="C54:C56"/>
    <mergeCell ref="C57:D57"/>
    <mergeCell ref="C50:D50"/>
    <mergeCell ref="L65:L66"/>
    <mergeCell ref="J54:J56"/>
    <mergeCell ref="K54:K56"/>
    <mergeCell ref="K48:K49"/>
    <mergeCell ref="L48:L49"/>
    <mergeCell ref="L45:L46"/>
    <mergeCell ref="L74:L75"/>
    <mergeCell ref="L60:L62"/>
    <mergeCell ref="L54:L56"/>
    <mergeCell ref="J48:J49"/>
    <mergeCell ref="K45:K46"/>
    <mergeCell ref="I63:I64"/>
    <mergeCell ref="L63:L64"/>
    <mergeCell ref="I65:I66"/>
    <mergeCell ref="J65:J66"/>
    <mergeCell ref="J45:J46"/>
    <mergeCell ref="B79:D79"/>
    <mergeCell ref="J74:J75"/>
    <mergeCell ref="K74:K75"/>
    <mergeCell ref="J60:J62"/>
    <mergeCell ref="C71:D71"/>
    <mergeCell ref="B63:B64"/>
    <mergeCell ref="B60:B62"/>
    <mergeCell ref="B65:B66"/>
    <mergeCell ref="C65:C66"/>
    <mergeCell ref="B74:B75"/>
    <mergeCell ref="C63:C64"/>
    <mergeCell ref="K60:K62"/>
    <mergeCell ref="C60:C62"/>
    <mergeCell ref="I60:I62"/>
    <mergeCell ref="I74:I75"/>
    <mergeCell ref="J63:J64"/>
    <mergeCell ref="K63:K64"/>
    <mergeCell ref="K65:K66"/>
    <mergeCell ref="B78:D78"/>
    <mergeCell ref="C74:C75"/>
    <mergeCell ref="B1:L1"/>
    <mergeCell ref="C36:C38"/>
    <mergeCell ref="L12:L15"/>
    <mergeCell ref="J12:J15"/>
    <mergeCell ref="J36:J38"/>
    <mergeCell ref="L36:L38"/>
    <mergeCell ref="I2:L2"/>
    <mergeCell ref="E3:E5"/>
    <mergeCell ref="K12:K15"/>
    <mergeCell ref="K36:K38"/>
    <mergeCell ref="I36:I38"/>
    <mergeCell ref="I3:L3"/>
    <mergeCell ref="B3:B5"/>
    <mergeCell ref="C12:C15"/>
    <mergeCell ref="B31:B33"/>
    <mergeCell ref="B36:B38"/>
    <mergeCell ref="B34:B35"/>
    <mergeCell ref="C21:C22"/>
    <mergeCell ref="C3:D5"/>
    <mergeCell ref="C6:D6"/>
    <mergeCell ref="C11:D11"/>
    <mergeCell ref="K31:K33"/>
    <mergeCell ref="L31:L33"/>
    <mergeCell ref="K34:K35"/>
    <mergeCell ref="J31:J33"/>
    <mergeCell ref="I34:I35"/>
    <mergeCell ref="I21:I22"/>
    <mergeCell ref="J21:J22"/>
    <mergeCell ref="K21:K22"/>
    <mergeCell ref="L21:L22"/>
    <mergeCell ref="I4:I5"/>
    <mergeCell ref="K42:K44"/>
    <mergeCell ref="L39:L41"/>
    <mergeCell ref="I42:I44"/>
    <mergeCell ref="I18:I20"/>
    <mergeCell ref="J18:J20"/>
    <mergeCell ref="K18:K20"/>
    <mergeCell ref="L18:L20"/>
    <mergeCell ref="J42:J44"/>
    <mergeCell ref="L42:L44"/>
    <mergeCell ref="J34:J35"/>
    <mergeCell ref="L34:L35"/>
    <mergeCell ref="J39:J41"/>
    <mergeCell ref="K39:K41"/>
  </mergeCells>
  <phoneticPr fontId="13" type="noConversion"/>
  <pageMargins left="0.19685039370078741" right="0.19685039370078741" top="0.51181102362204722" bottom="0.19685039370078741" header="0" footer="0"/>
  <pageSetup paperSize="9" scale="74"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B1:L54"/>
  <sheetViews>
    <sheetView zoomScale="85" zoomScaleNormal="85" workbookViewId="0">
      <pane ySplit="5" topLeftCell="A6" activePane="bottomLeft" state="frozen"/>
      <selection activeCell="F27" sqref="F27"/>
      <selection pane="bottomLeft" activeCell="E52" sqref="E52:G52"/>
    </sheetView>
  </sheetViews>
  <sheetFormatPr defaultColWidth="9.140625" defaultRowHeight="12.75" x14ac:dyDescent="0.2"/>
  <cols>
    <col min="1" max="1" width="3.140625" style="31" customWidth="1"/>
    <col min="2" max="2" width="17.140625" style="280" customWidth="1"/>
    <col min="3" max="3" width="58.140625" style="184" customWidth="1"/>
    <col min="4" max="4" width="7" style="184" customWidth="1"/>
    <col min="5" max="7" width="12.28515625" style="184" customWidth="1"/>
    <col min="8" max="8" width="12.28515625" style="630" customWidth="1"/>
    <col min="9" max="9" width="29.28515625" style="163" customWidth="1"/>
    <col min="10" max="11" width="5.7109375" style="183" customWidth="1"/>
    <col min="12" max="12" width="7" style="183" customWidth="1"/>
    <col min="13" max="16384" width="9.140625" style="31"/>
  </cols>
  <sheetData>
    <row r="1" spans="2:12" ht="27" customHeight="1" x14ac:dyDescent="0.25">
      <c r="B1" s="1061" t="s">
        <v>1282</v>
      </c>
      <c r="C1" s="1061"/>
      <c r="D1" s="1061"/>
      <c r="E1" s="1061"/>
      <c r="F1" s="1061"/>
      <c r="G1" s="1061"/>
      <c r="H1" s="1061"/>
      <c r="I1" s="1061"/>
    </row>
    <row r="2" spans="2:12" ht="15" customHeight="1" x14ac:dyDescent="0.2">
      <c r="B2" s="281"/>
      <c r="C2" s="185"/>
      <c r="D2" s="186"/>
      <c r="E2" s="186"/>
      <c r="F2" s="186"/>
      <c r="G2" s="186"/>
      <c r="H2" s="623"/>
      <c r="I2" s="987"/>
      <c r="J2" s="987"/>
      <c r="K2" s="987"/>
      <c r="L2" s="987"/>
    </row>
    <row r="3" spans="2:12" ht="15" customHeight="1" x14ac:dyDescent="0.2">
      <c r="B3" s="924" t="s">
        <v>317</v>
      </c>
      <c r="C3" s="927" t="s">
        <v>456</v>
      </c>
      <c r="D3" s="1027"/>
      <c r="E3" s="881" t="s">
        <v>318</v>
      </c>
      <c r="F3" s="881" t="s">
        <v>319</v>
      </c>
      <c r="G3" s="881" t="s">
        <v>320</v>
      </c>
      <c r="H3" s="930" t="s">
        <v>1174</v>
      </c>
      <c r="I3" s="776" t="s">
        <v>42</v>
      </c>
      <c r="J3" s="776"/>
      <c r="K3" s="776"/>
      <c r="L3" s="776"/>
    </row>
    <row r="4" spans="2:12" ht="15" customHeight="1" x14ac:dyDescent="0.2">
      <c r="B4" s="925"/>
      <c r="C4" s="928"/>
      <c r="D4" s="1028"/>
      <c r="E4" s="881"/>
      <c r="F4" s="881"/>
      <c r="G4" s="881"/>
      <c r="H4" s="930"/>
      <c r="I4" s="930" t="s">
        <v>43</v>
      </c>
      <c r="J4" s="369"/>
      <c r="K4" s="369"/>
      <c r="L4" s="369"/>
    </row>
    <row r="5" spans="2:12" ht="68.25" customHeight="1" x14ac:dyDescent="0.2">
      <c r="B5" s="926"/>
      <c r="C5" s="929"/>
      <c r="D5" s="1029"/>
      <c r="E5" s="881"/>
      <c r="F5" s="881"/>
      <c r="G5" s="881"/>
      <c r="H5" s="930"/>
      <c r="I5" s="930"/>
      <c r="J5" s="271" t="s">
        <v>927</v>
      </c>
      <c r="K5" s="271" t="s">
        <v>928</v>
      </c>
      <c r="L5" s="271" t="s">
        <v>929</v>
      </c>
    </row>
    <row r="6" spans="2:12" ht="33.75" customHeight="1" x14ac:dyDescent="0.2">
      <c r="B6" s="247" t="s">
        <v>710</v>
      </c>
      <c r="C6" s="1057" t="s">
        <v>18</v>
      </c>
      <c r="D6" s="1058"/>
      <c r="E6" s="279">
        <f t="shared" ref="E6:G6" si="0">SUM(E7:E14)</f>
        <v>508.5</v>
      </c>
      <c r="F6" s="279">
        <f t="shared" si="0"/>
        <v>545.1</v>
      </c>
      <c r="G6" s="279">
        <f t="shared" si="0"/>
        <v>505.6</v>
      </c>
      <c r="H6" s="624"/>
      <c r="I6" s="430"/>
      <c r="J6" s="431"/>
      <c r="K6" s="431"/>
      <c r="L6" s="431"/>
    </row>
    <row r="7" spans="2:12" ht="23.25" customHeight="1" x14ac:dyDescent="0.2">
      <c r="B7" s="843" t="s">
        <v>715</v>
      </c>
      <c r="C7" s="843" t="s">
        <v>858</v>
      </c>
      <c r="D7" s="170" t="s">
        <v>1</v>
      </c>
      <c r="E7" s="136">
        <v>101</v>
      </c>
      <c r="F7" s="136">
        <v>110</v>
      </c>
      <c r="G7" s="136">
        <v>120</v>
      </c>
      <c r="H7" s="621" t="s">
        <v>1327</v>
      </c>
      <c r="I7" s="832" t="s">
        <v>81</v>
      </c>
      <c r="J7" s="978">
        <v>5</v>
      </c>
      <c r="K7" s="978">
        <v>5</v>
      </c>
      <c r="L7" s="978">
        <v>5</v>
      </c>
    </row>
    <row r="8" spans="2:12" ht="24" customHeight="1" x14ac:dyDescent="0.2">
      <c r="B8" s="844"/>
      <c r="C8" s="844"/>
      <c r="D8" s="170" t="s">
        <v>5</v>
      </c>
      <c r="E8" s="136">
        <v>14.1</v>
      </c>
      <c r="F8" s="136">
        <v>14.1</v>
      </c>
      <c r="G8" s="136">
        <v>14.1</v>
      </c>
      <c r="H8" s="600"/>
      <c r="I8" s="833"/>
      <c r="J8" s="979"/>
      <c r="K8" s="979"/>
      <c r="L8" s="979"/>
    </row>
    <row r="9" spans="2:12" ht="31.5" customHeight="1" x14ac:dyDescent="0.2">
      <c r="B9" s="135" t="s">
        <v>716</v>
      </c>
      <c r="C9" s="134" t="s">
        <v>859</v>
      </c>
      <c r="D9" s="170" t="s">
        <v>1</v>
      </c>
      <c r="E9" s="136">
        <v>29.5</v>
      </c>
      <c r="F9" s="136">
        <v>29.5</v>
      </c>
      <c r="G9" s="136">
        <v>30</v>
      </c>
      <c r="H9" s="136" t="s">
        <v>1318</v>
      </c>
      <c r="I9" s="170" t="s">
        <v>140</v>
      </c>
      <c r="J9" s="168">
        <v>5</v>
      </c>
      <c r="K9" s="168">
        <v>5</v>
      </c>
      <c r="L9" s="168">
        <v>5</v>
      </c>
    </row>
    <row r="10" spans="2:12" ht="53.25" customHeight="1" x14ac:dyDescent="0.2">
      <c r="B10" s="135" t="s">
        <v>717</v>
      </c>
      <c r="C10" s="134" t="s">
        <v>1101</v>
      </c>
      <c r="D10" s="170" t="s">
        <v>1</v>
      </c>
      <c r="E10" s="136">
        <v>100.5</v>
      </c>
      <c r="F10" s="136">
        <v>120</v>
      </c>
      <c r="G10" s="136">
        <v>130</v>
      </c>
      <c r="H10" s="136" t="s">
        <v>1222</v>
      </c>
      <c r="I10" s="170" t="s">
        <v>212</v>
      </c>
      <c r="J10" s="168">
        <v>11</v>
      </c>
      <c r="K10" s="168">
        <v>11</v>
      </c>
      <c r="L10" s="168">
        <v>11</v>
      </c>
    </row>
    <row r="11" spans="2:12" ht="38.25" customHeight="1" x14ac:dyDescent="0.2">
      <c r="B11" s="135" t="s">
        <v>722</v>
      </c>
      <c r="C11" s="181" t="s">
        <v>860</v>
      </c>
      <c r="D11" s="170" t="s">
        <v>1</v>
      </c>
      <c r="E11" s="172">
        <v>14.2</v>
      </c>
      <c r="F11" s="172">
        <v>14.5</v>
      </c>
      <c r="G11" s="136">
        <v>14.5</v>
      </c>
      <c r="H11" s="621" t="s">
        <v>1326</v>
      </c>
      <c r="I11" s="166" t="s">
        <v>138</v>
      </c>
      <c r="J11" s="187">
        <v>7</v>
      </c>
      <c r="K11" s="187">
        <v>7</v>
      </c>
      <c r="L11" s="187">
        <v>7</v>
      </c>
    </row>
    <row r="12" spans="2:12" ht="42.75" customHeight="1" x14ac:dyDescent="0.2">
      <c r="B12" s="135" t="s">
        <v>721</v>
      </c>
      <c r="C12" s="134" t="s">
        <v>861</v>
      </c>
      <c r="D12" s="170" t="s">
        <v>1</v>
      </c>
      <c r="E12" s="172">
        <v>62.2</v>
      </c>
      <c r="F12" s="172">
        <v>67</v>
      </c>
      <c r="G12" s="172">
        <v>70</v>
      </c>
      <c r="H12" s="136" t="s">
        <v>1328</v>
      </c>
      <c r="I12" s="170" t="s">
        <v>19</v>
      </c>
      <c r="J12" s="171">
        <v>4</v>
      </c>
      <c r="K12" s="171">
        <v>4</v>
      </c>
      <c r="L12" s="171">
        <v>4</v>
      </c>
    </row>
    <row r="13" spans="2:12" ht="33.75" customHeight="1" x14ac:dyDescent="0.2">
      <c r="B13" s="135" t="s">
        <v>720</v>
      </c>
      <c r="C13" s="181" t="s">
        <v>862</v>
      </c>
      <c r="D13" s="167" t="s">
        <v>1</v>
      </c>
      <c r="E13" s="172">
        <v>142</v>
      </c>
      <c r="F13" s="172">
        <v>135</v>
      </c>
      <c r="G13" s="172">
        <v>62</v>
      </c>
      <c r="H13" s="136" t="s">
        <v>1328</v>
      </c>
      <c r="I13" s="180" t="s">
        <v>156</v>
      </c>
      <c r="J13" s="157" t="s">
        <v>63</v>
      </c>
      <c r="K13" s="157" t="s">
        <v>63</v>
      </c>
      <c r="L13" s="157" t="s">
        <v>63</v>
      </c>
    </row>
    <row r="14" spans="2:12" ht="33" customHeight="1" x14ac:dyDescent="0.2">
      <c r="B14" s="135" t="s">
        <v>719</v>
      </c>
      <c r="C14" s="105" t="s">
        <v>863</v>
      </c>
      <c r="D14" s="170" t="s">
        <v>1</v>
      </c>
      <c r="E14" s="172">
        <v>45</v>
      </c>
      <c r="F14" s="172">
        <v>55</v>
      </c>
      <c r="G14" s="172">
        <v>65</v>
      </c>
      <c r="H14" s="621" t="s">
        <v>1320</v>
      </c>
      <c r="I14" s="166" t="s">
        <v>711</v>
      </c>
      <c r="J14" s="187">
        <v>100</v>
      </c>
      <c r="K14" s="187">
        <v>100</v>
      </c>
      <c r="L14" s="187">
        <v>100</v>
      </c>
    </row>
    <row r="15" spans="2:12" ht="51.75" customHeight="1" x14ac:dyDescent="0.2">
      <c r="B15" s="247" t="s">
        <v>712</v>
      </c>
      <c r="C15" s="1057" t="s">
        <v>870</v>
      </c>
      <c r="D15" s="1058"/>
      <c r="E15" s="279">
        <f>SUM(E16:E31)</f>
        <v>5727.9000000000005</v>
      </c>
      <c r="F15" s="279">
        <f>SUM(F16:F31)</f>
        <v>5790.3</v>
      </c>
      <c r="G15" s="279">
        <f>SUM(G16:G31)</f>
        <v>6256.8</v>
      </c>
      <c r="H15" s="624"/>
      <c r="I15" s="430"/>
      <c r="J15" s="431"/>
      <c r="K15" s="431"/>
      <c r="L15" s="431"/>
    </row>
    <row r="16" spans="2:12" ht="33.75" customHeight="1" x14ac:dyDescent="0.2">
      <c r="B16" s="135" t="s">
        <v>718</v>
      </c>
      <c r="C16" s="134" t="s">
        <v>713</v>
      </c>
      <c r="D16" s="170" t="s">
        <v>1</v>
      </c>
      <c r="E16" s="172">
        <v>1700</v>
      </c>
      <c r="F16" s="172">
        <v>1700</v>
      </c>
      <c r="G16" s="172">
        <v>1700</v>
      </c>
      <c r="H16" s="621" t="s">
        <v>1321</v>
      </c>
      <c r="I16" s="189" t="s">
        <v>266</v>
      </c>
      <c r="J16" s="187">
        <v>14</v>
      </c>
      <c r="K16" s="187">
        <v>14</v>
      </c>
      <c r="L16" s="187">
        <v>14</v>
      </c>
    </row>
    <row r="17" spans="2:12" ht="24" customHeight="1" x14ac:dyDescent="0.2">
      <c r="B17" s="843" t="s">
        <v>724</v>
      </c>
      <c r="C17" s="811" t="s">
        <v>714</v>
      </c>
      <c r="D17" s="170" t="s">
        <v>1</v>
      </c>
      <c r="E17" s="172">
        <v>0</v>
      </c>
      <c r="F17" s="172">
        <v>20</v>
      </c>
      <c r="G17" s="172">
        <v>80</v>
      </c>
      <c r="H17" s="778" t="s">
        <v>1317</v>
      </c>
      <c r="I17" s="1066" t="s">
        <v>1097</v>
      </c>
      <c r="J17" s="994"/>
      <c r="K17" s="1064"/>
      <c r="L17" s="1064">
        <v>2</v>
      </c>
    </row>
    <row r="18" spans="2:12" ht="27" customHeight="1" x14ac:dyDescent="0.2">
      <c r="B18" s="844"/>
      <c r="C18" s="811"/>
      <c r="D18" s="170" t="s">
        <v>2</v>
      </c>
      <c r="E18" s="172">
        <v>0</v>
      </c>
      <c r="F18" s="172">
        <v>100</v>
      </c>
      <c r="G18" s="172">
        <v>500</v>
      </c>
      <c r="H18" s="779"/>
      <c r="I18" s="1066"/>
      <c r="J18" s="994"/>
      <c r="K18" s="1064"/>
      <c r="L18" s="1064"/>
    </row>
    <row r="19" spans="2:12" ht="33.75" customHeight="1" x14ac:dyDescent="0.2">
      <c r="B19" s="127" t="s">
        <v>725</v>
      </c>
      <c r="C19" s="49" t="s">
        <v>1095</v>
      </c>
      <c r="D19" s="96" t="s">
        <v>1</v>
      </c>
      <c r="E19" s="20">
        <f>192+141</f>
        <v>333</v>
      </c>
      <c r="F19" s="20">
        <v>192</v>
      </c>
      <c r="G19" s="20">
        <v>192</v>
      </c>
      <c r="H19" s="25" t="s">
        <v>1322</v>
      </c>
      <c r="I19" s="170" t="s">
        <v>1102</v>
      </c>
      <c r="J19" s="170">
        <v>100</v>
      </c>
      <c r="K19" s="170">
        <v>100</v>
      </c>
      <c r="L19" s="170">
        <v>100</v>
      </c>
    </row>
    <row r="20" spans="2:12" ht="36" customHeight="1" x14ac:dyDescent="0.2">
      <c r="B20" s="127" t="s">
        <v>727</v>
      </c>
      <c r="C20" s="127" t="s">
        <v>955</v>
      </c>
      <c r="D20" s="96" t="s">
        <v>1</v>
      </c>
      <c r="E20" s="20">
        <v>150</v>
      </c>
      <c r="F20" s="20">
        <v>150</v>
      </c>
      <c r="G20" s="20">
        <v>150</v>
      </c>
      <c r="H20" s="25"/>
      <c r="I20" s="170" t="s">
        <v>1096</v>
      </c>
      <c r="J20" s="170">
        <v>100</v>
      </c>
      <c r="K20" s="170">
        <v>100</v>
      </c>
      <c r="L20" s="170">
        <v>100</v>
      </c>
    </row>
    <row r="21" spans="2:12" ht="18.75" customHeight="1" x14ac:dyDescent="0.2">
      <c r="B21" s="916" t="s">
        <v>728</v>
      </c>
      <c r="C21" s="916" t="s">
        <v>893</v>
      </c>
      <c r="D21" s="96" t="s">
        <v>1</v>
      </c>
      <c r="E21" s="172">
        <v>242</v>
      </c>
      <c r="F21" s="172">
        <v>0</v>
      </c>
      <c r="G21" s="20">
        <v>0</v>
      </c>
      <c r="H21" s="136" t="s">
        <v>1317</v>
      </c>
      <c r="I21" s="832" t="s">
        <v>1098</v>
      </c>
      <c r="J21" s="991"/>
      <c r="K21" s="991" t="s">
        <v>1099</v>
      </c>
      <c r="L21" s="991"/>
    </row>
    <row r="22" spans="2:12" ht="16.5" customHeight="1" x14ac:dyDescent="0.2">
      <c r="B22" s="918"/>
      <c r="C22" s="918"/>
      <c r="D22" s="96" t="s">
        <v>1</v>
      </c>
      <c r="E22" s="172">
        <v>94</v>
      </c>
      <c r="F22" s="172">
        <v>0</v>
      </c>
      <c r="G22" s="20">
        <v>0</v>
      </c>
      <c r="H22" s="520"/>
      <c r="I22" s="1065"/>
      <c r="J22" s="992"/>
      <c r="K22" s="992"/>
      <c r="L22" s="992"/>
    </row>
    <row r="23" spans="2:12" ht="17.25" customHeight="1" x14ac:dyDescent="0.2">
      <c r="B23" s="917"/>
      <c r="C23" s="917"/>
      <c r="D23" s="170" t="s">
        <v>5</v>
      </c>
      <c r="E23" s="172">
        <v>0</v>
      </c>
      <c r="F23" s="172">
        <v>204</v>
      </c>
      <c r="G23" s="20">
        <v>0</v>
      </c>
      <c r="H23" s="292"/>
      <c r="I23" s="833"/>
      <c r="J23" s="993"/>
      <c r="K23" s="993"/>
      <c r="L23" s="993"/>
    </row>
    <row r="24" spans="2:12" ht="18" customHeight="1" x14ac:dyDescent="0.2">
      <c r="B24" s="916" t="s">
        <v>734</v>
      </c>
      <c r="C24" s="1067" t="s">
        <v>1103</v>
      </c>
      <c r="D24" s="170" t="s">
        <v>1</v>
      </c>
      <c r="E24" s="172">
        <v>37.200000000000003</v>
      </c>
      <c r="F24" s="172">
        <v>0</v>
      </c>
      <c r="G24" s="20">
        <v>0</v>
      </c>
      <c r="H24" s="25" t="s">
        <v>1321</v>
      </c>
      <c r="I24" s="1071" t="s">
        <v>1104</v>
      </c>
      <c r="J24" s="978"/>
      <c r="K24" s="978" t="s">
        <v>1100</v>
      </c>
      <c r="L24" s="978"/>
    </row>
    <row r="25" spans="2:12" ht="18" customHeight="1" x14ac:dyDescent="0.2">
      <c r="B25" s="917"/>
      <c r="C25" s="1068"/>
      <c r="D25" s="170" t="s">
        <v>5</v>
      </c>
      <c r="E25" s="172">
        <v>0</v>
      </c>
      <c r="F25" s="172">
        <v>30</v>
      </c>
      <c r="G25" s="20">
        <v>0</v>
      </c>
      <c r="H25" s="25"/>
      <c r="I25" s="1071"/>
      <c r="J25" s="979"/>
      <c r="K25" s="979"/>
      <c r="L25" s="979"/>
    </row>
    <row r="26" spans="2:12" ht="18" customHeight="1" x14ac:dyDescent="0.2">
      <c r="B26" s="916" t="s">
        <v>735</v>
      </c>
      <c r="C26" s="1067" t="s">
        <v>726</v>
      </c>
      <c r="D26" s="170" t="s">
        <v>1</v>
      </c>
      <c r="E26" s="172">
        <v>70</v>
      </c>
      <c r="F26" s="172">
        <v>0</v>
      </c>
      <c r="G26" s="20">
        <v>0</v>
      </c>
      <c r="H26" s="291" t="s">
        <v>1321</v>
      </c>
      <c r="I26" s="1069" t="s">
        <v>192</v>
      </c>
      <c r="J26" s="978"/>
      <c r="K26" s="978" t="s">
        <v>1073</v>
      </c>
      <c r="L26" s="978"/>
    </row>
    <row r="27" spans="2:12" ht="25.5" customHeight="1" x14ac:dyDescent="0.2">
      <c r="B27" s="917"/>
      <c r="C27" s="1068"/>
      <c r="D27" s="170" t="s">
        <v>5</v>
      </c>
      <c r="E27" s="172">
        <v>0</v>
      </c>
      <c r="F27" s="172">
        <v>59.5</v>
      </c>
      <c r="G27" s="20">
        <v>0</v>
      </c>
      <c r="H27" s="292"/>
      <c r="I27" s="1070"/>
      <c r="J27" s="979"/>
      <c r="K27" s="979"/>
      <c r="L27" s="979"/>
    </row>
    <row r="28" spans="2:12" ht="23.25" customHeight="1" x14ac:dyDescent="0.2">
      <c r="B28" s="916" t="s">
        <v>736</v>
      </c>
      <c r="C28" s="886" t="s">
        <v>723</v>
      </c>
      <c r="D28" s="49" t="s">
        <v>1</v>
      </c>
      <c r="E28" s="172">
        <v>3066.9</v>
      </c>
      <c r="F28" s="172">
        <v>3300</v>
      </c>
      <c r="G28" s="172">
        <v>3600</v>
      </c>
      <c r="H28" s="621" t="s">
        <v>1324</v>
      </c>
      <c r="I28" s="832" t="s">
        <v>1094</v>
      </c>
      <c r="J28" s="991">
        <v>11</v>
      </c>
      <c r="K28" s="991">
        <v>11</v>
      </c>
      <c r="L28" s="991">
        <v>11</v>
      </c>
    </row>
    <row r="29" spans="2:12" ht="23.25" customHeight="1" x14ac:dyDescent="0.2">
      <c r="B29" s="917"/>
      <c r="C29" s="886"/>
      <c r="D29" s="49" t="s">
        <v>6</v>
      </c>
      <c r="E29" s="20">
        <v>12.3</v>
      </c>
      <c r="F29" s="20">
        <v>12.3</v>
      </c>
      <c r="G29" s="20">
        <v>12.3</v>
      </c>
      <c r="H29" s="292"/>
      <c r="I29" s="833"/>
      <c r="J29" s="993"/>
      <c r="K29" s="993"/>
      <c r="L29" s="993"/>
    </row>
    <row r="30" spans="2:12" ht="35.25" customHeight="1" x14ac:dyDescent="0.2">
      <c r="B30" s="135" t="s">
        <v>737</v>
      </c>
      <c r="C30" s="180" t="s">
        <v>738</v>
      </c>
      <c r="D30" s="158" t="s">
        <v>1</v>
      </c>
      <c r="E30" s="32">
        <v>17.5</v>
      </c>
      <c r="F30" s="32">
        <v>17.5</v>
      </c>
      <c r="G30" s="32">
        <v>17.5</v>
      </c>
      <c r="H30" s="104" t="s">
        <v>1323</v>
      </c>
      <c r="I30" s="173" t="s">
        <v>125</v>
      </c>
      <c r="J30" s="168">
        <v>80</v>
      </c>
      <c r="K30" s="168">
        <v>80</v>
      </c>
      <c r="L30" s="168">
        <v>80</v>
      </c>
    </row>
    <row r="31" spans="2:12" ht="31.5" customHeight="1" x14ac:dyDescent="0.2">
      <c r="B31" s="135" t="s">
        <v>954</v>
      </c>
      <c r="C31" s="158" t="s">
        <v>739</v>
      </c>
      <c r="D31" s="135" t="s">
        <v>1</v>
      </c>
      <c r="E31" s="32">
        <v>5</v>
      </c>
      <c r="F31" s="32">
        <v>5</v>
      </c>
      <c r="G31" s="32">
        <v>5</v>
      </c>
      <c r="H31" s="104" t="s">
        <v>1323</v>
      </c>
      <c r="I31" s="173" t="s">
        <v>17</v>
      </c>
      <c r="J31" s="168">
        <v>150</v>
      </c>
      <c r="K31" s="168">
        <v>150</v>
      </c>
      <c r="L31" s="168">
        <v>150</v>
      </c>
    </row>
    <row r="32" spans="2:12" ht="33.75" customHeight="1" x14ac:dyDescent="0.2">
      <c r="B32" s="247" t="s">
        <v>1295</v>
      </c>
      <c r="C32" s="1057" t="s">
        <v>733</v>
      </c>
      <c r="D32" s="1058"/>
      <c r="E32" s="279">
        <f t="shared" ref="E32:G32" si="1">SUM(E33:E39)</f>
        <v>203.4</v>
      </c>
      <c r="F32" s="279">
        <f t="shared" si="1"/>
        <v>399</v>
      </c>
      <c r="G32" s="279">
        <f t="shared" si="1"/>
        <v>634</v>
      </c>
      <c r="H32" s="624"/>
      <c r="I32" s="430"/>
      <c r="J32" s="431"/>
      <c r="K32" s="431"/>
      <c r="L32" s="431"/>
    </row>
    <row r="33" spans="2:12" ht="21" customHeight="1" x14ac:dyDescent="0.2">
      <c r="B33" s="843" t="s">
        <v>730</v>
      </c>
      <c r="C33" s="1060" t="s">
        <v>731</v>
      </c>
      <c r="D33" s="170" t="s">
        <v>1</v>
      </c>
      <c r="E33" s="172">
        <v>50</v>
      </c>
      <c r="F33" s="172">
        <v>30</v>
      </c>
      <c r="G33" s="172">
        <v>30</v>
      </c>
      <c r="H33" s="625" t="s">
        <v>1325</v>
      </c>
      <c r="I33" s="811" t="s">
        <v>729</v>
      </c>
      <c r="J33" s="1059" t="s">
        <v>123</v>
      </c>
      <c r="K33" s="1059" t="s">
        <v>123</v>
      </c>
      <c r="L33" s="1059" t="s">
        <v>123</v>
      </c>
    </row>
    <row r="34" spans="2:12" ht="25.5" customHeight="1" x14ac:dyDescent="0.2">
      <c r="B34" s="844"/>
      <c r="C34" s="1060"/>
      <c r="D34" s="173" t="s">
        <v>2</v>
      </c>
      <c r="E34" s="172">
        <v>0</v>
      </c>
      <c r="F34" s="172">
        <v>0</v>
      </c>
      <c r="G34" s="172">
        <v>0</v>
      </c>
      <c r="H34" s="136"/>
      <c r="I34" s="811"/>
      <c r="J34" s="1059"/>
      <c r="K34" s="1059"/>
      <c r="L34" s="1059"/>
    </row>
    <row r="35" spans="2:12" ht="26.25" customHeight="1" x14ac:dyDescent="0.2">
      <c r="B35" s="362" t="s">
        <v>1296</v>
      </c>
      <c r="C35" s="173" t="s">
        <v>894</v>
      </c>
      <c r="D35" s="173" t="s">
        <v>1</v>
      </c>
      <c r="E35" s="172">
        <v>133.4</v>
      </c>
      <c r="F35" s="172">
        <v>134</v>
      </c>
      <c r="G35" s="172">
        <v>134</v>
      </c>
      <c r="H35" s="625" t="s">
        <v>1222</v>
      </c>
      <c r="I35" s="135"/>
      <c r="J35" s="358"/>
      <c r="K35" s="358"/>
      <c r="L35" s="358"/>
    </row>
    <row r="36" spans="2:12" ht="33" customHeight="1" x14ac:dyDescent="0.2">
      <c r="B36" s="843" t="s">
        <v>895</v>
      </c>
      <c r="C36" s="1060" t="s">
        <v>732</v>
      </c>
      <c r="D36" s="170" t="s">
        <v>1</v>
      </c>
      <c r="E36" s="172">
        <v>20</v>
      </c>
      <c r="F36" s="172">
        <v>35</v>
      </c>
      <c r="G36" s="172">
        <v>70</v>
      </c>
      <c r="H36" s="625" t="s">
        <v>1222</v>
      </c>
      <c r="I36" s="811" t="s">
        <v>1093</v>
      </c>
      <c r="J36" s="1059"/>
      <c r="K36" s="1059"/>
      <c r="L36" s="1072" t="s">
        <v>1017</v>
      </c>
    </row>
    <row r="37" spans="2:12" ht="38.25" customHeight="1" x14ac:dyDescent="0.2">
      <c r="B37" s="844"/>
      <c r="C37" s="1060"/>
      <c r="D37" s="173" t="s">
        <v>2</v>
      </c>
      <c r="E37" s="172">
        <v>0</v>
      </c>
      <c r="F37" s="172">
        <v>200</v>
      </c>
      <c r="G37" s="172">
        <v>400</v>
      </c>
      <c r="H37" s="136"/>
      <c r="I37" s="811"/>
      <c r="J37" s="1059"/>
      <c r="K37" s="1059"/>
      <c r="L37" s="1073"/>
    </row>
    <row r="38" spans="2:12" ht="26.25" hidden="1" customHeight="1" x14ac:dyDescent="0.2">
      <c r="B38" s="259"/>
      <c r="C38" s="248"/>
      <c r="D38" s="173"/>
      <c r="E38" s="172"/>
      <c r="F38" s="172"/>
      <c r="G38" s="172"/>
      <c r="H38" s="626"/>
      <c r="I38" s="162"/>
      <c r="J38" s="282"/>
      <c r="K38" s="282"/>
      <c r="L38" s="282"/>
    </row>
    <row r="39" spans="2:12" ht="39" hidden="1" customHeight="1" x14ac:dyDescent="0.2">
      <c r="B39" s="259"/>
      <c r="C39" s="248"/>
      <c r="D39" s="173"/>
      <c r="E39" s="172"/>
      <c r="F39" s="172"/>
      <c r="G39" s="172"/>
      <c r="H39" s="626"/>
      <c r="I39" s="162"/>
      <c r="J39" s="282"/>
      <c r="K39" s="282"/>
      <c r="L39" s="282"/>
    </row>
    <row r="40" spans="2:12" ht="22.5" customHeight="1" x14ac:dyDescent="0.2">
      <c r="B40" s="1063" t="s">
        <v>1036</v>
      </c>
      <c r="C40" s="1063"/>
      <c r="D40" s="1063"/>
      <c r="E40" s="432">
        <f>+E32+E15+E6</f>
        <v>6439.8</v>
      </c>
      <c r="F40" s="432">
        <f t="shared" ref="F40:G40" si="2">+F32+F15+F6</f>
        <v>6734.4000000000005</v>
      </c>
      <c r="G40" s="432">
        <f t="shared" si="2"/>
        <v>7396.4000000000005</v>
      </c>
      <c r="H40" s="631"/>
      <c r="I40" s="190"/>
      <c r="J40" s="191"/>
      <c r="K40" s="191"/>
      <c r="L40" s="191"/>
    </row>
    <row r="41" spans="2:12" ht="15.75" customHeight="1" x14ac:dyDescent="0.2">
      <c r="B41" s="1062" t="s">
        <v>55</v>
      </c>
      <c r="C41" s="1062"/>
      <c r="D41" s="1062"/>
      <c r="E41" s="456">
        <f t="shared" ref="E41:G41" si="3">+E40-E42-E50</f>
        <v>0</v>
      </c>
      <c r="F41" s="456">
        <f t="shared" si="3"/>
        <v>0</v>
      </c>
      <c r="G41" s="456">
        <f t="shared" si="3"/>
        <v>0</v>
      </c>
      <c r="H41" s="622"/>
      <c r="I41" s="190"/>
      <c r="J41" s="191"/>
      <c r="K41" s="191"/>
      <c r="L41" s="191"/>
    </row>
    <row r="42" spans="2:12" s="332" customFormat="1" ht="30" customHeight="1" x14ac:dyDescent="0.25">
      <c r="B42" s="327"/>
      <c r="C42" s="327" t="s">
        <v>843</v>
      </c>
      <c r="D42" s="327"/>
      <c r="E42" s="333">
        <f t="shared" ref="E42:G42" si="4">SUM(E44:E49)</f>
        <v>6439.8</v>
      </c>
      <c r="F42" s="333">
        <f t="shared" si="4"/>
        <v>6734.4000000000005</v>
      </c>
      <c r="G42" s="333">
        <f t="shared" si="4"/>
        <v>7396.4000000000005</v>
      </c>
      <c r="H42" s="632"/>
      <c r="I42" s="330"/>
      <c r="J42" s="330"/>
      <c r="K42" s="330"/>
      <c r="L42" s="331"/>
    </row>
    <row r="43" spans="2:12" s="332" customFormat="1" ht="17.25" customHeight="1" x14ac:dyDescent="0.25">
      <c r="B43" s="321"/>
      <c r="C43" s="308" t="s">
        <v>844</v>
      </c>
      <c r="D43" s="321"/>
      <c r="E43" s="322"/>
      <c r="F43" s="322"/>
      <c r="G43" s="322"/>
      <c r="H43" s="627"/>
      <c r="I43" s="329"/>
      <c r="J43" s="330"/>
      <c r="K43" s="330"/>
      <c r="L43" s="331"/>
    </row>
    <row r="44" spans="2:12" s="332" customFormat="1" ht="17.25" customHeight="1" x14ac:dyDescent="0.25">
      <c r="B44" s="321"/>
      <c r="C44" s="319" t="s">
        <v>845</v>
      </c>
      <c r="D44" s="321" t="s">
        <v>1</v>
      </c>
      <c r="E44" s="322">
        <f>+E36+E33+E31+E30+E28+E26+E24+E17+E16+E14+E13+E12+E11+E10+E9+E7+E35+E21+E19+E22+E20</f>
        <v>6413.4</v>
      </c>
      <c r="F44" s="322">
        <f t="shared" ref="F44:G44" si="5">+F36+F33+F31+F30+F28+F26+F24+F17+F16+F14+F13+F12+F11+F10+F9+F7+F35+F21+F19+F22+F20</f>
        <v>6114.5</v>
      </c>
      <c r="G44" s="322">
        <f t="shared" si="5"/>
        <v>6470</v>
      </c>
      <c r="H44" s="627"/>
      <c r="I44" s="329"/>
      <c r="J44" s="330"/>
      <c r="K44" s="330"/>
      <c r="L44" s="331"/>
    </row>
    <row r="45" spans="2:12" s="332" customFormat="1" ht="17.25" customHeight="1" x14ac:dyDescent="0.25">
      <c r="B45" s="321"/>
      <c r="C45" s="319" t="s">
        <v>846</v>
      </c>
      <c r="D45" s="321" t="s">
        <v>5</v>
      </c>
      <c r="E45" s="322">
        <f>+E8+E25+E27+E23</f>
        <v>14.1</v>
      </c>
      <c r="F45" s="322">
        <f>+F8+F25+F27+F23</f>
        <v>307.60000000000002</v>
      </c>
      <c r="G45" s="322">
        <f>+G8+G25+G27+G23</f>
        <v>14.1</v>
      </c>
      <c r="H45" s="627"/>
      <c r="I45" s="329"/>
      <c r="J45" s="330"/>
      <c r="K45" s="330"/>
      <c r="L45" s="331"/>
    </row>
    <row r="46" spans="2:12" s="332" customFormat="1" ht="17.25" customHeight="1" x14ac:dyDescent="0.25">
      <c r="B46" s="321"/>
      <c r="C46" s="319" t="s">
        <v>847</v>
      </c>
      <c r="D46" s="321" t="s">
        <v>6</v>
      </c>
      <c r="E46" s="322">
        <f>+E29</f>
        <v>12.3</v>
      </c>
      <c r="F46" s="322">
        <f>+F29</f>
        <v>12.3</v>
      </c>
      <c r="G46" s="322">
        <f>+G29</f>
        <v>12.3</v>
      </c>
      <c r="H46" s="627"/>
      <c r="I46" s="329"/>
      <c r="J46" s="330"/>
      <c r="K46" s="330"/>
      <c r="L46" s="331"/>
    </row>
    <row r="47" spans="2:12" s="332" customFormat="1" ht="17.25" customHeight="1" x14ac:dyDescent="0.25">
      <c r="B47" s="321"/>
      <c r="C47" s="319" t="s">
        <v>848</v>
      </c>
      <c r="D47" s="321" t="s">
        <v>2</v>
      </c>
      <c r="E47" s="322">
        <f>+E37+E34+E18</f>
        <v>0</v>
      </c>
      <c r="F47" s="322">
        <f>+F37+F34+F18</f>
        <v>300</v>
      </c>
      <c r="G47" s="322">
        <f>+G37+G34+G18</f>
        <v>900</v>
      </c>
      <c r="H47" s="627"/>
      <c r="I47" s="329"/>
      <c r="J47" s="330"/>
      <c r="K47" s="330"/>
      <c r="L47" s="331"/>
    </row>
    <row r="48" spans="2:12" s="332" customFormat="1" ht="17.25" customHeight="1" x14ac:dyDescent="0.25">
      <c r="B48" s="321"/>
      <c r="C48" s="319" t="s">
        <v>849</v>
      </c>
      <c r="D48" s="321" t="s">
        <v>4</v>
      </c>
      <c r="E48" s="322"/>
      <c r="F48" s="322"/>
      <c r="G48" s="322"/>
      <c r="H48" s="627"/>
      <c r="I48" s="329"/>
      <c r="J48" s="330"/>
      <c r="K48" s="330"/>
      <c r="L48" s="331"/>
    </row>
    <row r="49" spans="2:12" s="332" customFormat="1" ht="19.5" customHeight="1" x14ac:dyDescent="0.25">
      <c r="B49" s="303"/>
      <c r="C49" s="320" t="s">
        <v>850</v>
      </c>
      <c r="D49" s="303" t="s">
        <v>854</v>
      </c>
      <c r="E49" s="322"/>
      <c r="F49" s="322"/>
      <c r="G49" s="322"/>
      <c r="H49" s="627"/>
      <c r="I49" s="329"/>
      <c r="J49" s="330"/>
      <c r="K49" s="330"/>
      <c r="L49" s="331"/>
    </row>
    <row r="50" spans="2:12" s="332" customFormat="1" ht="48.75" customHeight="1" x14ac:dyDescent="0.25">
      <c r="B50" s="305"/>
      <c r="C50" s="334" t="s">
        <v>851</v>
      </c>
      <c r="D50" s="305" t="s">
        <v>855</v>
      </c>
      <c r="E50" s="333"/>
      <c r="F50" s="333"/>
      <c r="G50" s="333"/>
      <c r="H50" s="632"/>
      <c r="I50" s="329"/>
      <c r="J50" s="330"/>
      <c r="K50" s="330"/>
      <c r="L50" s="331"/>
    </row>
    <row r="51" spans="2:12" s="332" customFormat="1" ht="34.5" customHeight="1" x14ac:dyDescent="0.25">
      <c r="B51" s="307"/>
      <c r="C51" s="307" t="s">
        <v>853</v>
      </c>
      <c r="D51" s="307"/>
      <c r="E51" s="328">
        <f t="shared" ref="E51:G51" si="6">+E50+E42</f>
        <v>6439.8</v>
      </c>
      <c r="F51" s="328">
        <f t="shared" si="6"/>
        <v>6734.4000000000005</v>
      </c>
      <c r="G51" s="328">
        <f t="shared" si="6"/>
        <v>7396.4000000000005</v>
      </c>
      <c r="H51" s="632"/>
      <c r="I51" s="329"/>
      <c r="J51" s="330"/>
      <c r="K51" s="330"/>
      <c r="L51" s="331"/>
    </row>
    <row r="52" spans="2:12" s="332" customFormat="1" ht="18" customHeight="1" x14ac:dyDescent="0.25">
      <c r="B52" s="321"/>
      <c r="C52" s="321" t="s">
        <v>852</v>
      </c>
      <c r="D52" s="321"/>
      <c r="E52" s="763">
        <f>+E36+E18</f>
        <v>20</v>
      </c>
      <c r="F52" s="763">
        <f>+F36+F18</f>
        <v>135</v>
      </c>
      <c r="G52" s="763">
        <f>+G36+G18</f>
        <v>570</v>
      </c>
      <c r="H52" s="628"/>
      <c r="I52" s="329"/>
      <c r="J52" s="330"/>
      <c r="K52" s="330"/>
      <c r="L52" s="331"/>
    </row>
    <row r="53" spans="2:12" ht="30" x14ac:dyDescent="0.2">
      <c r="B53" s="97"/>
      <c r="C53" s="321" t="s">
        <v>1173</v>
      </c>
      <c r="D53" s="487"/>
      <c r="E53" s="310"/>
      <c r="F53" s="310"/>
      <c r="G53" s="310"/>
      <c r="H53" s="629"/>
      <c r="I53" s="633"/>
    </row>
    <row r="54" spans="2:12" x14ac:dyDescent="0.2">
      <c r="H54" s="634"/>
      <c r="I54" s="633"/>
    </row>
  </sheetData>
  <mergeCells count="64">
    <mergeCell ref="I36:I37"/>
    <mergeCell ref="J36:J37"/>
    <mergeCell ref="K36:K37"/>
    <mergeCell ref="L36:L37"/>
    <mergeCell ref="K33:K34"/>
    <mergeCell ref="L33:L34"/>
    <mergeCell ref="I33:I34"/>
    <mergeCell ref="K24:K25"/>
    <mergeCell ref="L24:L25"/>
    <mergeCell ref="J24:J25"/>
    <mergeCell ref="I24:I25"/>
    <mergeCell ref="B17:B18"/>
    <mergeCell ref="B24:B25"/>
    <mergeCell ref="C24:C25"/>
    <mergeCell ref="C17:C18"/>
    <mergeCell ref="H17:H18"/>
    <mergeCell ref="L26:L27"/>
    <mergeCell ref="B26:B27"/>
    <mergeCell ref="C26:C27"/>
    <mergeCell ref="I26:I27"/>
    <mergeCell ref="J26:J27"/>
    <mergeCell ref="K26:K27"/>
    <mergeCell ref="I7:I8"/>
    <mergeCell ref="F3:F5"/>
    <mergeCell ref="J21:J23"/>
    <mergeCell ref="K21:K23"/>
    <mergeCell ref="L21:L23"/>
    <mergeCell ref="L17:L18"/>
    <mergeCell ref="I21:I23"/>
    <mergeCell ref="J7:J8"/>
    <mergeCell ref="L7:L8"/>
    <mergeCell ref="K7:K8"/>
    <mergeCell ref="K17:K18"/>
    <mergeCell ref="J17:J18"/>
    <mergeCell ref="I17:I18"/>
    <mergeCell ref="H3:H5"/>
    <mergeCell ref="B1:I1"/>
    <mergeCell ref="B3:B5"/>
    <mergeCell ref="B7:B8"/>
    <mergeCell ref="I2:L2"/>
    <mergeCell ref="B41:D41"/>
    <mergeCell ref="B40:D40"/>
    <mergeCell ref="B33:B34"/>
    <mergeCell ref="B36:B37"/>
    <mergeCell ref="C36:C37"/>
    <mergeCell ref="E3:E5"/>
    <mergeCell ref="I4:I5"/>
    <mergeCell ref="I3:L3"/>
    <mergeCell ref="C7:C8"/>
    <mergeCell ref="C6:D6"/>
    <mergeCell ref="C3:D5"/>
    <mergeCell ref="G3:G5"/>
    <mergeCell ref="C32:D32"/>
    <mergeCell ref="L28:L29"/>
    <mergeCell ref="J33:J34"/>
    <mergeCell ref="I28:I29"/>
    <mergeCell ref="J28:J29"/>
    <mergeCell ref="K28:K29"/>
    <mergeCell ref="C33:C34"/>
    <mergeCell ref="B28:B29"/>
    <mergeCell ref="C15:D15"/>
    <mergeCell ref="B21:B23"/>
    <mergeCell ref="C21:C23"/>
    <mergeCell ref="C28:C29"/>
  </mergeCells>
  <phoneticPr fontId="13" type="noConversion"/>
  <pageMargins left="0.19685039370078741" right="0.19685039370078741" top="0.19685039370078741" bottom="0.19685039370078741" header="0" footer="0"/>
  <pageSetup paperSize="9" scale="8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L56"/>
  <sheetViews>
    <sheetView zoomScale="85" zoomScaleNormal="85" workbookViewId="0">
      <pane ySplit="5" topLeftCell="A6" activePane="bottomLeft" state="frozen"/>
      <selection activeCell="F27" sqref="F27"/>
      <selection pane="bottomLeft" activeCell="C22" sqref="C22:C25"/>
    </sheetView>
  </sheetViews>
  <sheetFormatPr defaultColWidth="9.140625" defaultRowHeight="12" x14ac:dyDescent="0.2"/>
  <cols>
    <col min="1" max="1" width="1.85546875" style="35" customWidth="1"/>
    <col min="2" max="2" width="17.140625" style="35" customWidth="1"/>
    <col min="3" max="3" width="57.5703125" style="35" customWidth="1"/>
    <col min="4" max="4" width="7.85546875" style="206" customWidth="1"/>
    <col min="5" max="8" width="11.85546875" style="7" customWidth="1"/>
    <col min="9" max="9" width="34.7109375" style="7" customWidth="1"/>
    <col min="10" max="10" width="7.5703125" style="203" customWidth="1"/>
    <col min="11" max="12" width="6" style="203" customWidth="1"/>
    <col min="13" max="16384" width="9.140625" style="7"/>
  </cols>
  <sheetData>
    <row r="1" spans="1:12" ht="48.75" customHeight="1" x14ac:dyDescent="0.25">
      <c r="A1" s="272"/>
      <c r="B1" s="1061" t="s">
        <v>1283</v>
      </c>
      <c r="C1" s="1061"/>
      <c r="D1" s="1061"/>
      <c r="E1" s="1061"/>
      <c r="F1" s="1061"/>
      <c r="G1" s="1061"/>
      <c r="H1" s="1061"/>
      <c r="I1" s="1061"/>
      <c r="J1" s="539"/>
      <c r="K1" s="272"/>
      <c r="L1" s="272"/>
    </row>
    <row r="2" spans="1:12" ht="16.5" customHeight="1" x14ac:dyDescent="0.2">
      <c r="A2" s="36"/>
      <c r="B2" s="36"/>
      <c r="C2" s="36"/>
      <c r="D2" s="207"/>
      <c r="E2" s="36"/>
      <c r="F2" s="36"/>
      <c r="G2" s="36"/>
      <c r="H2" s="36"/>
      <c r="I2" s="923"/>
      <c r="J2" s="923"/>
      <c r="K2" s="923"/>
      <c r="L2" s="923"/>
    </row>
    <row r="3" spans="1:12" s="8" customFormat="1" ht="19.5" customHeight="1" x14ac:dyDescent="0.2">
      <c r="A3" s="335"/>
      <c r="B3" s="924" t="s">
        <v>317</v>
      </c>
      <c r="C3" s="927" t="s">
        <v>456</v>
      </c>
      <c r="D3" s="1027"/>
      <c r="E3" s="881" t="s">
        <v>318</v>
      </c>
      <c r="F3" s="881" t="s">
        <v>319</v>
      </c>
      <c r="G3" s="881" t="s">
        <v>320</v>
      </c>
      <c r="H3" s="930" t="s">
        <v>1174</v>
      </c>
      <c r="I3" s="776" t="s">
        <v>42</v>
      </c>
      <c r="J3" s="776"/>
      <c r="K3" s="776"/>
      <c r="L3" s="776"/>
    </row>
    <row r="4" spans="1:12" s="8" customFormat="1" ht="13.5" customHeight="1" x14ac:dyDescent="0.2">
      <c r="A4" s="336"/>
      <c r="B4" s="925"/>
      <c r="C4" s="928"/>
      <c r="D4" s="1028"/>
      <c r="E4" s="881"/>
      <c r="F4" s="881"/>
      <c r="G4" s="881"/>
      <c r="H4" s="930"/>
      <c r="I4" s="930" t="s">
        <v>43</v>
      </c>
      <c r="J4" s="369"/>
      <c r="K4" s="369"/>
      <c r="L4" s="369"/>
    </row>
    <row r="5" spans="1:12" s="8" customFormat="1" ht="66.75" customHeight="1" x14ac:dyDescent="0.2">
      <c r="A5" s="337"/>
      <c r="B5" s="926"/>
      <c r="C5" s="929"/>
      <c r="D5" s="1029"/>
      <c r="E5" s="881"/>
      <c r="F5" s="881"/>
      <c r="G5" s="881"/>
      <c r="H5" s="930"/>
      <c r="I5" s="930"/>
      <c r="J5" s="271" t="s">
        <v>927</v>
      </c>
      <c r="K5" s="271" t="s">
        <v>928</v>
      </c>
      <c r="L5" s="271" t="s">
        <v>929</v>
      </c>
    </row>
    <row r="6" spans="1:12" s="8" customFormat="1" ht="37.5" customHeight="1" x14ac:dyDescent="0.2">
      <c r="A6" s="260"/>
      <c r="B6" s="247" t="s">
        <v>660</v>
      </c>
      <c r="C6" s="1091" t="s">
        <v>679</v>
      </c>
      <c r="D6" s="1092"/>
      <c r="E6" s="278">
        <f>+E7+E11+E17</f>
        <v>258.89999999999998</v>
      </c>
      <c r="F6" s="278">
        <f>+F7+F11+F17</f>
        <v>258.89999999999998</v>
      </c>
      <c r="G6" s="278">
        <f>+G7+G11+G17</f>
        <v>258.89999999999998</v>
      </c>
      <c r="H6" s="278"/>
      <c r="I6" s="262"/>
      <c r="J6" s="540"/>
      <c r="K6" s="262"/>
      <c r="L6" s="262"/>
    </row>
    <row r="7" spans="1:12" ht="44.25" customHeight="1" x14ac:dyDescent="0.2">
      <c r="A7" s="97"/>
      <c r="B7" s="1096" t="s">
        <v>661</v>
      </c>
      <c r="C7" s="1099" t="s">
        <v>662</v>
      </c>
      <c r="D7" s="1093" t="s">
        <v>5</v>
      </c>
      <c r="E7" s="1074">
        <v>255.9</v>
      </c>
      <c r="F7" s="1074">
        <v>255.9</v>
      </c>
      <c r="G7" s="1083">
        <v>255.9</v>
      </c>
      <c r="H7" s="1083" t="s">
        <v>1213</v>
      </c>
      <c r="I7" s="96" t="s">
        <v>94</v>
      </c>
      <c r="J7" s="193">
        <v>2660</v>
      </c>
      <c r="K7" s="193">
        <v>2640</v>
      </c>
      <c r="L7" s="193">
        <v>2640</v>
      </c>
    </row>
    <row r="8" spans="1:12" ht="45.75" customHeight="1" x14ac:dyDescent="0.2">
      <c r="A8" s="97"/>
      <c r="B8" s="1097"/>
      <c r="C8" s="1099"/>
      <c r="D8" s="1094"/>
      <c r="E8" s="1075"/>
      <c r="F8" s="1075"/>
      <c r="G8" s="1084"/>
      <c r="H8" s="1084"/>
      <c r="I8" s="96" t="s">
        <v>108</v>
      </c>
      <c r="J8" s="193">
        <v>1700</v>
      </c>
      <c r="K8" s="193">
        <v>1690</v>
      </c>
      <c r="L8" s="193">
        <v>1690</v>
      </c>
    </row>
    <row r="9" spans="1:12" ht="87.75" customHeight="1" x14ac:dyDescent="0.2">
      <c r="A9" s="97"/>
      <c r="B9" s="1097"/>
      <c r="C9" s="1099"/>
      <c r="D9" s="1094"/>
      <c r="E9" s="1075"/>
      <c r="F9" s="1075"/>
      <c r="G9" s="1084"/>
      <c r="H9" s="1084"/>
      <c r="I9" s="96" t="s">
        <v>95</v>
      </c>
      <c r="J9" s="193">
        <v>2000</v>
      </c>
      <c r="K9" s="193">
        <v>2000</v>
      </c>
      <c r="L9" s="193">
        <v>2000</v>
      </c>
    </row>
    <row r="10" spans="1:12" ht="73.5" customHeight="1" x14ac:dyDescent="0.2">
      <c r="A10" s="97"/>
      <c r="B10" s="1097"/>
      <c r="C10" s="1099"/>
      <c r="D10" s="1094"/>
      <c r="E10" s="1075"/>
      <c r="F10" s="1075"/>
      <c r="G10" s="1084"/>
      <c r="H10" s="1084"/>
      <c r="I10" s="96" t="s">
        <v>96</v>
      </c>
      <c r="J10" s="193">
        <v>30</v>
      </c>
      <c r="K10" s="193">
        <v>30</v>
      </c>
      <c r="L10" s="193">
        <v>30</v>
      </c>
    </row>
    <row r="11" spans="1:12" ht="92.25" customHeight="1" x14ac:dyDescent="0.2">
      <c r="A11" s="97"/>
      <c r="B11" s="1098"/>
      <c r="C11" s="1099"/>
      <c r="D11" s="1094"/>
      <c r="E11" s="1075"/>
      <c r="F11" s="1075"/>
      <c r="G11" s="1084"/>
      <c r="H11" s="1084"/>
      <c r="I11" s="96" t="s">
        <v>97</v>
      </c>
      <c r="J11" s="193">
        <v>100</v>
      </c>
      <c r="K11" s="193">
        <v>100</v>
      </c>
      <c r="L11" s="193">
        <v>100</v>
      </c>
    </row>
    <row r="12" spans="1:12" ht="101.25" hidden="1" customHeight="1" x14ac:dyDescent="0.2">
      <c r="A12" s="97"/>
      <c r="B12" s="97"/>
      <c r="C12" s="1099"/>
      <c r="D12" s="1094"/>
      <c r="E12" s="1075"/>
      <c r="F12" s="1075"/>
      <c r="G12" s="534"/>
      <c r="H12" s="363"/>
      <c r="I12" s="96" t="s">
        <v>213</v>
      </c>
      <c r="J12" s="193">
        <v>55</v>
      </c>
      <c r="K12" s="193">
        <v>55</v>
      </c>
      <c r="L12" s="193">
        <v>55</v>
      </c>
    </row>
    <row r="13" spans="1:12" ht="29.25" hidden="1" customHeight="1" x14ac:dyDescent="0.2">
      <c r="A13" s="97"/>
      <c r="B13" s="97"/>
      <c r="C13" s="1099"/>
      <c r="D13" s="1094"/>
      <c r="E13" s="1075"/>
      <c r="F13" s="1075"/>
      <c r="G13" s="534"/>
      <c r="H13" s="363"/>
      <c r="I13" s="96" t="s">
        <v>29</v>
      </c>
      <c r="J13" s="193">
        <v>125</v>
      </c>
      <c r="K13" s="193">
        <v>125</v>
      </c>
      <c r="L13" s="193">
        <v>125</v>
      </c>
    </row>
    <row r="14" spans="1:12" ht="29.25" hidden="1" customHeight="1" x14ac:dyDescent="0.2">
      <c r="A14" s="97"/>
      <c r="B14" s="97"/>
      <c r="C14" s="1099"/>
      <c r="D14" s="1094"/>
      <c r="E14" s="1075"/>
      <c r="F14" s="1075"/>
      <c r="G14" s="534"/>
      <c r="H14" s="363"/>
      <c r="I14" s="96" t="s">
        <v>98</v>
      </c>
      <c r="J14" s="193">
        <v>27</v>
      </c>
      <c r="K14" s="193">
        <v>25</v>
      </c>
      <c r="L14" s="193">
        <v>20</v>
      </c>
    </row>
    <row r="15" spans="1:12" ht="29.25" hidden="1" customHeight="1" x14ac:dyDescent="0.2">
      <c r="A15" s="97"/>
      <c r="B15" s="97"/>
      <c r="C15" s="1099"/>
      <c r="D15" s="1094"/>
      <c r="E15" s="1075"/>
      <c r="F15" s="1075"/>
      <c r="G15" s="534"/>
      <c r="H15" s="363"/>
      <c r="I15" s="97" t="s">
        <v>99</v>
      </c>
      <c r="J15" s="194">
        <v>7200</v>
      </c>
      <c r="K15" s="194">
        <v>7200</v>
      </c>
      <c r="L15" s="194">
        <v>7200</v>
      </c>
    </row>
    <row r="16" spans="1:12" ht="29.25" hidden="1" customHeight="1" x14ac:dyDescent="0.2">
      <c r="A16" s="97"/>
      <c r="B16" s="97"/>
      <c r="C16" s="1099"/>
      <c r="D16" s="1095"/>
      <c r="E16" s="1076"/>
      <c r="F16" s="1076"/>
      <c r="G16" s="535"/>
      <c r="H16" s="518"/>
      <c r="I16" s="97" t="s">
        <v>100</v>
      </c>
      <c r="J16" s="194">
        <v>2800</v>
      </c>
      <c r="K16" s="194">
        <v>800</v>
      </c>
      <c r="L16" s="194">
        <v>2800</v>
      </c>
    </row>
    <row r="17" spans="1:12" ht="29.25" customHeight="1" x14ac:dyDescent="0.2">
      <c r="A17" s="37"/>
      <c r="B17" s="97" t="s">
        <v>676</v>
      </c>
      <c r="C17" s="97" t="s">
        <v>678</v>
      </c>
      <c r="D17" s="112" t="s">
        <v>1</v>
      </c>
      <c r="E17" s="341">
        <v>3</v>
      </c>
      <c r="F17" s="341">
        <v>3</v>
      </c>
      <c r="G17" s="341">
        <v>3</v>
      </c>
      <c r="H17" s="341"/>
      <c r="I17" s="84" t="s">
        <v>75</v>
      </c>
      <c r="J17" s="195">
        <v>1</v>
      </c>
      <c r="K17" s="195">
        <v>1</v>
      </c>
      <c r="L17" s="195">
        <v>1</v>
      </c>
    </row>
    <row r="18" spans="1:12" ht="34.5" customHeight="1" x14ac:dyDescent="0.2">
      <c r="A18" s="261"/>
      <c r="B18" s="223" t="s">
        <v>664</v>
      </c>
      <c r="C18" s="262" t="s">
        <v>677</v>
      </c>
      <c r="D18" s="262"/>
      <c r="E18" s="278">
        <f t="shared" ref="E18:G18" si="0">SUM(E19:E34)</f>
        <v>1479.4999999999998</v>
      </c>
      <c r="F18" s="278">
        <f t="shared" si="0"/>
        <v>915.6</v>
      </c>
      <c r="G18" s="278">
        <f t="shared" si="0"/>
        <v>1116</v>
      </c>
      <c r="H18" s="278"/>
      <c r="I18" s="262"/>
      <c r="J18" s="540"/>
      <c r="K18" s="262"/>
      <c r="L18" s="262"/>
    </row>
    <row r="19" spans="1:12" ht="45.75" customHeight="1" x14ac:dyDescent="0.2">
      <c r="A19" s="97"/>
      <c r="B19" s="97" t="s">
        <v>665</v>
      </c>
      <c r="C19" s="263" t="s">
        <v>663</v>
      </c>
      <c r="D19" s="112" t="s">
        <v>5</v>
      </c>
      <c r="E19" s="95">
        <v>360</v>
      </c>
      <c r="F19" s="95">
        <v>360</v>
      </c>
      <c r="G19" s="95">
        <v>360</v>
      </c>
      <c r="H19" s="95" t="s">
        <v>1214</v>
      </c>
      <c r="I19" s="97" t="s">
        <v>69</v>
      </c>
      <c r="J19" s="38">
        <v>45</v>
      </c>
      <c r="K19" s="38">
        <v>45</v>
      </c>
      <c r="L19" s="38">
        <v>45</v>
      </c>
    </row>
    <row r="20" spans="1:12" ht="41.25" customHeight="1" x14ac:dyDescent="0.2">
      <c r="A20" s="39"/>
      <c r="B20" s="97" t="s">
        <v>666</v>
      </c>
      <c r="C20" s="53" t="s">
        <v>950</v>
      </c>
      <c r="D20" s="112" t="s">
        <v>1</v>
      </c>
      <c r="E20" s="33">
        <v>40</v>
      </c>
      <c r="F20" s="33">
        <v>40</v>
      </c>
      <c r="G20" s="33">
        <v>40</v>
      </c>
      <c r="H20" s="95" t="s">
        <v>1214</v>
      </c>
      <c r="I20" s="97" t="s">
        <v>214</v>
      </c>
      <c r="J20" s="38">
        <v>10</v>
      </c>
      <c r="K20" s="38">
        <v>10</v>
      </c>
      <c r="L20" s="38">
        <v>10</v>
      </c>
    </row>
    <row r="21" spans="1:12" ht="45" customHeight="1" x14ac:dyDescent="0.2">
      <c r="A21" s="130"/>
      <c r="B21" s="97" t="s">
        <v>667</v>
      </c>
      <c r="C21" s="128" t="s">
        <v>680</v>
      </c>
      <c r="D21" s="112" t="s">
        <v>1</v>
      </c>
      <c r="E21" s="33">
        <v>35</v>
      </c>
      <c r="F21" s="33">
        <v>20</v>
      </c>
      <c r="G21" s="33">
        <v>20</v>
      </c>
      <c r="H21" s="531" t="s">
        <v>1216</v>
      </c>
      <c r="I21" s="128" t="s">
        <v>191</v>
      </c>
      <c r="J21" s="192" t="s">
        <v>123</v>
      </c>
      <c r="K21" s="192" t="s">
        <v>30</v>
      </c>
      <c r="L21" s="192" t="s">
        <v>30</v>
      </c>
    </row>
    <row r="22" spans="1:12" ht="17.25" customHeight="1" x14ac:dyDescent="0.2">
      <c r="A22" s="130"/>
      <c r="B22" s="1088" t="s">
        <v>668</v>
      </c>
      <c r="C22" s="1085" t="s">
        <v>681</v>
      </c>
      <c r="D22" s="112" t="s">
        <v>1</v>
      </c>
      <c r="E22" s="33">
        <v>0</v>
      </c>
      <c r="F22" s="33">
        <v>0</v>
      </c>
      <c r="G22" s="33">
        <v>0</v>
      </c>
      <c r="H22" s="531" t="s">
        <v>1216</v>
      </c>
      <c r="I22" s="1080" t="s">
        <v>227</v>
      </c>
      <c r="J22" s="1077"/>
      <c r="K22" s="1077">
        <v>1</v>
      </c>
      <c r="L22" s="1077"/>
    </row>
    <row r="23" spans="1:12" ht="17.25" customHeight="1" x14ac:dyDescent="0.2">
      <c r="A23" s="257"/>
      <c r="B23" s="1089"/>
      <c r="C23" s="1086"/>
      <c r="D23" s="112" t="s">
        <v>4</v>
      </c>
      <c r="E23" s="33">
        <v>255</v>
      </c>
      <c r="F23" s="33">
        <v>0</v>
      </c>
      <c r="G23" s="33">
        <v>0</v>
      </c>
      <c r="H23" s="532"/>
      <c r="I23" s="1081"/>
      <c r="J23" s="1078"/>
      <c r="K23" s="1078"/>
      <c r="L23" s="1078"/>
    </row>
    <row r="24" spans="1:12" ht="17.25" customHeight="1" x14ac:dyDescent="0.2">
      <c r="A24" s="257"/>
      <c r="B24" s="1089"/>
      <c r="C24" s="1086"/>
      <c r="D24" s="112" t="s">
        <v>2</v>
      </c>
      <c r="E24" s="33">
        <v>93.3</v>
      </c>
      <c r="F24" s="33">
        <v>31.1</v>
      </c>
      <c r="G24" s="33">
        <v>0</v>
      </c>
      <c r="H24" s="532"/>
      <c r="I24" s="1081"/>
      <c r="J24" s="1078"/>
      <c r="K24" s="1078"/>
      <c r="L24" s="1078"/>
    </row>
    <row r="25" spans="1:12" ht="17.25" customHeight="1" x14ac:dyDescent="0.2">
      <c r="A25" s="258"/>
      <c r="B25" s="1090"/>
      <c r="C25" s="1087"/>
      <c r="D25" s="112" t="s">
        <v>5</v>
      </c>
      <c r="E25" s="33">
        <v>16.5</v>
      </c>
      <c r="F25" s="33">
        <v>5.5</v>
      </c>
      <c r="G25" s="33">
        <v>0</v>
      </c>
      <c r="H25" s="533"/>
      <c r="I25" s="1082"/>
      <c r="J25" s="1079"/>
      <c r="K25" s="1079"/>
      <c r="L25" s="1079"/>
    </row>
    <row r="26" spans="1:12" ht="42" customHeight="1" x14ac:dyDescent="0.2">
      <c r="A26" s="130"/>
      <c r="B26" s="97" t="s">
        <v>669</v>
      </c>
      <c r="C26" s="137" t="s">
        <v>682</v>
      </c>
      <c r="D26" s="112" t="s">
        <v>5</v>
      </c>
      <c r="E26" s="33">
        <v>158.5</v>
      </c>
      <c r="F26" s="33">
        <v>0</v>
      </c>
      <c r="G26" s="33">
        <v>0</v>
      </c>
      <c r="H26" s="531" t="s">
        <v>1216</v>
      </c>
      <c r="I26" s="129" t="s">
        <v>228</v>
      </c>
      <c r="J26" s="197"/>
      <c r="K26" s="197">
        <v>1</v>
      </c>
      <c r="L26" s="197"/>
    </row>
    <row r="27" spans="1:12" ht="45.75" customHeight="1" x14ac:dyDescent="0.2">
      <c r="A27" s="130"/>
      <c r="B27" s="97" t="s">
        <v>670</v>
      </c>
      <c r="C27" s="53" t="s">
        <v>683</v>
      </c>
      <c r="D27" s="112" t="s">
        <v>1</v>
      </c>
      <c r="E27" s="33">
        <v>206</v>
      </c>
      <c r="F27" s="33">
        <v>159</v>
      </c>
      <c r="G27" s="33">
        <v>96</v>
      </c>
      <c r="H27" s="33" t="s">
        <v>1216</v>
      </c>
      <c r="I27" s="129" t="s">
        <v>227</v>
      </c>
      <c r="J27" s="197">
        <v>1</v>
      </c>
      <c r="K27" s="197">
        <v>1</v>
      </c>
      <c r="L27" s="197">
        <v>1</v>
      </c>
    </row>
    <row r="28" spans="1:12" ht="57" customHeight="1" x14ac:dyDescent="0.2">
      <c r="A28" s="258"/>
      <c r="B28" s="97" t="s">
        <v>671</v>
      </c>
      <c r="C28" s="53" t="s">
        <v>684</v>
      </c>
      <c r="D28" s="112" t="s">
        <v>5</v>
      </c>
      <c r="E28" s="33">
        <v>300</v>
      </c>
      <c r="F28" s="33">
        <v>0</v>
      </c>
      <c r="G28" s="33">
        <v>0</v>
      </c>
      <c r="H28" s="33" t="s">
        <v>1214</v>
      </c>
      <c r="I28" s="53" t="s">
        <v>190</v>
      </c>
      <c r="J28" s="196"/>
      <c r="K28" s="196">
        <v>15.943</v>
      </c>
      <c r="L28" s="196"/>
    </row>
    <row r="29" spans="1:12" ht="28.5" customHeight="1" x14ac:dyDescent="0.2">
      <c r="A29" s="116"/>
      <c r="B29" s="97" t="s">
        <v>690</v>
      </c>
      <c r="C29" s="53" t="s">
        <v>685</v>
      </c>
      <c r="D29" s="112" t="s">
        <v>1</v>
      </c>
      <c r="E29" s="33">
        <v>0</v>
      </c>
      <c r="F29" s="33">
        <v>300</v>
      </c>
      <c r="G29" s="33">
        <v>600</v>
      </c>
      <c r="H29" s="33" t="s">
        <v>1216</v>
      </c>
      <c r="I29" s="129" t="s">
        <v>227</v>
      </c>
      <c r="J29" s="196"/>
      <c r="K29" s="196"/>
      <c r="L29" s="196">
        <v>1</v>
      </c>
    </row>
    <row r="30" spans="1:12" ht="39.75" customHeight="1" x14ac:dyDescent="0.2">
      <c r="A30" s="130"/>
      <c r="B30" s="97" t="s">
        <v>672</v>
      </c>
      <c r="C30" s="96" t="s">
        <v>686</v>
      </c>
      <c r="D30" s="112" t="s">
        <v>1</v>
      </c>
      <c r="E30" s="33">
        <v>3.8</v>
      </c>
      <c r="F30" s="33">
        <v>0</v>
      </c>
      <c r="G30" s="33">
        <v>0</v>
      </c>
      <c r="H30" s="33" t="s">
        <v>1215</v>
      </c>
      <c r="I30" s="112" t="s">
        <v>230</v>
      </c>
      <c r="J30" s="196" t="s">
        <v>229</v>
      </c>
      <c r="K30" s="196"/>
      <c r="L30" s="196"/>
    </row>
    <row r="31" spans="1:12" ht="39.75" customHeight="1" x14ac:dyDescent="0.2">
      <c r="A31" s="130"/>
      <c r="B31" s="97" t="s">
        <v>673</v>
      </c>
      <c r="C31" s="96" t="s">
        <v>687</v>
      </c>
      <c r="D31" s="112" t="s">
        <v>1</v>
      </c>
      <c r="E31" s="33">
        <v>3.8</v>
      </c>
      <c r="F31" s="33">
        <v>0</v>
      </c>
      <c r="G31" s="33">
        <v>0</v>
      </c>
      <c r="H31" s="33" t="s">
        <v>1215</v>
      </c>
      <c r="I31" s="112" t="s">
        <v>230</v>
      </c>
      <c r="J31" s="196" t="s">
        <v>229</v>
      </c>
      <c r="K31" s="196"/>
      <c r="L31" s="196"/>
    </row>
    <row r="32" spans="1:12" ht="39.75" customHeight="1" x14ac:dyDescent="0.2">
      <c r="A32" s="130"/>
      <c r="B32" s="97" t="s">
        <v>674</v>
      </c>
      <c r="C32" s="53" t="s">
        <v>688</v>
      </c>
      <c r="D32" s="112" t="s">
        <v>1</v>
      </c>
      <c r="E32" s="33">
        <v>3.8</v>
      </c>
      <c r="F32" s="33">
        <v>0</v>
      </c>
      <c r="G32" s="33">
        <v>0</v>
      </c>
      <c r="H32" s="33" t="s">
        <v>1215</v>
      </c>
      <c r="I32" s="112" t="s">
        <v>230</v>
      </c>
      <c r="J32" s="196" t="s">
        <v>231</v>
      </c>
      <c r="K32" s="196"/>
      <c r="L32" s="196"/>
    </row>
    <row r="33" spans="1:12" ht="36" customHeight="1" x14ac:dyDescent="0.2">
      <c r="A33" s="130"/>
      <c r="B33" s="97" t="s">
        <v>675</v>
      </c>
      <c r="C33" s="53" t="s">
        <v>689</v>
      </c>
      <c r="D33" s="112" t="s">
        <v>1</v>
      </c>
      <c r="E33" s="33">
        <v>3.8</v>
      </c>
      <c r="F33" s="33">
        <v>0</v>
      </c>
      <c r="G33" s="33">
        <v>0</v>
      </c>
      <c r="H33" s="33" t="s">
        <v>1215</v>
      </c>
      <c r="I33" s="112" t="s">
        <v>232</v>
      </c>
      <c r="J33" s="198" t="s">
        <v>233</v>
      </c>
      <c r="K33" s="198"/>
      <c r="L33" s="196"/>
    </row>
    <row r="34" spans="1:12" s="210" customFormat="1" ht="55.5" hidden="1" customHeight="1" x14ac:dyDescent="0.2">
      <c r="A34" s="264"/>
      <c r="B34" s="265"/>
      <c r="C34" s="266"/>
      <c r="D34" s="267"/>
      <c r="E34" s="268"/>
      <c r="F34" s="268"/>
      <c r="G34" s="268"/>
      <c r="H34" s="268"/>
      <c r="I34" s="267"/>
      <c r="J34" s="269"/>
      <c r="K34" s="269"/>
      <c r="L34" s="269"/>
    </row>
    <row r="35" spans="1:12" ht="27.75" customHeight="1" x14ac:dyDescent="0.2">
      <c r="A35" s="806" t="s">
        <v>1036</v>
      </c>
      <c r="B35" s="806"/>
      <c r="C35" s="806"/>
      <c r="D35" s="806"/>
      <c r="E35" s="433">
        <f>+E18+E6</f>
        <v>1738.3999999999996</v>
      </c>
      <c r="F35" s="433">
        <f>+F18+F6</f>
        <v>1174.5</v>
      </c>
      <c r="G35" s="433">
        <f>+G18+G6</f>
        <v>1374.9</v>
      </c>
      <c r="H35" s="536"/>
      <c r="I35" s="117"/>
      <c r="J35" s="199"/>
      <c r="K35" s="199"/>
      <c r="L35" s="199"/>
    </row>
    <row r="36" spans="1:12" ht="19.5" customHeight="1" x14ac:dyDescent="0.2">
      <c r="A36" s="799"/>
      <c r="B36" s="799"/>
      <c r="C36" s="799"/>
      <c r="D36" s="799"/>
      <c r="E36" s="462">
        <f t="shared" ref="E36:G36" si="1">+E35-E37-E45</f>
        <v>-4.5474735088646412E-13</v>
      </c>
      <c r="F36" s="462">
        <f t="shared" si="1"/>
        <v>0</v>
      </c>
      <c r="G36" s="462">
        <f t="shared" si="1"/>
        <v>0</v>
      </c>
      <c r="H36" s="537"/>
      <c r="I36" s="117"/>
      <c r="J36" s="200"/>
      <c r="K36" s="200"/>
      <c r="L36" s="200"/>
    </row>
    <row r="37" spans="1:12" s="332" customFormat="1" ht="30" customHeight="1" x14ac:dyDescent="0.25">
      <c r="B37" s="327"/>
      <c r="C37" s="327" t="s">
        <v>843</v>
      </c>
      <c r="D37" s="327"/>
      <c r="E37" s="333">
        <f t="shared" ref="E37:G37" si="2">SUM(E39:E44)</f>
        <v>1738.4</v>
      </c>
      <c r="F37" s="333">
        <f t="shared" si="2"/>
        <v>1174.5</v>
      </c>
      <c r="G37" s="333">
        <f t="shared" si="2"/>
        <v>1374.9</v>
      </c>
      <c r="H37" s="538"/>
      <c r="I37" s="330"/>
      <c r="J37" s="330"/>
      <c r="K37" s="330"/>
      <c r="L37" s="331"/>
    </row>
    <row r="38" spans="1:12" s="332" customFormat="1" ht="17.25" customHeight="1" x14ac:dyDescent="0.25">
      <c r="B38" s="321"/>
      <c r="C38" s="308" t="s">
        <v>844</v>
      </c>
      <c r="D38" s="321"/>
      <c r="E38" s="322"/>
      <c r="F38" s="322"/>
      <c r="G38" s="322"/>
      <c r="H38" s="458"/>
      <c r="I38" s="329"/>
      <c r="J38" s="330"/>
      <c r="K38" s="330"/>
      <c r="L38" s="331"/>
    </row>
    <row r="39" spans="1:12" s="332" customFormat="1" ht="21" customHeight="1" x14ac:dyDescent="0.25">
      <c r="B39" s="321"/>
      <c r="C39" s="319" t="s">
        <v>845</v>
      </c>
      <c r="D39" s="321" t="s">
        <v>1</v>
      </c>
      <c r="E39" s="322">
        <f t="shared" ref="E39:G39" si="3">+E34+E33+E32+E31+E30+E29+E22+E21+E20+E17+E11+E27</f>
        <v>299.2</v>
      </c>
      <c r="F39" s="322">
        <f t="shared" si="3"/>
        <v>522</v>
      </c>
      <c r="G39" s="322">
        <f t="shared" si="3"/>
        <v>759</v>
      </c>
      <c r="H39" s="458"/>
      <c r="I39" s="329"/>
      <c r="J39" s="330"/>
      <c r="K39" s="330"/>
      <c r="L39" s="331"/>
    </row>
    <row r="40" spans="1:12" s="332" customFormat="1" ht="21" customHeight="1" x14ac:dyDescent="0.25">
      <c r="B40" s="321"/>
      <c r="C40" s="319" t="s">
        <v>846</v>
      </c>
      <c r="D40" s="321" t="s">
        <v>5</v>
      </c>
      <c r="E40" s="322">
        <f>+E28+E26+E25+E19+E7</f>
        <v>1090.9000000000001</v>
      </c>
      <c r="F40" s="322">
        <f>+F28+F26+F25+F19+F7</f>
        <v>621.4</v>
      </c>
      <c r="G40" s="322">
        <f>+G28+G26+G25+G19+G7</f>
        <v>615.9</v>
      </c>
      <c r="H40" s="458"/>
      <c r="I40" s="329"/>
      <c r="J40" s="330"/>
      <c r="K40" s="330"/>
      <c r="L40" s="331"/>
    </row>
    <row r="41" spans="1:12" s="332" customFormat="1" ht="21" customHeight="1" x14ac:dyDescent="0.25">
      <c r="B41" s="321"/>
      <c r="C41" s="319" t="s">
        <v>847</v>
      </c>
      <c r="D41" s="321" t="s">
        <v>6</v>
      </c>
      <c r="E41" s="322"/>
      <c r="F41" s="322"/>
      <c r="G41" s="322"/>
      <c r="H41" s="458"/>
      <c r="I41" s="329"/>
      <c r="J41" s="330"/>
      <c r="K41" s="330"/>
      <c r="L41" s="331"/>
    </row>
    <row r="42" spans="1:12" s="332" customFormat="1" ht="21" customHeight="1" x14ac:dyDescent="0.25">
      <c r="B42" s="321"/>
      <c r="C42" s="319" t="s">
        <v>848</v>
      </c>
      <c r="D42" s="321" t="s">
        <v>2</v>
      </c>
      <c r="E42" s="322">
        <f t="shared" ref="E42:G42" si="4">+E24</f>
        <v>93.3</v>
      </c>
      <c r="F42" s="322">
        <f t="shared" si="4"/>
        <v>31.1</v>
      </c>
      <c r="G42" s="322">
        <f t="shared" si="4"/>
        <v>0</v>
      </c>
      <c r="H42" s="458"/>
      <c r="I42" s="329"/>
      <c r="J42" s="330"/>
      <c r="K42" s="330"/>
      <c r="L42" s="331"/>
    </row>
    <row r="43" spans="1:12" s="332" customFormat="1" ht="21" customHeight="1" x14ac:dyDescent="0.25">
      <c r="B43" s="321"/>
      <c r="C43" s="319" t="s">
        <v>849</v>
      </c>
      <c r="D43" s="321" t="s">
        <v>4</v>
      </c>
      <c r="E43" s="322">
        <f t="shared" ref="E43:G43" si="5">+E23</f>
        <v>255</v>
      </c>
      <c r="F43" s="322">
        <f t="shared" si="5"/>
        <v>0</v>
      </c>
      <c r="G43" s="322">
        <f t="shared" si="5"/>
        <v>0</v>
      </c>
      <c r="H43" s="458"/>
      <c r="I43" s="329"/>
      <c r="J43" s="330"/>
      <c r="K43" s="330"/>
      <c r="L43" s="331"/>
    </row>
    <row r="44" spans="1:12" s="332" customFormat="1" ht="21" customHeight="1" x14ac:dyDescent="0.25">
      <c r="B44" s="303"/>
      <c r="C44" s="320" t="s">
        <v>850</v>
      </c>
      <c r="D44" s="303" t="s">
        <v>854</v>
      </c>
      <c r="E44" s="322"/>
      <c r="F44" s="322"/>
      <c r="G44" s="322"/>
      <c r="H44" s="458"/>
      <c r="I44" s="329"/>
      <c r="J44" s="330"/>
      <c r="K44" s="330"/>
      <c r="L44" s="331"/>
    </row>
    <row r="45" spans="1:12" s="332" customFormat="1" ht="57" customHeight="1" x14ac:dyDescent="0.25">
      <c r="B45" s="305"/>
      <c r="C45" s="334" t="s">
        <v>851</v>
      </c>
      <c r="D45" s="305" t="s">
        <v>855</v>
      </c>
      <c r="E45" s="333"/>
      <c r="F45" s="333"/>
      <c r="G45" s="333"/>
      <c r="H45" s="538"/>
      <c r="I45" s="329"/>
      <c r="J45" s="330"/>
      <c r="K45" s="330"/>
      <c r="L45" s="331"/>
    </row>
    <row r="46" spans="1:12" s="332" customFormat="1" ht="34.5" customHeight="1" x14ac:dyDescent="0.25">
      <c r="B46" s="307"/>
      <c r="C46" s="307" t="s">
        <v>853</v>
      </c>
      <c r="D46" s="307"/>
      <c r="E46" s="328">
        <f t="shared" ref="E46:G46" si="6">+E45+E37</f>
        <v>1738.4</v>
      </c>
      <c r="F46" s="328">
        <f t="shared" si="6"/>
        <v>1174.5</v>
      </c>
      <c r="G46" s="328">
        <f t="shared" si="6"/>
        <v>1374.9</v>
      </c>
      <c r="H46" s="538"/>
      <c r="I46" s="329"/>
      <c r="J46" s="330"/>
      <c r="K46" s="330"/>
      <c r="L46" s="331"/>
    </row>
    <row r="47" spans="1:12" s="464" customFormat="1" ht="15.75" customHeight="1" x14ac:dyDescent="0.25">
      <c r="B47" s="465"/>
      <c r="C47" s="463" t="s">
        <v>852</v>
      </c>
      <c r="D47" s="465"/>
      <c r="E47" s="466"/>
      <c r="F47" s="466"/>
      <c r="G47" s="466"/>
      <c r="H47" s="521"/>
      <c r="I47" s="467"/>
      <c r="J47" s="468"/>
      <c r="K47" s="468"/>
      <c r="L47" s="469"/>
    </row>
    <row r="48" spans="1:12" s="63" customFormat="1" ht="30" x14ac:dyDescent="0.2">
      <c r="A48" s="488"/>
      <c r="B48" s="465"/>
      <c r="C48" s="321" t="s">
        <v>1173</v>
      </c>
      <c r="D48" s="465"/>
      <c r="E48" s="466"/>
      <c r="F48" s="466"/>
      <c r="G48" s="466"/>
      <c r="H48" s="521"/>
      <c r="I48" s="40"/>
      <c r="J48" s="201"/>
      <c r="K48" s="201"/>
      <c r="L48" s="201"/>
    </row>
    <row r="49" spans="1:12" s="31" customFormat="1" ht="12.75" x14ac:dyDescent="0.2">
      <c r="A49" s="30"/>
      <c r="B49" s="30"/>
      <c r="D49" s="208"/>
      <c r="I49" s="24"/>
      <c r="J49" s="202"/>
      <c r="K49" s="202"/>
      <c r="L49" s="202"/>
    </row>
    <row r="50" spans="1:12" s="31" customFormat="1" ht="12.75" x14ac:dyDescent="0.2">
      <c r="A50" s="30"/>
      <c r="B50" s="30"/>
      <c r="D50" s="208"/>
      <c r="I50" s="24"/>
      <c r="J50" s="202"/>
      <c r="K50" s="202"/>
      <c r="L50" s="202"/>
    </row>
    <row r="51" spans="1:12" s="31" customFormat="1" ht="12.75" x14ac:dyDescent="0.2">
      <c r="A51" s="30"/>
      <c r="B51" s="30"/>
      <c r="D51" s="208"/>
      <c r="I51" s="24"/>
      <c r="J51" s="202"/>
      <c r="K51" s="202"/>
      <c r="L51" s="202"/>
    </row>
    <row r="52" spans="1:12" s="31" customFormat="1" ht="12.75" x14ac:dyDescent="0.2">
      <c r="A52" s="30"/>
      <c r="B52" s="30"/>
      <c r="D52" s="208"/>
      <c r="I52" s="24"/>
      <c r="J52" s="202"/>
      <c r="K52" s="202"/>
      <c r="L52" s="202"/>
    </row>
    <row r="53" spans="1:12" s="31" customFormat="1" ht="12.75" x14ac:dyDescent="0.2">
      <c r="A53" s="30"/>
      <c r="B53" s="30"/>
      <c r="D53" s="208"/>
      <c r="I53" s="24"/>
      <c r="J53" s="202"/>
      <c r="K53" s="202"/>
      <c r="L53" s="202"/>
    </row>
    <row r="54" spans="1:12" s="31" customFormat="1" ht="12.75" x14ac:dyDescent="0.2">
      <c r="A54" s="30"/>
      <c r="B54" s="30"/>
      <c r="D54" s="208"/>
      <c r="E54" s="380"/>
      <c r="I54" s="24"/>
      <c r="J54" s="202"/>
      <c r="K54" s="202"/>
      <c r="L54" s="202"/>
    </row>
    <row r="55" spans="1:12" s="31" customFormat="1" ht="12.75" x14ac:dyDescent="0.2">
      <c r="A55" s="30"/>
      <c r="B55" s="30"/>
      <c r="D55" s="208"/>
      <c r="I55" s="24"/>
      <c r="J55" s="202"/>
      <c r="K55" s="202"/>
      <c r="L55" s="202"/>
    </row>
    <row r="56" spans="1:12" s="31" customFormat="1" ht="12.75" x14ac:dyDescent="0.2">
      <c r="A56" s="30"/>
      <c r="B56" s="30"/>
      <c r="D56" s="208"/>
      <c r="I56" s="24"/>
      <c r="J56" s="202"/>
      <c r="K56" s="202"/>
      <c r="L56" s="202"/>
    </row>
  </sheetData>
  <mergeCells count="26">
    <mergeCell ref="C22:C25"/>
    <mergeCell ref="A35:D35"/>
    <mergeCell ref="A36:D36"/>
    <mergeCell ref="B22:B25"/>
    <mergeCell ref="B1:I1"/>
    <mergeCell ref="B3:B5"/>
    <mergeCell ref="C6:D6"/>
    <mergeCell ref="F7:F16"/>
    <mergeCell ref="I4:I5"/>
    <mergeCell ref="D7:D16"/>
    <mergeCell ref="B7:B11"/>
    <mergeCell ref="C7:C16"/>
    <mergeCell ref="I3:L3"/>
    <mergeCell ref="I2:L2"/>
    <mergeCell ref="C3:D5"/>
    <mergeCell ref="E3:E5"/>
    <mergeCell ref="E7:E16"/>
    <mergeCell ref="L22:L25"/>
    <mergeCell ref="K22:K25"/>
    <mergeCell ref="J22:J25"/>
    <mergeCell ref="F3:F5"/>
    <mergeCell ref="G3:G5"/>
    <mergeCell ref="I22:I25"/>
    <mergeCell ref="H3:H5"/>
    <mergeCell ref="H7:H11"/>
    <mergeCell ref="G7:G11"/>
  </mergeCells>
  <phoneticPr fontId="13" type="noConversion"/>
  <pageMargins left="0.19685039370078741" right="0.19685039370078741" top="0.59055118110236227" bottom="0.19685039370078741" header="0" footer="0"/>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13</vt:i4>
      </vt:variant>
    </vt:vector>
  </HeadingPairs>
  <TitlesOfParts>
    <vt:vector size="25" baseType="lpstr">
      <vt:lpstr>01šviet.</vt:lpstr>
      <vt:lpstr>02sveikat.</vt:lpstr>
      <vt:lpstr>03social.</vt:lpstr>
      <vt:lpstr>04sport.</vt:lpstr>
      <vt:lpstr>05kultura</vt:lpstr>
      <vt:lpstr>06turizm_paveld</vt:lpstr>
      <vt:lpstr>07Infrastr.</vt:lpstr>
      <vt:lpstr>08aplinkosauga</vt:lpstr>
      <vt:lpstr>09ž.ū.</vt:lpstr>
      <vt:lpstr>10verslas</vt:lpstr>
      <vt:lpstr>11valdym.</vt:lpstr>
      <vt:lpstr>Lešu poreikis iš viso</vt:lpstr>
      <vt:lpstr>'01šviet.'!Print_Area</vt:lpstr>
      <vt:lpstr>'02sveikat.'!Print_Area</vt:lpstr>
      <vt:lpstr>'03social.'!Print_Area</vt:lpstr>
      <vt:lpstr>'04sport.'!Print_Area</vt:lpstr>
      <vt:lpstr>'05kultura'!Print_Area</vt:lpstr>
      <vt:lpstr>'06turizm_paveld'!Print_Area</vt:lpstr>
      <vt:lpstr>'07Infrastr.'!Print_Area</vt:lpstr>
      <vt:lpstr>'08aplinkosauga'!Print_Area</vt:lpstr>
      <vt:lpstr>'09ž.ū.'!Print_Area</vt:lpstr>
      <vt:lpstr>'10verslas'!Print_Area</vt:lpstr>
      <vt:lpstr>'11valdym.'!Print_Area</vt:lpstr>
      <vt:lpstr>'01šviet.'!Print_Titles</vt:lpstr>
      <vt:lpstr>'07Infrastr.'!Print_Titles</vt:lpstr>
    </vt:vector>
  </TitlesOfParts>
  <Company>Kedainių raj.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Steponas Navajauskas</cp:lastModifiedBy>
  <cp:lastPrinted>2024-01-31T11:27:21Z</cp:lastPrinted>
  <dcterms:created xsi:type="dcterms:W3CDTF">2008-01-09T09:46:52Z</dcterms:created>
  <dcterms:modified xsi:type="dcterms:W3CDTF">2024-02-07T07:54:50Z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