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ocuments\2023-2027\3 Tarybos posedis\TS\"/>
    </mc:Choice>
  </mc:AlternateContent>
  <bookViews>
    <workbookView xWindow="-120" yWindow="-120" windowWidth="29040" windowHeight="15840" tabRatio="897" activeTab="2"/>
  </bookViews>
  <sheets>
    <sheet name="1 pr" sheetId="75" r:id="rId1"/>
    <sheet name="7 pr" sheetId="77" r:id="rId2"/>
    <sheet name="10 pr" sheetId="79" r:id="rId3"/>
  </sheets>
  <definedNames>
    <definedName name="_xlnm.Print_Area" localSheetId="0">'1 pr'!$A$1:$C$107</definedName>
    <definedName name="_xlnm.Print_Area" localSheetId="2">'10 pr'!$A$1:$F$100</definedName>
    <definedName name="_xlnm.Print_Area" localSheetId="1">'7 pr'!$A$1:$F$39</definedName>
    <definedName name="_xlnm.Print_Titles" localSheetId="0">'1 pr'!$7:$7</definedName>
    <definedName name="_xlnm.Print_Titles" localSheetId="2">'10 pr'!$9:$9</definedName>
    <definedName name="_xlnm.Print_Titles" localSheetId="1">'7 pr'!$9:$9</definedName>
  </definedNames>
  <calcPr calcId="152511"/>
  <fileRecoveryPr autoRecover="0"/>
</workbook>
</file>

<file path=xl/calcChain.xml><?xml version="1.0" encoding="utf-8"?>
<calcChain xmlns="http://schemas.openxmlformats.org/spreadsheetml/2006/main">
  <c r="F69" i="79" l="1"/>
  <c r="E69" i="79"/>
  <c r="E88" i="79"/>
  <c r="E87" i="79" s="1"/>
  <c r="C19" i="75"/>
  <c r="E32" i="77"/>
  <c r="E85" i="79"/>
  <c r="E79" i="79"/>
  <c r="E83" i="79"/>
  <c r="F38" i="79"/>
  <c r="E38" i="79"/>
  <c r="F13" i="79"/>
  <c r="E13" i="79"/>
  <c r="E12" i="79"/>
  <c r="F95" i="79" l="1"/>
  <c r="F94" i="79" s="1"/>
  <c r="E95" i="79"/>
  <c r="E94" i="79" s="1"/>
  <c r="E57" i="79"/>
  <c r="C56" i="75"/>
  <c r="C57" i="75"/>
  <c r="F59" i="79"/>
  <c r="E59" i="79"/>
  <c r="F92" i="79"/>
  <c r="E92" i="79"/>
  <c r="C64" i="75"/>
  <c r="E34" i="79"/>
  <c r="F21" i="79"/>
  <c r="E21" i="79"/>
  <c r="F23" i="79"/>
  <c r="E23" i="79"/>
  <c r="F37" i="79"/>
  <c r="E37" i="79"/>
  <c r="E36" i="79"/>
  <c r="F26" i="79"/>
  <c r="E26" i="79"/>
  <c r="F25" i="79"/>
  <c r="E25" i="79"/>
  <c r="F22" i="79"/>
  <c r="E22" i="79"/>
  <c r="F24" i="79"/>
  <c r="E24" i="79"/>
  <c r="F34" i="79"/>
  <c r="F28" i="79"/>
  <c r="E28" i="79"/>
  <c r="F35" i="79"/>
  <c r="E35" i="79"/>
  <c r="F31" i="79"/>
  <c r="E31" i="79"/>
  <c r="E30" i="79"/>
  <c r="F32" i="79"/>
  <c r="E32" i="79"/>
  <c r="F33" i="79"/>
  <c r="E33" i="79"/>
  <c r="F27" i="79"/>
  <c r="E27" i="79"/>
  <c r="E29" i="79"/>
  <c r="C66" i="75"/>
  <c r="F90" i="79" l="1"/>
  <c r="F89" i="79" s="1"/>
  <c r="E90" i="79"/>
  <c r="E89" i="79" s="1"/>
  <c r="F81" i="79"/>
  <c r="F80" i="79" s="1"/>
  <c r="E81" i="79"/>
  <c r="E80" i="79" s="1"/>
  <c r="F78" i="79"/>
  <c r="F77" i="79" s="1"/>
  <c r="E78" i="79"/>
  <c r="E77" i="79" s="1"/>
  <c r="F75" i="79"/>
  <c r="F74" i="79" s="1"/>
  <c r="E75" i="79"/>
  <c r="E74" i="79" s="1"/>
  <c r="F72" i="79"/>
  <c r="E72" i="79"/>
  <c r="F64" i="79"/>
  <c r="E64" i="79"/>
  <c r="F62" i="79"/>
  <c r="E62" i="79"/>
  <c r="F60" i="79"/>
  <c r="E60" i="79"/>
  <c r="F58" i="79"/>
  <c r="E58" i="79"/>
  <c r="F56" i="79"/>
  <c r="E56" i="79"/>
  <c r="F54" i="79"/>
  <c r="E54" i="79"/>
  <c r="F52" i="79"/>
  <c r="E52" i="79"/>
  <c r="F50" i="79"/>
  <c r="E50" i="79"/>
  <c r="F48" i="79"/>
  <c r="E48" i="79"/>
  <c r="F46" i="79"/>
  <c r="F45" i="79" s="1"/>
  <c r="E46" i="79"/>
  <c r="F20" i="79"/>
  <c r="E20" i="79"/>
  <c r="F18" i="79"/>
  <c r="F17" i="79" s="1"/>
  <c r="E18" i="79"/>
  <c r="E17" i="79" s="1"/>
  <c r="F15" i="79"/>
  <c r="F14" i="79" s="1"/>
  <c r="E15" i="79"/>
  <c r="E14" i="79" s="1"/>
  <c r="F11" i="79"/>
  <c r="E11" i="79"/>
  <c r="C102" i="75"/>
  <c r="C95" i="75" s="1"/>
  <c r="C93" i="75"/>
  <c r="C89" i="75"/>
  <c r="C85" i="75"/>
  <c r="C81" i="75"/>
  <c r="C76" i="75"/>
  <c r="C63" i="75"/>
  <c r="C49" i="75" s="1"/>
  <c r="C47" i="75"/>
  <c r="C46" i="75"/>
  <c r="C22" i="75"/>
  <c r="C20" i="75"/>
  <c r="C15" i="75"/>
  <c r="C11" i="75"/>
  <c r="E45" i="79" l="1"/>
  <c r="E10" i="79"/>
  <c r="F10" i="79"/>
  <c r="F71" i="79"/>
  <c r="C8" i="75"/>
  <c r="C75" i="75"/>
  <c r="C21" i="75"/>
  <c r="C18" i="75"/>
  <c r="E71" i="79"/>
  <c r="E97" i="79" l="1"/>
  <c r="F97" i="79"/>
  <c r="C17" i="75"/>
  <c r="C92" i="75" s="1"/>
  <c r="C94" i="75" s="1"/>
  <c r="C105" i="75" s="1"/>
  <c r="E20" i="77" l="1"/>
  <c r="E27" i="77" l="1"/>
  <c r="E24" i="77"/>
  <c r="E23" i="77" s="1"/>
  <c r="F20" i="77"/>
  <c r="F19" i="77" s="1"/>
  <c r="E19" i="77"/>
  <c r="F11" i="77" l="1"/>
  <c r="F27" i="77"/>
  <c r="F35" i="77" l="1"/>
  <c r="F34" i="77" s="1"/>
  <c r="E35" i="77"/>
  <c r="E34" i="77" s="1"/>
  <c r="E11" i="77" l="1"/>
  <c r="F10" i="77" l="1"/>
  <c r="F31" i="77"/>
  <c r="F30" i="77" s="1"/>
  <c r="E31" i="77"/>
  <c r="E30" i="77" s="1"/>
  <c r="F26" i="77"/>
  <c r="F17" i="77"/>
  <c r="F16" i="77" s="1"/>
  <c r="E17" i="77"/>
  <c r="E16" i="77" s="1"/>
  <c r="E10" i="77"/>
  <c r="F37" i="77" l="1"/>
  <c r="E26" i="77"/>
  <c r="E37" i="77" s="1"/>
</calcChain>
</file>

<file path=xl/sharedStrings.xml><?xml version="1.0" encoding="utf-8"?>
<sst xmlns="http://schemas.openxmlformats.org/spreadsheetml/2006/main" count="421" uniqueCount="331">
  <si>
    <t>Eil. Nr.</t>
  </si>
  <si>
    <t>Kėdainių bendruomenės socialinis centras</t>
  </si>
  <si>
    <t>Dotnuvos slaugos namai</t>
  </si>
  <si>
    <t xml:space="preserve">Kėdainių rajono savivaldybės administracija </t>
  </si>
  <si>
    <t>Josvainių socialinis ir ugdymo centras</t>
  </si>
  <si>
    <t>Asignavimų valdytojas</t>
  </si>
  <si>
    <t>Iš viso</t>
  </si>
  <si>
    <t>2</t>
  </si>
  <si>
    <t>Iš viso asignavimų</t>
  </si>
  <si>
    <t>03</t>
  </si>
  <si>
    <t>SOCIALINĖS APSAUGOS PLĖTOJIMAS</t>
  </si>
  <si>
    <t>10.04.01.01</t>
  </si>
  <si>
    <t>11</t>
  </si>
  <si>
    <t>SAVIVALDYBĖS VALDYMO TOBULINIMAS</t>
  </si>
  <si>
    <t>iš jų darbo užmokesčiui</t>
  </si>
  <si>
    <t>4</t>
  </si>
  <si>
    <t>09</t>
  </si>
  <si>
    <t xml:space="preserve"> ŽEMĖS ŪKIO PLĖTRA IR MELIORACIJA</t>
  </si>
  <si>
    <t>11.1</t>
  </si>
  <si>
    <t>11.2</t>
  </si>
  <si>
    <t>Kėdainių r. Krakių Mikalojaus Katkaus gimnazija</t>
  </si>
  <si>
    <t>Kėdainių r. Dotnuvos pagrindinė mokykla</t>
  </si>
  <si>
    <t>Kėdainių r. Surviliškio Vinco Svirskio pagrindinė mokykla</t>
  </si>
  <si>
    <t>Kėdainių rajono savivaldybės Mikalojaus Daukšos viešoji biblioteka</t>
  </si>
  <si>
    <t>Funkcijos kodas</t>
  </si>
  <si>
    <t>01</t>
  </si>
  <si>
    <t>ŠVIETIMAS IR UGDYMAS</t>
  </si>
  <si>
    <t>09.01.01.01</t>
  </si>
  <si>
    <t>09.02.02.01</t>
  </si>
  <si>
    <t>09.02.01.01</t>
  </si>
  <si>
    <t>02</t>
  </si>
  <si>
    <t>SVEIKATOS APSAUGA</t>
  </si>
  <si>
    <t>10.01.02.02
10.07.01.01
10.09.01.01</t>
  </si>
  <si>
    <t>10.02.01.02</t>
  </si>
  <si>
    <t>05</t>
  </si>
  <si>
    <t>KULTŪROS VEIKLOS PLĖTRA</t>
  </si>
  <si>
    <t>08.02.01.08</t>
  </si>
  <si>
    <t>08.02.01.01</t>
  </si>
  <si>
    <t>07</t>
  </si>
  <si>
    <t>INFRASTRUKTŪROS OBJEKTŲ  PRIEŽIŪRA IR PLĖTRA</t>
  </si>
  <si>
    <t>06.01.01.01</t>
  </si>
  <si>
    <t>08</t>
  </si>
  <si>
    <t>APLINKOS APSAUGA</t>
  </si>
  <si>
    <t>05.01.01.01</t>
  </si>
  <si>
    <t xml:space="preserve">10.02.01.02 </t>
  </si>
  <si>
    <t>06</t>
  </si>
  <si>
    <t>KULTŪROS PAVELDO IŠSAUGOJIMAS, TURIZMO SKATINIMAS IR VYSTYMAS</t>
  </si>
  <si>
    <t xml:space="preserve">                                                               ___________________________________________</t>
  </si>
  <si>
    <t>Kėdainių suaugusiųjų ir jaunimo mokymo centras</t>
  </si>
  <si>
    <t xml:space="preserve">                                                                                         ___________________________</t>
  </si>
  <si>
    <t>7 priedas</t>
  </si>
  <si>
    <t>Eil.   Nr.</t>
  </si>
  <si>
    <t>Kėdainių Juozo Paukštelio progimnazija</t>
  </si>
  <si>
    <t>(tūkst. Eur)</t>
  </si>
  <si>
    <t>Kėdainių r. Akademijos gimnazija</t>
  </si>
  <si>
    <t>Kėdainių r. Josvainių gimnazija</t>
  </si>
  <si>
    <t>Kėdainių r. Labūnavos pagrindinė mokykla</t>
  </si>
  <si>
    <t>Kėdainių r. Šėtos  gimnazija</t>
  </si>
  <si>
    <t>05.06.01.01</t>
  </si>
  <si>
    <t>05.02.01.01.</t>
  </si>
  <si>
    <t>Kėdainių pagalbos šeimai centras</t>
  </si>
  <si>
    <t>Atnaujinti Lietuvos sporto universiteto Kėdainių  „Aušros“ progimnaziją, kuriant modernias ir saugias erdves</t>
  </si>
  <si>
    <t xml:space="preserve">Užtikrinti socialinio būsto fondo plėtrą Kėdainiuose </t>
  </si>
  <si>
    <t>Atnaujinti ir plėsti komunalinių atliekų tvarkymo infrastruktūrą Kėdainių rajono savivaldybėje</t>
  </si>
  <si>
    <t>01-10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</si>
  <si>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</si>
  <si>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</si>
  <si>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</si>
  <si>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</si>
  <si>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</si>
  <si>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</si>
  <si>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</si>
  <si>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</si>
  <si>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</si>
  <si>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15.1</t>
  </si>
  <si>
    <t>Kėdainių rajono savivaldybės administracija iš viso:</t>
  </si>
  <si>
    <t>Mokesčiai už valstybinius gamtos išteklius</t>
  </si>
  <si>
    <t>Likviduoti apleistus (bešeimininkius ar savivaldybei nuosavybės teise priklausančius) pastatus ir kitus aplinką žalojančius objektus</t>
  </si>
  <si>
    <t>Įgyvendinti priemones, skirtas žemo slenksčio paslaugų kokybės gerinimui Kėdainių rajono savivaldybėje</t>
  </si>
  <si>
    <t>07.06.01.05</t>
  </si>
  <si>
    <t>Kėdainių švietimo pagalbos tarnyba</t>
  </si>
  <si>
    <t xml:space="preserve">09.02.01.01   </t>
  </si>
  <si>
    <t>03.1</t>
  </si>
  <si>
    <t>03.2</t>
  </si>
  <si>
    <t>03.3</t>
  </si>
  <si>
    <t>03.4</t>
  </si>
  <si>
    <t>03.5</t>
  </si>
  <si>
    <t>09.1</t>
  </si>
  <si>
    <t>09.2</t>
  </si>
  <si>
    <t>04.02.01.01</t>
  </si>
  <si>
    <t>Šėtos socialinis ir ugdymo centras</t>
  </si>
  <si>
    <t>Įgyvendinti projektą "Kėdainių gatvių apšvietimo modernizavimas"</t>
  </si>
  <si>
    <t>13.1</t>
  </si>
  <si>
    <t>06.04.01.01.</t>
  </si>
  <si>
    <t>01.1</t>
  </si>
  <si>
    <t>01.2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</si>
  <si>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</si>
  <si>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</si>
  <si>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</si>
  <si>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</si>
  <si>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</si>
  <si>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</si>
  <si>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</si>
  <si>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</si>
  <si>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</si>
  <si>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</si>
  <si>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</si>
  <si>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</si>
  <si>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</si>
  <si>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</si>
  <si>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</si>
  <si>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</si>
  <si>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</si>
  <si>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</si>
  <si>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</si>
  <si>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</si>
  <si>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</si>
  <si>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</si>
  <si>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</si>
  <si>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</si>
  <si>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</si>
  <si>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</si>
  <si>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</si>
  <si>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</si>
  <si>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</si>
  <si>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</si>
  <si>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</si>
  <si>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</si>
  <si>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</si>
  <si>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</si>
  <si>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</si>
  <si>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</si>
  <si>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</si>
  <si>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</si>
  <si>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</si>
  <si>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</si>
  <si>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</si>
  <si>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</si>
  <si>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</si>
  <si>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</si>
  <si>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</si>
  <si>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</si>
  <si>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</si>
  <si>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</si>
  <si>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</si>
  <si>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 xml:space="preserve">                                                                 Kėdainių rajono savivaldybės tarybos</t>
  </si>
  <si>
    <t>09.02.01.01
09.02.02.01 
09.05.01.01
09.05.01.02</t>
  </si>
  <si>
    <t>16.1</t>
  </si>
  <si>
    <t>Progra- mos kodas</t>
  </si>
  <si>
    <t>10 priedas</t>
  </si>
  <si>
    <t xml:space="preserve"> 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</si>
  <si>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</si>
  <si>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</si>
  <si>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</si>
  <si>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</si>
  <si>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</si>
  <si>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</si>
  <si>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</si>
  <si>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</si>
  <si>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</si>
  <si>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</si>
  <si>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</si>
  <si>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</si>
  <si>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</si>
  <si>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</si>
  <si>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</si>
  <si>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</si>
  <si>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</si>
  <si>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</si>
  <si>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</si>
  <si>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</si>
  <si>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</si>
  <si>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</si>
  <si>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</si>
  <si>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</si>
  <si>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</si>
  <si>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</si>
  <si>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</si>
  <si>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</si>
  <si>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</si>
  <si>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</si>
  <si>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</si>
  <si>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</si>
  <si>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</si>
  <si>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</si>
  <si>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</si>
  <si>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</si>
  <si>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</si>
  <si>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</si>
  <si>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6.1</t>
  </si>
  <si>
    <t>03.6</t>
  </si>
  <si>
    <t>Vykdyti Kėdainių lopšelio-darželio „Žilvitis“ infrastruktūros modernizavimo projektą</t>
  </si>
  <si>
    <t xml:space="preserve">2023 METŲ VALSTYBĖS BIUDŽETO SPECIALIOS TIKSLINĖS DOTACIJOS SAVIVALDYBĖS BIUDŽETUI KITI ASIGNAVIMAI </t>
  </si>
  <si>
    <t xml:space="preserve">KĖDAINIŲ RAJONO SAVIVALDYBĖS 2023 METŲ BIUDŽETO ASIGNAVIMAI PROJEKTAMS FINANSUOTI EUROPOS SĄJUNGOS LĖŠOMIS </t>
  </si>
  <si>
    <t xml:space="preserve">          KĖDAINIŲ RAJONO SAVIVALDYBĖS 2023 METŲ BIUDŽETO PAJAMOS</t>
  </si>
  <si>
    <t>Didinti Kėdainių lopšelio-darželio „Varpelis“ (Pavasario g. 8, Kėdainiai) pastato energinį efektyvumą, modernizuoti vidaus erdves</t>
  </si>
  <si>
    <t>Didinti Kėdainių lopšelio-darželio „Vyturėlis“ (Josvainių g. 53, Kėdainiai) pastato energinį efektyvumą, modernizuoti vidaus erdves</t>
  </si>
  <si>
    <t>Vykdyti Kėdainių rajono Dotnuvos seniūnijos Kruostos upės Vaidatonių tvenkinio hidrotechnikos statinių rekonstrukciją ir techninės priežiūros paslaugas</t>
  </si>
  <si>
    <t xml:space="preserve">Kita dotacija kompleksinėms paslaugoms šeimai organizuoti 2023 metais </t>
  </si>
  <si>
    <t>2022 METŲ NEPANAUDOTOS BIUDŽETO PAJAMOS, IŠ JŲ:</t>
  </si>
  <si>
    <t>31.1</t>
  </si>
  <si>
    <t>2.1</t>
  </si>
  <si>
    <t>2.2</t>
  </si>
  <si>
    <t>2.3</t>
  </si>
  <si>
    <t>2.4</t>
  </si>
  <si>
    <t>3</t>
  </si>
  <si>
    <t>4.1</t>
  </si>
  <si>
    <t>8.1</t>
  </si>
  <si>
    <t>10.1</t>
  </si>
  <si>
    <t>5</t>
  </si>
  <si>
    <t>6</t>
  </si>
  <si>
    <t>10.</t>
  </si>
  <si>
    <t xml:space="preserve">     užimtumo didinimo programoms įgyvendinti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</si>
  <si>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</si>
  <si>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</si>
  <si>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</si>
  <si>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</si>
  <si>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 xml:space="preserve">    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</si>
  <si>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</si>
  <si>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03.7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</si>
  <si>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</si>
  <si>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</si>
  <si>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</si>
  <si>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</si>
  <si>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</si>
  <si>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 xml:space="preserve">Įrengti pėsčiųjų ir dviračių takus Pramonės g. Kėdainių mieste  </t>
  </si>
  <si>
    <t>04.05.01.02</t>
  </si>
  <si>
    <t>Kompleksiškai sutvarkyti ir pritaikyti bendruomenei ir verslui Kėdainių miesto viešąsias erdves</t>
  </si>
  <si>
    <t>13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</si>
  <si>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</si>
  <si>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</si>
  <si>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</si>
  <si>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</si>
  <si>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</si>
  <si>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</si>
  <si>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</si>
  <si>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</si>
  <si>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</si>
  <si>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</si>
  <si>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</si>
  <si>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</si>
  <si>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</si>
  <si>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</si>
  <si>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</si>
  <si>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</si>
  <si>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Teikti kompleksines paslaugas šeimai Kėdainių rajone</t>
  </si>
  <si>
    <t>6.2</t>
  </si>
  <si>
    <t>12.1</t>
  </si>
  <si>
    <t>12.2</t>
  </si>
  <si>
    <t>14.1</t>
  </si>
  <si>
    <t>10.2</t>
  </si>
  <si>
    <t>14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</si>
  <si>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</si>
  <si>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</si>
  <si>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</si>
  <si>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</si>
  <si>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</si>
  <si>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</si>
  <si>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</si>
  <si>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</si>
  <si>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</si>
  <si>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</si>
  <si>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</si>
  <si>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</si>
  <si>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</si>
  <si>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 xml:space="preserve"> 09.05.01.01</t>
  </si>
  <si>
    <t xml:space="preserve">     valstybės biudžeto lėšos, skirtos savivaldybės administracijai  mokėti 20 proc. bazinės socialinės išmokos (BSĮ) neįgaliesiems</t>
  </si>
  <si>
    <t>Kita dotacija savivaldybės administracijai  mokėti 20 proc. bazinės socialinės išmokos (BSĮ) neįgaliesiems</t>
  </si>
  <si>
    <t xml:space="preserve">      valstybės biudžeto lėšos, skirtos 2023 metais būstams pritaikyti neįgaliesiems</t>
  </si>
  <si>
    <t>Kita dotaacija 2022 metais būstams pritaikyti neįgaliesiems</t>
  </si>
  <si>
    <t>03.8</t>
  </si>
  <si>
    <t>03.9</t>
  </si>
  <si>
    <t xml:space="preserve">      valstybės biudžeto lėšos, skirtos socialinių paslaugų šakos kolektyvinėje sutartyje nustatytiems įsipareigojimams igyvendinti</t>
  </si>
  <si>
    <t xml:space="preserve">       valstybės investicijų 2023 m. programoje numatytoms kapitalo investicijoms</t>
  </si>
  <si>
    <t>03.10</t>
  </si>
  <si>
    <t>Kita dotacija socialinių paslaugų šakos kolektyvinėje sutartyje nustatytiems įsipareigojimams igyvendinti</t>
  </si>
  <si>
    <t xml:space="preserve">Modernizuoti Kėdainių šviesiosios gimnazijos pastatą Kėdainiuose, Didžioji g. 60 </t>
  </si>
  <si>
    <t>Rekonstruoti Kėdainių rajono savivaldybės kultūros centro pastatą Kėdainiuose, J. Basanavičiaus g. 24</t>
  </si>
  <si>
    <t>Kita dotacija valstybės investicijų 2023 m. programoje numatytoms kapitalo investicijoms</t>
  </si>
  <si>
    <t>05.2</t>
  </si>
  <si>
    <t xml:space="preserve">      savivaldybės institucijos valdomiems vietinės reikšmės keliams</t>
  </si>
  <si>
    <t>16.11</t>
  </si>
  <si>
    <t>16.12</t>
  </si>
  <si>
    <t>16.13</t>
  </si>
  <si>
    <t>16.14</t>
  </si>
  <si>
    <t>16.15</t>
  </si>
  <si>
    <t xml:space="preserve">       lėšos, skirtos ugdyti ir pavėžėti į mokyklą ir atgal vaikus, atvykusius į Lietuvos Respubliką iš Ukrainos dėl Rusijos federacijos karinių veiksmų Ukrainoje</t>
  </si>
  <si>
    <t>16.16</t>
  </si>
  <si>
    <t>16.17</t>
  </si>
  <si>
    <t xml:space="preserve">     valstybės biudžeto lėšos, skirtos viešosios paskirties rekreacijai ir poilsiui skirtų valstybės miško žemės sklypų priežiūros, apsaugos ir tvarkymo darbams Kėdainių mieste</t>
  </si>
  <si>
    <t>16.18</t>
  </si>
  <si>
    <t>07.1</t>
  </si>
  <si>
    <t>Kita dotacija  savivaldybės institucijos valdomiems vietinės reikšmės keliams</t>
  </si>
  <si>
    <t>Kita dotacija ugdyti ir pavežėti į mokyklą ir atgal vaikus, atvykusius į Lietuvos Respubliką iš Ukrainos dėl Rusijos federacijos karinių veiksmų Ukrainoje</t>
  </si>
  <si>
    <t>01.3</t>
  </si>
  <si>
    <t>Kita dotacija viešosios paskirties rekreacijai ir poilsiui skirtų valstybės miško žemės sklypų priežiūros, apsaugos ir tvarkymo darbams Kėdainių mieste</t>
  </si>
  <si>
    <t>Atnaujinti Kėdainių Juozo Paukštelio progimnazijos sporto aikštyną</t>
  </si>
  <si>
    <t xml:space="preserve"> Kita dotacija 2023 metais švietimo įstaigų sporto aikštynų atnaujinimo programos įgyvendinimui</t>
  </si>
  <si>
    <t xml:space="preserve">      valstybės biudžeto lėšos, skirtos 2023 metais švietimo įstaigų sporto aikštynų atnaujinimo programos įgyvendinimui</t>
  </si>
  <si>
    <t>01.4</t>
  </si>
  <si>
    <t xml:space="preserve">     valstybės biudžeto lėšos, skirtos užtikrinti 2023 metais Lietuvos Respublikos piniginės socialinės paramos nepasiturintiems gyventojams įstatymo įgyvendinimą </t>
  </si>
  <si>
    <t xml:space="preserve">Kita dotacija užtikrinti 2023 metais Lietuvos Respublikos piniginės socialinės paramos nepasiturintiems gyventojams įstatymo įgyvendinimą </t>
  </si>
  <si>
    <t>Kita dotacija įgyvendinti valstybei nuosavybės taeise priklausančių žemės savininkų ir kitų naudotojų žemėje esančių melioracijos statinių rekonstravimo ir remonto darbus</t>
  </si>
  <si>
    <t xml:space="preserve">     kompensuoti savivaldybės patirtas išlaidas valdant nepaprastąją padėtį dėl užsieniečių, pasitraukusių iš Ukrainos dėl Rusijos federacijos karinių veiksmų Ukrainoje</t>
  </si>
  <si>
    <t xml:space="preserve"> Kita dotacija kompensuoti savivaldybės patirtas išlaidas valdant nepaprastąją padėtį dėl užsieniečių, pasitraukusių iš Ukrainos dėl Rusijos federacijos karinių veiksmų Ukrainoje</t>
  </si>
  <si>
    <t xml:space="preserve">     valstybės biudžeto lėšos, skirtos išlaidoms, susijusioms su savivaldybės mokyklų mokytojų, dirbančių pagal ikimokyklinio, priešmokyklinio, bendrojo ugdymo programas, personalo optimizavimu ir atnaujinimu</t>
  </si>
  <si>
    <t>Kita dotacija savivaldybės mokyklų mokytojų, dirbančių pagal ikimokyklinio, priešmokyklinio, bendrojo ugdymo programas, personalo optimizavimui ir atnaujinimui</t>
  </si>
  <si>
    <t>01.5</t>
  </si>
  <si>
    <t xml:space="preserve">      valstybės biudžeto lėšos, skirtos sutvarkyti naudotas padangas, kurių turėtojų nustatyti neįmanoma arba kurie neegzistuoja     </t>
  </si>
  <si>
    <t>Kita dotacija sutvarkyti naudotas padangas, kurių turėtojų nustatyti neįmanoma arba kurie neegzistuoja</t>
  </si>
  <si>
    <t xml:space="preserve">     valstybės biudžeto lėšos, skirtos sutvarkyti namų ūkiuose susidariusias asbesto atliekas</t>
  </si>
  <si>
    <t>Kita dotacija sutvarkyti namų ūkiuose susidariusias asbesto atliekas</t>
  </si>
  <si>
    <t>08.2</t>
  </si>
  <si>
    <t>08.3</t>
  </si>
  <si>
    <t>Kita dotacija įsigyti tekstilės atliekų surinkimo konteinerius</t>
  </si>
  <si>
    <t>08.4</t>
  </si>
  <si>
    <t xml:space="preserve">     valstybės biudžeto lėšos, skirto įsigyti tekstilės atliekų surinkimo konteinerius</t>
  </si>
  <si>
    <t>03.11</t>
  </si>
  <si>
    <t>16.19</t>
  </si>
  <si>
    <t>16.20</t>
  </si>
  <si>
    <t>16.21</t>
  </si>
  <si>
    <t>16.22</t>
  </si>
  <si>
    <t>16.23</t>
  </si>
  <si>
    <t>16.24</t>
  </si>
  <si>
    <t>16.25</t>
  </si>
  <si>
    <t xml:space="preserve">                                           Kėdainių rajono savivaldybės tarybos</t>
  </si>
  <si>
    <t xml:space="preserve">                                          Kėdainių rajono savivaldybės tarybos</t>
  </si>
  <si>
    <t xml:space="preserve">     valstybei nuosavybės teise priklausančių žemės savininkų ir kitų naudotojų žemėje esančių melioracijos statinių rekonstravimo ir remonto darbams</t>
  </si>
  <si>
    <t xml:space="preserve">                                                                 2023 m. gegužės 26 d. sprendimo Nr. TS-140</t>
  </si>
  <si>
    <t xml:space="preserve">                                                       2023 m. gegužės 26 d. sprendimo Nr. TS-140</t>
  </si>
  <si>
    <t xml:space="preserve">                                                              2023 m. gegužės 26 d. sprendimo Nr. TS-140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</si>
</sst>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</numFmts>
  <fonts count="17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7" fillId="0" borderId="0"/>
    <xf numFmtId="0" fontId="1" fillId="0" borderId="0"/>
    <xf numFmtId="0" fontId="7" fillId="0" borderId="0"/>
    <xf numFmtId="0" fontId="12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34">
    <xf numFmtId="0" fontId="0" fillId="0" borderId="0" xfId="0"/>
    <xf numFmtId="0" fontId="1" fillId="0" borderId="0" xfId="1" applyFont="1" applyAlignment="1">
      <alignment vertical="center"/>
    </xf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7" fontId="1" fillId="0" borderId="0" xfId="0" applyNumberFormat="1" applyFont="1"/>
    <xf numFmtId="168" fontId="1" fillId="0" borderId="0" xfId="0" applyNumberFormat="1" applyFont="1"/>
    <xf numFmtId="168" fontId="2" fillId="0" borderId="1" xfId="0" applyNumberFormat="1" applyFont="1" applyBorder="1" applyAlignment="1">
      <alignment vertical="center"/>
    </xf>
    <xf numFmtId="18" fontId="1" fillId="0" borderId="0" xfId="0" applyNumberFormat="1" applyFont="1"/>
    <xf numFmtId="0" fontId="2" fillId="0" borderId="1" xfId="1" applyFont="1" applyBorder="1" applyAlignment="1">
      <alignment vertical="center" wrapText="1"/>
    </xf>
    <xf numFmtId="167" fontId="2" fillId="0" borderId="0" xfId="0" applyNumberFormat="1" applyFont="1"/>
    <xf numFmtId="0" fontId="1" fillId="0" borderId="1" xfId="1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168" fontId="2" fillId="0" borderId="0" xfId="0" applyNumberFormat="1" applyFont="1"/>
    <xf numFmtId="0" fontId="1" fillId="0" borderId="1" xfId="1" applyFont="1" applyBorder="1" applyAlignment="1">
      <alignment vertical="center" wrapText="1"/>
    </xf>
    <xf numFmtId="167" fontId="13" fillId="0" borderId="0" xfId="0" applyNumberFormat="1" applyFont="1"/>
    <xf numFmtId="1" fontId="1" fillId="0" borderId="0" xfId="0" applyNumberFormat="1" applyFont="1"/>
    <xf numFmtId="16" fontId="1" fillId="0" borderId="1" xfId="1" applyNumberFormat="1" applyFont="1" applyBorder="1" applyAlignment="1">
      <alignment horizontal="right" vertical="center"/>
    </xf>
    <xf numFmtId="168" fontId="13" fillId="0" borderId="0" xfId="0" applyNumberFormat="1" applyFont="1"/>
    <xf numFmtId="0" fontId="13" fillId="0" borderId="0" xfId="0" applyFont="1"/>
    <xf numFmtId="0" fontId="1" fillId="0" borderId="1" xfId="1" applyFont="1" applyBorder="1" applyAlignment="1">
      <alignment horizontal="left" vertical="center" wrapText="1"/>
    </xf>
    <xf numFmtId="168" fontId="14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7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10" fillId="0" borderId="0" xfId="0" applyNumberFormat="1" applyFont="1"/>
    <xf numFmtId="168" fontId="16" fillId="0" borderId="0" xfId="0" applyNumberFormat="1" applyFont="1" applyAlignment="1">
      <alignment vertical="center"/>
    </xf>
    <xf numFmtId="168" fontId="16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0" fontId="1" fillId="0" borderId="0" xfId="0" applyFont="1" applyAlignment="1">
      <alignment horizontal="right"/>
    </xf>
    <xf numFmtId="4" fontId="2" fillId="0" borderId="0" xfId="0" applyNumberFormat="1" applyFont="1"/>
    <xf numFmtId="0" fontId="3" fillId="0" borderId="0" xfId="0" applyFont="1"/>
    <xf numFmtId="168" fontId="15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left" vertical="center" wrapText="1"/>
    </xf>
    <xf numFmtId="168" fontId="1" fillId="0" borderId="1" xfId="20" applyNumberFormat="1" applyBorder="1" applyAlignment="1">
      <alignment horizontal="right" vertical="center"/>
    </xf>
    <xf numFmtId="167" fontId="9" fillId="0" borderId="0" xfId="0" applyNumberFormat="1" applyFont="1"/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 wrapText="1"/>
    </xf>
    <xf numFmtId="168" fontId="1" fillId="0" borderId="1" xfId="20" applyNumberFormat="1" applyBorder="1" applyAlignment="1">
      <alignment horizontal="center" vertical="center"/>
    </xf>
    <xf numFmtId="167" fontId="1" fillId="0" borderId="1" xfId="20" applyNumberForma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8" fontId="2" fillId="0" borderId="1" xfId="2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7" fontId="1" fillId="0" borderId="2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9" fillId="0" borderId="0" xfId="0" applyNumberFormat="1" applyFont="1" applyAlignment="1">
      <alignment vertical="center"/>
    </xf>
    <xf numFmtId="0" fontId="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7" fontId="1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right" vertical="center"/>
    </xf>
    <xf numFmtId="168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vertical="center"/>
    </xf>
    <xf numFmtId="167" fontId="1" fillId="0" borderId="1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center" vertical="center" wrapText="1"/>
    </xf>
    <xf numFmtId="167" fontId="1" fillId="0" borderId="1" xfId="19" applyNumberFormat="1" applyBorder="1" applyAlignment="1">
      <alignment vertical="center" wrapText="1"/>
    </xf>
    <xf numFmtId="167" fontId="6" fillId="0" borderId="1" xfId="19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67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20" applyNumberFormat="1" applyBorder="1" applyAlignment="1">
      <alignment horizontal="center" vertical="center"/>
    </xf>
    <xf numFmtId="167" fontId="1" fillId="0" borderId="1" xfId="20" applyNumberForma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9" fontId="2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left" vertical="center" wrapText="1"/>
    </xf>
    <xf numFmtId="49" fontId="1" fillId="0" borderId="1" xfId="18" applyNumberForma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1" fillId="0" borderId="0" xfId="1" applyFont="1" applyAlignment="1">
      <alignment vertical="center" wrapText="1"/>
    </xf>
    <xf numFmtId="168" fontId="1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2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4 3 2" xfId="12"/>
    <cellStyle name="Kablelis 5" xfId="13"/>
    <cellStyle name="Kablelis 5 2" xfId="14"/>
    <cellStyle name="Normal 2" xfId="15"/>
    <cellStyle name="Normal 3" xfId="16"/>
    <cellStyle name="Normal_biudžetas 6" xfId="17"/>
    <cellStyle name="Normal_biudžetas 6_2009 m 02 men biudzetas." xfId="18"/>
    <cellStyle name="Normal_Sheet1" xfId="19"/>
    <cellStyle name="Normal_Sheet1_2009 m 02 men biudzetas." xfId="20"/>
    <cellStyle name="Paprastas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zoomScaleNormal="100" workbookViewId="0">
      <selection activeCell="E7" sqref="E7"/>
    </sheetView>
  </sheetViews>
  <sheetFormatPr defaultColWidth="9.109375" defaultRowHeight="13.2" x14ac:dyDescent="0.25"/>
  <cols>
    <col min="1" max="1" width="6.33203125" style="9" customWidth="1"/>
    <col min="2" max="2" width="69.33203125" style="2" customWidth="1"/>
    <col min="3" max="3" width="14.5546875" style="2" bestFit="1" customWidth="1"/>
    <col min="4" max="4" width="9.33203125" style="2" customWidth="1"/>
    <col min="5" max="5" width="11.6640625" style="2" bestFit="1" customWidth="1"/>
    <col min="6" max="6" width="15.109375" style="2" customWidth="1"/>
    <col min="7" max="16384" width="9.109375" style="2"/>
  </cols>
  <sheetData>
    <row r="1" spans="1:15" ht="15.6" x14ac:dyDescent="0.3">
      <c r="A1" s="1"/>
      <c r="B1" s="127" t="s">
        <v>145</v>
      </c>
      <c r="C1" s="127"/>
    </row>
    <row r="2" spans="1:15" ht="15.6" x14ac:dyDescent="0.3">
      <c r="A2" s="1"/>
      <c r="B2" s="128" t="s">
        <v>328</v>
      </c>
      <c r="C2" s="128"/>
    </row>
    <row r="3" spans="1:15" ht="15.6" x14ac:dyDescent="0.3">
      <c r="A3" s="126" t="s">
        <v>96</v>
      </c>
      <c r="B3" s="126"/>
      <c r="C3" s="126"/>
    </row>
    <row r="4" spans="1:15" ht="15.6" x14ac:dyDescent="0.3">
      <c r="A4" s="4"/>
      <c r="B4" s="3"/>
      <c r="C4" s="3"/>
    </row>
    <row r="5" spans="1:15" x14ac:dyDescent="0.25">
      <c r="A5" s="1"/>
      <c r="B5" s="5" t="s">
        <v>194</v>
      </c>
      <c r="C5" s="6"/>
    </row>
    <row r="6" spans="1:15" x14ac:dyDescent="0.25">
      <c r="A6" s="1"/>
      <c r="B6" s="6"/>
      <c r="C6" s="6"/>
    </row>
    <row r="7" spans="1:15" s="9" customFormat="1" x14ac:dyDescent="0.25">
      <c r="A7" s="7" t="s">
        <v>0</v>
      </c>
      <c r="B7" s="8" t="s">
        <v>97</v>
      </c>
      <c r="C7" s="8" t="s">
        <v>98</v>
      </c>
    </row>
    <row r="8" spans="1:15" ht="12.6" customHeight="1" x14ac:dyDescent="0.25">
      <c r="A8" s="10">
        <v>1</v>
      </c>
      <c r="B8" s="7" t="s">
        <v>151</v>
      </c>
      <c r="C8" s="11">
        <f>+C9+C10+C11+C15</f>
        <v>42384</v>
      </c>
      <c r="E8" s="12"/>
      <c r="G8" s="13"/>
    </row>
    <row r="9" spans="1:15" ht="12.6" customHeight="1" x14ac:dyDescent="0.25">
      <c r="A9" s="10">
        <v>2</v>
      </c>
      <c r="B9" s="7" t="s">
        <v>99</v>
      </c>
      <c r="C9" s="14">
        <v>39669</v>
      </c>
      <c r="D9" s="15"/>
      <c r="E9" s="13"/>
      <c r="G9" s="13"/>
    </row>
    <row r="10" spans="1:15" ht="26.4" x14ac:dyDescent="0.25">
      <c r="A10" s="10">
        <v>3</v>
      </c>
      <c r="B10" s="16" t="s">
        <v>152</v>
      </c>
      <c r="C10" s="14">
        <v>50</v>
      </c>
      <c r="D10" s="15"/>
      <c r="E10" s="13"/>
      <c r="F10" s="17"/>
    </row>
    <row r="11" spans="1:15" ht="12.6" customHeight="1" x14ac:dyDescent="0.25">
      <c r="A11" s="10">
        <v>4</v>
      </c>
      <c r="B11" s="7" t="s">
        <v>153</v>
      </c>
      <c r="C11" s="14">
        <f>+C12+C14+C13</f>
        <v>2415</v>
      </c>
      <c r="D11" s="15"/>
      <c r="F11" s="17"/>
      <c r="G11" s="13"/>
    </row>
    <row r="12" spans="1:15" ht="12.6" customHeight="1" x14ac:dyDescent="0.25">
      <c r="A12" s="10">
        <v>5</v>
      </c>
      <c r="B12" s="18" t="s">
        <v>100</v>
      </c>
      <c r="C12" s="19">
        <v>900</v>
      </c>
      <c r="D12" s="12"/>
      <c r="F12" s="20"/>
      <c r="G12" s="13"/>
    </row>
    <row r="13" spans="1:15" ht="12.6" customHeight="1" x14ac:dyDescent="0.25">
      <c r="A13" s="10">
        <v>6</v>
      </c>
      <c r="B13" s="18" t="s">
        <v>101</v>
      </c>
      <c r="C13" s="19">
        <v>15</v>
      </c>
      <c r="D13" s="12"/>
      <c r="F13" s="20"/>
    </row>
    <row r="14" spans="1:15" ht="12.6" customHeight="1" x14ac:dyDescent="0.25">
      <c r="A14" s="10">
        <v>7</v>
      </c>
      <c r="B14" s="18" t="s">
        <v>102</v>
      </c>
      <c r="C14" s="19">
        <v>1500</v>
      </c>
      <c r="D14" s="12"/>
      <c r="F14" s="17"/>
      <c r="O14" s="12"/>
    </row>
    <row r="15" spans="1:15" ht="12.6" customHeight="1" x14ac:dyDescent="0.25">
      <c r="A15" s="10">
        <v>8</v>
      </c>
      <c r="B15" s="7" t="s">
        <v>154</v>
      </c>
      <c r="C15" s="11">
        <f>+C16</f>
        <v>250</v>
      </c>
      <c r="D15" s="15"/>
    </row>
    <row r="16" spans="1:15" ht="12.6" customHeight="1" x14ac:dyDescent="0.25">
      <c r="A16" s="10">
        <v>9</v>
      </c>
      <c r="B16" s="18" t="s">
        <v>103</v>
      </c>
      <c r="C16" s="19">
        <v>250</v>
      </c>
    </row>
    <row r="17" spans="1:8" x14ac:dyDescent="0.25">
      <c r="A17" s="10">
        <v>10</v>
      </c>
      <c r="B17" s="7" t="s">
        <v>155</v>
      </c>
      <c r="C17" s="11">
        <f>+C21+C49+C18</f>
        <v>34284</v>
      </c>
      <c r="D17" s="12"/>
    </row>
    <row r="18" spans="1:8" ht="26.4" x14ac:dyDescent="0.25">
      <c r="A18" s="10">
        <v>11</v>
      </c>
      <c r="B18" s="16" t="s">
        <v>156</v>
      </c>
      <c r="C18" s="11">
        <f>+C19+C20</f>
        <v>1766</v>
      </c>
      <c r="D18" s="12"/>
    </row>
    <row r="19" spans="1:8" ht="26.4" x14ac:dyDescent="0.25">
      <c r="A19" s="10" t="s">
        <v>18</v>
      </c>
      <c r="B19" s="21" t="s">
        <v>104</v>
      </c>
      <c r="C19" s="19">
        <f>1941.5-213.2</f>
        <v>1728.3</v>
      </c>
      <c r="D19" s="12"/>
      <c r="E19" s="22"/>
      <c r="F19" s="15"/>
      <c r="G19" s="2" t="s">
        <v>150</v>
      </c>
      <c r="H19" s="13"/>
    </row>
    <row r="20" spans="1:8" ht="26.4" x14ac:dyDescent="0.25">
      <c r="A20" s="10" t="s">
        <v>19</v>
      </c>
      <c r="B20" s="21" t="s">
        <v>105</v>
      </c>
      <c r="C20" s="19">
        <f>38.1-0.4</f>
        <v>37.700000000000003</v>
      </c>
      <c r="D20" s="12"/>
      <c r="E20" s="15"/>
      <c r="F20" s="15"/>
      <c r="H20" s="13"/>
    </row>
    <row r="21" spans="1:8" ht="12.6" customHeight="1" x14ac:dyDescent="0.25">
      <c r="A21" s="10">
        <v>12</v>
      </c>
      <c r="B21" s="7" t="s">
        <v>157</v>
      </c>
      <c r="C21" s="14">
        <f>+C22+C46+C47</f>
        <v>25246</v>
      </c>
      <c r="D21" s="12"/>
    </row>
    <row r="22" spans="1:8" ht="12.6" customHeight="1" x14ac:dyDescent="0.25">
      <c r="A22" s="10">
        <v>13</v>
      </c>
      <c r="B22" s="18" t="s">
        <v>158</v>
      </c>
      <c r="C22" s="19">
        <f>SUM(C23:C45)</f>
        <v>5822.9999999999982</v>
      </c>
      <c r="D22" s="12"/>
      <c r="E22" s="15"/>
      <c r="F22" s="23"/>
    </row>
    <row r="23" spans="1:8" ht="12.6" customHeight="1" x14ac:dyDescent="0.25">
      <c r="A23" s="24" t="s">
        <v>92</v>
      </c>
      <c r="B23" s="18" t="s">
        <v>106</v>
      </c>
      <c r="C23" s="19">
        <v>32.6</v>
      </c>
      <c r="D23" s="12"/>
      <c r="E23" s="15"/>
      <c r="G23" s="12"/>
    </row>
    <row r="24" spans="1:8" ht="12.6" customHeight="1" x14ac:dyDescent="0.25">
      <c r="A24" s="10" t="s">
        <v>159</v>
      </c>
      <c r="B24" s="18" t="s">
        <v>107</v>
      </c>
      <c r="C24" s="19">
        <v>9</v>
      </c>
      <c r="D24" s="12"/>
      <c r="E24" s="15"/>
      <c r="G24" s="12"/>
    </row>
    <row r="25" spans="1:8" ht="12.6" customHeight="1" x14ac:dyDescent="0.25">
      <c r="A25" s="24" t="s">
        <v>160</v>
      </c>
      <c r="B25" s="18" t="s">
        <v>108</v>
      </c>
      <c r="C25" s="19">
        <v>398.5</v>
      </c>
      <c r="E25" s="22"/>
      <c r="F25" s="25"/>
      <c r="G25" s="12"/>
    </row>
    <row r="26" spans="1:8" ht="12.6" customHeight="1" x14ac:dyDescent="0.25">
      <c r="A26" s="10" t="s">
        <v>161</v>
      </c>
      <c r="B26" s="18" t="s">
        <v>109</v>
      </c>
      <c r="C26" s="19">
        <v>947.6</v>
      </c>
      <c r="E26" s="22"/>
    </row>
    <row r="27" spans="1:8" ht="12.6" customHeight="1" x14ac:dyDescent="0.25">
      <c r="A27" s="24" t="s">
        <v>162</v>
      </c>
      <c r="B27" s="18" t="s">
        <v>110</v>
      </c>
      <c r="C27" s="19">
        <v>1658.1</v>
      </c>
      <c r="D27" s="12"/>
      <c r="E27" s="12"/>
      <c r="F27" s="26"/>
      <c r="G27" s="12"/>
    </row>
    <row r="28" spans="1:8" x14ac:dyDescent="0.25">
      <c r="A28" s="10" t="s">
        <v>163</v>
      </c>
      <c r="B28" s="18" t="s">
        <v>111</v>
      </c>
      <c r="C28" s="19">
        <v>19.5</v>
      </c>
      <c r="D28" s="12"/>
    </row>
    <row r="29" spans="1:8" x14ac:dyDescent="0.25">
      <c r="A29" s="24" t="s">
        <v>164</v>
      </c>
      <c r="B29" s="21" t="s">
        <v>112</v>
      </c>
      <c r="C29" s="19">
        <v>11.1</v>
      </c>
      <c r="D29" s="12"/>
      <c r="E29" s="23"/>
    </row>
    <row r="30" spans="1:8" ht="12.6" customHeight="1" x14ac:dyDescent="0.25">
      <c r="A30" s="10" t="s">
        <v>165</v>
      </c>
      <c r="B30" s="27" t="s">
        <v>212</v>
      </c>
      <c r="C30" s="19">
        <v>190.1</v>
      </c>
      <c r="D30" s="12"/>
    </row>
    <row r="31" spans="1:8" ht="12.6" customHeight="1" x14ac:dyDescent="0.25">
      <c r="A31" s="24" t="s">
        <v>166</v>
      </c>
      <c r="B31" s="27" t="s">
        <v>113</v>
      </c>
      <c r="C31" s="19">
        <v>35.5</v>
      </c>
      <c r="D31" s="12"/>
    </row>
    <row r="32" spans="1:8" ht="12.6" customHeight="1" x14ac:dyDescent="0.25">
      <c r="A32" s="10" t="s">
        <v>167</v>
      </c>
      <c r="B32" s="27" t="s">
        <v>213</v>
      </c>
      <c r="C32" s="19">
        <v>12.2</v>
      </c>
      <c r="D32" s="12"/>
    </row>
    <row r="33" spans="1:7" ht="12.6" customHeight="1" x14ac:dyDescent="0.25">
      <c r="A33" s="24" t="s">
        <v>168</v>
      </c>
      <c r="B33" s="27" t="s">
        <v>114</v>
      </c>
      <c r="C33" s="19">
        <v>0.8</v>
      </c>
      <c r="D33" s="12"/>
    </row>
    <row r="34" spans="1:7" ht="12.6" customHeight="1" x14ac:dyDescent="0.25">
      <c r="A34" s="10" t="s">
        <v>169</v>
      </c>
      <c r="B34" s="27" t="s">
        <v>115</v>
      </c>
      <c r="C34" s="19">
        <v>57.8</v>
      </c>
      <c r="D34" s="12"/>
    </row>
    <row r="35" spans="1:7" x14ac:dyDescent="0.25">
      <c r="A35" s="24" t="s">
        <v>170</v>
      </c>
      <c r="B35" s="27" t="s">
        <v>116</v>
      </c>
      <c r="C35" s="19">
        <v>1234.5999999999999</v>
      </c>
      <c r="D35" s="12"/>
    </row>
    <row r="36" spans="1:7" ht="26.4" x14ac:dyDescent="0.25">
      <c r="A36" s="10" t="s">
        <v>171</v>
      </c>
      <c r="B36" s="27" t="s">
        <v>214</v>
      </c>
      <c r="C36" s="19">
        <v>5</v>
      </c>
      <c r="D36" s="12"/>
    </row>
    <row r="37" spans="1:7" ht="12.6" customHeight="1" x14ac:dyDescent="0.25">
      <c r="A37" s="24" t="s">
        <v>172</v>
      </c>
      <c r="B37" s="27" t="s">
        <v>117</v>
      </c>
      <c r="C37" s="19">
        <v>254.8</v>
      </c>
      <c r="D37" s="12"/>
    </row>
    <row r="38" spans="1:7" ht="12.6" customHeight="1" x14ac:dyDescent="0.25">
      <c r="A38" s="10" t="s">
        <v>173</v>
      </c>
      <c r="B38" s="18" t="s">
        <v>118</v>
      </c>
      <c r="C38" s="19">
        <v>360</v>
      </c>
      <c r="D38" s="12"/>
    </row>
    <row r="39" spans="1:7" ht="12.6" customHeight="1" x14ac:dyDescent="0.25">
      <c r="A39" s="24" t="s">
        <v>174</v>
      </c>
      <c r="B39" s="18" t="s">
        <v>215</v>
      </c>
      <c r="C39" s="28">
        <v>19.899999999999999</v>
      </c>
      <c r="D39" s="12"/>
    </row>
    <row r="40" spans="1:7" ht="12.6" customHeight="1" x14ac:dyDescent="0.25">
      <c r="A40" s="24" t="s">
        <v>175</v>
      </c>
      <c r="B40" s="18" t="s">
        <v>119</v>
      </c>
      <c r="C40" s="19">
        <v>47.9</v>
      </c>
      <c r="D40" s="12"/>
    </row>
    <row r="41" spans="1:7" ht="12.6" customHeight="1" x14ac:dyDescent="0.25">
      <c r="A41" s="24" t="s">
        <v>176</v>
      </c>
      <c r="B41" s="21" t="s">
        <v>216</v>
      </c>
      <c r="C41" s="19">
        <v>1.2</v>
      </c>
      <c r="D41" s="12"/>
    </row>
    <row r="42" spans="1:7" x14ac:dyDescent="0.25">
      <c r="A42" s="10" t="s">
        <v>177</v>
      </c>
      <c r="B42" s="21" t="s">
        <v>179</v>
      </c>
      <c r="C42" s="19">
        <v>416.4</v>
      </c>
      <c r="D42" s="12"/>
    </row>
    <row r="43" spans="1:7" ht="15.75" customHeight="1" x14ac:dyDescent="0.25">
      <c r="A43" s="24" t="s">
        <v>178</v>
      </c>
      <c r="B43" s="21" t="s">
        <v>120</v>
      </c>
      <c r="C43" s="19">
        <v>1.8</v>
      </c>
      <c r="D43" s="12"/>
    </row>
    <row r="44" spans="1:7" ht="12.75" customHeight="1" x14ac:dyDescent="0.25">
      <c r="A44" s="10" t="s">
        <v>180</v>
      </c>
      <c r="B44" s="21" t="s">
        <v>217</v>
      </c>
      <c r="C44" s="19">
        <v>88.4</v>
      </c>
      <c r="D44" s="12"/>
    </row>
    <row r="45" spans="1:7" ht="26.25" customHeight="1" x14ac:dyDescent="0.25">
      <c r="A45" s="24" t="s">
        <v>181</v>
      </c>
      <c r="B45" s="21" t="s">
        <v>218</v>
      </c>
      <c r="C45" s="19">
        <v>20.2</v>
      </c>
      <c r="D45" s="12"/>
    </row>
    <row r="46" spans="1:7" x14ac:dyDescent="0.25">
      <c r="A46" s="10">
        <v>14</v>
      </c>
      <c r="B46" s="18" t="s">
        <v>182</v>
      </c>
      <c r="C46" s="19">
        <f>18397.8+336.8</f>
        <v>18734.599999999999</v>
      </c>
      <c r="D46" s="12"/>
      <c r="E46" s="15"/>
      <c r="F46" s="23"/>
      <c r="G46" s="12"/>
    </row>
    <row r="47" spans="1:7" ht="12.6" customHeight="1" x14ac:dyDescent="0.25">
      <c r="A47" s="10">
        <v>15</v>
      </c>
      <c r="B47" s="18" t="s">
        <v>121</v>
      </c>
      <c r="C47" s="29">
        <f>+C48</f>
        <v>688.4</v>
      </c>
      <c r="D47" s="12"/>
      <c r="E47" s="15"/>
      <c r="F47" s="23"/>
      <c r="G47" s="12"/>
    </row>
    <row r="48" spans="1:7" ht="12.6" customHeight="1" x14ac:dyDescent="0.25">
      <c r="A48" s="30" t="s">
        <v>74</v>
      </c>
      <c r="B48" s="21" t="s">
        <v>122</v>
      </c>
      <c r="C48" s="19">
        <v>688.4</v>
      </c>
      <c r="D48" s="12"/>
      <c r="F48" s="23"/>
      <c r="G48" s="12"/>
    </row>
    <row r="49" spans="1:14" ht="12.6" customHeight="1" x14ac:dyDescent="0.25">
      <c r="A49" s="10">
        <v>16</v>
      </c>
      <c r="B49" s="7" t="s">
        <v>123</v>
      </c>
      <c r="C49" s="14">
        <f>SUM(C50:C74)</f>
        <v>7272.0000000000009</v>
      </c>
      <c r="D49" s="12"/>
      <c r="E49" s="12"/>
    </row>
    <row r="50" spans="1:14" ht="12.6" customHeight="1" x14ac:dyDescent="0.25">
      <c r="A50" s="10" t="s">
        <v>147</v>
      </c>
      <c r="B50" s="18" t="s">
        <v>260</v>
      </c>
      <c r="C50" s="19">
        <v>261.60000000000002</v>
      </c>
      <c r="D50" s="12"/>
      <c r="E50" s="12"/>
    </row>
    <row r="51" spans="1:14" x14ac:dyDescent="0.25">
      <c r="A51" s="10" t="s">
        <v>220</v>
      </c>
      <c r="B51" s="21" t="s">
        <v>254</v>
      </c>
      <c r="C51" s="19">
        <v>24.7</v>
      </c>
      <c r="E51" s="12"/>
    </row>
    <row r="52" spans="1:14" ht="26.4" x14ac:dyDescent="0.25">
      <c r="A52" s="10" t="s">
        <v>221</v>
      </c>
      <c r="B52" s="21" t="s">
        <v>253</v>
      </c>
      <c r="C52" s="19">
        <v>160.69999999999999</v>
      </c>
      <c r="D52" s="12"/>
      <c r="E52" s="12"/>
    </row>
    <row r="53" spans="1:14" ht="26.4" x14ac:dyDescent="0.25">
      <c r="A53" s="10" t="s">
        <v>235</v>
      </c>
      <c r="B53" s="21" t="s">
        <v>222</v>
      </c>
      <c r="C53" s="19">
        <v>102.6</v>
      </c>
      <c r="D53" s="12"/>
      <c r="E53" s="12"/>
    </row>
    <row r="54" spans="1:14" x14ac:dyDescent="0.25">
      <c r="A54" s="10" t="s">
        <v>236</v>
      </c>
      <c r="B54" s="21" t="s">
        <v>233</v>
      </c>
      <c r="C54" s="19">
        <v>132.80000000000001</v>
      </c>
      <c r="D54" s="12"/>
      <c r="E54" s="12"/>
    </row>
    <row r="55" spans="1:14" ht="26.4" x14ac:dyDescent="0.25">
      <c r="A55" s="10" t="s">
        <v>237</v>
      </c>
      <c r="B55" s="21" t="s">
        <v>232</v>
      </c>
      <c r="C55" s="19">
        <v>0.7</v>
      </c>
      <c r="D55" s="12"/>
      <c r="E55" s="12"/>
    </row>
    <row r="56" spans="1:14" ht="52.8" x14ac:dyDescent="0.25">
      <c r="A56" s="10" t="s">
        <v>238</v>
      </c>
      <c r="B56" s="21" t="s">
        <v>255</v>
      </c>
      <c r="C56" s="19">
        <f>0.6+1</f>
        <v>1.6</v>
      </c>
      <c r="D56" s="12"/>
      <c r="E56" s="12"/>
    </row>
    <row r="57" spans="1:14" ht="26.4" x14ac:dyDescent="0.25">
      <c r="A57" s="10" t="s">
        <v>252</v>
      </c>
      <c r="B57" s="21" t="s">
        <v>259</v>
      </c>
      <c r="C57" s="19">
        <f>24.9+22.6+16.5+19+23.3</f>
        <v>106.3</v>
      </c>
      <c r="D57" s="12"/>
      <c r="E57" s="12"/>
    </row>
    <row r="58" spans="1:14" x14ac:dyDescent="0.25">
      <c r="A58" s="10" t="s">
        <v>258</v>
      </c>
      <c r="B58" s="18" t="s">
        <v>231</v>
      </c>
      <c r="C58" s="19">
        <v>54.6</v>
      </c>
      <c r="D58" s="12"/>
      <c r="E58" s="12"/>
    </row>
    <row r="59" spans="1:14" ht="25.5" customHeight="1" x14ac:dyDescent="0.25">
      <c r="A59" s="10" t="s">
        <v>261</v>
      </c>
      <c r="B59" s="21" t="s">
        <v>234</v>
      </c>
      <c r="C59" s="19">
        <v>282</v>
      </c>
      <c r="D59" s="12"/>
      <c r="E59" s="12"/>
      <c r="G59" s="31"/>
      <c r="H59" s="31"/>
      <c r="I59" s="31"/>
      <c r="J59" s="31"/>
      <c r="K59" s="31"/>
      <c r="L59" s="31"/>
      <c r="M59" s="31"/>
      <c r="N59" s="31"/>
    </row>
    <row r="60" spans="1:14" ht="26.4" x14ac:dyDescent="0.25">
      <c r="A60" s="10" t="s">
        <v>281</v>
      </c>
      <c r="B60" s="21" t="s">
        <v>266</v>
      </c>
      <c r="C60" s="19">
        <v>0.1</v>
      </c>
      <c r="D60" s="12"/>
      <c r="E60" s="12"/>
      <c r="G60" s="31"/>
      <c r="H60" s="31"/>
      <c r="I60" s="31"/>
      <c r="J60" s="31"/>
      <c r="K60" s="31"/>
      <c r="L60" s="31"/>
      <c r="M60" s="31"/>
      <c r="N60" s="31"/>
    </row>
    <row r="61" spans="1:14" x14ac:dyDescent="0.25">
      <c r="A61" s="10" t="s">
        <v>282</v>
      </c>
      <c r="B61" s="21" t="s">
        <v>268</v>
      </c>
      <c r="C61" s="19">
        <v>28.7</v>
      </c>
      <c r="D61" s="12"/>
      <c r="E61" s="12"/>
      <c r="G61" s="31"/>
      <c r="H61" s="31"/>
      <c r="I61" s="31"/>
      <c r="J61" s="31"/>
      <c r="K61" s="31"/>
      <c r="L61" s="31"/>
      <c r="M61" s="31"/>
      <c r="N61" s="31"/>
    </row>
    <row r="62" spans="1:14" ht="26.4" x14ac:dyDescent="0.25">
      <c r="A62" s="10" t="s">
        <v>283</v>
      </c>
      <c r="B62" s="21" t="s">
        <v>272</v>
      </c>
      <c r="C62" s="19">
        <v>18</v>
      </c>
      <c r="D62" s="12"/>
      <c r="E62" s="12"/>
      <c r="G62" s="31"/>
      <c r="H62" s="31"/>
      <c r="I62" s="31"/>
      <c r="J62" s="31"/>
      <c r="K62" s="31"/>
      <c r="L62" s="31"/>
      <c r="M62" s="31"/>
      <c r="N62" s="31"/>
    </row>
    <row r="63" spans="1:14" x14ac:dyDescent="0.25">
      <c r="A63" s="10" t="s">
        <v>284</v>
      </c>
      <c r="B63" s="21" t="s">
        <v>273</v>
      </c>
      <c r="C63" s="19">
        <f>300+484</f>
        <v>784</v>
      </c>
      <c r="D63" s="12"/>
      <c r="E63" s="12"/>
      <c r="G63" s="31"/>
      <c r="H63" s="31"/>
      <c r="I63" s="31"/>
      <c r="J63" s="31"/>
      <c r="K63" s="31"/>
      <c r="L63" s="31"/>
      <c r="M63" s="31"/>
      <c r="N63" s="31"/>
    </row>
    <row r="64" spans="1:14" x14ac:dyDescent="0.25">
      <c r="A64" s="10" t="s">
        <v>285</v>
      </c>
      <c r="B64" s="21" t="s">
        <v>280</v>
      </c>
      <c r="C64" s="19">
        <f>2878.6+117</f>
        <v>2995.6</v>
      </c>
      <c r="D64" s="12"/>
      <c r="E64" s="12"/>
      <c r="G64" s="31"/>
      <c r="H64" s="31"/>
      <c r="I64" s="31"/>
      <c r="J64" s="31"/>
      <c r="K64" s="31"/>
      <c r="L64" s="31"/>
      <c r="M64" s="31"/>
      <c r="N64" s="31"/>
    </row>
    <row r="65" spans="1:14" ht="26.4" x14ac:dyDescent="0.25">
      <c r="A65" s="10" t="s">
        <v>287</v>
      </c>
      <c r="B65" s="21" t="s">
        <v>298</v>
      </c>
      <c r="C65" s="19">
        <v>232</v>
      </c>
      <c r="D65" s="12"/>
      <c r="E65" s="12"/>
      <c r="G65" s="31"/>
      <c r="H65" s="31"/>
      <c r="I65" s="31"/>
      <c r="J65" s="31"/>
      <c r="K65" s="31"/>
      <c r="L65" s="31"/>
      <c r="M65" s="31"/>
      <c r="N65" s="31"/>
    </row>
    <row r="66" spans="1:14" ht="26.4" x14ac:dyDescent="0.25">
      <c r="A66" s="10" t="s">
        <v>288</v>
      </c>
      <c r="B66" s="21" t="s">
        <v>286</v>
      </c>
      <c r="C66" s="19">
        <f>18.5+18.7</f>
        <v>37.200000000000003</v>
      </c>
      <c r="D66" s="12"/>
      <c r="E66" s="12"/>
      <c r="G66" s="31"/>
      <c r="H66" s="31"/>
      <c r="I66" s="31"/>
      <c r="J66" s="31"/>
      <c r="K66" s="31"/>
      <c r="L66" s="31"/>
      <c r="M66" s="31"/>
      <c r="N66" s="31"/>
    </row>
    <row r="67" spans="1:14" ht="25.5" customHeight="1" x14ac:dyDescent="0.25">
      <c r="A67" s="10" t="s">
        <v>290</v>
      </c>
      <c r="B67" s="21" t="s">
        <v>289</v>
      </c>
      <c r="C67" s="19">
        <v>14.1</v>
      </c>
      <c r="D67" s="12"/>
      <c r="E67" s="12"/>
      <c r="G67" s="31"/>
      <c r="H67" s="31"/>
      <c r="I67" s="31"/>
      <c r="J67" s="31"/>
      <c r="K67" s="31"/>
      <c r="L67" s="31"/>
      <c r="M67" s="31"/>
      <c r="N67" s="31"/>
    </row>
    <row r="68" spans="1:14" ht="25.5" customHeight="1" x14ac:dyDescent="0.25">
      <c r="A68" s="10" t="s">
        <v>318</v>
      </c>
      <c r="B68" s="21" t="s">
        <v>300</v>
      </c>
      <c r="C68" s="19">
        <v>1639.3</v>
      </c>
      <c r="D68" s="12"/>
      <c r="E68" s="12"/>
      <c r="G68" s="31"/>
      <c r="H68" s="31"/>
      <c r="I68" s="31"/>
      <c r="J68" s="31"/>
      <c r="K68" s="31"/>
      <c r="L68" s="31"/>
      <c r="M68" s="31"/>
      <c r="N68" s="31"/>
    </row>
    <row r="69" spans="1:14" ht="25.5" customHeight="1" x14ac:dyDescent="0.25">
      <c r="A69" s="10" t="s">
        <v>319</v>
      </c>
      <c r="B69" s="21" t="s">
        <v>327</v>
      </c>
      <c r="C69" s="19">
        <v>300</v>
      </c>
      <c r="D69" s="12"/>
      <c r="E69" s="12"/>
      <c r="G69" s="31"/>
      <c r="H69" s="31"/>
      <c r="I69" s="31"/>
      <c r="J69" s="31"/>
      <c r="K69" s="31"/>
      <c r="L69" s="31"/>
      <c r="M69" s="31"/>
      <c r="N69" s="31"/>
    </row>
    <row r="70" spans="1:14" ht="25.5" customHeight="1" x14ac:dyDescent="0.25">
      <c r="A70" s="10" t="s">
        <v>320</v>
      </c>
      <c r="B70" s="21" t="s">
        <v>303</v>
      </c>
      <c r="C70" s="19">
        <v>8.6</v>
      </c>
      <c r="D70" s="12"/>
      <c r="E70" s="12"/>
      <c r="G70" s="31"/>
      <c r="H70" s="31"/>
      <c r="I70" s="31"/>
      <c r="J70" s="31"/>
      <c r="K70" s="31"/>
      <c r="L70" s="31"/>
      <c r="M70" s="31"/>
      <c r="N70" s="31"/>
    </row>
    <row r="71" spans="1:14" ht="25.5" customHeight="1" x14ac:dyDescent="0.25">
      <c r="A71" s="10" t="s">
        <v>321</v>
      </c>
      <c r="B71" s="21" t="s">
        <v>305</v>
      </c>
      <c r="C71" s="19">
        <v>13.6</v>
      </c>
      <c r="D71" s="12"/>
      <c r="E71" s="12"/>
      <c r="G71" s="31"/>
      <c r="H71" s="31"/>
      <c r="I71" s="31"/>
      <c r="J71" s="31"/>
      <c r="K71" s="31"/>
      <c r="L71" s="31"/>
      <c r="M71" s="31"/>
      <c r="N71" s="31"/>
    </row>
    <row r="72" spans="1:14" ht="25.5" customHeight="1" x14ac:dyDescent="0.25">
      <c r="A72" s="10" t="s">
        <v>322</v>
      </c>
      <c r="B72" s="21" t="s">
        <v>308</v>
      </c>
      <c r="C72" s="19">
        <v>15.4</v>
      </c>
      <c r="D72" s="12"/>
      <c r="E72" s="12"/>
      <c r="G72" s="31"/>
      <c r="H72" s="31"/>
      <c r="I72" s="31"/>
      <c r="J72" s="31"/>
      <c r="K72" s="31"/>
      <c r="L72" s="31"/>
      <c r="M72" s="31"/>
      <c r="N72" s="31"/>
    </row>
    <row r="73" spans="1:14" ht="25.5" customHeight="1" x14ac:dyDescent="0.25">
      <c r="A73" s="10" t="s">
        <v>323</v>
      </c>
      <c r="B73" s="21" t="s">
        <v>310</v>
      </c>
      <c r="C73" s="19">
        <v>27.8</v>
      </c>
      <c r="D73" s="12"/>
      <c r="E73" s="12"/>
      <c r="G73" s="31"/>
      <c r="H73" s="31"/>
      <c r="I73" s="31"/>
      <c r="J73" s="31"/>
      <c r="K73" s="31"/>
      <c r="L73" s="31"/>
      <c r="M73" s="31"/>
      <c r="N73" s="31"/>
    </row>
    <row r="74" spans="1:14" ht="25.5" customHeight="1" x14ac:dyDescent="0.25">
      <c r="A74" s="10" t="s">
        <v>324</v>
      </c>
      <c r="B74" s="21" t="s">
        <v>316</v>
      </c>
      <c r="C74" s="19">
        <v>30</v>
      </c>
      <c r="D74" s="12"/>
      <c r="E74" s="12"/>
      <c r="G74" s="31"/>
      <c r="H74" s="31"/>
      <c r="I74" s="31"/>
      <c r="J74" s="31"/>
      <c r="K74" s="31"/>
      <c r="L74" s="31"/>
      <c r="M74" s="31"/>
      <c r="N74" s="31"/>
    </row>
    <row r="75" spans="1:14" x14ac:dyDescent="0.25">
      <c r="A75" s="10">
        <v>17</v>
      </c>
      <c r="B75" s="7" t="s">
        <v>183</v>
      </c>
      <c r="C75" s="14">
        <f>C76+C81+C85+C88+C89+C91</f>
        <v>4832</v>
      </c>
      <c r="D75" s="12"/>
      <c r="G75" s="13"/>
    </row>
    <row r="76" spans="1:14" x14ac:dyDescent="0.25">
      <c r="A76" s="10">
        <v>18</v>
      </c>
      <c r="B76" s="7" t="s">
        <v>184</v>
      </c>
      <c r="C76" s="14">
        <f>C78+C79+C80+C77</f>
        <v>720</v>
      </c>
      <c r="D76" s="15"/>
    </row>
    <row r="77" spans="1:14" x14ac:dyDescent="0.25">
      <c r="A77" s="10">
        <v>19</v>
      </c>
      <c r="B77" s="32" t="s">
        <v>124</v>
      </c>
      <c r="C77" s="19">
        <v>20</v>
      </c>
      <c r="D77" s="12"/>
    </row>
    <row r="78" spans="1:14" ht="26.4" x14ac:dyDescent="0.25">
      <c r="A78" s="10">
        <v>20</v>
      </c>
      <c r="B78" s="21" t="s">
        <v>125</v>
      </c>
      <c r="C78" s="19">
        <v>600</v>
      </c>
      <c r="D78" s="12"/>
    </row>
    <row r="79" spans="1:14" x14ac:dyDescent="0.25">
      <c r="A79" s="10">
        <v>21</v>
      </c>
      <c r="B79" s="18" t="s">
        <v>126</v>
      </c>
      <c r="C79" s="19">
        <v>50</v>
      </c>
      <c r="D79" s="15"/>
    </row>
    <row r="80" spans="1:14" x14ac:dyDescent="0.25">
      <c r="A80" s="10">
        <v>22</v>
      </c>
      <c r="B80" s="33" t="s">
        <v>76</v>
      </c>
      <c r="C80" s="19">
        <v>50</v>
      </c>
      <c r="D80" s="15"/>
    </row>
    <row r="81" spans="1:8" x14ac:dyDescent="0.25">
      <c r="A81" s="10">
        <v>23</v>
      </c>
      <c r="B81" s="7" t="s">
        <v>185</v>
      </c>
      <c r="C81" s="14">
        <f>+C83+C82+C84</f>
        <v>2083</v>
      </c>
      <c r="D81" s="12"/>
    </row>
    <row r="82" spans="1:8" x14ac:dyDescent="0.25">
      <c r="A82" s="10">
        <v>24</v>
      </c>
      <c r="B82" s="18" t="s">
        <v>127</v>
      </c>
      <c r="C82" s="19">
        <v>259.10000000000002</v>
      </c>
      <c r="D82" s="15"/>
      <c r="E82" s="15"/>
      <c r="F82" s="23"/>
    </row>
    <row r="83" spans="1:8" x14ac:dyDescent="0.25">
      <c r="A83" s="10">
        <v>25</v>
      </c>
      <c r="B83" s="18" t="s">
        <v>128</v>
      </c>
      <c r="C83" s="19">
        <v>148.69999999999999</v>
      </c>
      <c r="D83" s="15"/>
      <c r="E83" s="15"/>
      <c r="F83" s="23"/>
    </row>
    <row r="84" spans="1:8" x14ac:dyDescent="0.25">
      <c r="A84" s="10">
        <v>26</v>
      </c>
      <c r="B84" s="18" t="s">
        <v>129</v>
      </c>
      <c r="C84" s="19">
        <v>1675.2</v>
      </c>
      <c r="D84" s="15"/>
      <c r="E84" s="15"/>
      <c r="F84" s="23"/>
    </row>
    <row r="85" spans="1:8" x14ac:dyDescent="0.25">
      <c r="A85" s="10">
        <v>27</v>
      </c>
      <c r="B85" s="7" t="s">
        <v>186</v>
      </c>
      <c r="C85" s="11">
        <f>+C86+C87</f>
        <v>1645</v>
      </c>
      <c r="D85" s="12"/>
      <c r="E85" s="23"/>
      <c r="F85" s="23"/>
    </row>
    <row r="86" spans="1:8" x14ac:dyDescent="0.25">
      <c r="A86" s="10">
        <v>28</v>
      </c>
      <c r="B86" s="18" t="s">
        <v>130</v>
      </c>
      <c r="C86" s="19">
        <v>45</v>
      </c>
      <c r="D86" s="12"/>
      <c r="G86" s="13"/>
    </row>
    <row r="87" spans="1:8" x14ac:dyDescent="0.25">
      <c r="A87" s="10">
        <v>29</v>
      </c>
      <c r="B87" s="18" t="s">
        <v>131</v>
      </c>
      <c r="C87" s="19">
        <v>1600</v>
      </c>
      <c r="E87" s="15"/>
    </row>
    <row r="88" spans="1:8" x14ac:dyDescent="0.25">
      <c r="A88" s="10">
        <v>30</v>
      </c>
      <c r="B88" s="7" t="s">
        <v>132</v>
      </c>
      <c r="C88" s="14">
        <v>50</v>
      </c>
      <c r="D88" s="12"/>
      <c r="E88" s="23"/>
      <c r="F88" s="23"/>
    </row>
    <row r="89" spans="1:8" x14ac:dyDescent="0.25">
      <c r="A89" s="10">
        <v>31</v>
      </c>
      <c r="B89" s="7" t="s">
        <v>244</v>
      </c>
      <c r="C89" s="14">
        <f>8+C90</f>
        <v>233</v>
      </c>
      <c r="D89" s="12"/>
      <c r="E89" s="12"/>
    </row>
    <row r="90" spans="1:8" x14ac:dyDescent="0.25">
      <c r="A90" s="10" t="s">
        <v>200</v>
      </c>
      <c r="B90" s="18" t="s">
        <v>243</v>
      </c>
      <c r="C90" s="19">
        <v>225</v>
      </c>
      <c r="D90" s="12"/>
      <c r="E90" s="12"/>
    </row>
    <row r="91" spans="1:8" x14ac:dyDescent="0.25">
      <c r="A91" s="10">
        <v>32</v>
      </c>
      <c r="B91" s="7" t="s">
        <v>133</v>
      </c>
      <c r="C91" s="14">
        <v>101</v>
      </c>
      <c r="D91" s="12"/>
    </row>
    <row r="92" spans="1:8" ht="13.8" x14ac:dyDescent="0.3">
      <c r="A92" s="10">
        <v>33</v>
      </c>
      <c r="B92" s="34" t="s">
        <v>187</v>
      </c>
      <c r="C92" s="14">
        <f>+C8+C17+C75</f>
        <v>81500</v>
      </c>
      <c r="D92" s="35"/>
      <c r="E92" s="12"/>
      <c r="G92" s="36"/>
      <c r="H92" s="37"/>
    </row>
    <row r="93" spans="1:8" ht="12.6" customHeight="1" x14ac:dyDescent="0.25">
      <c r="A93" s="10">
        <v>34</v>
      </c>
      <c r="B93" s="16" t="s">
        <v>134</v>
      </c>
      <c r="C93" s="11">
        <f>1836.7+426+532+1046</f>
        <v>3840.7</v>
      </c>
      <c r="D93" s="20"/>
      <c r="F93" s="12"/>
    </row>
    <row r="94" spans="1:8" ht="12.6" customHeight="1" x14ac:dyDescent="0.25">
      <c r="A94" s="10">
        <v>35</v>
      </c>
      <c r="B94" s="34" t="s">
        <v>188</v>
      </c>
      <c r="C94" s="14">
        <f>+C92+C93</f>
        <v>85340.7</v>
      </c>
      <c r="D94" s="12"/>
      <c r="E94" s="12"/>
      <c r="F94" s="12"/>
      <c r="G94" s="12"/>
    </row>
    <row r="95" spans="1:8" ht="12.6" customHeight="1" x14ac:dyDescent="0.25">
      <c r="A95" s="10">
        <v>36</v>
      </c>
      <c r="B95" s="7" t="s">
        <v>199</v>
      </c>
      <c r="C95" s="14">
        <f>+C96+C98+C97+C99+C100+C101+C102+C103+C104</f>
        <v>7355.7999999999993</v>
      </c>
      <c r="E95" s="12"/>
      <c r="F95" s="12"/>
      <c r="G95" s="12"/>
    </row>
    <row r="96" spans="1:8" x14ac:dyDescent="0.25">
      <c r="A96" s="10">
        <v>37</v>
      </c>
      <c r="B96" s="18" t="s">
        <v>135</v>
      </c>
      <c r="C96" s="19">
        <v>6100.4</v>
      </c>
      <c r="D96" s="12"/>
      <c r="E96" s="12"/>
      <c r="F96" s="22"/>
      <c r="G96" s="22"/>
      <c r="H96" s="13"/>
    </row>
    <row r="97" spans="1:11" ht="12.6" customHeight="1" x14ac:dyDescent="0.25">
      <c r="A97" s="10">
        <v>38</v>
      </c>
      <c r="B97" s="18" t="s">
        <v>136</v>
      </c>
      <c r="C97" s="19">
        <v>109.5</v>
      </c>
      <c r="D97" s="15"/>
      <c r="E97" s="15"/>
      <c r="F97" s="12"/>
      <c r="G97" s="12"/>
    </row>
    <row r="98" spans="1:11" ht="12.6" customHeight="1" x14ac:dyDescent="0.25">
      <c r="A98" s="10">
        <v>39</v>
      </c>
      <c r="B98" s="18" t="s">
        <v>137</v>
      </c>
      <c r="C98" s="19">
        <v>49.3</v>
      </c>
      <c r="D98" s="15"/>
      <c r="E98" s="15"/>
      <c r="F98" s="12"/>
      <c r="G98" s="12"/>
    </row>
    <row r="99" spans="1:11" ht="12.6" customHeight="1" x14ac:dyDescent="0.25">
      <c r="A99" s="10">
        <v>40</v>
      </c>
      <c r="B99" s="21" t="s">
        <v>138</v>
      </c>
      <c r="C99" s="19">
        <v>193.8</v>
      </c>
      <c r="D99" s="15"/>
      <c r="E99" s="15"/>
      <c r="F99" s="12"/>
      <c r="G99" s="12"/>
    </row>
    <row r="100" spans="1:11" ht="12.6" customHeight="1" x14ac:dyDescent="0.25">
      <c r="A100" s="10">
        <v>41</v>
      </c>
      <c r="B100" s="18" t="s">
        <v>139</v>
      </c>
      <c r="C100" s="19">
        <v>331.2</v>
      </c>
      <c r="D100" s="12"/>
      <c r="G100" s="12"/>
    </row>
    <row r="101" spans="1:11" ht="12.6" customHeight="1" x14ac:dyDescent="0.25">
      <c r="A101" s="10">
        <v>42</v>
      </c>
      <c r="B101" s="18" t="s">
        <v>140</v>
      </c>
      <c r="C101" s="19">
        <v>13</v>
      </c>
      <c r="D101" s="12"/>
      <c r="E101" s="15"/>
      <c r="F101" s="12"/>
      <c r="G101" s="12"/>
    </row>
    <row r="102" spans="1:11" ht="12.6" customHeight="1" x14ac:dyDescent="0.25">
      <c r="A102" s="10">
        <v>43</v>
      </c>
      <c r="B102" s="18" t="s">
        <v>141</v>
      </c>
      <c r="C102" s="19">
        <f>+(224.1+69.8-73.9)+(295.8+10.2-181)</f>
        <v>345</v>
      </c>
      <c r="D102" s="12"/>
      <c r="E102" s="38"/>
      <c r="F102" s="12"/>
      <c r="G102" s="12"/>
    </row>
    <row r="103" spans="1:11" ht="12.6" customHeight="1" x14ac:dyDescent="0.25">
      <c r="A103" s="10">
        <v>44</v>
      </c>
      <c r="B103" s="27" t="s">
        <v>104</v>
      </c>
      <c r="C103" s="19">
        <v>213.2</v>
      </c>
      <c r="D103" s="12"/>
      <c r="E103" s="15"/>
      <c r="F103" s="15"/>
      <c r="G103" s="12"/>
      <c r="K103" s="13"/>
    </row>
    <row r="104" spans="1:11" ht="12.6" customHeight="1" x14ac:dyDescent="0.25">
      <c r="A104" s="10">
        <v>45</v>
      </c>
      <c r="B104" s="27" t="s">
        <v>142</v>
      </c>
      <c r="C104" s="19">
        <v>0.4</v>
      </c>
      <c r="D104" s="12"/>
      <c r="E104" s="15"/>
      <c r="F104" s="15"/>
      <c r="G104" s="12"/>
    </row>
    <row r="105" spans="1:11" ht="12.6" customHeight="1" x14ac:dyDescent="0.25">
      <c r="A105" s="10">
        <v>46</v>
      </c>
      <c r="B105" s="34" t="s">
        <v>143</v>
      </c>
      <c r="C105" s="39">
        <f>+C94+C95</f>
        <v>92696.5</v>
      </c>
      <c r="D105" s="17"/>
      <c r="G105" s="13"/>
    </row>
    <row r="106" spans="1:11" ht="12.6" customHeight="1" x14ac:dyDescent="0.25">
      <c r="A106" s="1"/>
      <c r="B106" s="40" t="s">
        <v>144</v>
      </c>
      <c r="C106" s="41"/>
    </row>
    <row r="107" spans="1:11" ht="12.6" customHeight="1" x14ac:dyDescent="0.25">
      <c r="A107" s="1"/>
      <c r="B107" s="40"/>
      <c r="C107" s="20"/>
    </row>
    <row r="108" spans="1:11" ht="12.6" customHeight="1" x14ac:dyDescent="0.25">
      <c r="A108" s="1"/>
      <c r="B108" s="40"/>
      <c r="C108" s="20"/>
    </row>
    <row r="109" spans="1:11" x14ac:dyDescent="0.25">
      <c r="B109" s="42"/>
      <c r="G109" s="13"/>
    </row>
    <row r="110" spans="1:11" x14ac:dyDescent="0.25">
      <c r="B110" s="42"/>
      <c r="C110" s="20"/>
      <c r="G110" s="13"/>
    </row>
    <row r="111" spans="1:11" x14ac:dyDescent="0.25">
      <c r="B111" s="42"/>
      <c r="C111" s="43"/>
      <c r="G111" s="13"/>
    </row>
    <row r="112" spans="1:11" x14ac:dyDescent="0.25">
      <c r="B112" s="42"/>
      <c r="C112" s="20"/>
      <c r="G112" s="13"/>
    </row>
    <row r="113" spans="2:7" x14ac:dyDescent="0.25">
      <c r="B113" s="42"/>
      <c r="C113" s="13"/>
      <c r="D113" s="20"/>
      <c r="F113" s="12"/>
      <c r="G113" s="13"/>
    </row>
    <row r="114" spans="2:7" x14ac:dyDescent="0.25">
      <c r="B114" s="42"/>
      <c r="C114" s="20"/>
      <c r="D114" s="13"/>
    </row>
    <row r="115" spans="2:7" x14ac:dyDescent="0.25">
      <c r="B115" s="42"/>
      <c r="C115" s="20"/>
    </row>
    <row r="116" spans="2:7" ht="15.6" x14ac:dyDescent="0.3">
      <c r="B116" s="44"/>
      <c r="C116" s="20"/>
    </row>
    <row r="117" spans="2:7" ht="15.6" x14ac:dyDescent="0.3">
      <c r="B117" s="44"/>
      <c r="C117" s="45"/>
      <c r="G117" s="13"/>
    </row>
    <row r="123" spans="2:7" x14ac:dyDescent="0.25">
      <c r="G123" s="13"/>
    </row>
    <row r="125" spans="2:7" ht="12" customHeight="1" x14ac:dyDescent="0.25"/>
    <row r="126" spans="2:7" ht="12" customHeight="1" x14ac:dyDescent="0.25"/>
    <row r="127" spans="2:7" ht="12" customHeight="1" x14ac:dyDescent="0.25"/>
    <row r="128" spans="2:7" ht="12" customHeight="1" x14ac:dyDescent="0.25"/>
    <row r="129" spans="5:5" ht="12" customHeight="1" x14ac:dyDescent="0.25"/>
    <row r="130" spans="5:5" ht="12" customHeight="1" x14ac:dyDescent="0.25"/>
    <row r="131" spans="5:5" ht="12" customHeight="1" x14ac:dyDescent="0.25"/>
    <row r="132" spans="5:5" ht="12" customHeight="1" x14ac:dyDescent="0.25"/>
    <row r="133" spans="5:5" x14ac:dyDescent="0.25">
      <c r="E133" s="25"/>
    </row>
  </sheetData>
  <mergeCells count="3">
    <mergeCell ref="A3:C3"/>
    <mergeCell ref="B1:C1"/>
    <mergeCell ref="B2:C2"/>
  </mergeCells>
  <phoneticPr fontId="11" type="noConversion"/>
  <pageMargins left="0.7086614173228347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>
      <selection activeCell="G8" sqref="G8"/>
    </sheetView>
  </sheetViews>
  <sheetFormatPr defaultColWidth="9.109375" defaultRowHeight="13.2" x14ac:dyDescent="0.25"/>
  <cols>
    <col min="1" max="1" width="4.88671875" style="9" customWidth="1"/>
    <col min="2" max="2" width="7.109375" style="46" customWidth="1"/>
    <col min="3" max="3" width="50.33203125" style="9" customWidth="1"/>
    <col min="4" max="4" width="10.33203125" style="47" customWidth="1"/>
    <col min="5" max="5" width="8.109375" style="9" customWidth="1"/>
    <col min="6" max="6" width="11.33203125" style="9" customWidth="1"/>
    <col min="7" max="16384" width="9.109375" style="2"/>
  </cols>
  <sheetData>
    <row r="1" spans="1:12" ht="15.75" customHeight="1" x14ac:dyDescent="0.3">
      <c r="C1" s="129" t="s">
        <v>325</v>
      </c>
      <c r="D1" s="129"/>
      <c r="E1" s="129"/>
      <c r="F1" s="129"/>
    </row>
    <row r="2" spans="1:12" ht="15.75" customHeight="1" x14ac:dyDescent="0.3">
      <c r="C2" s="129" t="s">
        <v>329</v>
      </c>
      <c r="D2" s="129"/>
      <c r="E2" s="129"/>
      <c r="F2" s="129"/>
    </row>
    <row r="3" spans="1:12" ht="15.6" x14ac:dyDescent="0.25">
      <c r="B3" s="47"/>
      <c r="E3" s="130" t="s">
        <v>50</v>
      </c>
      <c r="F3" s="130"/>
    </row>
    <row r="4" spans="1:12" ht="15.6" x14ac:dyDescent="0.25">
      <c r="B4" s="47"/>
      <c r="E4" s="48"/>
      <c r="F4" s="48"/>
    </row>
    <row r="5" spans="1:12" ht="30" customHeight="1" x14ac:dyDescent="0.25">
      <c r="A5" s="131" t="s">
        <v>193</v>
      </c>
      <c r="B5" s="131"/>
      <c r="C5" s="131"/>
      <c r="D5" s="131"/>
      <c r="E5" s="131"/>
      <c r="F5" s="131"/>
    </row>
    <row r="6" spans="1:12" x14ac:dyDescent="0.25">
      <c r="A6" s="49"/>
      <c r="B6" s="49"/>
      <c r="C6" s="49"/>
      <c r="D6" s="49"/>
      <c r="E6" s="49"/>
      <c r="F6" s="49"/>
    </row>
    <row r="7" spans="1:12" x14ac:dyDescent="0.25">
      <c r="B7" s="47"/>
      <c r="E7" s="50"/>
      <c r="F7" s="50" t="s">
        <v>53</v>
      </c>
    </row>
    <row r="8" spans="1:12" ht="46.5" customHeight="1" x14ac:dyDescent="0.25">
      <c r="A8" s="51" t="s">
        <v>51</v>
      </c>
      <c r="B8" s="52" t="s">
        <v>148</v>
      </c>
      <c r="C8" s="51" t="s">
        <v>5</v>
      </c>
      <c r="D8" s="52" t="s">
        <v>24</v>
      </c>
      <c r="E8" s="51" t="s">
        <v>6</v>
      </c>
      <c r="F8" s="51" t="s">
        <v>14</v>
      </c>
    </row>
    <row r="9" spans="1:12" x14ac:dyDescent="0.25">
      <c r="A9" s="53">
        <v>1</v>
      </c>
      <c r="B9" s="54" t="s">
        <v>7</v>
      </c>
      <c r="C9" s="51">
        <v>3</v>
      </c>
      <c r="D9" s="52">
        <v>4</v>
      </c>
      <c r="E9" s="51">
        <v>5</v>
      </c>
      <c r="F9" s="51">
        <v>6</v>
      </c>
    </row>
    <row r="10" spans="1:12" x14ac:dyDescent="0.25">
      <c r="A10" s="55">
        <v>1</v>
      </c>
      <c r="B10" s="54" t="s">
        <v>25</v>
      </c>
      <c r="C10" s="56" t="s">
        <v>26</v>
      </c>
      <c r="D10" s="52"/>
      <c r="E10" s="57">
        <f>+E11</f>
        <v>988.8</v>
      </c>
      <c r="F10" s="57">
        <f>+F11</f>
        <v>0</v>
      </c>
      <c r="G10" s="12"/>
      <c r="H10" s="12"/>
      <c r="I10" s="12"/>
      <c r="J10" s="12"/>
      <c r="K10" s="12"/>
      <c r="L10" s="12"/>
    </row>
    <row r="11" spans="1:12" x14ac:dyDescent="0.25">
      <c r="A11" s="55">
        <v>2</v>
      </c>
      <c r="B11" s="58"/>
      <c r="C11" s="59" t="s">
        <v>75</v>
      </c>
      <c r="D11" s="58"/>
      <c r="E11" s="60">
        <f>SUM(E12:E15)</f>
        <v>988.8</v>
      </c>
      <c r="F11" s="60">
        <f>SUM(F12:F15)</f>
        <v>0</v>
      </c>
      <c r="G11" s="12"/>
      <c r="H11" s="12"/>
      <c r="I11" s="12"/>
      <c r="J11" s="12"/>
      <c r="K11" s="12"/>
      <c r="L11" s="61"/>
    </row>
    <row r="12" spans="1:12" ht="26.4" x14ac:dyDescent="0.25">
      <c r="A12" s="62" t="s">
        <v>201</v>
      </c>
      <c r="B12" s="58"/>
      <c r="C12" s="63" t="s">
        <v>61</v>
      </c>
      <c r="D12" s="58" t="s">
        <v>29</v>
      </c>
      <c r="E12" s="60">
        <v>22.4</v>
      </c>
      <c r="F12" s="64"/>
      <c r="G12" s="12"/>
      <c r="H12" s="12"/>
      <c r="I12" s="12"/>
      <c r="J12" s="12"/>
      <c r="K12" s="12"/>
      <c r="L12" s="61"/>
    </row>
    <row r="13" spans="1:12" ht="39.6" x14ac:dyDescent="0.25">
      <c r="A13" s="62" t="s">
        <v>202</v>
      </c>
      <c r="B13" s="58"/>
      <c r="C13" s="63" t="s">
        <v>195</v>
      </c>
      <c r="D13" s="58" t="s">
        <v>27</v>
      </c>
      <c r="E13" s="60">
        <v>426</v>
      </c>
      <c r="F13" s="64"/>
      <c r="G13" s="12"/>
      <c r="H13" s="12"/>
      <c r="I13" s="12"/>
      <c r="J13" s="12"/>
      <c r="K13" s="12"/>
      <c r="L13" s="61"/>
    </row>
    <row r="14" spans="1:12" ht="39.6" x14ac:dyDescent="0.25">
      <c r="A14" s="62" t="s">
        <v>203</v>
      </c>
      <c r="B14" s="58"/>
      <c r="C14" s="63" t="s">
        <v>196</v>
      </c>
      <c r="D14" s="58" t="s">
        <v>27</v>
      </c>
      <c r="E14" s="60">
        <v>532</v>
      </c>
      <c r="F14" s="64"/>
      <c r="G14" s="12"/>
      <c r="H14" s="12"/>
      <c r="I14" s="12"/>
      <c r="J14" s="12"/>
      <c r="K14" s="12"/>
      <c r="L14" s="61"/>
    </row>
    <row r="15" spans="1:12" ht="26.4" x14ac:dyDescent="0.25">
      <c r="A15" s="62" t="s">
        <v>204</v>
      </c>
      <c r="B15" s="58"/>
      <c r="C15" s="65" t="s">
        <v>191</v>
      </c>
      <c r="D15" s="58" t="s">
        <v>27</v>
      </c>
      <c r="E15" s="60">
        <v>8.4</v>
      </c>
      <c r="F15" s="64"/>
      <c r="G15" s="12"/>
      <c r="H15" s="12"/>
      <c r="I15" s="12"/>
      <c r="J15" s="12"/>
      <c r="K15" s="12"/>
      <c r="L15" s="61"/>
    </row>
    <row r="16" spans="1:12" x14ac:dyDescent="0.25">
      <c r="A16" s="62" t="s">
        <v>205</v>
      </c>
      <c r="B16" s="54" t="s">
        <v>30</v>
      </c>
      <c r="C16" s="66" t="s">
        <v>31</v>
      </c>
      <c r="D16" s="58"/>
      <c r="E16" s="67">
        <f>+E17</f>
        <v>5.5</v>
      </c>
      <c r="F16" s="67">
        <f>+F17</f>
        <v>0</v>
      </c>
      <c r="G16" s="12"/>
      <c r="H16" s="12"/>
      <c r="I16" s="12"/>
      <c r="J16" s="12"/>
      <c r="K16" s="12"/>
      <c r="L16" s="61"/>
    </row>
    <row r="17" spans="1:13" x14ac:dyDescent="0.25">
      <c r="A17" s="62" t="s">
        <v>15</v>
      </c>
      <c r="B17" s="54"/>
      <c r="C17" s="59" t="s">
        <v>75</v>
      </c>
      <c r="D17" s="58"/>
      <c r="E17" s="60">
        <f>+E18</f>
        <v>5.5</v>
      </c>
      <c r="F17" s="64">
        <f>+F18</f>
        <v>0</v>
      </c>
      <c r="G17" s="12"/>
      <c r="H17" s="12"/>
      <c r="I17" s="12"/>
      <c r="J17" s="12"/>
      <c r="K17" s="12"/>
      <c r="L17" s="61"/>
    </row>
    <row r="18" spans="1:13" ht="26.4" x14ac:dyDescent="0.25">
      <c r="A18" s="62" t="s">
        <v>206</v>
      </c>
      <c r="B18" s="54"/>
      <c r="C18" s="68" t="s">
        <v>78</v>
      </c>
      <c r="D18" s="69" t="s">
        <v>79</v>
      </c>
      <c r="E18" s="60">
        <v>5.5</v>
      </c>
      <c r="F18" s="64"/>
      <c r="G18" s="12"/>
      <c r="H18" s="12"/>
      <c r="I18" s="12"/>
      <c r="J18" s="12"/>
      <c r="K18" s="12"/>
      <c r="L18" s="61"/>
    </row>
    <row r="19" spans="1:13" x14ac:dyDescent="0.25">
      <c r="A19" s="62" t="s">
        <v>209</v>
      </c>
      <c r="B19" s="54" t="s">
        <v>9</v>
      </c>
      <c r="C19" s="66" t="s">
        <v>10</v>
      </c>
      <c r="D19" s="69"/>
      <c r="E19" s="67">
        <f>+E20</f>
        <v>133.20000000000002</v>
      </c>
      <c r="F19" s="67">
        <f>+F20</f>
        <v>0</v>
      </c>
      <c r="G19" s="12"/>
      <c r="H19" s="12"/>
      <c r="I19" s="12"/>
      <c r="J19" s="12"/>
      <c r="K19" s="12"/>
      <c r="L19" s="61"/>
    </row>
    <row r="20" spans="1:13" x14ac:dyDescent="0.25">
      <c r="A20" s="62" t="s">
        <v>210</v>
      </c>
      <c r="B20" s="54"/>
      <c r="C20" s="59" t="s">
        <v>75</v>
      </c>
      <c r="D20" s="69"/>
      <c r="E20" s="60">
        <f>+E21+E22</f>
        <v>133.20000000000002</v>
      </c>
      <c r="F20" s="64">
        <f>+F21</f>
        <v>0</v>
      </c>
      <c r="G20" s="12"/>
      <c r="H20" s="12"/>
      <c r="I20" s="12"/>
      <c r="J20" s="12"/>
      <c r="K20" s="12"/>
      <c r="L20" s="61"/>
    </row>
    <row r="21" spans="1:13" x14ac:dyDescent="0.25">
      <c r="A21" s="62" t="s">
        <v>189</v>
      </c>
      <c r="B21" s="54"/>
      <c r="C21" s="70" t="s">
        <v>62</v>
      </c>
      <c r="D21" s="71" t="s">
        <v>40</v>
      </c>
      <c r="E21" s="60">
        <v>9.8000000000000007</v>
      </c>
      <c r="F21" s="64"/>
      <c r="G21" s="12"/>
      <c r="H21" s="12"/>
      <c r="I21" s="12"/>
      <c r="J21" s="12"/>
      <c r="K21" s="12"/>
      <c r="L21" s="61"/>
    </row>
    <row r="22" spans="1:13" x14ac:dyDescent="0.25">
      <c r="A22" s="62" t="s">
        <v>246</v>
      </c>
      <c r="B22" s="54"/>
      <c r="C22" s="63" t="s">
        <v>245</v>
      </c>
      <c r="D22" s="71"/>
      <c r="E22" s="60">
        <v>123.4</v>
      </c>
      <c r="F22" s="64"/>
      <c r="G22" s="12"/>
      <c r="H22" s="12"/>
      <c r="I22" s="12"/>
      <c r="J22" s="12"/>
      <c r="K22" s="12"/>
      <c r="L22" s="61"/>
    </row>
    <row r="23" spans="1:13" ht="26.4" x14ac:dyDescent="0.25">
      <c r="A23" s="55">
        <v>7</v>
      </c>
      <c r="B23" s="54" t="s">
        <v>45</v>
      </c>
      <c r="C23" s="72" t="s">
        <v>46</v>
      </c>
      <c r="D23" s="69"/>
      <c r="E23" s="67">
        <f>+E24</f>
        <v>250.8</v>
      </c>
      <c r="F23" s="67">
        <v>0</v>
      </c>
      <c r="G23" s="12"/>
      <c r="H23" s="12"/>
      <c r="I23" s="12"/>
      <c r="J23" s="12"/>
      <c r="K23" s="12"/>
      <c r="L23" s="61"/>
    </row>
    <row r="24" spans="1:13" x14ac:dyDescent="0.25">
      <c r="A24" s="55">
        <v>8</v>
      </c>
      <c r="B24" s="58"/>
      <c r="C24" s="59" t="s">
        <v>75</v>
      </c>
      <c r="D24" s="69"/>
      <c r="E24" s="60">
        <f>+E25</f>
        <v>250.8</v>
      </c>
      <c r="F24" s="64">
        <v>0</v>
      </c>
      <c r="G24" s="12"/>
      <c r="H24" s="12"/>
      <c r="I24" s="12"/>
      <c r="J24" s="12"/>
      <c r="K24" s="12"/>
      <c r="L24" s="61"/>
    </row>
    <row r="25" spans="1:13" ht="26.4" x14ac:dyDescent="0.25">
      <c r="A25" s="62" t="s">
        <v>207</v>
      </c>
      <c r="B25" s="58"/>
      <c r="C25" s="59" t="s">
        <v>227</v>
      </c>
      <c r="D25" s="58" t="s">
        <v>64</v>
      </c>
      <c r="E25" s="60">
        <v>250.8</v>
      </c>
      <c r="F25" s="64"/>
      <c r="G25" s="12"/>
      <c r="H25" s="12"/>
      <c r="I25" s="12"/>
      <c r="J25" s="12"/>
      <c r="K25" s="12"/>
      <c r="L25" s="61"/>
    </row>
    <row r="26" spans="1:13" ht="18" customHeight="1" x14ac:dyDescent="0.25">
      <c r="A26" s="55">
        <v>9</v>
      </c>
      <c r="B26" s="54" t="s">
        <v>38</v>
      </c>
      <c r="C26" s="73" t="s">
        <v>39</v>
      </c>
      <c r="D26" s="58"/>
      <c r="E26" s="67">
        <f>+E27</f>
        <v>110.2</v>
      </c>
      <c r="F26" s="67">
        <f>+F27</f>
        <v>0</v>
      </c>
      <c r="G26" s="12"/>
      <c r="H26" s="12"/>
      <c r="I26" s="12"/>
      <c r="J26" s="12"/>
      <c r="K26" s="12"/>
      <c r="L26" s="61"/>
    </row>
    <row r="27" spans="1:13" ht="12.6" customHeight="1" x14ac:dyDescent="0.25">
      <c r="A27" s="55">
        <v>10</v>
      </c>
      <c r="B27" s="58"/>
      <c r="C27" s="59" t="s">
        <v>75</v>
      </c>
      <c r="D27" s="69"/>
      <c r="E27" s="60">
        <f>+E28+E29</f>
        <v>110.2</v>
      </c>
      <c r="F27" s="60">
        <f>+F28</f>
        <v>0</v>
      </c>
      <c r="G27" s="12"/>
      <c r="H27" s="12"/>
      <c r="I27" s="12"/>
      <c r="J27" s="12"/>
      <c r="K27" s="12"/>
      <c r="L27" s="61"/>
    </row>
    <row r="28" spans="1:13" ht="26.4" x14ac:dyDescent="0.25">
      <c r="A28" s="62" t="s">
        <v>208</v>
      </c>
      <c r="B28" s="58"/>
      <c r="C28" s="59" t="s">
        <v>91</v>
      </c>
      <c r="D28" s="69" t="s">
        <v>93</v>
      </c>
      <c r="E28" s="60">
        <v>75</v>
      </c>
      <c r="F28" s="64"/>
      <c r="G28" s="12"/>
      <c r="H28" s="12"/>
      <c r="I28" s="12"/>
      <c r="J28" s="12"/>
      <c r="K28" s="12"/>
      <c r="L28" s="61"/>
    </row>
    <row r="29" spans="1:13" x14ac:dyDescent="0.25">
      <c r="A29" s="62" t="s">
        <v>250</v>
      </c>
      <c r="B29" s="58"/>
      <c r="C29" s="74" t="s">
        <v>225</v>
      </c>
      <c r="D29" s="69" t="s">
        <v>226</v>
      </c>
      <c r="E29" s="60">
        <v>35.200000000000003</v>
      </c>
      <c r="F29" s="64"/>
      <c r="G29" s="12"/>
      <c r="H29" s="12"/>
      <c r="I29" s="12"/>
      <c r="J29" s="12"/>
      <c r="K29" s="12"/>
      <c r="L29" s="61"/>
    </row>
    <row r="30" spans="1:13" ht="18" customHeight="1" x14ac:dyDescent="0.25">
      <c r="A30" s="55">
        <v>11</v>
      </c>
      <c r="B30" s="54" t="s">
        <v>41</v>
      </c>
      <c r="C30" s="66" t="s">
        <v>42</v>
      </c>
      <c r="D30" s="58"/>
      <c r="E30" s="67">
        <f>+E31</f>
        <v>364.1</v>
      </c>
      <c r="F30" s="67">
        <f>+F31</f>
        <v>0</v>
      </c>
      <c r="G30" s="12"/>
      <c r="H30" s="12"/>
      <c r="I30" s="12"/>
      <c r="J30" s="12"/>
      <c r="K30" s="12"/>
      <c r="L30" s="61"/>
    </row>
    <row r="31" spans="1:13" x14ac:dyDescent="0.25">
      <c r="A31" s="55">
        <v>12</v>
      </c>
      <c r="B31" s="58"/>
      <c r="C31" s="59" t="s">
        <v>75</v>
      </c>
      <c r="D31" s="58"/>
      <c r="E31" s="60">
        <f>+E32+E33</f>
        <v>364.1</v>
      </c>
      <c r="F31" s="64">
        <f>+F32+F33</f>
        <v>0</v>
      </c>
      <c r="G31" s="12"/>
      <c r="H31" s="12"/>
      <c r="I31" s="12"/>
      <c r="J31" s="12"/>
      <c r="K31" s="12"/>
      <c r="L31" s="61"/>
    </row>
    <row r="32" spans="1:13" ht="29.25" customHeight="1" x14ac:dyDescent="0.25">
      <c r="A32" s="62" t="s">
        <v>247</v>
      </c>
      <c r="B32" s="58"/>
      <c r="C32" s="75" t="s">
        <v>63</v>
      </c>
      <c r="D32" s="58" t="s">
        <v>43</v>
      </c>
      <c r="E32" s="60">
        <f>367-12.9</f>
        <v>354.1</v>
      </c>
      <c r="F32" s="64"/>
      <c r="G32" s="12"/>
      <c r="H32" s="12"/>
      <c r="I32" s="12"/>
      <c r="J32" s="12"/>
      <c r="K32" s="12"/>
      <c r="L32" s="61"/>
      <c r="M32" s="2" t="s">
        <v>150</v>
      </c>
    </row>
    <row r="33" spans="1:12" ht="39.6" x14ac:dyDescent="0.25">
      <c r="A33" s="62" t="s">
        <v>248</v>
      </c>
      <c r="B33" s="58"/>
      <c r="C33" s="75" t="s">
        <v>77</v>
      </c>
      <c r="D33" s="58" t="s">
        <v>58</v>
      </c>
      <c r="E33" s="60">
        <v>10</v>
      </c>
      <c r="F33" s="64"/>
      <c r="G33" s="12"/>
      <c r="H33" s="12"/>
      <c r="I33" s="12"/>
      <c r="J33" s="12"/>
      <c r="K33" s="12"/>
      <c r="L33" s="61"/>
    </row>
    <row r="34" spans="1:12" x14ac:dyDescent="0.25">
      <c r="A34" s="62" t="s">
        <v>228</v>
      </c>
      <c r="B34" s="54" t="s">
        <v>16</v>
      </c>
      <c r="C34" s="66" t="s">
        <v>17</v>
      </c>
      <c r="D34" s="58"/>
      <c r="E34" s="67">
        <f>+E35</f>
        <v>76</v>
      </c>
      <c r="F34" s="67">
        <f>+F35</f>
        <v>0</v>
      </c>
      <c r="G34" s="12"/>
      <c r="H34" s="12"/>
      <c r="I34" s="12"/>
      <c r="J34" s="12"/>
      <c r="K34" s="12"/>
      <c r="L34" s="61"/>
    </row>
    <row r="35" spans="1:12" x14ac:dyDescent="0.25">
      <c r="A35" s="62" t="s">
        <v>251</v>
      </c>
      <c r="B35" s="58"/>
      <c r="C35" s="59" t="s">
        <v>75</v>
      </c>
      <c r="D35" s="58"/>
      <c r="E35" s="60">
        <f>+E36</f>
        <v>76</v>
      </c>
      <c r="F35" s="60">
        <f>+F36</f>
        <v>0</v>
      </c>
      <c r="G35" s="12"/>
      <c r="H35" s="12"/>
      <c r="I35" s="12"/>
      <c r="J35" s="12"/>
      <c r="K35" s="12"/>
      <c r="L35" s="61"/>
    </row>
    <row r="36" spans="1:12" ht="39.6" x14ac:dyDescent="0.25">
      <c r="A36" s="62" t="s">
        <v>249</v>
      </c>
      <c r="B36" s="58"/>
      <c r="C36" s="75" t="s">
        <v>197</v>
      </c>
      <c r="D36" s="69" t="s">
        <v>59</v>
      </c>
      <c r="E36" s="60">
        <v>76</v>
      </c>
      <c r="F36" s="64"/>
      <c r="G36" s="12"/>
      <c r="H36" s="12"/>
      <c r="I36" s="12"/>
      <c r="J36" s="12"/>
      <c r="K36" s="12"/>
      <c r="L36" s="61"/>
    </row>
    <row r="37" spans="1:12" ht="15.75" customHeight="1" x14ac:dyDescent="0.25">
      <c r="A37" s="55">
        <v>15</v>
      </c>
      <c r="B37" s="58"/>
      <c r="C37" s="76" t="s">
        <v>8</v>
      </c>
      <c r="D37" s="58"/>
      <c r="E37" s="77">
        <f>+E10+E16+E19+E23+E26+E30+E34</f>
        <v>1928.6</v>
      </c>
      <c r="F37" s="77">
        <f>+F10+F16+F19+F23+F26+F30+F34</f>
        <v>0</v>
      </c>
      <c r="G37" s="12"/>
      <c r="H37" s="12"/>
      <c r="I37" s="12"/>
      <c r="J37" s="12"/>
      <c r="K37" s="12"/>
      <c r="L37" s="12"/>
    </row>
    <row r="38" spans="1:12" x14ac:dyDescent="0.25">
      <c r="C38" s="9" t="s">
        <v>47</v>
      </c>
      <c r="E38" s="78"/>
      <c r="F38" s="78"/>
    </row>
    <row r="39" spans="1:12" x14ac:dyDescent="0.25">
      <c r="D39" s="79"/>
      <c r="E39" s="78"/>
      <c r="F39" s="78"/>
    </row>
    <row r="40" spans="1:12" x14ac:dyDescent="0.25">
      <c r="C40" s="80"/>
      <c r="E40" s="81"/>
      <c r="F40" s="81"/>
    </row>
    <row r="41" spans="1:12" x14ac:dyDescent="0.25">
      <c r="C41" s="50"/>
      <c r="D41" s="79"/>
      <c r="E41" s="78"/>
      <c r="F41" s="78"/>
    </row>
    <row r="42" spans="1:12" x14ac:dyDescent="0.25">
      <c r="C42" s="42"/>
      <c r="E42" s="78"/>
      <c r="F42" s="78"/>
    </row>
    <row r="43" spans="1:12" x14ac:dyDescent="0.25">
      <c r="C43" s="42"/>
      <c r="E43" s="78"/>
      <c r="F43" s="78"/>
    </row>
    <row r="44" spans="1:12" x14ac:dyDescent="0.25">
      <c r="F44" s="78"/>
    </row>
    <row r="45" spans="1:12" x14ac:dyDescent="0.25">
      <c r="C45" s="50"/>
      <c r="E45" s="78"/>
      <c r="F45" s="78"/>
    </row>
    <row r="46" spans="1:12" x14ac:dyDescent="0.25">
      <c r="C46" s="50"/>
    </row>
    <row r="47" spans="1:12" x14ac:dyDescent="0.25">
      <c r="C47" s="50"/>
    </row>
    <row r="48" spans="1:12" x14ac:dyDescent="0.25">
      <c r="C48" s="50"/>
      <c r="E48" s="78"/>
      <c r="F48" s="78"/>
    </row>
    <row r="49" spans="3:6" x14ac:dyDescent="0.25">
      <c r="C49" s="50"/>
      <c r="E49" s="78"/>
      <c r="F49" s="78"/>
    </row>
    <row r="50" spans="3:6" x14ac:dyDescent="0.25">
      <c r="C50" s="82"/>
      <c r="D50" s="9"/>
      <c r="E50" s="78"/>
      <c r="F50" s="78"/>
    </row>
    <row r="51" spans="3:6" x14ac:dyDescent="0.25">
      <c r="C51" s="83"/>
      <c r="D51" s="78"/>
    </row>
    <row r="52" spans="3:6" x14ac:dyDescent="0.25">
      <c r="C52" s="50"/>
      <c r="D52" s="78"/>
    </row>
    <row r="53" spans="3:6" x14ac:dyDescent="0.25">
      <c r="C53" s="50"/>
      <c r="D53" s="84"/>
    </row>
    <row r="54" spans="3:6" x14ac:dyDescent="0.25">
      <c r="C54" s="50"/>
    </row>
    <row r="55" spans="3:6" x14ac:dyDescent="0.25">
      <c r="C55" s="50"/>
    </row>
    <row r="56" spans="3:6" x14ac:dyDescent="0.25">
      <c r="D56" s="9"/>
    </row>
    <row r="58" spans="3:6" x14ac:dyDescent="0.25">
      <c r="C58" s="50"/>
    </row>
  </sheetData>
  <mergeCells count="4">
    <mergeCell ref="C1:F1"/>
    <mergeCell ref="E3:F3"/>
    <mergeCell ref="A5:F5"/>
    <mergeCell ref="C2:F2"/>
  </mergeCells>
  <phoneticPr fontId="5" type="noConversion"/>
  <pageMargins left="0.70866141732283472" right="0" top="0.74803149606299213" bottom="0.59055118110236227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Normal="100" workbookViewId="0">
      <selection activeCell="G8" sqref="G8"/>
    </sheetView>
  </sheetViews>
  <sheetFormatPr defaultColWidth="9.109375" defaultRowHeight="13.2" x14ac:dyDescent="0.25"/>
  <cols>
    <col min="1" max="1" width="4.6640625" style="9" customWidth="1"/>
    <col min="2" max="2" width="7" style="47" customWidth="1"/>
    <col min="3" max="3" width="48.109375" style="86" customWidth="1"/>
    <col min="4" max="4" width="10.5546875" style="79" customWidth="1"/>
    <col min="5" max="5" width="10.44140625" style="50" customWidth="1"/>
    <col min="6" max="6" width="11.33203125" style="50" customWidth="1"/>
    <col min="7" max="8" width="9.109375" style="12"/>
    <col min="9" max="16384" width="9.109375" style="2"/>
  </cols>
  <sheetData>
    <row r="1" spans="1:8" ht="15.6" x14ac:dyDescent="0.3">
      <c r="C1" s="129" t="s">
        <v>326</v>
      </c>
      <c r="D1" s="129"/>
      <c r="E1" s="129"/>
      <c r="F1" s="129"/>
    </row>
    <row r="2" spans="1:8" ht="15" customHeight="1" x14ac:dyDescent="0.3">
      <c r="C2" s="133" t="s">
        <v>330</v>
      </c>
      <c r="D2" s="133"/>
      <c r="E2" s="133"/>
      <c r="F2" s="133"/>
    </row>
    <row r="3" spans="1:8" ht="15.6" x14ac:dyDescent="0.3">
      <c r="C3" s="85"/>
      <c r="D3" s="85"/>
      <c r="E3" s="130" t="s">
        <v>149</v>
      </c>
      <c r="F3" s="130"/>
    </row>
    <row r="4" spans="1:8" ht="15.6" x14ac:dyDescent="0.25">
      <c r="E4" s="48"/>
      <c r="F4" s="48"/>
    </row>
    <row r="5" spans="1:8" ht="35.25" customHeight="1" x14ac:dyDescent="0.25">
      <c r="A5" s="132" t="s">
        <v>192</v>
      </c>
      <c r="B5" s="132"/>
      <c r="C5" s="132"/>
      <c r="D5" s="132"/>
      <c r="E5" s="132"/>
      <c r="F5" s="132"/>
    </row>
    <row r="6" spans="1:8" x14ac:dyDescent="0.25">
      <c r="A6" s="87"/>
      <c r="B6" s="87"/>
      <c r="C6" s="87"/>
      <c r="D6" s="87"/>
      <c r="E6" s="87"/>
      <c r="F6" s="87"/>
    </row>
    <row r="7" spans="1:8" x14ac:dyDescent="0.25">
      <c r="A7" s="88"/>
      <c r="B7" s="89"/>
      <c r="C7" s="90"/>
      <c r="D7" s="91"/>
      <c r="E7" s="92"/>
      <c r="F7" s="93" t="s">
        <v>53</v>
      </c>
    </row>
    <row r="8" spans="1:8" ht="39.6" x14ac:dyDescent="0.25">
      <c r="A8" s="51" t="s">
        <v>51</v>
      </c>
      <c r="B8" s="52" t="s">
        <v>148</v>
      </c>
      <c r="C8" s="51" t="s">
        <v>5</v>
      </c>
      <c r="D8" s="52" t="s">
        <v>24</v>
      </c>
      <c r="E8" s="51" t="s">
        <v>6</v>
      </c>
      <c r="F8" s="51" t="s">
        <v>14</v>
      </c>
    </row>
    <row r="9" spans="1:8" s="46" customFormat="1" ht="12.75" customHeight="1" x14ac:dyDescent="0.25">
      <c r="A9" s="53">
        <v>1</v>
      </c>
      <c r="B9" s="54" t="s">
        <v>7</v>
      </c>
      <c r="C9" s="51">
        <v>3</v>
      </c>
      <c r="D9" s="52">
        <v>4</v>
      </c>
      <c r="E9" s="51">
        <v>5</v>
      </c>
      <c r="F9" s="51">
        <v>6</v>
      </c>
      <c r="G9" s="94"/>
      <c r="H9" s="94"/>
    </row>
    <row r="10" spans="1:8" s="46" customFormat="1" ht="12.75" customHeight="1" x14ac:dyDescent="0.25">
      <c r="A10" s="55">
        <v>1</v>
      </c>
      <c r="B10" s="54" t="s">
        <v>25</v>
      </c>
      <c r="C10" s="56" t="s">
        <v>26</v>
      </c>
      <c r="D10" s="51"/>
      <c r="E10" s="57">
        <f>+E11+E14+E17+E20+E38</f>
        <v>1028.4000000000001</v>
      </c>
      <c r="F10" s="57">
        <f>+F11+F14+F17+F20+F38</f>
        <v>35.200000000000003</v>
      </c>
      <c r="G10" s="94"/>
      <c r="H10" s="94"/>
    </row>
    <row r="11" spans="1:8" s="46" customFormat="1" ht="12.75" customHeight="1" x14ac:dyDescent="0.25">
      <c r="A11" s="55">
        <v>2</v>
      </c>
      <c r="B11" s="69" t="s">
        <v>94</v>
      </c>
      <c r="C11" s="95" t="s">
        <v>262</v>
      </c>
      <c r="D11" s="96"/>
      <c r="E11" s="97">
        <f>+E12+E13</f>
        <v>261.60000000000002</v>
      </c>
      <c r="F11" s="97">
        <f>+F12+F13</f>
        <v>0</v>
      </c>
      <c r="G11" s="94"/>
      <c r="H11" s="12"/>
    </row>
    <row r="12" spans="1:8" s="46" customFormat="1" ht="12.75" customHeight="1" x14ac:dyDescent="0.25">
      <c r="A12" s="55">
        <v>3</v>
      </c>
      <c r="B12" s="58"/>
      <c r="C12" s="68" t="s">
        <v>80</v>
      </c>
      <c r="D12" s="69" t="s">
        <v>263</v>
      </c>
      <c r="E12" s="98">
        <f>253.8+7.8</f>
        <v>261.60000000000002</v>
      </c>
      <c r="F12" s="98"/>
      <c r="G12" s="94"/>
      <c r="H12" s="94"/>
    </row>
    <row r="13" spans="1:8" s="46" customFormat="1" ht="12.75" customHeight="1" x14ac:dyDescent="0.25">
      <c r="A13" s="55">
        <v>4</v>
      </c>
      <c r="B13" s="58"/>
      <c r="C13" s="99" t="s">
        <v>264</v>
      </c>
      <c r="D13" s="69" t="s">
        <v>265</v>
      </c>
      <c r="E13" s="98">
        <f>7.8-7.8</f>
        <v>0</v>
      </c>
      <c r="F13" s="98">
        <f>7.7-7.7</f>
        <v>0</v>
      </c>
      <c r="G13" s="94"/>
      <c r="H13" s="94"/>
    </row>
    <row r="14" spans="1:8" s="46" customFormat="1" ht="12.75" customHeight="1" x14ac:dyDescent="0.25">
      <c r="A14" s="55">
        <v>5</v>
      </c>
      <c r="B14" s="58" t="s">
        <v>95</v>
      </c>
      <c r="C14" s="95" t="s">
        <v>278</v>
      </c>
      <c r="D14" s="96"/>
      <c r="E14" s="97">
        <f>+E15</f>
        <v>484</v>
      </c>
      <c r="F14" s="97">
        <f>+F15</f>
        <v>0</v>
      </c>
      <c r="G14" s="94"/>
      <c r="H14" s="94"/>
    </row>
    <row r="15" spans="1:8" s="46" customFormat="1" ht="12.75" customHeight="1" x14ac:dyDescent="0.25">
      <c r="A15" s="55">
        <v>6</v>
      </c>
      <c r="B15" s="58"/>
      <c r="C15" s="100" t="s">
        <v>264</v>
      </c>
      <c r="D15" s="58"/>
      <c r="E15" s="98">
        <f>+E16</f>
        <v>484</v>
      </c>
      <c r="F15" s="98">
        <f>+F16</f>
        <v>0</v>
      </c>
      <c r="G15" s="94"/>
      <c r="H15" s="94"/>
    </row>
    <row r="16" spans="1:8" s="46" customFormat="1" ht="27" customHeight="1" x14ac:dyDescent="0.25">
      <c r="A16" s="55">
        <v>7</v>
      </c>
      <c r="B16" s="58"/>
      <c r="C16" s="68" t="s">
        <v>276</v>
      </c>
      <c r="D16" s="58" t="s">
        <v>28</v>
      </c>
      <c r="E16" s="98">
        <v>484</v>
      </c>
      <c r="F16" s="98"/>
      <c r="G16" s="94"/>
      <c r="H16" s="94"/>
    </row>
    <row r="17" spans="1:8" s="46" customFormat="1" ht="27" customHeight="1" x14ac:dyDescent="0.25">
      <c r="A17" s="55">
        <v>8</v>
      </c>
      <c r="B17" s="58" t="s">
        <v>294</v>
      </c>
      <c r="C17" s="95" t="s">
        <v>297</v>
      </c>
      <c r="D17" s="58"/>
      <c r="E17" s="97">
        <f>+E18</f>
        <v>232</v>
      </c>
      <c r="F17" s="97">
        <f>+F18</f>
        <v>0</v>
      </c>
      <c r="G17" s="94"/>
      <c r="H17" s="94"/>
    </row>
    <row r="18" spans="1:8" s="46" customFormat="1" ht="14.25" customHeight="1" x14ac:dyDescent="0.25">
      <c r="A18" s="55">
        <v>9</v>
      </c>
      <c r="B18" s="58"/>
      <c r="C18" s="100" t="s">
        <v>264</v>
      </c>
      <c r="D18" s="58"/>
      <c r="E18" s="98">
        <f>+E19</f>
        <v>232</v>
      </c>
      <c r="F18" s="98">
        <f>+F19</f>
        <v>0</v>
      </c>
      <c r="G18" s="94"/>
      <c r="H18" s="94"/>
    </row>
    <row r="19" spans="1:8" s="46" customFormat="1" ht="27" customHeight="1" x14ac:dyDescent="0.25">
      <c r="A19" s="55">
        <v>10</v>
      </c>
      <c r="B19" s="58"/>
      <c r="C19" s="68" t="s">
        <v>296</v>
      </c>
      <c r="D19" s="58" t="s">
        <v>81</v>
      </c>
      <c r="E19" s="98">
        <v>232</v>
      </c>
      <c r="F19" s="98"/>
      <c r="G19" s="94"/>
      <c r="H19" s="94"/>
    </row>
    <row r="20" spans="1:8" s="46" customFormat="1" ht="39.6" x14ac:dyDescent="0.25">
      <c r="A20" s="55">
        <v>11</v>
      </c>
      <c r="B20" s="58" t="s">
        <v>299</v>
      </c>
      <c r="C20" s="101" t="s">
        <v>293</v>
      </c>
      <c r="D20" s="58"/>
      <c r="E20" s="97">
        <f>SUM(E21:E37)</f>
        <v>37.200000000000003</v>
      </c>
      <c r="F20" s="97">
        <f>SUM(F21:F37)</f>
        <v>21.900000000000002</v>
      </c>
      <c r="G20" s="94"/>
      <c r="H20" s="94"/>
    </row>
    <row r="21" spans="1:8" s="46" customFormat="1" ht="12.75" customHeight="1" x14ac:dyDescent="0.25">
      <c r="A21" s="55">
        <v>12</v>
      </c>
      <c r="B21" s="58"/>
      <c r="C21" s="102" t="s">
        <v>73</v>
      </c>
      <c r="D21" s="58" t="s">
        <v>27</v>
      </c>
      <c r="E21" s="98">
        <f>1.9+1.8</f>
        <v>3.7</v>
      </c>
      <c r="F21" s="98">
        <f>0.3+0.2</f>
        <v>0.5</v>
      </c>
      <c r="G21" s="94"/>
      <c r="H21" s="94"/>
    </row>
    <row r="22" spans="1:8" s="46" customFormat="1" ht="12.75" customHeight="1" x14ac:dyDescent="0.25">
      <c r="A22" s="55">
        <v>13</v>
      </c>
      <c r="B22" s="58"/>
      <c r="C22" s="102" t="s">
        <v>65</v>
      </c>
      <c r="D22" s="58" t="s">
        <v>27</v>
      </c>
      <c r="E22" s="98">
        <f>0.7+0.7</f>
        <v>1.4</v>
      </c>
      <c r="F22" s="98">
        <f>0.1+0.1</f>
        <v>0.2</v>
      </c>
      <c r="G22" s="94"/>
      <c r="H22" s="94"/>
    </row>
    <row r="23" spans="1:8" s="46" customFormat="1" ht="12.75" customHeight="1" x14ac:dyDescent="0.25">
      <c r="A23" s="55">
        <v>14</v>
      </c>
      <c r="B23" s="58"/>
      <c r="C23" s="102" t="s">
        <v>66</v>
      </c>
      <c r="D23" s="58" t="s">
        <v>27</v>
      </c>
      <c r="E23" s="98">
        <f>0.7+0.5</f>
        <v>1.2</v>
      </c>
      <c r="F23" s="98">
        <f>0.1+0.1</f>
        <v>0.2</v>
      </c>
      <c r="G23" s="94"/>
      <c r="H23" s="94"/>
    </row>
    <row r="24" spans="1:8" s="46" customFormat="1" ht="12.75" customHeight="1" x14ac:dyDescent="0.25">
      <c r="A24" s="55">
        <v>15</v>
      </c>
      <c r="B24" s="58"/>
      <c r="C24" s="102" t="s">
        <v>67</v>
      </c>
      <c r="D24" s="58" t="s">
        <v>27</v>
      </c>
      <c r="E24" s="98">
        <f>1+1</f>
        <v>2</v>
      </c>
      <c r="F24" s="98">
        <f>0.4+0.4</f>
        <v>0.8</v>
      </c>
      <c r="G24" s="94"/>
      <c r="H24" s="94"/>
    </row>
    <row r="25" spans="1:8" s="46" customFormat="1" ht="12.75" customHeight="1" x14ac:dyDescent="0.25">
      <c r="A25" s="55">
        <v>16</v>
      </c>
      <c r="B25" s="58"/>
      <c r="C25" s="102" t="s">
        <v>68</v>
      </c>
      <c r="D25" s="58" t="s">
        <v>27</v>
      </c>
      <c r="E25" s="98">
        <f>2.6+2.6</f>
        <v>5.2</v>
      </c>
      <c r="F25" s="98">
        <f>1.4+1.3</f>
        <v>2.7</v>
      </c>
      <c r="G25" s="94"/>
      <c r="H25" s="94"/>
    </row>
    <row r="26" spans="1:8" s="46" customFormat="1" ht="12.75" customHeight="1" x14ac:dyDescent="0.25">
      <c r="A26" s="55">
        <v>17</v>
      </c>
      <c r="B26" s="58"/>
      <c r="C26" s="102" t="s">
        <v>69</v>
      </c>
      <c r="D26" s="58" t="s">
        <v>27</v>
      </c>
      <c r="E26" s="98">
        <f>0.7+1.2</f>
        <v>1.9</v>
      </c>
      <c r="F26" s="98">
        <f>0.1+0.4</f>
        <v>0.5</v>
      </c>
      <c r="G26" s="94"/>
      <c r="H26" s="94"/>
    </row>
    <row r="27" spans="1:8" s="46" customFormat="1" ht="12.75" customHeight="1" x14ac:dyDescent="0.25">
      <c r="A27" s="55">
        <v>18</v>
      </c>
      <c r="B27" s="58"/>
      <c r="C27" s="102" t="s">
        <v>72</v>
      </c>
      <c r="D27" s="71" t="s">
        <v>28</v>
      </c>
      <c r="E27" s="98">
        <f>0.6+1.3</f>
        <v>1.9</v>
      </c>
      <c r="F27" s="98">
        <f>0.6+1.2</f>
        <v>1.7999999999999998</v>
      </c>
      <c r="G27" s="94"/>
      <c r="H27" s="94"/>
    </row>
    <row r="28" spans="1:8" s="46" customFormat="1" ht="12.75" customHeight="1" x14ac:dyDescent="0.25">
      <c r="A28" s="55">
        <v>19</v>
      </c>
      <c r="B28" s="58"/>
      <c r="C28" s="74" t="s">
        <v>54</v>
      </c>
      <c r="D28" s="71" t="s">
        <v>28</v>
      </c>
      <c r="E28" s="98">
        <f>0.6+0.2</f>
        <v>0.8</v>
      </c>
      <c r="F28" s="98">
        <f>0.3+0.1</f>
        <v>0.4</v>
      </c>
      <c r="G28" s="94"/>
      <c r="H28" s="94"/>
    </row>
    <row r="29" spans="1:8" s="46" customFormat="1" ht="12.75" customHeight="1" x14ac:dyDescent="0.25">
      <c r="A29" s="55">
        <v>20</v>
      </c>
      <c r="B29" s="58"/>
      <c r="C29" s="74" t="s">
        <v>55</v>
      </c>
      <c r="D29" s="71" t="s">
        <v>28</v>
      </c>
      <c r="E29" s="98">
        <f>0.2+0.1</f>
        <v>0.30000000000000004</v>
      </c>
      <c r="F29" s="98">
        <v>0.1</v>
      </c>
      <c r="G29" s="94"/>
      <c r="H29" s="94"/>
    </row>
    <row r="30" spans="1:8" s="46" customFormat="1" ht="12.75" customHeight="1" x14ac:dyDescent="0.25">
      <c r="A30" s="55">
        <v>21</v>
      </c>
      <c r="B30" s="58"/>
      <c r="C30" s="74" t="s">
        <v>20</v>
      </c>
      <c r="D30" s="71" t="s">
        <v>28</v>
      </c>
      <c r="E30" s="103">
        <f>0.4+0.3</f>
        <v>0.7</v>
      </c>
      <c r="F30" s="103">
        <v>0.1</v>
      </c>
      <c r="G30" s="94"/>
      <c r="H30" s="94"/>
    </row>
    <row r="31" spans="1:8" s="46" customFormat="1" ht="12.75" customHeight="1" x14ac:dyDescent="0.25">
      <c r="A31" s="55">
        <v>22</v>
      </c>
      <c r="B31" s="58"/>
      <c r="C31" s="102" t="s">
        <v>57</v>
      </c>
      <c r="D31" s="71" t="s">
        <v>28</v>
      </c>
      <c r="E31" s="103">
        <f>2.2+2.2</f>
        <v>4.4000000000000004</v>
      </c>
      <c r="F31" s="103">
        <f>1.9+1.8</f>
        <v>3.7</v>
      </c>
      <c r="G31" s="94"/>
      <c r="H31" s="94"/>
    </row>
    <row r="32" spans="1:8" s="46" customFormat="1" ht="12.75" customHeight="1" x14ac:dyDescent="0.25">
      <c r="A32" s="55">
        <v>23</v>
      </c>
      <c r="B32" s="58"/>
      <c r="C32" s="74" t="s">
        <v>70</v>
      </c>
      <c r="D32" s="71" t="s">
        <v>29</v>
      </c>
      <c r="E32" s="103">
        <f>1.9+3.1</f>
        <v>5</v>
      </c>
      <c r="F32" s="103">
        <f>1.8+3.1</f>
        <v>4.9000000000000004</v>
      </c>
      <c r="G32" s="94"/>
      <c r="H32" s="94"/>
    </row>
    <row r="33" spans="1:8" s="46" customFormat="1" ht="12.75" customHeight="1" x14ac:dyDescent="0.25">
      <c r="A33" s="55">
        <v>24</v>
      </c>
      <c r="B33" s="58"/>
      <c r="C33" s="102" t="s">
        <v>71</v>
      </c>
      <c r="D33" s="104" t="s">
        <v>81</v>
      </c>
      <c r="E33" s="103">
        <f>3.1+1.9</f>
        <v>5</v>
      </c>
      <c r="F33" s="103">
        <f>3+1.9</f>
        <v>4.9000000000000004</v>
      </c>
      <c r="G33" s="94"/>
      <c r="H33" s="94"/>
    </row>
    <row r="34" spans="1:8" s="46" customFormat="1" ht="12.75" customHeight="1" x14ac:dyDescent="0.25">
      <c r="A34" s="55">
        <v>25</v>
      </c>
      <c r="B34" s="58"/>
      <c r="C34" s="74" t="s">
        <v>52</v>
      </c>
      <c r="D34" s="104" t="s">
        <v>81</v>
      </c>
      <c r="E34" s="103">
        <f>0.5+0.5</f>
        <v>1</v>
      </c>
      <c r="F34" s="103">
        <f>0.1+0.1</f>
        <v>0.2</v>
      </c>
      <c r="G34" s="94"/>
      <c r="H34" s="94"/>
    </row>
    <row r="35" spans="1:8" s="46" customFormat="1" ht="12.75" customHeight="1" x14ac:dyDescent="0.25">
      <c r="A35" s="55">
        <v>26</v>
      </c>
      <c r="B35" s="58"/>
      <c r="C35" s="74" t="s">
        <v>56</v>
      </c>
      <c r="D35" s="71" t="s">
        <v>29</v>
      </c>
      <c r="E35" s="103">
        <f>0.7+0.7</f>
        <v>1.4</v>
      </c>
      <c r="F35" s="103">
        <f>0.1+0.1</f>
        <v>0.2</v>
      </c>
      <c r="G35" s="94"/>
      <c r="H35" s="94"/>
    </row>
    <row r="36" spans="1:8" s="46" customFormat="1" ht="12" customHeight="1" x14ac:dyDescent="0.25">
      <c r="A36" s="55">
        <v>27</v>
      </c>
      <c r="B36" s="58"/>
      <c r="C36" s="105" t="s">
        <v>4</v>
      </c>
      <c r="D36" s="58" t="s">
        <v>27</v>
      </c>
      <c r="E36" s="103">
        <f>0.4+0.3</f>
        <v>0.7</v>
      </c>
      <c r="F36" s="103">
        <v>0.1</v>
      </c>
      <c r="G36" s="94"/>
      <c r="H36" s="94"/>
    </row>
    <row r="37" spans="1:8" s="46" customFormat="1" ht="12" customHeight="1" x14ac:dyDescent="0.25">
      <c r="A37" s="55">
        <v>28</v>
      </c>
      <c r="B37" s="58"/>
      <c r="C37" s="105" t="s">
        <v>90</v>
      </c>
      <c r="D37" s="58" t="s">
        <v>27</v>
      </c>
      <c r="E37" s="103">
        <f>0.3+0.3</f>
        <v>0.6</v>
      </c>
      <c r="F37" s="103">
        <f>0.3+0.3</f>
        <v>0.6</v>
      </c>
      <c r="G37" s="94"/>
      <c r="H37" s="94"/>
    </row>
    <row r="38" spans="1:8" s="46" customFormat="1" ht="39.6" x14ac:dyDescent="0.25">
      <c r="A38" s="55">
        <v>29</v>
      </c>
      <c r="B38" s="58" t="s">
        <v>307</v>
      </c>
      <c r="C38" s="106" t="s">
        <v>306</v>
      </c>
      <c r="D38" s="58"/>
      <c r="E38" s="107">
        <f>SUM(E39:E44)</f>
        <v>13.600000000000001</v>
      </c>
      <c r="F38" s="107">
        <f>SUM(F39:F44)</f>
        <v>13.3</v>
      </c>
      <c r="G38" s="94"/>
      <c r="H38" s="94"/>
    </row>
    <row r="39" spans="1:8" s="46" customFormat="1" ht="12" customHeight="1" x14ac:dyDescent="0.25">
      <c r="A39" s="55">
        <v>30</v>
      </c>
      <c r="B39" s="58"/>
      <c r="C39" s="100" t="s">
        <v>54</v>
      </c>
      <c r="D39" s="58" t="s">
        <v>28</v>
      </c>
      <c r="E39" s="103">
        <v>0.9</v>
      </c>
      <c r="F39" s="103">
        <v>0.9</v>
      </c>
      <c r="G39" s="94"/>
      <c r="H39" s="94"/>
    </row>
    <row r="40" spans="1:8" s="46" customFormat="1" ht="12" customHeight="1" x14ac:dyDescent="0.25">
      <c r="A40" s="55">
        <v>31</v>
      </c>
      <c r="B40" s="58"/>
      <c r="C40" s="100" t="s">
        <v>20</v>
      </c>
      <c r="D40" s="58" t="s">
        <v>28</v>
      </c>
      <c r="E40" s="103">
        <v>1.8</v>
      </c>
      <c r="F40" s="103">
        <v>1.8</v>
      </c>
      <c r="G40" s="94"/>
      <c r="H40" s="94"/>
    </row>
    <row r="41" spans="1:8" s="46" customFormat="1" ht="12" customHeight="1" x14ac:dyDescent="0.25">
      <c r="A41" s="55">
        <v>32</v>
      </c>
      <c r="B41" s="58"/>
      <c r="C41" s="108" t="s">
        <v>71</v>
      </c>
      <c r="D41" s="58" t="s">
        <v>29</v>
      </c>
      <c r="E41" s="103">
        <v>3.2</v>
      </c>
      <c r="F41" s="103">
        <v>3.1</v>
      </c>
      <c r="G41" s="94"/>
      <c r="H41" s="94"/>
    </row>
    <row r="42" spans="1:8" x14ac:dyDescent="0.25">
      <c r="A42" s="55">
        <v>33</v>
      </c>
      <c r="C42" s="100" t="s">
        <v>21</v>
      </c>
      <c r="D42" s="58" t="s">
        <v>29</v>
      </c>
      <c r="E42" s="55">
        <v>2.1</v>
      </c>
      <c r="F42" s="55">
        <v>2.1</v>
      </c>
      <c r="G42" s="94"/>
      <c r="H42" s="94"/>
    </row>
    <row r="43" spans="1:8" s="46" customFormat="1" ht="12" customHeight="1" x14ac:dyDescent="0.25">
      <c r="A43" s="55">
        <v>34</v>
      </c>
      <c r="B43" s="58"/>
      <c r="C43" s="100" t="s">
        <v>22</v>
      </c>
      <c r="D43" s="58" t="s">
        <v>29</v>
      </c>
      <c r="E43" s="103">
        <v>1.8</v>
      </c>
      <c r="F43" s="103">
        <v>1.7</v>
      </c>
      <c r="G43" s="94"/>
      <c r="H43" s="94"/>
    </row>
    <row r="44" spans="1:8" s="46" customFormat="1" ht="56.25" customHeight="1" x14ac:dyDescent="0.25">
      <c r="A44" s="55">
        <v>35</v>
      </c>
      <c r="B44" s="58"/>
      <c r="C44" s="100" t="s">
        <v>48</v>
      </c>
      <c r="D44" s="69" t="s">
        <v>146</v>
      </c>
      <c r="E44" s="103">
        <v>3.8</v>
      </c>
      <c r="F44" s="103">
        <v>3.7</v>
      </c>
      <c r="G44" s="94"/>
      <c r="H44" s="94"/>
    </row>
    <row r="45" spans="1:8" ht="18" customHeight="1" x14ac:dyDescent="0.25">
      <c r="A45" s="55">
        <v>36</v>
      </c>
      <c r="B45" s="54" t="s">
        <v>9</v>
      </c>
      <c r="C45" s="66" t="s">
        <v>10</v>
      </c>
      <c r="D45" s="69"/>
      <c r="E45" s="77">
        <f>+E46+E48+E50+E52+E54+E56+E58+E60+E62+E64+E69</f>
        <v>2215.5</v>
      </c>
      <c r="F45" s="77">
        <f>+F46+F48+F50+F52+F54+F56+F58+F60+F62+F64+F69</f>
        <v>53.6</v>
      </c>
    </row>
    <row r="46" spans="1:8" ht="26.4" x14ac:dyDescent="0.25">
      <c r="A46" s="55">
        <v>37</v>
      </c>
      <c r="B46" s="58" t="s">
        <v>82</v>
      </c>
      <c r="C46" s="95" t="s">
        <v>198</v>
      </c>
      <c r="D46" s="69"/>
      <c r="E46" s="97">
        <f>+E47</f>
        <v>24.7</v>
      </c>
      <c r="F46" s="97">
        <f>+F47</f>
        <v>24.3</v>
      </c>
    </row>
    <row r="47" spans="1:8" x14ac:dyDescent="0.25">
      <c r="A47" s="55">
        <v>38</v>
      </c>
      <c r="B47" s="58"/>
      <c r="C47" s="109" t="s">
        <v>60</v>
      </c>
      <c r="D47" s="69" t="s">
        <v>11</v>
      </c>
      <c r="E47" s="98">
        <v>24.7</v>
      </c>
      <c r="F47" s="98">
        <v>24.3</v>
      </c>
    </row>
    <row r="48" spans="1:8" ht="26.4" x14ac:dyDescent="0.25">
      <c r="A48" s="55">
        <v>39</v>
      </c>
      <c r="B48" s="58" t="s">
        <v>83</v>
      </c>
      <c r="C48" s="95" t="s">
        <v>224</v>
      </c>
      <c r="D48" s="69"/>
      <c r="E48" s="97">
        <f>+E49</f>
        <v>160.69999999999999</v>
      </c>
      <c r="F48" s="97">
        <f>+F49</f>
        <v>3.1</v>
      </c>
    </row>
    <row r="49" spans="1:8" x14ac:dyDescent="0.25">
      <c r="A49" s="55">
        <v>40</v>
      </c>
      <c r="B49" s="58"/>
      <c r="C49" s="109" t="s">
        <v>3</v>
      </c>
      <c r="D49" s="69" t="s">
        <v>11</v>
      </c>
      <c r="E49" s="98">
        <v>160.69999999999999</v>
      </c>
      <c r="F49" s="98">
        <v>3.1</v>
      </c>
    </row>
    <row r="50" spans="1:8" ht="39.6" x14ac:dyDescent="0.25">
      <c r="A50" s="55">
        <v>41</v>
      </c>
      <c r="B50" s="58" t="s">
        <v>84</v>
      </c>
      <c r="C50" s="101" t="s">
        <v>223</v>
      </c>
      <c r="D50" s="110"/>
      <c r="E50" s="97">
        <f>+E51</f>
        <v>102.6</v>
      </c>
      <c r="F50" s="97">
        <f>+F51</f>
        <v>3</v>
      </c>
    </row>
    <row r="51" spans="1:8" x14ac:dyDescent="0.25">
      <c r="A51" s="55">
        <v>42</v>
      </c>
      <c r="B51" s="58"/>
      <c r="C51" s="109" t="s">
        <v>3</v>
      </c>
      <c r="D51" s="69" t="s">
        <v>211</v>
      </c>
      <c r="E51" s="98">
        <v>102.6</v>
      </c>
      <c r="F51" s="98">
        <v>3</v>
      </c>
    </row>
    <row r="52" spans="1:8" ht="26.4" x14ac:dyDescent="0.25">
      <c r="A52" s="55">
        <v>43</v>
      </c>
      <c r="B52" s="58" t="s">
        <v>85</v>
      </c>
      <c r="C52" s="101" t="s">
        <v>241</v>
      </c>
      <c r="D52" s="110"/>
      <c r="E52" s="97">
        <f>+E53</f>
        <v>132.80000000000001</v>
      </c>
      <c r="F52" s="97">
        <f>+F53</f>
        <v>2.6</v>
      </c>
    </row>
    <row r="53" spans="1:8" x14ac:dyDescent="0.25">
      <c r="A53" s="55">
        <v>44</v>
      </c>
      <c r="B53" s="58"/>
      <c r="C53" s="100" t="s">
        <v>3</v>
      </c>
      <c r="D53" s="69" t="s">
        <v>211</v>
      </c>
      <c r="E53" s="98">
        <v>132.80000000000001</v>
      </c>
      <c r="F53" s="98">
        <v>2.6</v>
      </c>
    </row>
    <row r="54" spans="1:8" ht="26.4" x14ac:dyDescent="0.25">
      <c r="A54" s="55">
        <v>45</v>
      </c>
      <c r="B54" s="58" t="s">
        <v>86</v>
      </c>
      <c r="C54" s="101" t="s">
        <v>242</v>
      </c>
      <c r="D54" s="110"/>
      <c r="E54" s="97">
        <f>+E55</f>
        <v>0.7</v>
      </c>
      <c r="F54" s="97">
        <f>+F55</f>
        <v>0</v>
      </c>
    </row>
    <row r="55" spans="1:8" x14ac:dyDescent="0.25">
      <c r="A55" s="55">
        <v>46</v>
      </c>
      <c r="B55" s="58"/>
      <c r="C55" s="100" t="s">
        <v>3</v>
      </c>
      <c r="D55" s="69" t="s">
        <v>211</v>
      </c>
      <c r="E55" s="98">
        <v>0.7</v>
      </c>
      <c r="F55" s="98"/>
    </row>
    <row r="56" spans="1:8" ht="66" x14ac:dyDescent="0.25">
      <c r="A56" s="55">
        <v>47</v>
      </c>
      <c r="B56" s="58" t="s">
        <v>190</v>
      </c>
      <c r="C56" s="101" t="s">
        <v>256</v>
      </c>
      <c r="D56" s="110"/>
      <c r="E56" s="97">
        <f>+E57</f>
        <v>1.6</v>
      </c>
      <c r="F56" s="97">
        <f>+F57</f>
        <v>0</v>
      </c>
    </row>
    <row r="57" spans="1:8" x14ac:dyDescent="0.25">
      <c r="A57" s="55">
        <v>48</v>
      </c>
      <c r="B57" s="58"/>
      <c r="C57" s="100" t="s">
        <v>3</v>
      </c>
      <c r="D57" s="69" t="s">
        <v>211</v>
      </c>
      <c r="E57" s="98">
        <f>0.6+1</f>
        <v>1.6</v>
      </c>
      <c r="F57" s="98"/>
    </row>
    <row r="58" spans="1:8" ht="39.6" x14ac:dyDescent="0.25">
      <c r="A58" s="55">
        <v>49</v>
      </c>
      <c r="B58" s="58" t="s">
        <v>219</v>
      </c>
      <c r="C58" s="101" t="s">
        <v>257</v>
      </c>
      <c r="D58" s="69"/>
      <c r="E58" s="97">
        <f>+E59</f>
        <v>106.3</v>
      </c>
      <c r="F58" s="97">
        <f>+F59</f>
        <v>1.9000000000000001</v>
      </c>
      <c r="G58" s="2"/>
      <c r="H58" s="2"/>
    </row>
    <row r="59" spans="1:8" x14ac:dyDescent="0.25">
      <c r="A59" s="55">
        <v>50</v>
      </c>
      <c r="B59" s="58"/>
      <c r="C59" s="100" t="s">
        <v>3</v>
      </c>
      <c r="D59" s="69" t="s">
        <v>211</v>
      </c>
      <c r="E59" s="98">
        <f>24.9+22.6+16.5+19+23.3</f>
        <v>106.3</v>
      </c>
      <c r="F59" s="98">
        <f>0.5+0.3+0.3+0.3+0.5</f>
        <v>1.9000000000000001</v>
      </c>
    </row>
    <row r="60" spans="1:8" ht="26.4" x14ac:dyDescent="0.25">
      <c r="A60" s="55">
        <v>51</v>
      </c>
      <c r="B60" s="58" t="s">
        <v>270</v>
      </c>
      <c r="C60" s="101" t="s">
        <v>267</v>
      </c>
      <c r="D60" s="69"/>
      <c r="E60" s="98">
        <f>+E61</f>
        <v>0.1</v>
      </c>
      <c r="F60" s="98">
        <f>+F61</f>
        <v>0</v>
      </c>
    </row>
    <row r="61" spans="1:8" x14ac:dyDescent="0.25">
      <c r="A61" s="55">
        <v>52</v>
      </c>
      <c r="B61" s="58"/>
      <c r="C61" s="100" t="s">
        <v>3</v>
      </c>
      <c r="D61" s="69" t="s">
        <v>211</v>
      </c>
      <c r="E61" s="98">
        <v>0.1</v>
      </c>
      <c r="F61" s="98"/>
    </row>
    <row r="62" spans="1:8" ht="26.4" x14ac:dyDescent="0.25">
      <c r="A62" s="55">
        <v>53</v>
      </c>
      <c r="B62" s="58" t="s">
        <v>271</v>
      </c>
      <c r="C62" s="101" t="s">
        <v>269</v>
      </c>
      <c r="D62" s="69"/>
      <c r="E62" s="98">
        <f>+E63</f>
        <v>28.7</v>
      </c>
      <c r="F62" s="98">
        <f>+F63</f>
        <v>1.1000000000000001</v>
      </c>
    </row>
    <row r="63" spans="1:8" x14ac:dyDescent="0.25">
      <c r="A63" s="55">
        <v>54</v>
      </c>
      <c r="B63" s="58"/>
      <c r="C63" s="100" t="s">
        <v>264</v>
      </c>
      <c r="D63" s="69" t="s">
        <v>211</v>
      </c>
      <c r="E63" s="98">
        <v>28.7</v>
      </c>
      <c r="F63" s="98">
        <v>1.1000000000000001</v>
      </c>
    </row>
    <row r="64" spans="1:8" ht="26.4" x14ac:dyDescent="0.25">
      <c r="A64" s="55">
        <v>55</v>
      </c>
      <c r="B64" s="58" t="s">
        <v>274</v>
      </c>
      <c r="C64" s="95" t="s">
        <v>275</v>
      </c>
      <c r="D64" s="110"/>
      <c r="E64" s="97">
        <f>SUM(E65:E68)</f>
        <v>18</v>
      </c>
      <c r="F64" s="97">
        <f>SUM(F65:F68)</f>
        <v>17.600000000000001</v>
      </c>
    </row>
    <row r="65" spans="1:10" ht="39.6" x14ac:dyDescent="0.25">
      <c r="A65" s="55">
        <v>56</v>
      </c>
      <c r="B65" s="58"/>
      <c r="C65" s="99" t="s">
        <v>1</v>
      </c>
      <c r="D65" s="69" t="s">
        <v>32</v>
      </c>
      <c r="E65" s="98">
        <v>5.2</v>
      </c>
      <c r="F65" s="98">
        <v>5</v>
      </c>
    </row>
    <row r="66" spans="1:10" x14ac:dyDescent="0.25">
      <c r="A66" s="55">
        <v>57</v>
      </c>
      <c r="B66" s="58"/>
      <c r="C66" s="70" t="s">
        <v>2</v>
      </c>
      <c r="D66" s="111" t="s">
        <v>33</v>
      </c>
      <c r="E66" s="98">
        <v>4.5</v>
      </c>
      <c r="F66" s="98">
        <v>4.4000000000000004</v>
      </c>
    </row>
    <row r="67" spans="1:10" x14ac:dyDescent="0.25">
      <c r="A67" s="55">
        <v>58</v>
      </c>
      <c r="B67" s="58"/>
      <c r="C67" s="112" t="s">
        <v>4</v>
      </c>
      <c r="D67" s="69" t="s">
        <v>44</v>
      </c>
      <c r="E67" s="98">
        <v>2.1</v>
      </c>
      <c r="F67" s="98">
        <v>2.1</v>
      </c>
    </row>
    <row r="68" spans="1:10" x14ac:dyDescent="0.25">
      <c r="A68" s="55">
        <v>59</v>
      </c>
      <c r="B68" s="58"/>
      <c r="C68" s="70" t="s">
        <v>60</v>
      </c>
      <c r="D68" s="69" t="s">
        <v>11</v>
      </c>
      <c r="E68" s="98">
        <v>6.2</v>
      </c>
      <c r="F68" s="98">
        <v>6.1</v>
      </c>
    </row>
    <row r="69" spans="1:10" ht="39.6" x14ac:dyDescent="0.25">
      <c r="A69" s="55">
        <v>60</v>
      </c>
      <c r="B69" s="58" t="s">
        <v>317</v>
      </c>
      <c r="C69" s="113" t="s">
        <v>301</v>
      </c>
      <c r="D69" s="69"/>
      <c r="E69" s="97">
        <f>+E70</f>
        <v>1639.3</v>
      </c>
      <c r="F69" s="97">
        <f>+F70</f>
        <v>0</v>
      </c>
      <c r="G69" s="2"/>
      <c r="J69" s="22"/>
    </row>
    <row r="70" spans="1:10" x14ac:dyDescent="0.25">
      <c r="A70" s="55">
        <v>61</v>
      </c>
      <c r="B70" s="58"/>
      <c r="C70" s="100" t="s">
        <v>3</v>
      </c>
      <c r="D70" s="69" t="s">
        <v>211</v>
      </c>
      <c r="E70" s="98">
        <v>1639.3</v>
      </c>
      <c r="F70" s="98"/>
      <c r="G70" s="2"/>
      <c r="J70" s="22"/>
    </row>
    <row r="71" spans="1:10" x14ac:dyDescent="0.25">
      <c r="A71" s="55">
        <v>62</v>
      </c>
      <c r="B71" s="54" t="s">
        <v>34</v>
      </c>
      <c r="C71" s="66" t="s">
        <v>35</v>
      </c>
      <c r="D71" s="96"/>
      <c r="E71" s="114">
        <f>+E72+E74</f>
        <v>354.6</v>
      </c>
      <c r="F71" s="114">
        <f>+F72+F74</f>
        <v>0</v>
      </c>
    </row>
    <row r="72" spans="1:10" ht="26.4" x14ac:dyDescent="0.25">
      <c r="A72" s="55">
        <v>63</v>
      </c>
      <c r="B72" s="58" t="s">
        <v>229</v>
      </c>
      <c r="C72" s="95" t="s">
        <v>230</v>
      </c>
      <c r="D72" s="96"/>
      <c r="E72" s="98">
        <f>+E73</f>
        <v>54.6</v>
      </c>
      <c r="F72" s="98">
        <f>+F73</f>
        <v>0</v>
      </c>
    </row>
    <row r="73" spans="1:10" ht="26.4" x14ac:dyDescent="0.25">
      <c r="A73" s="55">
        <v>64</v>
      </c>
      <c r="B73" s="58"/>
      <c r="C73" s="100" t="s">
        <v>23</v>
      </c>
      <c r="D73" s="58" t="s">
        <v>37</v>
      </c>
      <c r="E73" s="98">
        <v>54.6</v>
      </c>
      <c r="F73" s="98"/>
    </row>
    <row r="74" spans="1:10" ht="26.4" x14ac:dyDescent="0.25">
      <c r="A74" s="55">
        <v>65</v>
      </c>
      <c r="B74" s="58" t="s">
        <v>279</v>
      </c>
      <c r="C74" s="95" t="s">
        <v>278</v>
      </c>
      <c r="D74" s="96"/>
      <c r="E74" s="97">
        <f>+E75</f>
        <v>300</v>
      </c>
      <c r="F74" s="97">
        <f>+F75</f>
        <v>0</v>
      </c>
    </row>
    <row r="75" spans="1:10" x14ac:dyDescent="0.25">
      <c r="A75" s="55">
        <v>66</v>
      </c>
      <c r="B75" s="58"/>
      <c r="C75" s="100" t="s">
        <v>3</v>
      </c>
      <c r="D75" s="96"/>
      <c r="E75" s="98">
        <f>+E76</f>
        <v>300</v>
      </c>
      <c r="F75" s="98">
        <f>+F76</f>
        <v>0</v>
      </c>
    </row>
    <row r="76" spans="1:10" ht="26.4" x14ac:dyDescent="0.25">
      <c r="A76" s="55">
        <v>67</v>
      </c>
      <c r="B76" s="58"/>
      <c r="C76" s="68" t="s">
        <v>277</v>
      </c>
      <c r="D76" s="96" t="s">
        <v>36</v>
      </c>
      <c r="E76" s="98">
        <v>300</v>
      </c>
      <c r="F76" s="98"/>
    </row>
    <row r="77" spans="1:10" ht="21" customHeight="1" x14ac:dyDescent="0.25">
      <c r="A77" s="55">
        <v>68</v>
      </c>
      <c r="B77" s="54" t="s">
        <v>38</v>
      </c>
      <c r="C77" s="72" t="s">
        <v>39</v>
      </c>
      <c r="D77" s="58"/>
      <c r="E77" s="77">
        <f>+E78</f>
        <v>2995.6</v>
      </c>
      <c r="F77" s="77">
        <f>+F78</f>
        <v>0</v>
      </c>
    </row>
    <row r="78" spans="1:10" ht="26.4" x14ac:dyDescent="0.25">
      <c r="A78" s="55">
        <v>69</v>
      </c>
      <c r="B78" s="58" t="s">
        <v>291</v>
      </c>
      <c r="C78" s="101" t="s">
        <v>292</v>
      </c>
      <c r="D78" s="58"/>
      <c r="E78" s="98">
        <f>+E79</f>
        <v>2995.6</v>
      </c>
      <c r="F78" s="98">
        <f>+F79</f>
        <v>0</v>
      </c>
    </row>
    <row r="79" spans="1:10" x14ac:dyDescent="0.25">
      <c r="A79" s="55">
        <v>70</v>
      </c>
      <c r="B79" s="54"/>
      <c r="C79" s="100" t="s">
        <v>3</v>
      </c>
      <c r="D79" s="58" t="s">
        <v>226</v>
      </c>
      <c r="E79" s="98">
        <f>2878.6+117</f>
        <v>2995.6</v>
      </c>
      <c r="F79" s="98"/>
    </row>
    <row r="80" spans="1:10" x14ac:dyDescent="0.25">
      <c r="A80" s="55">
        <v>71</v>
      </c>
      <c r="B80" s="54" t="s">
        <v>41</v>
      </c>
      <c r="C80" s="66" t="s">
        <v>42</v>
      </c>
      <c r="D80" s="58"/>
      <c r="E80" s="77">
        <f>+E81+E83+E85+E87</f>
        <v>100.19999999999999</v>
      </c>
      <c r="F80" s="77">
        <f>+F81+F83+F85+F87</f>
        <v>0</v>
      </c>
    </row>
    <row r="81" spans="1:10" ht="39.6" x14ac:dyDescent="0.25">
      <c r="A81" s="55">
        <v>72</v>
      </c>
      <c r="B81" s="58" t="s">
        <v>239</v>
      </c>
      <c r="C81" s="115" t="s">
        <v>295</v>
      </c>
      <c r="D81" s="58"/>
      <c r="E81" s="97">
        <f>+E82</f>
        <v>14.1</v>
      </c>
      <c r="F81" s="97">
        <f>+F82</f>
        <v>0</v>
      </c>
      <c r="J81" s="13"/>
    </row>
    <row r="82" spans="1:10" x14ac:dyDescent="0.25">
      <c r="A82" s="55">
        <v>73</v>
      </c>
      <c r="B82" s="54"/>
      <c r="C82" s="109" t="s">
        <v>3</v>
      </c>
      <c r="D82" s="58"/>
      <c r="E82" s="98">
        <v>14.1</v>
      </c>
      <c r="F82" s="98"/>
    </row>
    <row r="83" spans="1:10" ht="26.4" x14ac:dyDescent="0.25">
      <c r="A83" s="55">
        <v>74</v>
      </c>
      <c r="B83" s="58" t="s">
        <v>312</v>
      </c>
      <c r="C83" s="115" t="s">
        <v>309</v>
      </c>
      <c r="D83" s="58"/>
      <c r="E83" s="98">
        <f>+E84</f>
        <v>15.4</v>
      </c>
      <c r="F83" s="98"/>
    </row>
    <row r="84" spans="1:10" x14ac:dyDescent="0.25">
      <c r="A84" s="55">
        <v>75</v>
      </c>
      <c r="B84" s="58"/>
      <c r="C84" s="109" t="s">
        <v>3</v>
      </c>
      <c r="D84" s="116" t="s">
        <v>43</v>
      </c>
      <c r="E84" s="98">
        <v>15.4</v>
      </c>
      <c r="F84" s="98"/>
    </row>
    <row r="85" spans="1:10" ht="26.4" x14ac:dyDescent="0.25">
      <c r="A85" s="55">
        <v>76</v>
      </c>
      <c r="B85" s="58" t="s">
        <v>313</v>
      </c>
      <c r="C85" s="115" t="s">
        <v>311</v>
      </c>
      <c r="D85" s="58"/>
      <c r="E85" s="98">
        <f>+E86</f>
        <v>27.8</v>
      </c>
      <c r="F85" s="98"/>
    </row>
    <row r="86" spans="1:10" x14ac:dyDescent="0.25">
      <c r="A86" s="55">
        <v>77</v>
      </c>
      <c r="B86" s="54"/>
      <c r="C86" s="109" t="s">
        <v>3</v>
      </c>
      <c r="D86" s="116" t="s">
        <v>43</v>
      </c>
      <c r="E86" s="98">
        <v>27.8</v>
      </c>
      <c r="F86" s="98"/>
    </row>
    <row r="87" spans="1:10" x14ac:dyDescent="0.25">
      <c r="A87" s="55">
        <v>78</v>
      </c>
      <c r="B87" s="58" t="s">
        <v>315</v>
      </c>
      <c r="C87" s="117" t="s">
        <v>314</v>
      </c>
      <c r="D87" s="116"/>
      <c r="E87" s="98">
        <f>+E88</f>
        <v>42.9</v>
      </c>
      <c r="F87" s="98"/>
    </row>
    <row r="88" spans="1:10" x14ac:dyDescent="0.25">
      <c r="A88" s="55">
        <v>79</v>
      </c>
      <c r="B88" s="54"/>
      <c r="C88" s="109" t="s">
        <v>3</v>
      </c>
      <c r="D88" s="116" t="s">
        <v>43</v>
      </c>
      <c r="E88" s="98">
        <f>12.9+30</f>
        <v>42.9</v>
      </c>
      <c r="F88" s="98"/>
    </row>
    <row r="89" spans="1:10" x14ac:dyDescent="0.25">
      <c r="A89" s="55">
        <v>80</v>
      </c>
      <c r="B89" s="54" t="s">
        <v>16</v>
      </c>
      <c r="C89" s="66" t="s">
        <v>17</v>
      </c>
      <c r="D89" s="58"/>
      <c r="E89" s="77">
        <f>+E90+E92</f>
        <v>582</v>
      </c>
      <c r="F89" s="77">
        <f>+F90+F92</f>
        <v>0</v>
      </c>
    </row>
    <row r="90" spans="1:10" ht="39.6" x14ac:dyDescent="0.25">
      <c r="A90" s="55">
        <v>81</v>
      </c>
      <c r="B90" s="58" t="s">
        <v>87</v>
      </c>
      <c r="C90" s="115" t="s">
        <v>240</v>
      </c>
      <c r="D90" s="69"/>
      <c r="E90" s="98">
        <f>+E91</f>
        <v>282</v>
      </c>
      <c r="F90" s="98">
        <f>+F91</f>
        <v>0</v>
      </c>
    </row>
    <row r="91" spans="1:10" x14ac:dyDescent="0.25">
      <c r="A91" s="55">
        <v>82</v>
      </c>
      <c r="B91" s="58"/>
      <c r="C91" s="109" t="s">
        <v>3</v>
      </c>
      <c r="D91" s="69" t="s">
        <v>58</v>
      </c>
      <c r="E91" s="98">
        <v>282</v>
      </c>
      <c r="F91" s="98"/>
    </row>
    <row r="92" spans="1:10" ht="52.8" x14ac:dyDescent="0.25">
      <c r="A92" s="55">
        <v>83</v>
      </c>
      <c r="B92" s="58" t="s">
        <v>88</v>
      </c>
      <c r="C92" s="115" t="s">
        <v>302</v>
      </c>
      <c r="D92" s="69"/>
      <c r="E92" s="98">
        <f>+E93</f>
        <v>300</v>
      </c>
      <c r="F92" s="98">
        <f>+F93</f>
        <v>0</v>
      </c>
    </row>
    <row r="93" spans="1:10" x14ac:dyDescent="0.25">
      <c r="A93" s="55">
        <v>84</v>
      </c>
      <c r="B93" s="58"/>
      <c r="C93" s="109" t="s">
        <v>3</v>
      </c>
      <c r="D93" s="58" t="s">
        <v>89</v>
      </c>
      <c r="E93" s="98">
        <v>300</v>
      </c>
      <c r="F93" s="98"/>
    </row>
    <row r="94" spans="1:10" x14ac:dyDescent="0.25">
      <c r="A94" s="55">
        <v>85</v>
      </c>
      <c r="B94" s="54" t="s">
        <v>12</v>
      </c>
      <c r="C94" s="66" t="s">
        <v>13</v>
      </c>
      <c r="D94" s="69"/>
      <c r="E94" s="77">
        <f>+E95</f>
        <v>8.6</v>
      </c>
      <c r="F94" s="77">
        <f>+F95</f>
        <v>0</v>
      </c>
    </row>
    <row r="95" spans="1:10" ht="52.8" x14ac:dyDescent="0.25">
      <c r="A95" s="55">
        <v>86</v>
      </c>
      <c r="B95" s="58"/>
      <c r="C95" s="95" t="s">
        <v>304</v>
      </c>
      <c r="D95" s="96"/>
      <c r="E95" s="98">
        <f>+E96</f>
        <v>8.6</v>
      </c>
      <c r="F95" s="98">
        <f>+F96</f>
        <v>0</v>
      </c>
    </row>
    <row r="96" spans="1:10" x14ac:dyDescent="0.25">
      <c r="A96" s="55">
        <v>87</v>
      </c>
      <c r="B96" s="58"/>
      <c r="C96" s="68" t="s">
        <v>3</v>
      </c>
      <c r="D96" s="96">
        <v>10</v>
      </c>
      <c r="E96" s="98">
        <v>8.6</v>
      </c>
      <c r="F96" s="98"/>
    </row>
    <row r="97" spans="1:6" x14ac:dyDescent="0.25">
      <c r="A97" s="55">
        <v>88</v>
      </c>
      <c r="B97" s="54"/>
      <c r="C97" s="118" t="s">
        <v>8</v>
      </c>
      <c r="D97" s="58"/>
      <c r="E97" s="77">
        <f>+E45+E71+E89+E10+E77+E80+E94</f>
        <v>7284.9000000000005</v>
      </c>
      <c r="F97" s="77">
        <f>+F45+F71+F89+F10+F77+F80</f>
        <v>88.800000000000011</v>
      </c>
    </row>
    <row r="98" spans="1:6" x14ac:dyDescent="0.25">
      <c r="C98" s="86" t="s">
        <v>49</v>
      </c>
      <c r="D98" s="47"/>
      <c r="E98" s="119"/>
      <c r="F98" s="119"/>
    </row>
    <row r="99" spans="1:6" ht="13.5" customHeight="1" x14ac:dyDescent="0.25">
      <c r="C99" s="120"/>
      <c r="E99" s="119"/>
      <c r="F99" s="119"/>
    </row>
    <row r="100" spans="1:6" x14ac:dyDescent="0.25">
      <c r="C100" s="120"/>
      <c r="D100" s="2"/>
      <c r="E100" s="121"/>
      <c r="F100" s="121"/>
    </row>
    <row r="101" spans="1:6" x14ac:dyDescent="0.25">
      <c r="D101" s="50"/>
      <c r="E101" s="121"/>
      <c r="F101" s="121"/>
    </row>
    <row r="102" spans="1:6" x14ac:dyDescent="0.25">
      <c r="C102" s="122"/>
      <c r="E102" s="121"/>
      <c r="F102" s="121"/>
    </row>
    <row r="103" spans="1:6" x14ac:dyDescent="0.25">
      <c r="C103" s="123"/>
      <c r="E103" s="121"/>
      <c r="F103" s="121"/>
    </row>
    <row r="104" spans="1:6" x14ac:dyDescent="0.25">
      <c r="C104" s="124"/>
      <c r="E104" s="119"/>
    </row>
    <row r="105" spans="1:6" x14ac:dyDescent="0.25">
      <c r="C105" s="122"/>
    </row>
    <row r="106" spans="1:6" x14ac:dyDescent="0.25">
      <c r="C106" s="125"/>
      <c r="E106" s="121"/>
    </row>
    <row r="110" spans="1:6" x14ac:dyDescent="0.25">
      <c r="E110" s="121"/>
    </row>
    <row r="111" spans="1:6" x14ac:dyDescent="0.25">
      <c r="E111" s="121"/>
    </row>
    <row r="113" spans="5:5" x14ac:dyDescent="0.25">
      <c r="E113" s="121"/>
    </row>
  </sheetData>
  <mergeCells count="4">
    <mergeCell ref="A5:F5"/>
    <mergeCell ref="C1:F1"/>
    <mergeCell ref="E3:F3"/>
    <mergeCell ref="C2:F2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6</vt:i4>
      </vt:variant>
    </vt:vector>
  </HeadingPairs>
  <TitlesOfParts>
    <vt:vector size="9" baseType="lpstr">
      <vt:lpstr>1 pr</vt:lpstr>
      <vt:lpstr>7 pr</vt:lpstr>
      <vt:lpstr>10 pr</vt:lpstr>
      <vt:lpstr>'1 pr'!Print_Area</vt:lpstr>
      <vt:lpstr>'10 pr'!Print_Area</vt:lpstr>
      <vt:lpstr>'7 pr'!Print_Area</vt:lpstr>
      <vt:lpstr>'1 pr'!Print_Titles</vt:lpstr>
      <vt:lpstr>'10 pr'!Print_Titles</vt:lpstr>
      <vt:lpstr>'7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2023-05-11T07:57:52Z</cp:lastPrinted>
  <dcterms:created xsi:type="dcterms:W3CDTF">1996-10-14T23:33:28Z</dcterms:created>
  <dcterms:modified xsi:type="dcterms:W3CDTF">2023-05-30T08:36:25Z</dcterms:modified>
</cp:coreProperties>
</file>