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artotoja\Documents\2023-2027\3 Tarybos posedis\TS\"/>
    </mc:Choice>
  </mc:AlternateContent>
  <bookViews>
    <workbookView xWindow="1080" yWindow="120" windowWidth="26340" windowHeight="15480" tabRatio="988"/>
  </bookViews>
  <sheets>
    <sheet name="01šviet." sheetId="26" r:id="rId1"/>
    <sheet name="02sveikat." sheetId="27" r:id="rId2"/>
    <sheet name="03social." sheetId="28" r:id="rId3"/>
    <sheet name="04sport." sheetId="29" r:id="rId4"/>
    <sheet name="05kultura" sheetId="30" r:id="rId5"/>
    <sheet name="06turizm_paveld" sheetId="31" r:id="rId6"/>
    <sheet name="07Infrastr." sheetId="32" r:id="rId7"/>
    <sheet name="08aplinkosauga" sheetId="33" r:id="rId8"/>
    <sheet name="09ž.ū." sheetId="34" r:id="rId9"/>
    <sheet name="10verslas" sheetId="35" r:id="rId10"/>
    <sheet name="11valdym." sheetId="36" r:id="rId11"/>
    <sheet name="Finansavimas iš viso" sheetId="40" r:id="rId12"/>
  </sheets>
  <definedNames>
    <definedName name="_xlnm._FilterDatabase" localSheetId="0" hidden="1">'01šviet.'!$A$7:$L$77</definedName>
    <definedName name="_xlnm._FilterDatabase" localSheetId="2" hidden="1">'03social.'!$A$7:$AL$101</definedName>
    <definedName name="_xlnm._FilterDatabase" localSheetId="5" hidden="1">'06turizm_paveld'!$A$7:$L$65</definedName>
    <definedName name="_xlnm._FilterDatabase" localSheetId="6" hidden="1">'07Infrastr.'!$A$7:$L$147</definedName>
    <definedName name="_xlnm._FilterDatabase" localSheetId="10" hidden="1">'11valdym.'!$A$7:$M$86</definedName>
    <definedName name="_xlnm.Print_Area" localSheetId="0">'01šviet.'!$A$1:$L$79</definedName>
    <definedName name="_xlnm.Print_Area" localSheetId="1">'02sveikat.'!$A$1:$L$76</definedName>
    <definedName name="_xlnm.Print_Area" localSheetId="2">'03social.'!$A$1:$L$103</definedName>
    <definedName name="_xlnm.Print_Area" localSheetId="3">'04sport.'!$A$1:$L$64</definedName>
    <definedName name="_xlnm.Print_Area" localSheetId="4">'05kultura'!$A$1:$L$102</definedName>
    <definedName name="_xlnm.Print_Area" localSheetId="5">'06turizm_paveld'!$A$1:$L$67</definedName>
    <definedName name="_xlnm.Print_Area" localSheetId="6">'07Infrastr.'!$A$1:$L$148</definedName>
    <definedName name="_xlnm.Print_Area" localSheetId="7">'08aplinkosauga'!$A$1:$L$65</definedName>
    <definedName name="_xlnm.Print_Area" localSheetId="8">'09ž.ū.'!$A$1:$L$49</definedName>
    <definedName name="_xlnm.Print_Area" localSheetId="9">'10verslas'!$A$1:$L$44</definedName>
    <definedName name="_xlnm.Print_Area" localSheetId="10">'11valdym.'!$A$1:$L$87</definedName>
    <definedName name="_xlnm.Print_Area" localSheetId="11">'Finansavimas iš viso'!$A$1:$H$24</definedName>
    <definedName name="_xlnm.Print_Titles" localSheetId="6">'07Infrastr.'!$4:$7</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90" i="30" l="1"/>
  <c r="H90" i="30"/>
  <c r="F90" i="30"/>
  <c r="H11" i="28" l="1"/>
  <c r="H30" i="28"/>
  <c r="G92" i="28"/>
  <c r="F92" i="28"/>
  <c r="G70" i="32"/>
  <c r="H70" i="32"/>
  <c r="F70" i="32"/>
  <c r="G45" i="34"/>
  <c r="H45" i="34"/>
  <c r="F45" i="34"/>
  <c r="G69" i="32"/>
  <c r="H69" i="32"/>
  <c r="F69" i="32"/>
  <c r="F133" i="32"/>
  <c r="F68" i="32"/>
  <c r="G68" i="32"/>
  <c r="H68" i="32"/>
  <c r="G91" i="32"/>
  <c r="H91" i="32"/>
  <c r="F91" i="32"/>
  <c r="G67" i="32"/>
  <c r="H67" i="32"/>
  <c r="F67" i="32"/>
  <c r="G99" i="28"/>
  <c r="H99" i="28"/>
  <c r="F99" i="28"/>
  <c r="H92" i="28" l="1"/>
  <c r="G34" i="28"/>
  <c r="G17" i="32" l="1"/>
  <c r="H17" i="32"/>
  <c r="F17" i="32"/>
  <c r="G113" i="32"/>
  <c r="H113" i="32"/>
  <c r="F113" i="32"/>
  <c r="F110" i="32"/>
  <c r="G110" i="32"/>
  <c r="H110" i="32"/>
  <c r="F111" i="32"/>
  <c r="F130" i="32"/>
  <c r="G130" i="32"/>
  <c r="H130" i="32"/>
  <c r="G111" i="32"/>
  <c r="H111" i="32"/>
  <c r="H141" i="32" l="1"/>
  <c r="G141" i="32"/>
  <c r="G92" i="32" l="1"/>
  <c r="H92" i="32"/>
  <c r="F92" i="32"/>
  <c r="F109" i="32" s="1"/>
  <c r="F112" i="32" l="1"/>
  <c r="H112" i="32"/>
  <c r="H109" i="32"/>
  <c r="G112" i="32"/>
  <c r="G109" i="32"/>
  <c r="G126" i="32"/>
  <c r="H126" i="32"/>
  <c r="F126" i="32"/>
  <c r="G63" i="31"/>
  <c r="H63" i="31"/>
  <c r="F63" i="31"/>
  <c r="G55" i="31"/>
  <c r="H55" i="31"/>
  <c r="F55" i="31"/>
  <c r="G75" i="36" l="1"/>
  <c r="H75" i="36"/>
  <c r="F75" i="36"/>
  <c r="G39" i="26" l="1"/>
  <c r="H39" i="26"/>
  <c r="F39" i="26"/>
  <c r="F68" i="26" s="1"/>
  <c r="G53" i="33"/>
  <c r="H53" i="33"/>
  <c r="F53" i="33"/>
  <c r="G28" i="29" l="1"/>
  <c r="H28" i="29"/>
  <c r="G64" i="27" l="1"/>
  <c r="H64" i="27"/>
  <c r="F64" i="27"/>
  <c r="G72" i="27"/>
  <c r="H72" i="27"/>
  <c r="F72" i="27"/>
  <c r="G65" i="27"/>
  <c r="H65" i="27"/>
  <c r="F65" i="27"/>
  <c r="G38" i="34" l="1"/>
  <c r="H38" i="34"/>
  <c r="F38" i="34"/>
  <c r="G76" i="36"/>
  <c r="H76" i="36"/>
  <c r="F76" i="36"/>
  <c r="G47" i="28"/>
  <c r="H47" i="28"/>
  <c r="F47" i="28"/>
  <c r="F48" i="33" l="1"/>
  <c r="F26" i="29"/>
  <c r="G26" i="29"/>
  <c r="H26" i="29"/>
  <c r="F28" i="29"/>
  <c r="F47" i="29"/>
  <c r="F48" i="29" s="1"/>
  <c r="G47" i="29"/>
  <c r="G48" i="29" s="1"/>
  <c r="H47" i="29"/>
  <c r="H48" i="29" s="1"/>
  <c r="H43" i="36"/>
  <c r="G43" i="36"/>
  <c r="F43" i="36"/>
  <c r="F19" i="36" l="1"/>
  <c r="G19" i="36"/>
  <c r="H19" i="36"/>
  <c r="F33" i="35"/>
  <c r="G33" i="35"/>
  <c r="H33" i="35"/>
  <c r="F27" i="35"/>
  <c r="G27" i="35"/>
  <c r="H27" i="35"/>
  <c r="F17" i="29"/>
  <c r="G17" i="29"/>
  <c r="H17" i="29"/>
  <c r="F34" i="28" l="1"/>
  <c r="H34" i="28"/>
  <c r="F32" i="34" l="1"/>
  <c r="G32" i="34"/>
  <c r="H32" i="34"/>
  <c r="G55" i="33" l="1"/>
  <c r="F12" i="29"/>
  <c r="G12" i="29"/>
  <c r="H12" i="29"/>
  <c r="H62" i="26" l="1"/>
  <c r="G62" i="26"/>
  <c r="F62" i="26"/>
  <c r="H49" i="27" l="1"/>
  <c r="G49" i="27"/>
  <c r="F49" i="27"/>
  <c r="F52" i="36" l="1"/>
  <c r="G52" i="36"/>
  <c r="H52" i="36"/>
  <c r="F81" i="36" l="1"/>
  <c r="G81" i="36"/>
  <c r="H81" i="36"/>
  <c r="F37" i="33"/>
  <c r="G37" i="33"/>
  <c r="H37" i="33"/>
  <c r="F16" i="33"/>
  <c r="G16" i="33"/>
  <c r="H16" i="33"/>
  <c r="F81" i="32"/>
  <c r="G81" i="32"/>
  <c r="H81" i="32"/>
  <c r="F91" i="30"/>
  <c r="G91" i="30"/>
  <c r="H91" i="30"/>
  <c r="F85" i="30"/>
  <c r="G85" i="30"/>
  <c r="H85" i="30"/>
  <c r="G52" i="29" l="1"/>
  <c r="F91" i="28" l="1"/>
  <c r="G91" i="28"/>
  <c r="H91" i="28"/>
  <c r="G79" i="36" l="1"/>
  <c r="G78" i="36"/>
  <c r="G70" i="36"/>
  <c r="G57" i="36"/>
  <c r="G48" i="36"/>
  <c r="G53" i="36" s="1"/>
  <c r="G33" i="36"/>
  <c r="G42" i="35"/>
  <c r="G41" i="35"/>
  <c r="G40" i="35"/>
  <c r="G32" i="35"/>
  <c r="G28" i="35"/>
  <c r="G20" i="35"/>
  <c r="G37" i="34"/>
  <c r="G26" i="34"/>
  <c r="G62" i="33"/>
  <c r="G60" i="33"/>
  <c r="G56" i="33"/>
  <c r="G54" i="33"/>
  <c r="G48" i="33"/>
  <c r="G24" i="33"/>
  <c r="G19" i="33"/>
  <c r="G128" i="32"/>
  <c r="G127" i="32"/>
  <c r="G125" i="32"/>
  <c r="G115" i="32"/>
  <c r="G85" i="32"/>
  <c r="G83" i="32"/>
  <c r="G82" i="32"/>
  <c r="G16" i="32"/>
  <c r="G65" i="31"/>
  <c r="G64" i="31"/>
  <c r="G62" i="31"/>
  <c r="G50" i="31"/>
  <c r="G42" i="31"/>
  <c r="G17" i="31"/>
  <c r="G99" i="30"/>
  <c r="G98" i="30"/>
  <c r="G97" i="30"/>
  <c r="G93" i="30"/>
  <c r="G86" i="30"/>
  <c r="G72" i="30"/>
  <c r="G57" i="30"/>
  <c r="G45" i="30"/>
  <c r="G35" i="30"/>
  <c r="G26" i="30"/>
  <c r="G16" i="30"/>
  <c r="G60" i="29"/>
  <c r="G59" i="29"/>
  <c r="G55" i="29"/>
  <c r="G53" i="29"/>
  <c r="G36" i="29"/>
  <c r="G23" i="29"/>
  <c r="G98" i="28"/>
  <c r="G94" i="28"/>
  <c r="G86" i="28"/>
  <c r="G76" i="28"/>
  <c r="G44" i="28"/>
  <c r="G73" i="27"/>
  <c r="G71" i="27"/>
  <c r="G67" i="27"/>
  <c r="G66" i="27"/>
  <c r="G14" i="40" s="1"/>
  <c r="G59" i="27"/>
  <c r="G60" i="27" s="1"/>
  <c r="G25" i="27"/>
  <c r="G76" i="26"/>
  <c r="G75" i="26"/>
  <c r="G71" i="26"/>
  <c r="G42" i="26"/>
  <c r="G40" i="26"/>
  <c r="G74" i="26" s="1"/>
  <c r="G38" i="26"/>
  <c r="G67" i="26" s="1"/>
  <c r="G36" i="26"/>
  <c r="F37" i="34"/>
  <c r="H37" i="34"/>
  <c r="F26" i="34"/>
  <c r="H26" i="34"/>
  <c r="G22" i="40" l="1"/>
  <c r="G21" i="35"/>
  <c r="G29" i="35" s="1"/>
  <c r="G31" i="35"/>
  <c r="G38" i="35"/>
  <c r="G17" i="40"/>
  <c r="G58" i="29"/>
  <c r="G51" i="29"/>
  <c r="G18" i="31"/>
  <c r="G87" i="28"/>
  <c r="G97" i="28"/>
  <c r="G43" i="34"/>
  <c r="G36" i="34"/>
  <c r="G54" i="31"/>
  <c r="G73" i="26"/>
  <c r="G70" i="26"/>
  <c r="G15" i="40" s="1"/>
  <c r="G26" i="27"/>
  <c r="G50" i="27"/>
  <c r="G114" i="32"/>
  <c r="G136" i="32"/>
  <c r="G144" i="32"/>
  <c r="G37" i="26"/>
  <c r="G68" i="26"/>
  <c r="G13" i="40" s="1"/>
  <c r="G63" i="26"/>
  <c r="G71" i="36"/>
  <c r="G58" i="36"/>
  <c r="G74" i="36"/>
  <c r="G33" i="34"/>
  <c r="G59" i="33"/>
  <c r="G52" i="33"/>
  <c r="G61" i="31"/>
  <c r="G51" i="31"/>
  <c r="G89" i="30"/>
  <c r="G17" i="30"/>
  <c r="G58" i="30"/>
  <c r="G27" i="30"/>
  <c r="G96" i="30"/>
  <c r="G73" i="30"/>
  <c r="G77" i="28"/>
  <c r="G90" i="28"/>
  <c r="G63" i="27"/>
  <c r="G70" i="27"/>
  <c r="G44" i="36"/>
  <c r="G49" i="33"/>
  <c r="G25" i="33"/>
  <c r="G132" i="32"/>
  <c r="G145" i="32"/>
  <c r="G46" i="30"/>
  <c r="G37" i="29"/>
  <c r="G48" i="28"/>
  <c r="G20" i="40" l="1"/>
  <c r="G21" i="40"/>
  <c r="G12" i="40"/>
  <c r="G49" i="29"/>
  <c r="G34" i="34"/>
  <c r="G52" i="31"/>
  <c r="G61" i="27"/>
  <c r="G143" i="32"/>
  <c r="G66" i="26"/>
  <c r="G64" i="26"/>
  <c r="G72" i="36"/>
  <c r="G50" i="33"/>
  <c r="G87" i="30"/>
  <c r="G88" i="28"/>
  <c r="H54" i="31"/>
  <c r="F42" i="31"/>
  <c r="H42" i="31"/>
  <c r="F35" i="30"/>
  <c r="H35" i="30"/>
  <c r="F76" i="26"/>
  <c r="H76" i="26"/>
  <c r="H63" i="26"/>
  <c r="G135" i="32" l="1"/>
  <c r="G16" i="40"/>
  <c r="G142" i="32"/>
  <c r="G19" i="40"/>
  <c r="G11" i="40"/>
  <c r="F54" i="31"/>
  <c r="F63" i="26"/>
  <c r="G133" i="32"/>
  <c r="F62" i="31"/>
  <c r="H62" i="31"/>
  <c r="F55" i="33"/>
  <c r="H55" i="33"/>
  <c r="G18" i="40" l="1"/>
  <c r="G9" i="40"/>
  <c r="F41" i="35"/>
  <c r="H41" i="35"/>
  <c r="H36" i="34"/>
  <c r="F60" i="33"/>
  <c r="H60" i="33"/>
  <c r="F128" i="32"/>
  <c r="H128" i="32"/>
  <c r="F127" i="32"/>
  <c r="H127" i="32"/>
  <c r="F98" i="30"/>
  <c r="H98" i="30"/>
  <c r="F97" i="30"/>
  <c r="H97" i="30"/>
  <c r="F60" i="29"/>
  <c r="H60" i="29"/>
  <c r="F59" i="29"/>
  <c r="H59" i="29"/>
  <c r="F53" i="29"/>
  <c r="H53" i="29"/>
  <c r="F73" i="27"/>
  <c r="H73" i="27"/>
  <c r="F71" i="27"/>
  <c r="H71" i="27"/>
  <c r="H70" i="27" l="1"/>
  <c r="H58" i="29"/>
  <c r="F58" i="29"/>
  <c r="F36" i="34"/>
  <c r="F70" i="27"/>
  <c r="F40" i="26"/>
  <c r="F74" i="26" s="1"/>
  <c r="H40" i="26"/>
  <c r="H74" i="26" l="1"/>
  <c r="F71" i="26"/>
  <c r="H71" i="26"/>
  <c r="F85" i="32" l="1"/>
  <c r="H85" i="32"/>
  <c r="H17" i="40" l="1"/>
  <c r="F141" i="32" l="1"/>
  <c r="F16" i="32"/>
  <c r="H16" i="32"/>
  <c r="F125" i="32"/>
  <c r="H125" i="32"/>
  <c r="F17" i="40" l="1"/>
  <c r="F38" i="26"/>
  <c r="F67" i="26" s="1"/>
  <c r="H38" i="26"/>
  <c r="H67" i="26" s="1"/>
  <c r="F83" i="32" l="1"/>
  <c r="H83" i="32"/>
  <c r="F17" i="31"/>
  <c r="H17" i="31"/>
  <c r="F65" i="31"/>
  <c r="H65" i="31"/>
  <c r="F64" i="31"/>
  <c r="H64" i="31"/>
  <c r="H61" i="31" l="1"/>
  <c r="F61" i="31"/>
  <c r="F50" i="31"/>
  <c r="H50" i="31"/>
  <c r="F51" i="31" l="1"/>
  <c r="H51" i="31"/>
  <c r="H43" i="34" l="1"/>
  <c r="F43" i="34" l="1"/>
  <c r="H36" i="29"/>
  <c r="H52" i="29"/>
  <c r="F52" i="29"/>
  <c r="F36" i="29"/>
  <c r="F32" i="35" l="1"/>
  <c r="H32" i="35"/>
  <c r="H31" i="35" s="1"/>
  <c r="F31" i="35" l="1"/>
  <c r="H28" i="35"/>
  <c r="H42" i="35"/>
  <c r="H22" i="40" s="1"/>
  <c r="H40" i="35"/>
  <c r="H20" i="35"/>
  <c r="H21" i="35" s="1"/>
  <c r="H33" i="34"/>
  <c r="H34" i="34" s="1"/>
  <c r="H29" i="35" l="1"/>
  <c r="H38" i="35"/>
  <c r="H115" i="32"/>
  <c r="H114" i="32"/>
  <c r="H82" i="32"/>
  <c r="H48" i="33"/>
  <c r="H79" i="36"/>
  <c r="H78" i="36"/>
  <c r="H70" i="36"/>
  <c r="H57" i="36"/>
  <c r="H48" i="36"/>
  <c r="H33" i="36"/>
  <c r="H18" i="31"/>
  <c r="H52" i="31" s="1"/>
  <c r="H53" i="36" l="1"/>
  <c r="H58" i="36"/>
  <c r="H71" i="36"/>
  <c r="H136" i="32"/>
  <c r="H132" i="32"/>
  <c r="H16" i="40"/>
  <c r="H74" i="36"/>
  <c r="H144" i="32"/>
  <c r="H143" i="32"/>
  <c r="H145" i="32"/>
  <c r="H44" i="36"/>
  <c r="H12" i="40" l="1"/>
  <c r="H135" i="32"/>
  <c r="H142" i="32"/>
  <c r="H72" i="36"/>
  <c r="H133" i="32"/>
  <c r="F72" i="30" l="1"/>
  <c r="H72" i="30"/>
  <c r="F57" i="30"/>
  <c r="H57" i="30"/>
  <c r="H58" i="30" l="1"/>
  <c r="H73" i="30"/>
  <c r="F58" i="30"/>
  <c r="F73" i="30"/>
  <c r="H62" i="33"/>
  <c r="H59" i="33" s="1"/>
  <c r="H56" i="33"/>
  <c r="H54" i="33"/>
  <c r="H49" i="33"/>
  <c r="H24" i="33"/>
  <c r="H19" i="33"/>
  <c r="H99" i="30"/>
  <c r="H93" i="30"/>
  <c r="H86" i="30"/>
  <c r="H45" i="30"/>
  <c r="H26" i="30"/>
  <c r="H16" i="30"/>
  <c r="H55" i="29"/>
  <c r="H51" i="29" s="1"/>
  <c r="H23" i="29"/>
  <c r="F98" i="28"/>
  <c r="H98" i="28"/>
  <c r="F94" i="28"/>
  <c r="H94" i="28"/>
  <c r="H17" i="30" l="1"/>
  <c r="H27" i="30"/>
  <c r="H96" i="30"/>
  <c r="H21" i="40"/>
  <c r="H90" i="28"/>
  <c r="H97" i="28"/>
  <c r="H19" i="40"/>
  <c r="F90" i="28"/>
  <c r="F97" i="28"/>
  <c r="H52" i="33"/>
  <c r="H89" i="30"/>
  <c r="H25" i="33"/>
  <c r="H50" i="33" s="1"/>
  <c r="H46" i="30"/>
  <c r="H87" i="30" l="1"/>
  <c r="H37" i="29"/>
  <c r="H49" i="29" s="1"/>
  <c r="F76" i="28"/>
  <c r="H76" i="28"/>
  <c r="H77" i="28" s="1"/>
  <c r="F77" i="28" l="1"/>
  <c r="H86" i="28"/>
  <c r="H44" i="28"/>
  <c r="F36" i="26"/>
  <c r="H36" i="26"/>
  <c r="H68" i="26"/>
  <c r="F67" i="27"/>
  <c r="H67" i="27"/>
  <c r="F66" i="27"/>
  <c r="F14" i="40" s="1"/>
  <c r="H66" i="27"/>
  <c r="H14" i="40" l="1"/>
  <c r="H13" i="40"/>
  <c r="F63" i="27"/>
  <c r="H63" i="27"/>
  <c r="H87" i="28"/>
  <c r="H48" i="28"/>
  <c r="H50" i="27"/>
  <c r="F50" i="27" l="1"/>
  <c r="H88" i="28"/>
  <c r="F42" i="26" l="1"/>
  <c r="H42" i="26"/>
  <c r="H70" i="26" s="1"/>
  <c r="F75" i="26"/>
  <c r="F54" i="33"/>
  <c r="F13" i="40" s="1"/>
  <c r="H59" i="27"/>
  <c r="F59" i="27"/>
  <c r="F25" i="27"/>
  <c r="H25" i="27"/>
  <c r="F37" i="26"/>
  <c r="H37" i="26"/>
  <c r="F26" i="30"/>
  <c r="F28" i="35"/>
  <c r="F20" i="35"/>
  <c r="F24" i="33"/>
  <c r="F82" i="32"/>
  <c r="F115" i="32"/>
  <c r="F70" i="36"/>
  <c r="F57" i="36"/>
  <c r="F79" i="36"/>
  <c r="F44" i="28"/>
  <c r="F86" i="28"/>
  <c r="F16" i="30"/>
  <c r="F45" i="30"/>
  <c r="F93" i="30"/>
  <c r="F99" i="30"/>
  <c r="F23" i="29"/>
  <c r="F55" i="29"/>
  <c r="F48" i="36"/>
  <c r="F78" i="36"/>
  <c r="F33" i="36"/>
  <c r="F42" i="35"/>
  <c r="F40" i="35"/>
  <c r="F33" i="34"/>
  <c r="F62" i="33"/>
  <c r="F56" i="33"/>
  <c r="F19" i="33"/>
  <c r="F18" i="31"/>
  <c r="H26" i="27" l="1"/>
  <c r="H64" i="26"/>
  <c r="F22" i="40"/>
  <c r="F51" i="29"/>
  <c r="H66" i="26"/>
  <c r="H11" i="40" s="1"/>
  <c r="H15" i="40"/>
  <c r="F53" i="36"/>
  <c r="F38" i="35"/>
  <c r="F52" i="31"/>
  <c r="F34" i="34"/>
  <c r="F73" i="26"/>
  <c r="F74" i="36"/>
  <c r="F59" i="33"/>
  <c r="F52" i="33"/>
  <c r="F96" i="30"/>
  <c r="F89" i="30"/>
  <c r="H75" i="26"/>
  <c r="H20" i="40" s="1"/>
  <c r="F136" i="32"/>
  <c r="F114" i="32"/>
  <c r="F145" i="32"/>
  <c r="F49" i="33"/>
  <c r="H60" i="27"/>
  <c r="F70" i="26"/>
  <c r="F15" i="40" s="1"/>
  <c r="F58" i="36"/>
  <c r="F71" i="36"/>
  <c r="F21" i="35"/>
  <c r="F44" i="36"/>
  <c r="F25" i="33"/>
  <c r="F27" i="30"/>
  <c r="F17" i="30"/>
  <c r="F86" i="30"/>
  <c r="F46" i="30"/>
  <c r="F87" i="28"/>
  <c r="F48" i="28"/>
  <c r="F60" i="27"/>
  <c r="F26" i="27"/>
  <c r="F64" i="26"/>
  <c r="F29" i="35" l="1"/>
  <c r="F12" i="40"/>
  <c r="F21" i="40"/>
  <c r="F132" i="32"/>
  <c r="F66" i="26"/>
  <c r="H73" i="26"/>
  <c r="H61" i="27"/>
  <c r="F72" i="36"/>
  <c r="F50" i="33"/>
  <c r="F88" i="28"/>
  <c r="F143" i="32"/>
  <c r="F144" i="32"/>
  <c r="F37" i="29"/>
  <c r="F61" i="27"/>
  <c r="F87" i="30"/>
  <c r="F20" i="40" l="1"/>
  <c r="F19" i="40"/>
  <c r="F16" i="40"/>
  <c r="H9" i="40"/>
  <c r="H18" i="40"/>
  <c r="F49" i="29"/>
  <c r="F142" i="32"/>
  <c r="F135" i="32"/>
  <c r="F9" i="40" l="1"/>
  <c r="F18" i="40"/>
  <c r="F11" i="40"/>
</calcChain>
</file>

<file path=xl/sharedStrings.xml><?xml version="1.0" encoding="utf-8"?>
<sst xmlns="http://schemas.openxmlformats.org/spreadsheetml/2006/main" count="3136" uniqueCount="1224">
  <si>
    <t>KT</t>
  </si>
  <si>
    <t>Likviduoti avarinius židinius</t>
  </si>
  <si>
    <t>SB</t>
  </si>
  <si>
    <t>14</t>
  </si>
  <si>
    <t>ES</t>
  </si>
  <si>
    <t>VB</t>
  </si>
  <si>
    <t>16</t>
  </si>
  <si>
    <t>17</t>
  </si>
  <si>
    <t>18</t>
  </si>
  <si>
    <t>19</t>
  </si>
  <si>
    <t>15</t>
  </si>
  <si>
    <t>20</t>
  </si>
  <si>
    <t>23</t>
  </si>
  <si>
    <t>PR</t>
  </si>
  <si>
    <t>SK</t>
  </si>
  <si>
    <t>21</t>
  </si>
  <si>
    <t>KPP</t>
  </si>
  <si>
    <t>SBVB</t>
  </si>
  <si>
    <t>KITOS LĖŠOS</t>
  </si>
  <si>
    <t>SAVIVALDYBĖS LĖŠOS</t>
  </si>
  <si>
    <t>13</t>
  </si>
  <si>
    <t>ĮP</t>
  </si>
  <si>
    <t>Atlikti Savivaldybės pastato ir jo aplinkos sutvarkymo darbus</t>
  </si>
  <si>
    <t>Rekonstruoti Kėdainių kultūros centrą</t>
  </si>
  <si>
    <t>Bendrojo ugdymo mokyklas lankančiųjų mokinių skaičius</t>
  </si>
  <si>
    <t>Teikti išmokas vaikams</t>
  </si>
  <si>
    <t xml:space="preserve">Organizuoti socialinės reabilitacijos paslaugų neįgaliesiems bendruomenėje projektų konkursus </t>
  </si>
  <si>
    <t>Organizuoti ir dalinai kompensuoti būsto pritaikymą neįgaliesiems</t>
  </si>
  <si>
    <t>Remontuoti viešųjų ir biudžetinių įstaigų stogus</t>
  </si>
  <si>
    <t xml:space="preserve">Pritaikyti viešąją  infrastruktūrą  sveikatos gerinimo poreikiams </t>
  </si>
  <si>
    <t>Finansuotų projektų skaičius</t>
  </si>
  <si>
    <t>Teikti kompensacijas ginkluoto pasipriešinimo dalyvių šeimoms, sovietinėje armijoje sužalotiems asmenims bei žuvusiųjų šeimoms</t>
  </si>
  <si>
    <t>Vykdyti mobilizacijos administravimą</t>
  </si>
  <si>
    <t xml:space="preserve">Iš viso SB </t>
  </si>
  <si>
    <t>Iš viso ES</t>
  </si>
  <si>
    <t>Iš viso PR</t>
  </si>
  <si>
    <t>Iš viso AA</t>
  </si>
  <si>
    <t>Remontuoti biudžetinių įstaigų kiemus</t>
  </si>
  <si>
    <t>Įgyvendintų prevencinių priemonių skaičius</t>
  </si>
  <si>
    <t>Teikti ir administruoti socialines išmokas ir kompensacijas (būsto šildymo išlaidų, išlaidų šaltam bei nuotekoms ir išlaidų karštam vandeniui)</t>
  </si>
  <si>
    <t xml:space="preserve">Iš viso 01 uždaviniui </t>
  </si>
  <si>
    <t>Inventorizuotų nekilnojamojo turto objektų skaičius</t>
  </si>
  <si>
    <t xml:space="preserve">02 uždavinys. Užtikrinti inžinerinio aprūpinimo (vandentiekio, nuotekų tinklų ir kt.) sistemų atnaujinimą ir plėtrą </t>
  </si>
  <si>
    <t>Paklota vandentiekio ir nuotekų tinklų, m</t>
  </si>
  <si>
    <t xml:space="preserve">Iš viso 02 uždaviniui </t>
  </si>
  <si>
    <t xml:space="preserve">Iš viso 03 uždaviniui </t>
  </si>
  <si>
    <t xml:space="preserve">Iš viso 04 uždaviniui </t>
  </si>
  <si>
    <t>Remontuotų objektų skaičius</t>
  </si>
  <si>
    <t xml:space="preserve">Iš viso 05 uždaviniui </t>
  </si>
  <si>
    <t>Remontuotų biudžetinių įstaigų kiemų skaičius</t>
  </si>
  <si>
    <t>Atlikta numatytų darbų, proc.</t>
  </si>
  <si>
    <t>Pastatų, kurių stogai remontuoti, skaičius</t>
  </si>
  <si>
    <t xml:space="preserve">Įteiktas Metų medicinos darbuotojo apdovanojimas  </t>
  </si>
  <si>
    <t>Kastruotų bešeimininkių kačių skaičius</t>
  </si>
  <si>
    <t>Organizuoti Lietuvos Respublikos teisės aktuose numatytos paramos bei paslaugų asmenims ir šeimoms teikimą</t>
  </si>
  <si>
    <t>Vykdyti rinkodarinę Kėdainių LEZ veiklą, dalyvaujant verslo misijose, susitikimuose, parodose ir pan.</t>
  </si>
  <si>
    <t>Teikti socialinę globą asmenims su sunkia negalia</t>
  </si>
  <si>
    <t>Organizuoti  nemokamą socialiai remtinų vaikų maitinimą ikimokyklinėse įstaigose</t>
  </si>
  <si>
    <t>Kompensuoti nemokamo mokinių maitinimo kainą bendrojo lavinimo mokyklose</t>
  </si>
  <si>
    <t>Kompensuoti kelionės išlaidas už lengvatinį keleivių vežimą</t>
  </si>
  <si>
    <t>Teikti socialinę priežiūrą socialinės rizikos šeimoms</t>
  </si>
  <si>
    <t>Dengti kainų skirtumą gyventojams už šildymą</t>
  </si>
  <si>
    <t>Kompensuoti  karšto ir šalto vandens pardavimo kainą socialiai remtiniems  asmenims</t>
  </si>
  <si>
    <t>Užtikrinti paslaugų teikimą Kėdainių bendruomenės socialiniame centre</t>
  </si>
  <si>
    <t>Užtikrinti paslaugų teikimą Dotnuvos slaugos namuose</t>
  </si>
  <si>
    <t>Užtikrinti paslaugų teikimą Josvainių socialinio ir ugdymo centre</t>
  </si>
  <si>
    <t>Užtikrinti paslaugų teikimą Šėtos socialinio ir ugdymo centre</t>
  </si>
  <si>
    <t>Finansuoti kultūrinės veiklos projektus</t>
  </si>
  <si>
    <t>Teikti Krašto kultūros premiją</t>
  </si>
  <si>
    <t>Plėtoti tarptautinius kultūros mainus</t>
  </si>
  <si>
    <t>Finansuoti jaunimo veiklos projektus</t>
  </si>
  <si>
    <t>Parengti Nekilnojamųjų kultūros vertybių vertinimo medžiagą ir pristatyti nekilnojamojo kultūros paveldo vertinimo tarybai</t>
  </si>
  <si>
    <t>Įgyvendinti  prevencinės priemones, kuriomis siekiama išvengti medžiojamųjų gyvūnų daromos žalos miškui</t>
  </si>
  <si>
    <t>KT (FL)</t>
  </si>
  <si>
    <t>Organizuoti Savivaldybės kontrolės ir audito tarnybos veiklą</t>
  </si>
  <si>
    <t>Vykdyti gyventojų registrų tvarkymo ir duomenų valstybės registrui teikimo funkciją</t>
  </si>
  <si>
    <t>Tvarkyti archyvinius dokumentus</t>
  </si>
  <si>
    <t>Registruoti civilinės būklės aktus</t>
  </si>
  <si>
    <t>Organizuoti civilinę saugą</t>
  </si>
  <si>
    <t>Vykdyti valstybinės kalbos vartojimo ir taisyklingumo kontrolę</t>
  </si>
  <si>
    <t>Teikti pirminę teisinę pagalbą</t>
  </si>
  <si>
    <t>Teikti duomenis Valstybės suteiktos pagalbos registrui</t>
  </si>
  <si>
    <t>Vykdyti valstybinės žemės ir kito turto valdymo, naudojimo ir disponavimo juo patikėjimo teise, funkciją</t>
  </si>
  <si>
    <t>Grąžinti paskolas, skolas, palūkanas</t>
  </si>
  <si>
    <t>Dalyvauti Lietuvos savivaldybių asociacijos veikloje</t>
  </si>
  <si>
    <t>Dalyvauti Kauno regiono plėtros agentūros veikloje</t>
  </si>
  <si>
    <t xml:space="preserve">Įgyvendinti Aplinkos apsaugos rėmimo specialiosios programos finansuojamas priemones </t>
  </si>
  <si>
    <t>Gerinti aplinkos kokybę ir apsaugą</t>
  </si>
  <si>
    <t>Tinkamai tvarkyti komunalines atliekas, palaikyti tvarką ir švarą rajono bendrojo naudojimo teritorijose</t>
  </si>
  <si>
    <t>Priimtų tarybos sprendimų skaičius</t>
  </si>
  <si>
    <t>Duomenų teikimo skaičius</t>
  </si>
  <si>
    <t>Išduotų pažymų skaičius</t>
  </si>
  <si>
    <t>Atliktų patikrinimų (įmonių, įstaigų, organizacijų) skaičius</t>
  </si>
  <si>
    <t>Parengtų mobilizacijos planų skaičius</t>
  </si>
  <si>
    <t>Vykdyti jaunimo  teisių apsaugą</t>
  </si>
  <si>
    <t>Aktyvaus jaunimo dalis, proc. nuo bendro rajono jaunimo skaičiaus</t>
  </si>
  <si>
    <t>Suteiktos teisinės pagalbos atvejų skaičius</t>
  </si>
  <si>
    <t>Funkciją įgyvendinančių institucijų skaičius</t>
  </si>
  <si>
    <t>Užtikrinti finansavimą nenumatytoms išlaidoms dengti bei valdyti prisiimtus finansinius įsipareigojimus</t>
  </si>
  <si>
    <t>Rezervo panaudojimo proc.</t>
  </si>
  <si>
    <t>Fondo panaudojimo proc.</t>
  </si>
  <si>
    <t xml:space="preserve">Kompensuoti UAB "Kėdbusas" nuostolingus  maršrutus </t>
  </si>
  <si>
    <t>Patvirtintų pavėžėjimo išlaidų kompensavimas</t>
  </si>
  <si>
    <t>Plėtojant  dalykinius santykius ir ryšius su tarptautinėmis ir vietinėmis institucijomis bei organizacijomis, stiprinti rajono įvaizdį</t>
  </si>
  <si>
    <t>Paraiškų už papildomą bičių maitinimą skaičius</t>
  </si>
  <si>
    <t>Stiprinti savivaldybės institucijų ir verslo įmonių bendradarbiavimą rengiant, įgyvendinant bendrus projektus</t>
  </si>
  <si>
    <t>Dengti išlaidas  už įsigytus produktus, mokinio reikmenis, administruoti socialinę paramą mokiniams</t>
  </si>
  <si>
    <t>Remontuoti objektus pagal administracijos direktoriaus įsakymus</t>
  </si>
  <si>
    <t xml:space="preserve">Organizuoti ir užtikrinti kultūros centrų ir jų skyrių veiklą </t>
  </si>
  <si>
    <t>Vaikų skaičius priešmokyklinio ugdymo grupėse</t>
  </si>
  <si>
    <t>Mokinių, kuriems skirti piniginiai prizai, skaičius</t>
  </si>
  <si>
    <t>Iš viso  tikslui</t>
  </si>
  <si>
    <r>
      <t>Savivaldybės biudžetas</t>
    </r>
    <r>
      <rPr>
        <b/>
        <sz val="10"/>
        <rFont val="Times New Roman"/>
        <family val="1"/>
        <charset val="186"/>
      </rPr>
      <t xml:space="preserve"> SB</t>
    </r>
  </si>
  <si>
    <r>
      <t xml:space="preserve">Aplinkos apsaugos rėmimo specialiosios programos lėšos </t>
    </r>
    <r>
      <rPr>
        <b/>
        <sz val="10"/>
        <rFont val="Times New Roman"/>
        <family val="1"/>
        <charset val="186"/>
      </rPr>
      <t>AA</t>
    </r>
  </si>
  <si>
    <r>
      <t xml:space="preserve">Iš pajamų už suteiktas paslaugas lėšos </t>
    </r>
    <r>
      <rPr>
        <b/>
        <sz val="10"/>
        <rFont val="Times New Roman"/>
        <family val="1"/>
        <charset val="186"/>
      </rPr>
      <t>ĮP</t>
    </r>
  </si>
  <si>
    <r>
      <t xml:space="preserve">Europos Sąjungos lėšos, užsienio fondų lėšos </t>
    </r>
    <r>
      <rPr>
        <b/>
        <sz val="10"/>
        <rFont val="Times New Roman"/>
        <family val="1"/>
        <charset val="186"/>
      </rPr>
      <t>ES</t>
    </r>
  </si>
  <si>
    <r>
      <t xml:space="preserve">Valstybės biudžeto lėšos </t>
    </r>
    <r>
      <rPr>
        <b/>
        <sz val="10"/>
        <rFont val="Times New Roman"/>
        <family val="1"/>
        <charset val="186"/>
      </rPr>
      <t>VB</t>
    </r>
  </si>
  <si>
    <r>
      <t>Skolintos lėšos</t>
    </r>
    <r>
      <rPr>
        <b/>
        <sz val="10"/>
        <rFont val="Times New Roman"/>
        <family val="1"/>
        <charset val="186"/>
      </rPr>
      <t xml:space="preserve"> SK</t>
    </r>
  </si>
  <si>
    <r>
      <t xml:space="preserve">Kelių priežiūros ir plėtros programos lėšos </t>
    </r>
    <r>
      <rPr>
        <b/>
        <sz val="10"/>
        <rFont val="Times New Roman"/>
        <family val="1"/>
        <charset val="186"/>
      </rPr>
      <t>KPP</t>
    </r>
  </si>
  <si>
    <r>
      <t xml:space="preserve">Privačios – investuotojų lėšos </t>
    </r>
    <r>
      <rPr>
        <b/>
        <sz val="10"/>
        <rFont val="Times New Roman"/>
        <family val="1"/>
        <charset val="186"/>
      </rPr>
      <t>PR</t>
    </r>
  </si>
  <si>
    <r>
      <t xml:space="preserve">Kiti finansavimo šaltiniai </t>
    </r>
    <r>
      <rPr>
        <b/>
        <sz val="10"/>
        <rFont val="Times New Roman"/>
        <family val="1"/>
        <charset val="186"/>
      </rPr>
      <t>KT</t>
    </r>
  </si>
  <si>
    <t>Visuomenės sveikatos biuro vykdomų priemonių / dalyvavusiųjų skaičius</t>
  </si>
  <si>
    <t>Iš viso  uždaviniui</t>
  </si>
  <si>
    <t>Mokinių, gaunančių nemokamą maitinimą, skaičius</t>
  </si>
  <si>
    <t>Asmenų, gaunančių savivaldybės paramą, skaičius</t>
  </si>
  <si>
    <t>Parduotų su nuolaida bilietų skaičius (tūkst.)</t>
  </si>
  <si>
    <t>Asmenų, kuriems dengiamas kainų skirtumas, skaičius</t>
  </si>
  <si>
    <t>Asmenų, gaunančių kompensaciją, skaičius</t>
  </si>
  <si>
    <t>Užtikrinti paslaugų teikimą VšĮ "Gyvenimo namai sutrikusio intelekto asmenims"</t>
  </si>
  <si>
    <t>Finansuojamų projektų skaičius</t>
  </si>
  <si>
    <t>Išduotų leidinių skaičius per metus (tūkst.)</t>
  </si>
  <si>
    <t>Užtikrinti efektyvią Kėdainių krašto muziejaus veiklą</t>
  </si>
  <si>
    <t>Muziejaus lankytojų skaičius (tūkst.)</t>
  </si>
  <si>
    <t>Sudaryti sąlygas kultūros plėtrai rajone</t>
  </si>
  <si>
    <t>Suorganizuotų renginių skaičius</t>
  </si>
  <si>
    <t>Finansuotų  projektų skaičius</t>
  </si>
  <si>
    <t>Kultūros premijos laureatų skaičius</t>
  </si>
  <si>
    <t>Įgyvendintų programos priemonių skaičius</t>
  </si>
  <si>
    <t>Įgyvendinti priemones, finansuojamas iš Savivaldybės administracijos direktoriaus rezervo</t>
  </si>
  <si>
    <t xml:space="preserve">Įgyvendinti priemones, finansuojamas iš Savivaldybės mero fondo </t>
  </si>
  <si>
    <t>Finansavimo šaltinis</t>
  </si>
  <si>
    <t>Programos tikslo kodas</t>
  </si>
  <si>
    <t>Uždavinio kodas</t>
  </si>
  <si>
    <t>Priemonės kodas</t>
  </si>
  <si>
    <t>Priemonės  pavadinimas</t>
  </si>
  <si>
    <t>Vertinimo kriterijai</t>
  </si>
  <si>
    <t>Pavadinimas</t>
  </si>
  <si>
    <t>Iš viso uždaviniui</t>
  </si>
  <si>
    <t>Iš viso tikslui</t>
  </si>
  <si>
    <t>Iš viso programai</t>
  </si>
  <si>
    <t>Finansavimo šaltiniai</t>
  </si>
  <si>
    <t xml:space="preserve">Finansuoti prevencinę programą „Saugios aplinkos kūrimas ir bendruomenės teisėtvarkos kūrimas" </t>
  </si>
  <si>
    <t xml:space="preserve">Organizuoti valstybinių, profesinių švenčių, atmintinų dienų minėjimus, įvairius renginius bendruomenės poreikiams tenkinti </t>
  </si>
  <si>
    <t>Įgyvendinti želdynų ir želdinių apsaugos, tvarkymo, būklės stebėsenos, želdynų kūrimo, želdinių veisimo ir inventorizavimo priemones</t>
  </si>
  <si>
    <t>01</t>
  </si>
  <si>
    <t>02</t>
  </si>
  <si>
    <t>03</t>
  </si>
  <si>
    <t>04</t>
  </si>
  <si>
    <t>05</t>
  </si>
  <si>
    <t>06</t>
  </si>
  <si>
    <t>07</t>
  </si>
  <si>
    <t>08</t>
  </si>
  <si>
    <t>09</t>
  </si>
  <si>
    <t>10</t>
  </si>
  <si>
    <t>11</t>
  </si>
  <si>
    <t>12</t>
  </si>
  <si>
    <t>AA</t>
  </si>
  <si>
    <t>Iš viso 01 tikslui</t>
  </si>
  <si>
    <t xml:space="preserve">Suprojektuoti ir įrengti inžinerinius tinklus Kėdainių miesto vakariniame kvartale </t>
  </si>
  <si>
    <t>iš jų:</t>
  </si>
  <si>
    <t>Atnaujinti Lietuvos sporto universiteto Kėdainių  „Aušros“ progimnaziją, kuriant modernias ir saugias erdves</t>
  </si>
  <si>
    <t>Kompensuoti būsto nuomos ar išperkamosios būsto nuomos mokesčių dalį</t>
  </si>
  <si>
    <t>Įgyvendinti neformaliojo suaugusiųjų švietimo ir tęstinio mokymosi veiksmų planą</t>
  </si>
  <si>
    <t>Iš viso VB</t>
  </si>
  <si>
    <t>Išplėsti  buitinių  nuotekų tinklus Labūnavos gyvenvietėje, Nevėžio g, ir Vainikų g.</t>
  </si>
  <si>
    <t>Įgyvendinti aplinkos kokybės gerinimo ir apsaugos priemones</t>
  </si>
  <si>
    <t>Finansuoti  konkursą  "Gražiausiai tvarkoma aplinka"</t>
  </si>
  <si>
    <t>Gerinti hidrotechninių statinių ir kitų melioracijos sistemų būklę</t>
  </si>
  <si>
    <t>Sudaryti sąlygas bendruomeninių organizacijų veiklai</t>
  </si>
  <si>
    <t>Rekonstruoti ir plėsti Kėdainių miesto paviršinių nuotekų tinklus</t>
  </si>
  <si>
    <r>
      <t xml:space="preserve">Valstybės biudžeto specialiosios tikslinės dotacijos lėšos </t>
    </r>
    <r>
      <rPr>
        <b/>
        <sz val="10"/>
        <rFont val="Times New Roman"/>
        <family val="1"/>
        <charset val="186"/>
      </rPr>
      <t>SBVB</t>
    </r>
  </si>
  <si>
    <t>Gerinti socialines paslaugas teikiančių įstaigų ir socialinio būsto infrastruktūrą</t>
  </si>
  <si>
    <t xml:space="preserve">Metodininkų, besirūpinančių sportine veikla seniūnijose, skaičius </t>
  </si>
  <si>
    <t>Organizuotų tarptautinių mainų skaičius</t>
  </si>
  <si>
    <t>1/0</t>
  </si>
  <si>
    <t>Atlikta einamaisiais metais numatytų darbų, proc.</t>
  </si>
  <si>
    <t>100</t>
  </si>
  <si>
    <t>Objektų skaičius, kuriuose likviduoti avariniai židiniai</t>
  </si>
  <si>
    <t>Įrengta inžinerinių tinklų, m</t>
  </si>
  <si>
    <t>Lėšų dalis, tenkanti Miesto seniūnijos kelių  ir gatvių tvarkymui, plėtojimui nuo bendros Kelių priežiūros ir plėtros programos lėšų, proc.</t>
  </si>
  <si>
    <t>Lėšų dalis, tenkanti rajono kaimiškųjų seniūnijų kelių  ir gatvių tvarkymui, plėtojimui nuo bendros Kelių priežiūros ir plėtros programos lėšų, proc.</t>
  </si>
  <si>
    <t xml:space="preserve"> Vykdyti žalos aplinkai prevenciją</t>
  </si>
  <si>
    <t xml:space="preserve">Iš viso uždaviniui </t>
  </si>
  <si>
    <t>Likviduotų apleistų bešeimininkių pastatų skaičius</t>
  </si>
  <si>
    <t>Įgyvendintų priemonių skaičius</t>
  </si>
  <si>
    <t>Prenumeruojamų leidinių skaičius</t>
  </si>
  <si>
    <t>Išrinktų gražiausiai besitvarkančių aplinką savininkų skaičius</t>
  </si>
  <si>
    <t>Surinktų atliekų (bendras) kiekis, tūkst. t.</t>
  </si>
  <si>
    <t>Remontuojamų, prižiūrimų melioracijos griovių ilgis, km</t>
  </si>
  <si>
    <t>Organizuoti savivaldybės veiklą vadovaujantis šiuolaikiniais vadybos principais, tobulinti darbuotojų kompetenciją</t>
  </si>
  <si>
    <t>Atnaujintų viešosios paskirties pastatų skaičius</t>
  </si>
  <si>
    <t>Finansuotų bendruomeninių organizacijų skaičius</t>
  </si>
  <si>
    <t>Įgyvendinta einamaisiais metais numatomų atlikti projekto veiklų proc.</t>
  </si>
  <si>
    <t>Atnaujintų/įrengtų vaikų sporto ir žaidimų aikštelių skaičius</t>
  </si>
  <si>
    <t>Parengtos techninės dokumentacijos skaičius</t>
  </si>
  <si>
    <t>Brandos egzaminus laikančiųjų skaičius</t>
  </si>
  <si>
    <t>Įteiktų apdovanojimų skaičius</t>
  </si>
  <si>
    <r>
      <t>Savivaldybės biudžetas</t>
    </r>
    <r>
      <rPr>
        <b/>
        <sz val="10"/>
        <rFont val="Times New Roman"/>
        <family val="1"/>
      </rPr>
      <t xml:space="preserve"> SB</t>
    </r>
  </si>
  <si>
    <r>
      <t xml:space="preserve">Valstybės biudžeto specialiosios tikslinės dotacijos lėšos </t>
    </r>
    <r>
      <rPr>
        <b/>
        <sz val="10"/>
        <rFont val="Times New Roman"/>
        <family val="1"/>
      </rPr>
      <t>SBVB</t>
    </r>
  </si>
  <si>
    <r>
      <t xml:space="preserve">Aplinkos apsaugos rėmimo specialiosios programos lėšos </t>
    </r>
    <r>
      <rPr>
        <b/>
        <sz val="10"/>
        <rFont val="Times New Roman"/>
        <family val="1"/>
      </rPr>
      <t>AA</t>
    </r>
  </si>
  <si>
    <r>
      <t xml:space="preserve">Iš pajamų už suteiktas paslaugas lėšos </t>
    </r>
    <r>
      <rPr>
        <b/>
        <sz val="10"/>
        <rFont val="Times New Roman"/>
        <family val="1"/>
      </rPr>
      <t>ĮP</t>
    </r>
  </si>
  <si>
    <r>
      <t>Skolintos lėšos</t>
    </r>
    <r>
      <rPr>
        <b/>
        <sz val="10"/>
        <rFont val="Times New Roman"/>
        <family val="1"/>
      </rPr>
      <t xml:space="preserve"> SK</t>
    </r>
  </si>
  <si>
    <r>
      <t xml:space="preserve">Kelių priežiūros ir plėtros programos lėšos </t>
    </r>
    <r>
      <rPr>
        <b/>
        <sz val="10"/>
        <rFont val="Times New Roman"/>
        <family val="1"/>
      </rPr>
      <t>KPP</t>
    </r>
  </si>
  <si>
    <r>
      <t xml:space="preserve">Europos Sąjungos lėšos, užsienio fondų lėšos </t>
    </r>
    <r>
      <rPr>
        <b/>
        <sz val="10"/>
        <rFont val="Times New Roman"/>
        <family val="1"/>
      </rPr>
      <t>ES</t>
    </r>
  </si>
  <si>
    <r>
      <t xml:space="preserve">Valstybės biudžeto lėšos </t>
    </r>
    <r>
      <rPr>
        <b/>
        <sz val="10"/>
        <rFont val="Times New Roman"/>
        <family val="1"/>
      </rPr>
      <t>VB</t>
    </r>
  </si>
  <si>
    <r>
      <t xml:space="preserve">Privačios – investuotojų lėšos </t>
    </r>
    <r>
      <rPr>
        <b/>
        <sz val="10"/>
        <rFont val="Times New Roman"/>
        <family val="1"/>
      </rPr>
      <t>PR</t>
    </r>
  </si>
  <si>
    <r>
      <t xml:space="preserve">Kiti finansavimo šaltiniai </t>
    </r>
    <r>
      <rPr>
        <b/>
        <sz val="10"/>
        <rFont val="Times New Roman"/>
        <family val="1"/>
      </rPr>
      <t>KT</t>
    </r>
  </si>
  <si>
    <t>Įstaigų skaičius, kuriose atlikti remonto darbai</t>
  </si>
  <si>
    <t>Įgyvendinamų programų skaičius</t>
  </si>
  <si>
    <t>Savivaldybei patikėjimo teise perduotų valstybinės žemės sklypų skaičius</t>
  </si>
  <si>
    <t>Kuruojamų švietimo įstaigų skaičius</t>
  </si>
  <si>
    <t>Objektų, pritaikytų neįgaliųjų poreikiams, skaičius</t>
  </si>
  <si>
    <t>Iš viso KPP</t>
  </si>
  <si>
    <t xml:space="preserve">Užtikrinti socialinio būsto fondo plėtrą Kėdainiuose </t>
  </si>
  <si>
    <t>Įsigytų socialinės paskirties butų skaičius</t>
  </si>
  <si>
    <t xml:space="preserve">Koncertinius kostiumų komplektus/instrumentus atsinaujinusių kolektyvų skaičius </t>
  </si>
  <si>
    <t>Įgyvendinamų programų/priemonių/renginių skaičius</t>
  </si>
  <si>
    <t>Atnaujinti ir plėsti komunalinių atliekų tvarkymo infrastruktūrą Kėdainių rajono savivaldybėje</t>
  </si>
  <si>
    <t>Įgyvendinamų priemonių skaičius</t>
  </si>
  <si>
    <t>Teikti Metų mokytojo apdovanojimą</t>
  </si>
  <si>
    <t>Teikti Metų medicinos darbuotojo apdovanojimą</t>
  </si>
  <si>
    <t>Teikti Metų socialinio darbuotojo apdovanojimą</t>
  </si>
  <si>
    <t>Atnaujintų/parengtų turizmo maršrutų skaičius</t>
  </si>
  <si>
    <t>Parodų, mugių, kuriuose dalyvauta, skaičius</t>
  </si>
  <si>
    <t>~200</t>
  </si>
  <si>
    <t>01.01</t>
  </si>
  <si>
    <t>01.02</t>
  </si>
  <si>
    <t>01.03</t>
  </si>
  <si>
    <t>Vykdyti neformaliojo vaikų švietimo programas</t>
  </si>
  <si>
    <t>Savanorių ugniagesių veikloje dalyvaujančių gyventojų skaičius</t>
  </si>
  <si>
    <t>Peržiūrėti neveiksniais pripažintų asmenų būklę</t>
  </si>
  <si>
    <t>Įteiktas Metų socialinio darbuotojo apdovanojimas</t>
  </si>
  <si>
    <t>Suorganizuotų renginių, edukacinių pamokų  muziejuje ir jo skyriuose  skaičius</t>
  </si>
  <si>
    <t>Finansuoti Kėdainių rajono vietos veiklos grupės teritorijos vietos plėtros 2015-2023 m. strategijos įgyvendinimą</t>
  </si>
  <si>
    <t>01.04</t>
  </si>
  <si>
    <t>Paslaugas gavusių asmenų skaičius</t>
  </si>
  <si>
    <t>Apsilankymų bibliotekose skaičius (tūkst. kartų)</t>
  </si>
  <si>
    <t xml:space="preserve"> Visuomenės sveikatos rėmimo specialiosios programos įgyvendinimas, proc.</t>
  </si>
  <si>
    <t>Įsigytos  įrangos skaičius (lizingas)/atliktų tyrimų ir paslaugų  sk.</t>
  </si>
  <si>
    <t xml:space="preserve">Užtikrinti efektyvią VšĮ Kėdainių turizmo ir verslo informacijos centro veiklą turizmo srityje </t>
  </si>
  <si>
    <t>Įgyvendinti Kėdainių rajono savivaldybės bažnyčių rėmimo programą</t>
  </si>
  <si>
    <t>Remontuoti Minareto fasadą</t>
  </si>
  <si>
    <t>Įrengti gatves Kėdainių miesto II Janušavoje (Janušavos g., Gluosnių g.)</t>
  </si>
  <si>
    <t>Parengtos techninės dokumentacijos skaičius/paklota nuotekų ir vandentiekio tinklų, m</t>
  </si>
  <si>
    <t xml:space="preserve">Pacientų, patenkintų pirminės asmens sveikatos priežiūros paslaugų kokybe, skaičiaus didėjimas (proc.). </t>
  </si>
  <si>
    <t>Finansuoti rajono savivaldybės renginius ir kultūrines iniciatyvas</t>
  </si>
  <si>
    <t xml:space="preserve">Rengti infrastruktūros objektų tvarkymo investicinius projektus, paraiškas, kitą techninę dokumentaciją  Europos Sąjungos fondų paramai gauti </t>
  </si>
  <si>
    <t>Asmenų, kurių neveiksnumas peržiūrėtas, skaičius</t>
  </si>
  <si>
    <t>Užtikrinti informacinių technologijų plėtrą savivaldybės administracijoje, kelti elektroninių paslaugų brandos lygį, naudoti elektroninį parašą</t>
  </si>
  <si>
    <t>01 ŠVIETIMAS IR UGDYMAS</t>
  </si>
  <si>
    <t>02 SVEIKATOS APSAUGA</t>
  </si>
  <si>
    <t>Gerinti pirminės asmens sveikatos priežiūros paslaugų teikimo prieinamumą tuberkuliozės srityje</t>
  </si>
  <si>
    <t>03 SOCIALINĖS APSAUGOS PLĖTOJIMAS</t>
  </si>
  <si>
    <t>05 KULTŪROS VEIKLOS PLĖTRA</t>
  </si>
  <si>
    <t>08 APLINKOS APSAUGA</t>
  </si>
  <si>
    <t>09 ŽEMĖS ŪKIO PLĖTRA IR MELIORACIJA</t>
  </si>
  <si>
    <t>10 PARAMA VERSLUI IR VERSLO PLĖTRA</t>
  </si>
  <si>
    <t>11 SAVIVALDYBĖS VALDYMO TOBULINIMAS</t>
  </si>
  <si>
    <t>06 KULTŪROS PAVELDO IŠSAUGOJIMAS, TURIZMO SKATINIMAS IR VYSTYMAS</t>
  </si>
  <si>
    <t>07 INFRASTRUKTŪROS OBJEKTŲ PRIEŽIŪRA IR PLĖTRA</t>
  </si>
  <si>
    <t>Parengta techninė dokumentacija /Paklota nuotekų tinklų, m</t>
  </si>
  <si>
    <t>Organizuoti  socialinės paramos ir paslaugų teikimą Lietuvos Respublikos įstatymuose nenumatytais atvejais</t>
  </si>
  <si>
    <t xml:space="preserve">Įrengti pėsčiųjų ir dviračių takus Pramonės g. Kėdainių mieste  </t>
  </si>
  <si>
    <t>Paklota/rekonstruota paviršinių  nuotekų tinklų, km</t>
  </si>
  <si>
    <t>Kompleksiškai atnaujinti daugiabučių namų kvartalus (II etapas)</t>
  </si>
  <si>
    <t xml:space="preserve">Įgyvendinti projektą "Kėdainių miesto A. Kanapinsko, P. Lukšio, Mindaugo, Pavasario ir Žemaitės gatvių rekonstrukcija"     </t>
  </si>
  <si>
    <t>IŠ VISO PROGRAMOMS</t>
  </si>
  <si>
    <t>Teikti savivaldybės paramą neįgaliesiems, senyvo amžiaus asmenims, vaikams ir daugiavaikėms, skurdžiai gyvenančioms, nuo stichinių nelaimių nukentėjusioms šeimoms, pirkti socialines paslaugas</t>
  </si>
  <si>
    <t>Užtikrinti stacionarių ir nestacionarių socialinių paslaugų teikimą Kėdainių pagalbos šeimai centre</t>
  </si>
  <si>
    <t xml:space="preserve">Remontuoti savivaldybės ir socialinį būstą </t>
  </si>
  <si>
    <t xml:space="preserve">Rengti nekilnojamųjų kultūros paveldo objektų, vietovių  individualius apsaugos reglamentus </t>
  </si>
  <si>
    <t>Objektų skaičius, kuriems parengti individualūs apsaugos reglamentai</t>
  </si>
  <si>
    <t>Tvarkomų objektų skaičius</t>
  </si>
  <si>
    <t>25</t>
  </si>
  <si>
    <t>Viešąsias sveikatos priežiūros paslaugas teikiančių įstaigų, kuriose pagerinta paslaugų teikimo infrastruktūra, skaičius / Gyventojų, pasinaudojusių pagerintomis paslaugomis, skaičius tūkst.</t>
  </si>
  <si>
    <t xml:space="preserve">Išplėsti vandentiekio ir nuotekų tinklus Lipliūnų k. Greisupio g. </t>
  </si>
  <si>
    <t>26</t>
  </si>
  <si>
    <t>27</t>
  </si>
  <si>
    <t>Tobulinti Kėdainių sporto centro infrastruktūrą (Parko g. 4, Vilainiai)</t>
  </si>
  <si>
    <t>Remti bendruomenių veiklą savivaldybėje</t>
  </si>
  <si>
    <t>Įregistruotų žemės ūkio valdų skaičius (įregistravimas, išregistravimas, kasmetinis duomenų atnaujinimas)</t>
  </si>
  <si>
    <t>Paramos už žemės ūkio naudmenas ir kitus plotus bei gyvulius priimtų paraiškų skaičius (pasėlių deklaracijos pildymas, deklaruojamų laukų įbraižymas, duomenų keitimas, pasikeitusių KŽS ribų aprašymas)</t>
  </si>
  <si>
    <t>Prašymų dėl medžiojamųjų gyvūnų padarytos žalos nustatymo skaičius (pasėliams, miškui padarytos žalos įvertinimas vietoje ir apžiūros aktų surašymas, sprendimų paruošimas)</t>
  </si>
  <si>
    <t>Pateiktų paraiškų dalies draudimo įmokų kompensacijai gauti skaičius (augalų draudimas nuo nepalankių oro sąlygų; paraiškų priėmimas, duomenų sutikrinimas, kompensuojamos sumos apskaičiavimas, duomenų suvedimas į ŽŪMIS ir KOTIS)</t>
  </si>
  <si>
    <t>Pieno gamybos ir realizavimo metinių deklaracijų skaičius</t>
  </si>
  <si>
    <t>Aptarnaujamos žemės ūkio technikos, įregistruotos rajone, skaičius</t>
  </si>
  <si>
    <t>Atliktų techninių apžiūrų skaičius</t>
  </si>
  <si>
    <t>Įgyvendinti Kėdainių rajono savivaldybės užimtumo didinimo programą</t>
  </si>
  <si>
    <t>Apmokėti Europos Sąjungos projektų,  kuriems taikomas apmokėjimas kompensavimo būdu, išlaidas</t>
  </si>
  <si>
    <t>Kompleksiškai sutvarkyti Kėdainių Sinagogą (Smilgos g. 5A, Kėdainiai), pritaikant kultūrinėms bei kitoms reikmėms</t>
  </si>
  <si>
    <t>Įrengtų/atnaujintų dviračių/pėsčiųjų takų, km</t>
  </si>
  <si>
    <t xml:space="preserve">Suteiktų dantų protezavimo paslaugų, finansuojamų savivaldybės biudžeto lėšomis, skaičius </t>
  </si>
  <si>
    <t>Vykdyti VšĮ Kėdainių ligoninės dantų protezavimo  programą</t>
  </si>
  <si>
    <t>Vaikų skaičius ikimokyklinio ugdymo grupėse</t>
  </si>
  <si>
    <t>Nelankančių bendrojo ugdymo mokyklų vaikų iki 16 metų skaičius</t>
  </si>
  <si>
    <t>Atliktų echoskopijų skaičius per metus</t>
  </si>
  <si>
    <t xml:space="preserve">Didinti pirminės asmens sveikatos priežiūros veiklos efektyvumą VšĮ Kėdainių pirminės sveikatos priežiūros centre </t>
  </si>
  <si>
    <t>Asmenų, kuriems suteiktos paslaugos, skaičius</t>
  </si>
  <si>
    <t>Aktualizuotų objektų skaičius</t>
  </si>
  <si>
    <t>Finansuoti inžinerines paslaugas, darbus ir įrengimus</t>
  </si>
  <si>
    <t>Teikti kvalifikuotą švietimo pagalbą mokiniui, mokytojui, mokyklai</t>
  </si>
  <si>
    <t>2250/  42000</t>
  </si>
  <si>
    <t xml:space="preserve">Tuberkulioze sergančių pacientų, kuriems buvo suteiktos socialinės paramos priemonės tuberkuliozės gydymo metu </t>
  </si>
  <si>
    <t>IT įranga, baldais aprūpintų filialų skaičius</t>
  </si>
  <si>
    <t>Modernizuotų objektų skaičius</t>
  </si>
  <si>
    <t>01.05</t>
  </si>
  <si>
    <t>Plėtoti, atnaujinti viešąją infrastruktūrą, atsižvelgiant į turizmo plėtros ir rekreacijos poreikius</t>
  </si>
  <si>
    <t xml:space="preserve">Įgyvendinti priemones, skirtas kovų už Lietuvos Nepriklausomybę vietoms ir paminklams įamžinti </t>
  </si>
  <si>
    <t>Aktualizuoti Kėdainių krašto muziejų, padidinant kultūros paveldo aktualumą, lankomumą ir žinomumą (įskaitant ekspozicijų atnaujinimą)</t>
  </si>
  <si>
    <t>Parengti Kėdainių rajono atsinaujinančių energijos išteklių plėtros  planą</t>
  </si>
  <si>
    <t>&gt;95</t>
  </si>
  <si>
    <t>24</t>
  </si>
  <si>
    <t xml:space="preserve">Plėsti vandentiekio ir nuotekų tinklus Šlapaberžės kaime </t>
  </si>
  <si>
    <t>Plėtoti bendruomeninių vaikų globos namų ir vaikų dienos centrų tinklą Kėdainių rajono savivaldybėje</t>
  </si>
  <si>
    <t>Rekonstruoti Kėdainių miesto nuotekų valyklą</t>
  </si>
  <si>
    <t>Vaikų, lankančių neformaliojo vaikų švietimo mokyklas, skaičius</t>
  </si>
  <si>
    <t>Tvarkyti erdvinių duomenų rinkinį</t>
  </si>
  <si>
    <t>Erdvinių duomenų rinkinio tvarkymo užtikrinimas, proc.</t>
  </si>
  <si>
    <t>Įregistruotų ūkininkų ūkių skaičius (įregistravimas, išregistravimas, duomenų atnaujinimas)</t>
  </si>
  <si>
    <t>Rekonstruoti ir plėsti vandentiekio ir buitinių nuotekų infrastruktūrą Šėtos miestelyje, Kunionių kaime bei Kėdainių mieste</t>
  </si>
  <si>
    <t>Rekonstruoti vandentiekio tinklus Chemikų-Respublikos g. kvartale</t>
  </si>
  <si>
    <t>Rekonstruotų vandentiekio tinklų  m</t>
  </si>
  <si>
    <t>Įrengti buitinių nuotekų tinklus Sirutiškio kaimo Sodų, Vilties, Daškonių gatvėse</t>
  </si>
  <si>
    <t>Parengti vandentiekio ir nuotekų tinklų išplėtimo Angirių k. techninę dokumentaciją ir atlikti darbus</t>
  </si>
  <si>
    <t>28</t>
  </si>
  <si>
    <t>30</t>
  </si>
  <si>
    <t>Pasirašytų sutarčių su investuotojais Kėdainių LEZ  skaičius (iš viso)</t>
  </si>
  <si>
    <t>8</t>
  </si>
  <si>
    <t>Atnaujintos/prižiūrimos IT  įrangos skaičius</t>
  </si>
  <si>
    <t>Finansinių įsipareigojimų vykdymo savalaikiškumas, proc.</t>
  </si>
  <si>
    <t>Rekonstruotų objektų skaičius</t>
  </si>
  <si>
    <t>Rekonstruoti/įrengti/modernizuoti Kėdainių miesto gatvių apšvietimą</t>
  </si>
  <si>
    <t xml:space="preserve">Vykdyti Kėdainių rajono tuberkuliozės prevencijos, ankstyvosios diagnostikos, gydymo ir kontrolės 2017–2022 m. programą </t>
  </si>
  <si>
    <t>Vykdyti Ultragarsinių diagnostinių paslaugų teikimo efektyvumo gerinimo Kėdainių rajono savivaldybėje 2017–2022 m. programą</t>
  </si>
  <si>
    <t>Įkurtų bendruomeninių vaikų globos namų skaičius / išplėstų vaikų dienos centrų skaičius</t>
  </si>
  <si>
    <t xml:space="preserve">Rekonstruoti J.Biliūno g. </t>
  </si>
  <si>
    <t>03.01</t>
  </si>
  <si>
    <t>03.03.</t>
  </si>
  <si>
    <t>03.05</t>
  </si>
  <si>
    <t>03.06</t>
  </si>
  <si>
    <t>03.11</t>
  </si>
  <si>
    <t xml:space="preserve">Finansuoti žvyro įsigijimą seniūnijų keliams prižiūrėti </t>
  </si>
  <si>
    <t>Prižiūrimų žvyrkelių ilgis, km</t>
  </si>
  <si>
    <t>Įsigytų įrenginių skaičius</t>
  </si>
  <si>
    <t>36</t>
  </si>
  <si>
    <t xml:space="preserve">Vykdyti ambulatorinės akušerinės ir ginekologinės pagalbos kokybės gerinimo Kėdainių rajono savivaldybės moterims 2019-2024 m. programą </t>
  </si>
  <si>
    <t xml:space="preserve">Modernizuoti Kėdainių šviesiosios gimnazijos pastatą Kėdainiuose, Didžioji g. 60 </t>
  </si>
  <si>
    <t>Skatinti savivaldybės gabius mokinius</t>
  </si>
  <si>
    <t>Užtikrinti Kėdainių rajono savivaldybės visuomenės sveikatos biuro veiklą, vykdant visuomenės sveikatos priežiūros funkcijas</t>
  </si>
  <si>
    <t>Užtikrinti efektyvią Kėdainių rajono savivaldybės  Mikalojaus Daukšos viešosios bibliotekos veiklą</t>
  </si>
  <si>
    <t>Atnaujinti Kėdainių rajono savivaldybės Mikalojaus Daukšos viešosios bibliotekos filialų informacinių technologijų  įrangą, žaislotekas, įsigyti baldų/įrangos užimtumo centrams</t>
  </si>
  <si>
    <t>Organizuoti ir užtikrinti Kėdainių krašto muziejaus ir jo skyrių veiklą</t>
  </si>
  <si>
    <t>Remontuoti Kėdainių „Ryto“ progimnaziją, kuriant šiuolaikines mokymosi erdves</t>
  </si>
  <si>
    <t>Teikti kompleksines paslaugas šeimai Kėdainių rajone</t>
  </si>
  <si>
    <t>Teikti integralią pagalbą į namus Kėdainių rajone</t>
  </si>
  <si>
    <t>3/3</t>
  </si>
  <si>
    <t>Atnaujinti Kėdainių  „Ryto“ progimnazijos stadioną ir sporto aikštyną</t>
  </si>
  <si>
    <t>Įgyvendinti projektą „Jonavos, Kėdainių ir Raseinių rajonų savivaldybes jungiančių trasų ir turizmo maršrutų informacinės infrastruktūros plėtra“</t>
  </si>
  <si>
    <t>Finansuoti Kėdainių miesto vietos veiklos grupės 2016–2022 m. vietos plėtros strategijos įgyvendinimą</t>
  </si>
  <si>
    <t xml:space="preserve">Atnaujinti daugiabučių namų kiemų kietąsias dangas </t>
  </si>
  <si>
    <t>Atnaujintų teritorijų skaičius, m2</t>
  </si>
  <si>
    <t>Įgyvendinta einamaisiais metais planuotų projekto veiklų proc.</t>
  </si>
  <si>
    <t>38</t>
  </si>
  <si>
    <t>Rekonstruoti Akademijos  nuotekų valyklą</t>
  </si>
  <si>
    <t>Rekonstruoti  nuotekų valykla</t>
  </si>
  <si>
    <t>41</t>
  </si>
  <si>
    <t>Inventorizuotų gatvių skaičius</t>
  </si>
  <si>
    <t>Įgyvendinti priemones, skirtas žemo slenksčio paslaugų kokybės gerinimui Kėdainių rajono savivaldybėje</t>
  </si>
  <si>
    <t>~50</t>
  </si>
  <si>
    <t>Vykdyti gyvenamosios vietos deklaravimo duomenų ir gyvenamosios vietos nedeklaravusių asmenų  apskaitos duomenų tvarkymo funkciją</t>
  </si>
  <si>
    <t>Didinti saugumą rajone</t>
  </si>
  <si>
    <t>Užtikrinti rajono gyventojų viešąją tvarką ir viešąjį saugumą</t>
  </si>
  <si>
    <t>Užtikrinti savivaldybės priešgaisrinės tarnybos veiklą ir modernizuoti  infrastruktūrą</t>
  </si>
  <si>
    <t>Suorganizuotų vaiko gerovės komisijų posėdžių skaičius</t>
  </si>
  <si>
    <t>Didinti savivaldybės valdymo ir veiklos efektyvumą, gerinti žmogiškųjų išteklių kompetencijas</t>
  </si>
  <si>
    <t>Sudaryti sąlygas kokybiškai įgyvendinti Savivaldybės funkcijas, mažinant administracinę naštą, įgyvendinant lygias galimybes užtikrinančias bei korupcijos prevencijos priemones</t>
  </si>
  <si>
    <t>Įgyvendintų lygias galimybes užtikrinančių priemonių skaičius</t>
  </si>
  <si>
    <t>Atliktų  kontrolės ir audito tarnybos auditų skaičius pagal patvirtintą metų planą (proc.)</t>
  </si>
  <si>
    <t>Organizuoti Savivaldybės tarybos ir Savivaldybės administracijos veiklą, įgyvendinant administracinės naštos, lygių galimybių bei korupcijos prevencijos priemones, stiprinti darbuotojų kompetencijas</t>
  </si>
  <si>
    <t>Savivaldybėje esančių seniūnijų skaičius</t>
  </si>
  <si>
    <t>Organizuoti seniūnijų veiklą, įgyvendinant joms pavestas viešojo administravimo funkcijas</t>
  </si>
  <si>
    <t>Organizuoti ir užtikrinti kokybišką valstybės perduotų  funkcijų įgyvendinimą</t>
  </si>
  <si>
    <t>Sudaryti prielaidas ugdymo kokybei gerinti, mažinti ugdymo kokybės skirtumus tarp mokyklų, didinti pedagogų motyvaciją</t>
  </si>
  <si>
    <t xml:space="preserve">Vykdyti švietimo programų įgyvendinimą ir užtikrinti tinkamą ugdymo(si) aplinką </t>
  </si>
  <si>
    <t>Mokytojų ir kitų ugdymo procese dalyvaujančių specialistų, kuriems kompensuojamos išlaidos, skaičius</t>
  </si>
  <si>
    <t>Įgyvendinti  Kėdainių rajono savivaldybės mokytojų motyvacijos programą</t>
  </si>
  <si>
    <t>Savivaldybės mokyklose dirbančių mokytojų, kurie paskatinti, skaičius</t>
  </si>
  <si>
    <t>Tobulinti ugdymo(si) infrastruktūrą, aplinką, diegti inovacijas</t>
  </si>
  <si>
    <t>Gerinti darbo ir mokymo(si) sąlygas savivaldybės švietimo įstaigose</t>
  </si>
  <si>
    <t xml:space="preserve">Organizuotų kvalifikacijos tobulinimo renginių skaičius / kvalifikaciją ir kompetenciją tobulinusių  pedagogų, pagalbos mokinių specialistų, vadovų skaičius </t>
  </si>
  <si>
    <t>150 / 3500</t>
  </si>
  <si>
    <t>Įgyvendintų veiklų, modernizuojant edukacines erdves einamaisiais metais, proc.</t>
  </si>
  <si>
    <t>3</t>
  </si>
  <si>
    <t>Įstaigų, kurioms skirtas finansavimas, skaičius</t>
  </si>
  <si>
    <t>Sudaryti sąlygas gyventojams stiprinti sveikatą, kurti ir plėtoti su sveikatos stiprinimu susijusias paslaugas</t>
  </si>
  <si>
    <t>Stiprinti ir išsaugoti gyventojų sveikatą</t>
  </si>
  <si>
    <r>
      <t xml:space="preserve">Vykdyti Visuomenės sveikatos rėmimo specialiosios programos priemones </t>
    </r>
    <r>
      <rPr>
        <i/>
        <sz val="10"/>
        <rFont val="Times New Roman"/>
        <family val="1"/>
        <charset val="186"/>
      </rPr>
      <t/>
    </r>
  </si>
  <si>
    <t>1 /40,3</t>
  </si>
  <si>
    <t>Įsigytos įrangos skaičius / atliktų endoskopijų ir kolonoskopijų skaičius</t>
  </si>
  <si>
    <t>Gerinti sveikatos priežiūros paslaugų kokybę ir  prieinamumą, plėsti paslaugų spektrą, atnaujinti materialinę aplinką</t>
  </si>
  <si>
    <t xml:space="preserve"> Modernizuoti ir atnaujinti sveikatos priežiūros vidaus ir išorės infrastruktūrą</t>
  </si>
  <si>
    <t>Likviduoti apleistus (bešeimininkius ar savivaldybei nuosavybės teise priklausančius) pastatus ir kitus aplinką žalojančius objektus</t>
  </si>
  <si>
    <t>Bepriežiūrių ir bešeimininkių gyvūnų skaičiaus mažėjimas (lyginant su praėjusiais metais), proc.</t>
  </si>
  <si>
    <t>Įrengtų/atnaujintų požeminių, pusiau požeminių ir antžeminių konteinerių aikštelių skaičius</t>
  </si>
  <si>
    <t>Gerinti kraštovaizdžio apsaugą bei didinti jo patrauklumą</t>
  </si>
  <si>
    <t>Tobulinti atliekų tvarkymo bei aplinkos išsaugojimo sistemą, gerinti kraštovaizdžio apsaugą</t>
  </si>
  <si>
    <t>Vykdyti atliekų tvarkymo sistemos organizavimo funkciją</t>
  </si>
  <si>
    <t>Surinktų beglobių gyvūnų skaičius</t>
  </si>
  <si>
    <t>Išsaugoti istorinį bei kultūros paveldą, didinti jo patrauklumą ir žinomumą</t>
  </si>
  <si>
    <t>Dalyvauti Žydų kultūros paveldo kelio asociacijos veikloje ir puoselėti žydų kultūros paveldo atminimą Kėdainiuose</t>
  </si>
  <si>
    <t>Koofinansuoti  švietimo įstaigų dalyvavimą infrastruktūros gerinimo/modernizavimo projektuose</t>
  </si>
  <si>
    <t>Skatinti vietinį bei atvykstamąjį turizmą, plėtoti turizmo rinkodarą</t>
  </si>
  <si>
    <t>Finansuotų vaikų vasaros poilsio ir užimtumo programų skaičius</t>
  </si>
  <si>
    <t>Organizuoti ir užtikrinti Švietimo skyriaus specialistų darbą</t>
  </si>
  <si>
    <t xml:space="preserve">Finansuoti VšĮ Kėdainių turizmo ir verslo informacijos centro turizmo veiklos programą: </t>
  </si>
  <si>
    <t>kartografinių-informacinių turistinių leidinių leidyba</t>
  </si>
  <si>
    <t xml:space="preserve">turizmo informacijos sklaida socialiniuose tinkluose, spaudoje  </t>
  </si>
  <si>
    <t>turizmo informacijos apie gamtos, architektūros, istorijos, kultūros paveldo objektus, lankytinas vietas, maitinimo, apgyvendinimo, kaimo turizmo sodybas, amatus teikimas, kaupimas, sisteminimas ir atnaujinimas</t>
  </si>
  <si>
    <t>Pritaikyti viešąją  infrastruktūrą  visuomenės turizmo ir rekreacijos poreikiams, įveiklinti kultūros ir gamtos paveldą</t>
  </si>
  <si>
    <t>Plėsti dviračių takų infrastruktūrą mieste ir rajone</t>
  </si>
  <si>
    <t>01 tikslas. Didinti gyventojų fizinį aktyvumą, ugdyti sportišką bendruomenę</t>
  </si>
  <si>
    <t>Užtikrinti Kultūros ir sporto skyriaus veiklą kūno kultūros ir sporto srityje</t>
  </si>
  <si>
    <t>Skatinti Neįgaliųjų fizinį aktyvumą, organizuoti sporto renginius ir  sporto treniruočių stovyklas</t>
  </si>
  <si>
    <t>Organizuoti sporto metodininkų veiklas kaimiškosiose seniūnijose</t>
  </si>
  <si>
    <t>Neįgaliųjų kūno kultūros ir sporto renginių skaičius / stovyklų skaičius</t>
  </si>
  <si>
    <t>Kultivuojamų sporto šakų skaičius</t>
  </si>
  <si>
    <t>6/4</t>
  </si>
  <si>
    <t>Vystyti įvairias gyventojų poreikius atitinkančias sporto šakas, didinti sportinės veiklos žinomumą  Kėdainių rajone</t>
  </si>
  <si>
    <t>Skatinti Kėdainių rajono sporto organizacijas, sporto komandas ir sportininkus, finansuoti sporto veiklos projektus ir programas</t>
  </si>
  <si>
    <t>Finansuotų sporto šakų programų skaičius</t>
  </si>
  <si>
    <t>Atnaujinti ir (arba) plėsti bendruomeninę fizinio aktyvumo infrastruktūrą  mieste ir rajone, pritaikant ją bendruomenės poreikiams bei laisvalaikiui</t>
  </si>
  <si>
    <t>Modernizuoti sporto objektų materialinę bazę, sudarant sąlygas fizinio aktyvumo ugdymui</t>
  </si>
  <si>
    <t>Įrengtų modernių ir interaktyvių ekspozicijų skaičius</t>
  </si>
  <si>
    <t>Sudaryti sąlygas krašto bendruomenei dalyvauti kultūrinėje bei kūrybinėje veikloje</t>
  </si>
  <si>
    <t>Užtikrinti efektyvią rajono kultūros centrų veiklą, vykdyti organizuojamų renginių informacijos sklaidą</t>
  </si>
  <si>
    <t xml:space="preserve">Organizuoti ir užtikrinti Kultūros ir sporto skyriaus specialistų darbą kultūros srityje </t>
  </si>
  <si>
    <t>Skatinti Kėdainių rajono jaunimo ir su jaunimu dirbančių organizacijų nuolatinę ir ilgalaikę programinę veiklą, jaunimo veiklos projektus, jaunimo iniciatyvas</t>
  </si>
  <si>
    <t>Plėtoti jaunimo savanorystę Kėdainių rajone ir skatinti jaunimą užsiimti savanoriška veikla</t>
  </si>
  <si>
    <t>Finansuoti programas, užtikrinančias jaunimo neformalaus ugdymo plėtrą</t>
  </si>
  <si>
    <t>Skatinti nevyriausybinių organizacijų veiklą, didinti jų įtrauktį</t>
  </si>
  <si>
    <t>Skatinti nevyriausybinių ir bendruomeninių organizacijų  plėtrą Kėdainių rajone</t>
  </si>
  <si>
    <t>Užtikrinti rajono nevyriausybinių organizacijų (įskaitant bendruomenines organizacijas) plėtrą, finansuojant projektus socialinio, pilietinio, kultūros paveldo pažinimo, etninės kultūros puoselėjimo, užimtumo bei verslumo srityse</t>
  </si>
  <si>
    <t>Suorganizuotų mokymų, susitikimų, renginių, forumų skaičius</t>
  </si>
  <si>
    <t>Atnaujinti ir plėsti kultūros įstaigų viešąją  infrastruktūrą, pritaikyti ją kultūriniams ir bendruomeniniams poreikiams</t>
  </si>
  <si>
    <t>Gerinti kultūros paskirties viešąją infrastruktūrą, modernizuoti materialinę ir edukacinę aplinką</t>
  </si>
  <si>
    <t>Atnaujinti Truskavos kultūros centrą, pritaikant jį kaimo bendruomenės poreikiams bei kultūrinei veiklai</t>
  </si>
  <si>
    <t>Atnaujintų objektų skaičius</t>
  </si>
  <si>
    <t>Organizuoti ir viešinti verslumą skatinančius, gerąją verslo patirtį viešinančius renginius Kėdainių rajone</t>
  </si>
  <si>
    <t>techninės ir metodinės pagalbos rajono  verslininkams, verslo įmonėms, asmenims, ketinantiems pradėti verslą, investuotojams teikimas</t>
  </si>
  <si>
    <t xml:space="preserve">Finansuoti VšĮ Kėdainių turizmo ir verslo informacijos centro viešųjų paslaugų verslui  programą:                                                                         </t>
  </si>
  <si>
    <t>savivaldybės įmonių duomenų bazės atnaujinimas, verslo situacijos analizė, duomenų apdorojimas ir viešinimas</t>
  </si>
  <si>
    <t>viešojo ir privataus sektorių bendravimo skatinimas, susitikimų, forumų organizavimas</t>
  </si>
  <si>
    <t>Konsultuotų subjektų skaičius</t>
  </si>
  <si>
    <t>Organizuotų, inicijuotų susitikimų skaičius</t>
  </si>
  <si>
    <t>Sudaryti palankias sąlygas sumanios pramonės ir logistikos srities verslų atsiradimui, plėtrai bei investicijų pritraukimui</t>
  </si>
  <si>
    <t>Kurti ekonominį augimą skatinančios verslo aplinkos plėtrą</t>
  </si>
  <si>
    <t xml:space="preserve">Vykdyti valstybines (perduotas savivaldybėms) funkcijas melioracijos srityje, rekonstruojant remontuojant ir (arba) atnaujinant valstybei nuosavybės teise priklausančią melioracijos, hidrotechnikos infrastruktūrą Kėdainių rajono savivaldybės teritorijoje </t>
  </si>
  <si>
    <t>Įgyvendinti Savivaldybės teritorijoje valstybės politiką kaimo plėtros, žemės ūkio ir melioracijos srityse, sudaryti sąlygas inovatyvaus žemės ūkio vystymui</t>
  </si>
  <si>
    <t xml:space="preserve">Vykdyti valstybinių  (valstybės perduotas savivaldybėms) funkcijas  žemės ūkio srityje, konsultuojant rajono asmenis ūkininkavimo, melioracijos, žemės ūkio technikos registravimo ir kitais su žemės ūkiu susijusiais klausimais </t>
  </si>
  <si>
    <t>Organizuoti ir užtikrinti Žemės ūkio ir aplinkosaugos skyriaus darbą, kuruojant valstybės perduotas savivaldybėms funkcijas  žemės ūkio srityje</t>
  </si>
  <si>
    <t>Organizuoti socialinę paramą ir skatinti socialinę integraciją</t>
  </si>
  <si>
    <t>Užtikrinti transporto lengvatų, numatytų Lietuvos Respublikos transporto lengvatų įstatyme, taikymą</t>
  </si>
  <si>
    <t>Gerinti socialinių paslaugų prieinamumą, užtikrinti jų teikimą bei didinti socialinių paslaugų ir jų teikėjų įvairovę</t>
  </si>
  <si>
    <t>Užtikrinti, plėsti ir gerinti socialinių paslaugų teikimą</t>
  </si>
  <si>
    <t>Finansuoti vaikų dienos centrų veiklos programas</t>
  </si>
  <si>
    <t>Modernizuoti socialinių paslaugų įstaigų infrastruktūrą</t>
  </si>
  <si>
    <t>01 tikslas. Kurti ir pritaikyti viešąją  infrastruktūrą su darnia aplinka šiuolaikiniams poreikiams</t>
  </si>
  <si>
    <t xml:space="preserve">03 uždavinys. Atnaujinti ir (arba) plėsti miesto ir rajono gatvių, kelių, viešųjų teritorijų apšvietimą, naudojant energiją taupančias priemones </t>
  </si>
  <si>
    <t>05 uždavinys. Vystyti  gyvenamąją aplinką, užtikrinant viešosios infrastruktūros priežiūrą, atnaujinimą ir tinkamą naudojimą</t>
  </si>
  <si>
    <t>04 uždavinys. Gerinti rajono susisiekimo infrastruktūrą, užtikrinant gyventojų darnų judumą bei mobilumą</t>
  </si>
  <si>
    <t>1/         ~1740</t>
  </si>
  <si>
    <t>Parengti buitinių nuotekų tinklų išplėtimo Pavermenio kaime techninį projektą ir atlikti darbus</t>
  </si>
  <si>
    <t>Įrengta nuotekų tinklų, m</t>
  </si>
  <si>
    <t>Rekonstruoti vandentiekio tinklą Pelėdnagiuose,  Koncevičiaus g. 10   D100</t>
  </si>
  <si>
    <t>Perkloti vandentiekio liniją Šėtos g 91 D200 Kėdainiuose</t>
  </si>
  <si>
    <t>Rekonstruotų vandentiekio tinklų, m</t>
  </si>
  <si>
    <t>Įrengta vandentiekio tinklų, m</t>
  </si>
  <si>
    <t>Rekonstruotų siurblinių skaičius</t>
  </si>
  <si>
    <t>Įrengtų sistemų skaičius</t>
  </si>
  <si>
    <t>Pastatyti vandens gerinimo stotį Saviečių kaime</t>
  </si>
  <si>
    <t>Įrengtų valymo įrenginių skaičius</t>
  </si>
  <si>
    <t xml:space="preserve">Pastatytų įrenginių skaičius </t>
  </si>
  <si>
    <t>43</t>
  </si>
  <si>
    <t>44</t>
  </si>
  <si>
    <t>47</t>
  </si>
  <si>
    <t>48</t>
  </si>
  <si>
    <t>49</t>
  </si>
  <si>
    <t>52</t>
  </si>
  <si>
    <t>01 uždavinys. Rengti ir (arba) atnaujinti Kėdainių rajono savivaldybės teritorijų planavimo ir kitus dokumentus, sudarant sąlyga infrastruktūros plėtrai</t>
  </si>
  <si>
    <t>Įrengti gamtos ir technologijų mokslų laboratorijas</t>
  </si>
  <si>
    <t>Įgyvendinti projektą "Jaunimui palankios sveikatos priežiūros paslaugos"</t>
  </si>
  <si>
    <t>Aprūpinti ikimokyklinio ugdymo įstaigų sveikatos kabinetus metodinėmis priemonėmis</t>
  </si>
  <si>
    <t>Įstaigų skaičius, kuriose įrengtos laboratorijos</t>
  </si>
  <si>
    <t>Apsilankymai (kartais) žemo slenksčio paslaugų kabinetuose per metus</t>
  </si>
  <si>
    <t>Pritaikyti viešąją aplinką specialiųjų poreikių turintiems gyventojams</t>
  </si>
  <si>
    <t>1/1</t>
  </si>
  <si>
    <t xml:space="preserve">Parengti projektus ir remontuoti koplytėles, koplytstulpius, skulptūras, kapinaites  ir kapus                               </t>
  </si>
  <si>
    <t>Surengtų akcijų, seminarų, viešinimo priemonių skaičius</t>
  </si>
  <si>
    <t xml:space="preserve">Užtikrinti savivaldybės veiklos viešumą, gerinti komunikavimo ryšį su rajono bendruomenės nariais </t>
  </si>
  <si>
    <t>Parengtos techninės dokumentacijos skaičius / Paklota vandentiekio ir/ ar nuotekų tinklų, m</t>
  </si>
  <si>
    <t>~1678</t>
  </si>
  <si>
    <t>Įrengti vandens slėgio matavimo ir duomenų perdavimo sistemas Pramonės rajone, Babėnuose ir Vilainiuose</t>
  </si>
  <si>
    <t xml:space="preserve">Parengti vandentiekio ir nuotekų tinklų išplėtimo Mantviliškio  kaime techninį projektą </t>
  </si>
  <si>
    <t>35</t>
  </si>
  <si>
    <t>37</t>
  </si>
  <si>
    <t>Parengtos techninės dokumentacijos korektūros skaičius/Įrengiamos gatvės dalis, m</t>
  </si>
  <si>
    <t>Įrengiamos gatvės dalis, m</t>
  </si>
  <si>
    <t>Suprojektuotų /rekonstruojamų  šaligatvių dalis, m</t>
  </si>
  <si>
    <t>Rekonstruojamų gatvių ir šaligatvių dalis, m</t>
  </si>
  <si>
    <t>Rekonstruojamos gatvės dalis, m</t>
  </si>
  <si>
    <t xml:space="preserve">Parengtos techninės dokumentacijos skaičius / įrengiamos (rekonstruojamos) gatvės dalis, m </t>
  </si>
  <si>
    <t>~11</t>
  </si>
  <si>
    <t>~9</t>
  </si>
  <si>
    <t>Tiriamų parametrų skaičius</t>
  </si>
  <si>
    <t xml:space="preserve">Vykdyti aplinkos oro, paviršinio ir požeminio vandens, dirvožemio ir triukšmo stebėseną Kėdainių mieste ir rajone (įskaitant pramonės rajoną) </t>
  </si>
  <si>
    <t xml:space="preserve">dalyvavimas turizmo parodose, mugėse, šventėse </t>
  </si>
  <si>
    <t>Organizuoti rajoninius, respublikinius, tarptautinius visų amžiaus grupių  aukšto meistriškumo sporto renginius ir aukšto meistriškumo sporto treniruočių stovyklas</t>
  </si>
  <si>
    <t>Suorganizuotų rajoninių, respublikinių  ir tarptautinių kūno kultūros ir sporto renginių skaičius / veteranų sporto šakų skaičius / stovyklų skaičius</t>
  </si>
  <si>
    <t>VšĮ „Sporto perspektyvos“ veiklos programai</t>
  </si>
  <si>
    <t>Kėdainių bokso federacijos veiklos programai</t>
  </si>
  <si>
    <t>VšĮ „Sporto perspektyvos“ vaikų ir jaunimo futbolo plėtros veiklos programai</t>
  </si>
  <si>
    <t>Finansuoti fizinio aktyvumo ir sporto veiklos projektus</t>
  </si>
  <si>
    <t>Programoje dalyvaujančių vaikų skaičius</t>
  </si>
  <si>
    <t>Atnaujinti Kėdainių sporto centro bazes</t>
  </si>
  <si>
    <t>Atnaujinamų vidaus  erdvių skaičius</t>
  </si>
  <si>
    <t>Aprūpinti mėgėjų meno kolektyvus tautiniais ir kitais koncertiniais kostiumais bei muzikos instrumentais</t>
  </si>
  <si>
    <t>Kultūros centrų organizuojamų veiklų lankytojų skaičius</t>
  </si>
  <si>
    <t>Įrengti vandens gręžinį ir vandentiekio tinklus Gineitų k., Vilainių sen.</t>
  </si>
  <si>
    <t>50</t>
  </si>
  <si>
    <t xml:space="preserve">Išplėsti vandentiekio ir buitinių nuotekų tinklus Dotnuvos sen. Akademijos  miestelio Lauko g., Tujų g., Sodų, Pievų,  Dobilo, Kranto g. </t>
  </si>
  <si>
    <t>Rengti projektus ir remontuoti gyvenviečių lietaus nuotekų-drenažų sistemas</t>
  </si>
  <si>
    <t>Gerinti verslo paramos bei informavimo sistemą, plėtoti viešojo ir privataus sektorių bendradarbiavimą, gyventojų verslumą</t>
  </si>
  <si>
    <t>Gerinti Kėdainių rajono savivaldybės tarybos ir administracijos komunikavimo ir įvaizdžio formavimo funkcijas</t>
  </si>
  <si>
    <t>Tobulinti  Kėdainių rajono savivaldybės tarybos ir administracijos komunikaciją su bendruomene ir visuomenės informavimą</t>
  </si>
  <si>
    <t>Modernizuoti gyventojų perspėjimo sistemą bei įrengti Ekstremalių situacijų operacijų centro patalpas</t>
  </si>
  <si>
    <t>Kėdainių rajono savivaldybėje apsilankiusių turistų skaičius per metus (tūkst. asmenų/ per metus) (vertinami Kėdainių TVIC apsilankę turistai)</t>
  </si>
  <si>
    <t>Veikloje dalyvaujančių partnerių skaičius</t>
  </si>
  <si>
    <t>03.10</t>
  </si>
  <si>
    <t xml:space="preserve">Finansuoti vaikų vasaros stovyklų ir kitų neformaliojo vaikų švietimo veiklų programas  </t>
  </si>
  <si>
    <t>Įrengti vėdinimo  ir kondicionavimo sistemas savivaldybės ugdymo įstaigose</t>
  </si>
  <si>
    <t>Vykdyti mamografijos paslaugų tęstinumo, kokybės gerinimo Kėdainių rajono savivaldybėje 2020-2025 m. programą</t>
  </si>
  <si>
    <t>Įsigytos įrangos skaičius / atliktų mamografijų ir vertinimo paslaugų skaičius per metus</t>
  </si>
  <si>
    <t>Įgyvendinti aplinkos atkūrimo, prevencines priemones, tvarkant vandens telkinius, jų pakrantes, vykdyti atliekų tvarkymo infrastruktūros plėtros priemones</t>
  </si>
  <si>
    <t>2/0</t>
  </si>
  <si>
    <t>Iš viso SK</t>
  </si>
  <si>
    <t xml:space="preserve">Kompensuoti dalį išlaidų savivaldybėms, siekiant šalinti  COVID-19 ligos (koronaviruso infekcijos) padarinius ir valdyti jos plitimą, esant valstybės lygio ekstremaliai situacijai </t>
  </si>
  <si>
    <t>Įsigyti priemonių, susijusių su visuomenės informavimu ir ekologiniu švietimu, kitos išlaidos</t>
  </si>
  <si>
    <t>Įgyvendinta projektų veiklų proc.</t>
  </si>
  <si>
    <t>Išsaugoti istorinę atmintį, tobulinti ir plėsti kultūros paslaugas Kėdainių krašto muziejuje, siekiant didinti jų prieinamumą</t>
  </si>
  <si>
    <t>Vystyti jaunimui palankią aplinką bei infrastruktūrą, plėsti ir skatinti įvairias jaunimo veiklas ir užimtumą</t>
  </si>
  <si>
    <t>Įgyvendintų veiklų, atnaujinant progimnaziją bei modernizuojant edukacines erdves einamaisiais metais, proc.</t>
  </si>
  <si>
    <t xml:space="preserve">Plėtoti kokybišką, visiems prieinamą, tęstinę švietimo sistemą savivaldybėje </t>
  </si>
  <si>
    <t>Siekti gyventojų sveikatos išsaugojimo, gerinant sveikatos priežiūros paslaugų kokybę ir prieinamumą</t>
  </si>
  <si>
    <t>Vykdyti endoskopinių paslaugų prieinamumo ir kokybės gerinimo Kėdainių rajono savivaldybėje 2020-2025 m. programą</t>
  </si>
  <si>
    <t>turizmo maršrutų, individualių ekskursijų programų rengimas</t>
  </si>
  <si>
    <t xml:space="preserve">Turizmo statistikos duomenų apskaita ir analizė, val. </t>
  </si>
  <si>
    <t>Skatinti aplinkos apsaugos iniciatyvas, vykdyti gyventojų aplinkosauginį švietimą</t>
  </si>
  <si>
    <t>Diegti pacientų eilių valdymo sistemą Kėdainių rajono asmens sveikatos priežiūros įstaigose</t>
  </si>
  <si>
    <t>Organizuoti brandos egzaminų sesiją, pagrindinio ugdymo pasiekimų patikrinimą, nacionalinį mokinių pasiekimų patikrinimą bei tyrimus</t>
  </si>
  <si>
    <t>Vykdyti skaitmeninio ugdymo plėtrą</t>
  </si>
  <si>
    <t>Įstaigų, plečiančių skaitmeninimą,  skaičius</t>
  </si>
  <si>
    <t>Užtikrinti efektyvią Kėdainių sporto centro veiklą, vykdyti organizuojamus renginius</t>
  </si>
  <si>
    <t xml:space="preserve">Ugdyti sveiką, aktyvų, savimi ir savo gebėjimais pasitikinti pilietį bei sudaryti sąlygas gyventojų fiziniam aktyvumui </t>
  </si>
  <si>
    <t>Finansuoti sporto šakų programas, iš jų:</t>
  </si>
  <si>
    <t xml:space="preserve">Finansuoti Vaikų mokymo plaukti veiklos programą, dalyvaujant projekte „Mokėk plaukti ir saugiau elgtis vandenyje“ </t>
  </si>
  <si>
    <t>Įrengti  valstybinės reikšmės kelių nuorodas į savivaldybės kultūros paveldo objektus</t>
  </si>
  <si>
    <t>&gt;300</t>
  </si>
  <si>
    <t>&gt;180</t>
  </si>
  <si>
    <t>Atlikti Paberžės klebonijos ir svirno restauravimo ir remonto darbus</t>
  </si>
  <si>
    <t xml:space="preserve">Dalyvauti projekte „Inovacijų keliu per buvusios LDK žemes“ </t>
  </si>
  <si>
    <t xml:space="preserve">Remontuoti Akademijos kultūros centrą </t>
  </si>
  <si>
    <t>6900</t>
  </si>
  <si>
    <t>Finansuotų vaikų dienos centrų  skaičius/veiklose dalyvavusių vaikų, jaunuolių  skaičius</t>
  </si>
  <si>
    <t>~335</t>
  </si>
  <si>
    <t>~450</t>
  </si>
  <si>
    <t>Įrengti vandens transporto priemonių nuleidimo vietą Angirių tvenkinyje</t>
  </si>
  <si>
    <t>Įrengtų aplinkai draugiškų priemonių skaičius</t>
  </si>
  <si>
    <t>1085</t>
  </si>
  <si>
    <t>793/43</t>
  </si>
  <si>
    <t xml:space="preserve">Modernizuotų šviestuvų skaičius / planuojamas elektros energijos sutaupymas, proc.  </t>
  </si>
  <si>
    <t>Parengti bendrojo ir ikimokyklinio ugdymo įstaigų (skyrių) pastatų modernizavimo technines dokumentacijas ir atlikti darbus</t>
  </si>
  <si>
    <r>
      <t>Parengti Babėnų kvartalo gatvių įrengimo projektus ir įrengti gatves (II etapas) (</t>
    </r>
    <r>
      <rPr>
        <i/>
        <sz val="9"/>
        <rFont val="Times New Roman"/>
        <family val="1"/>
        <charset val="186"/>
      </rPr>
      <t xml:space="preserve">Pergalės g., Žilvičių g., Draugystės g., Saulėlydžio g., Alksnių g., Daumantų g., Karklų g., Vyšnių sk., Jubiliejaus ir Kosmonautų g. akligatviai) </t>
    </r>
  </si>
  <si>
    <t>Įgyvendinti visuomenės aplinkosauginio švietimo priemones</t>
  </si>
  <si>
    <t>Organizuoti ir užtikrinti Kultūros ir sporto skyriaus veiklą kūno kultūros ir sporto srityje</t>
  </si>
  <si>
    <t>Įrengti, rekonstruoti, išplėsti vandentiekio ir/ar nuotekų tinklus Kėdainių mieste (Algirdo g., Parakinės g., Rūtų g., Pievų g., Šviesos g. )</t>
  </si>
  <si>
    <t>Parengtos techninės dokumentacijos skaičius/Atlikta einamaisiais metais numatytų darbų, proc.</t>
  </si>
  <si>
    <t>Atnaujinti ir plėsti Kėdainių rajono savivaldybės sporto infrastruktūrą, pritaikyti ją šiuolaikiniams poreikiams</t>
  </si>
  <si>
    <t>Parengtos tvarkybos dokumentacijos skaičius / Suremontuotų objektų skaičius</t>
  </si>
  <si>
    <t xml:space="preserve">Įrengti biologinius ar individualius  nuotekų valymo įrenginius </t>
  </si>
  <si>
    <t>Įgyvendinti projektą "Kėdainių gatvių apšvietimo modernizavimas"</t>
  </si>
  <si>
    <t>Kėdainių rajono savivaldybės smulkaus verslo rėmimo fondo administravimas</t>
  </si>
  <si>
    <t xml:space="preserve">Verslo aplinkos  statistikos duomenų  analizė, val. </t>
  </si>
  <si>
    <t>savivaldybės administracijos, Kėdainių TVIC ir verslą vienijančių asociacijų bendradarbiavimo stiprinimas</t>
  </si>
  <si>
    <t>Įgyvendinti projektą "Kėdainių miesto viešosios infrastruktūros, svarbios verslui, atnaujinimas ir plėtra"</t>
  </si>
  <si>
    <t>Teikti vienkartinę išmoką gimus vaikui Lietuvos Respublikos teritorijoje ir gyvenančiam Kėdainių rajono savivaldybėje</t>
  </si>
  <si>
    <t>Užtikrinti gyventojų saugumą, diegiant vaizdo stebėjimo ir saugumo priemones rajone</t>
  </si>
  <si>
    <r>
      <t>Užtikrinti gyventojų saugumą, diegiant vaizdo stebėjimo ir saugumo priemones mieste</t>
    </r>
    <r>
      <rPr>
        <b/>
        <sz val="10"/>
        <rFont val="Times New Roman"/>
        <family val="1"/>
        <charset val="186"/>
      </rPr>
      <t xml:space="preserve"> </t>
    </r>
  </si>
  <si>
    <t>Gerinti savivaldybės administracijos darbo kokybę, atnaujinant (diegiant) informacines sistemas, kompiuterinę įrangą,  užtikrinant sisteminį viešųjų ir administracinių paslaugų modernizavimą</t>
  </si>
  <si>
    <t>Įsigytos / palaikomos pacientų eilių valdymo sistemos įrangos skaičius</t>
  </si>
  <si>
    <t>Finansuoti dienos socialinės globos paslaugų teikimą Kėdainių socialinės globos namuose</t>
  </si>
  <si>
    <t xml:space="preserve">Kultūros centrų organizuojamų veiklų skaičius </t>
  </si>
  <si>
    <t xml:space="preserve">&gt;1000 </t>
  </si>
  <si>
    <t>Sudaryti saugias ugdymo sąlygas įstaigose, vykdančiose ugdymo programas</t>
  </si>
  <si>
    <t>Vykdyti WiFi prieigų tinklo plėtrą miesto ir rajono viešosiose erdvėse</t>
  </si>
  <si>
    <t>Vykdyti pirminės asmens sveikatos priežiūros paslaugų prieinamumo ir kokybės užtikrinimo Kėdainių rajono kaimiškųjų vietovių gyventojams 2017–2023 m. programą</t>
  </si>
  <si>
    <t>~1</t>
  </si>
  <si>
    <t>2/100</t>
  </si>
  <si>
    <t>Kompensuoti patirtas išlaidas už skiepijimo nuo COVID-19 ligos (koronaviruso infekcijos) paslaugas</t>
  </si>
  <si>
    <t>Paskiepytų vakcina gyventojų procentinė dalis (ne mažiau)</t>
  </si>
  <si>
    <t>Įrengti medicinos punktą Langakių kaime</t>
  </si>
  <si>
    <t>Gyventojų, galinčių pasinaudoti paslaugomis, skaičius</t>
  </si>
  <si>
    <t>~320</t>
  </si>
  <si>
    <t>1/1/1</t>
  </si>
  <si>
    <t>~1100</t>
  </si>
  <si>
    <t>~944</t>
  </si>
  <si>
    <t>IŠ viso SK</t>
  </si>
  <si>
    <t>Parengti vandentiekio ir nuotekų tinklų įrengimo  Krakių miestelio Klaipėdos, Lauko, Neries, Miško  ir P.Lukšio gatvėse techninę dokumentaciją ir atlikti darbus</t>
  </si>
  <si>
    <t>Įgyvendintų programų skaičius</t>
  </si>
  <si>
    <t>Vykdyti trūkstamos sveikatos priežiūros specialistų skatinimo dirbti Kėdainių rajono savivaldybės viešosiose asmens priežiūros įstaigose 2022-2026 m. programą</t>
  </si>
  <si>
    <t>Vykdyti anestezijos paslaugų vaikams ir suaugusiesiems kokybės gerinimo Kėdainių rajono savivaldybėje 2022-2027 m. programą</t>
  </si>
  <si>
    <t>Vykdyti rentgeno paslaugų atnaujinimo, kokybės gerinimo Kėdainių rajono savivaldybėje 2022-2027 m. programą</t>
  </si>
  <si>
    <t>Patalpų, kuriose įrengta vėdinimo (kondicionavimo) sistema, skaičius</t>
  </si>
  <si>
    <t>Kompensuoti švietimo įstaigų  darbuotojų važiavimo į/iš darbo išlaidas</t>
  </si>
  <si>
    <t>Finansuoti Kėdainių rajono moterų krizių centro  veiklos programą</t>
  </si>
  <si>
    <t>210/98</t>
  </si>
  <si>
    <t>340</t>
  </si>
  <si>
    <t>660/98</t>
  </si>
  <si>
    <t>8/155</t>
  </si>
  <si>
    <t xml:space="preserve">Atnaujinti Kėdainių miesto ir rajono progimnazijų ir gimnazijų stadionus /sporto aikštynus  </t>
  </si>
  <si>
    <t>Tobulinti ir plėsti kultūrinės informacijos paslaugas Kėdainių rajono savivaldybės  Mikalojaus Daukšos viešojoje bibliotekoje, siekiant didinti jų prieinamumą</t>
  </si>
  <si>
    <t>Atliktų tyrimų skaičius</t>
  </si>
  <si>
    <t>Organizuoti Tarptautinės jaunimo dienos renginį</t>
  </si>
  <si>
    <t xml:space="preserve">Dalyvauti jaunimo užimtumo vasarą ir integracijos į darbo rinką programoje </t>
  </si>
  <si>
    <t>Pagal programą įdarbintų 14-18 m. jaunuolių skaičius</t>
  </si>
  <si>
    <t>Skatinti nevyriausybinių organizacijų, bendruomeninių organizacijų plėtrą rajone</t>
  </si>
  <si>
    <t>Paskatintų iniciatyvų bei suorganizuotų veiklų skaičius</t>
  </si>
  <si>
    <t xml:space="preserve">Prižiūrėti ir tvarkyti bendro naudojimo teritorijas, įsigyti teritorijų priežiūrai reikalingą įrangą </t>
  </si>
  <si>
    <t xml:space="preserve">Informacijos sklaida, val. </t>
  </si>
  <si>
    <t>Informacijos apie Savivaldybės veiklą, sprendimus, projektus, renginius spaudoje, interneto svetainėje, televizijoje, socialiniuose tinkluose, leidiniuose ir kt. žiniasklaidos priemonėse skleidimas</t>
  </si>
  <si>
    <t>7</t>
  </si>
  <si>
    <t>Organizuoti ir užtikrinti Kėdainių sporto centro veiklą, organizuoti  ir vykdyti sveikatingumo bei sportinius renginius</t>
  </si>
  <si>
    <t>Asmenų, lankančių įstaigą, skaičius /sveikatingumo, sportinių renginių rajone skaičius</t>
  </si>
  <si>
    <t xml:space="preserve">Įvairaus amžiaus grupių šalies bokso čempionatuose iškovotų medalių skaičius/tarptautinėse bokso varžybose iškovotų medalių skaičius/sporto treniruočių stovyklų skaičius/paruoštų boksininkų šalies bokso rinktinei skaičius </t>
  </si>
  <si>
    <t>Sportuojančių vaikų skaičius/ dalyvaujančių LFF vaikų pirmenybėse komandų skaičius/FK "Nevėžis" vyrų komandos papildymas jaunais žaidėjais skaičius</t>
  </si>
  <si>
    <t>250/7/6</t>
  </si>
  <si>
    <t>Atlikti archeologinius ir kitus tyrinėjimus kultūros paveldo teritorijose, vykdyti paveldo objektams parengtų tvarkybos projektų ekspertizę, parengti sąmatas</t>
  </si>
  <si>
    <t>Einamaisiais metais numatomų atlikti tyrinėjimų/ Ekspertuotų projektų skaičius</t>
  </si>
  <si>
    <t>1/2</t>
  </si>
  <si>
    <t>Atlikti Bakainių piliakalnio su priešpiliu ir papiliu, priešpilio tvarkybos darbus</t>
  </si>
  <si>
    <t xml:space="preserve">Įgyvendinti dalyvaujamojo biudžeto iniciatyvų projektus "Justinavos pliažas" ir "Tako iki kabančio tilto per Nevėžį Surviliškyje sutvarkymas" </t>
  </si>
  <si>
    <t>Atnaujintų viešųjų erdvių, pritaikytų gyventojų poreikiams, skaičius</t>
  </si>
  <si>
    <t>~360</t>
  </si>
  <si>
    <t>~30</t>
  </si>
  <si>
    <t>Parengta techninė dokumentacija /trasos įrengimas, m</t>
  </si>
  <si>
    <t>Rekonstruoti Kęstučio g. nuotekų siurblinę</t>
  </si>
  <si>
    <t>Rekonstruoti ir išplėsti Dotnuvos valymo įrenginius</t>
  </si>
  <si>
    <t>Atnaujinti Kėdainių muzikos mokyklos pastato fasadą, laiptus į rūsį</t>
  </si>
  <si>
    <t>Grupių, klasių ir egzaminų centrų skaičius, kuriose įrengta vėdinimo (kondicionavimo) sistema</t>
  </si>
  <si>
    <t>Rekonstruojamų/naujai paklotų vandentiekio ir nuotekų tinklų, km</t>
  </si>
  <si>
    <t>Įrengtų/tvarkomų informacinių ženklinimo infrastruktūros objektų skaičius</t>
  </si>
  <si>
    <t>Įrengiamų dviračių takų, km</t>
  </si>
  <si>
    <t>Vykdyti bešeimininkių ir bepriežiūrių gyvūnų surinkimą, gaudymą bei karantinavimą</t>
  </si>
  <si>
    <t>Suprojektuoti ir įrengti naują geriamojo vandens tinklą Pelėdnagiai-Paobelys</t>
  </si>
  <si>
    <t>Rengti specialiuosius, bendruosius, detaliuosius, geodezinius planus bei  topografines nuotraukas</t>
  </si>
  <si>
    <t>Įrengtas gręžinys/ pastatytų vandens kolonėlių /  gerinimo stočių skaičius /  techninio projekto parengimas</t>
  </si>
  <si>
    <t>Suprojektuota vandentiekio ir nuotekų tinklų, m</t>
  </si>
  <si>
    <t xml:space="preserve"> Rekonstruoti/įrengti/modernizuoti Kėdainių rajono  gatvių apšvietimą</t>
  </si>
  <si>
    <t>Parengti Dotnuvos miestelio Tilto ir Vingio g.  vandentiekio ir nuotekų tinklų  išplėtimo projektą ir atlikti darbus</t>
  </si>
  <si>
    <t>Atlikti vietinės reikšmės kelių ir gatvių  inventorizaciją, kokybės kontrolę, diegti saugaus eismo ir darnaus judumo priemones</t>
  </si>
  <si>
    <t xml:space="preserve">Atlikti turto inventorizavimą, teisinę registraciją, parengti  dokumentus turto pardavimui  </t>
  </si>
  <si>
    <t xml:space="preserve">Einamaisiais metais numatyta atlikti darbų </t>
  </si>
  <si>
    <t>Vykdyti gyvūnų augintinių gerovės ir apsaugos 2020-2024 m. prevencinę programą</t>
  </si>
  <si>
    <t xml:space="preserve">VšĮ "Veržlusis Nevėžis" krepšinio komandos Kėdainių "Nevėžis - Optibet" veiklos programai </t>
  </si>
  <si>
    <t>Atlikti moksliniai taikomieji tyrimai / parengta projektinė dokumentacija / einamaisiais metais numatyta atliktų darbų</t>
  </si>
  <si>
    <t>1/0/0</t>
  </si>
  <si>
    <t>Kompleksiškai sutvarkyti ir pritaikyti bendruomenei ir verslui Kėdainių miesto viešąsias erdves (miesto parko, universalaus daugiafunkcio aikštyno prieigos)</t>
  </si>
  <si>
    <t>Parengti nuotekų tinklų įrengimo Josvainių mstl. P.Cvirkos g. projektą</t>
  </si>
  <si>
    <t>Suprojektuoti naujus vandentiekio tinklus Kęstučio-Birutės gatvėse</t>
  </si>
  <si>
    <t>1/~328</t>
  </si>
  <si>
    <t xml:space="preserve">Rekonstruoti šaligatvius pagal projektą "Kėdainių miesto Birutės, J.Basanavičiaus, Dotnuvos gatvių rekonstrukcija" </t>
  </si>
  <si>
    <t>~900</t>
  </si>
  <si>
    <t xml:space="preserve">Parengti projektus ir atnaujinti hidrotechninius įrenginius </t>
  </si>
  <si>
    <t>1/3000/  5000</t>
  </si>
  <si>
    <t xml:space="preserve">Vykdyti tinkamų ir saugių darbo sąlygų užtikrinimo, įrengiant vėdinimo bei kondicionavimo sistemas VšĮ PSPC 2022-2026 m. programą  </t>
  </si>
  <si>
    <t>Parengtos techninės dokumentacijos skaičius/ atnaujinamų objektų skaičius</t>
  </si>
  <si>
    <t>01.   02</t>
  </si>
  <si>
    <t>01.   03</t>
  </si>
  <si>
    <r>
      <t xml:space="preserve">Tvarkyti ir plėtoti </t>
    </r>
    <r>
      <rPr>
        <u/>
        <sz val="10"/>
        <rFont val="Times New Roman"/>
        <family val="1"/>
        <charset val="186"/>
      </rPr>
      <t>kaimiškųjų seniūnijų</t>
    </r>
    <r>
      <rPr>
        <sz val="10"/>
        <rFont val="Times New Roman"/>
        <family val="1"/>
        <charset val="186"/>
      </rPr>
      <t xml:space="preserve"> kelius ir gatves, atlikti kelių ir gatvių kokybės kontrolę, techninę priežiūrą, techninių projektų ekspertizę, eismo saugumo auditus</t>
    </r>
  </si>
  <si>
    <t>~60</t>
  </si>
  <si>
    <t>~40</t>
  </si>
  <si>
    <t>Koordinuoti koordinuotai teikiamas paslaugas vaikams nuo gimimo iki 18 m. ir vaiko atstovams</t>
  </si>
  <si>
    <r>
      <t>Savivaldybės biudžetas</t>
    </r>
    <r>
      <rPr>
        <b/>
        <sz val="12"/>
        <rFont val="Times New Roman"/>
        <family val="1"/>
        <charset val="186"/>
      </rPr>
      <t xml:space="preserve"> SB</t>
    </r>
  </si>
  <si>
    <r>
      <t xml:space="preserve">Valstybės biudžeto specialiosios tikslinės dotacijos lėšos </t>
    </r>
    <r>
      <rPr>
        <b/>
        <sz val="12"/>
        <rFont val="Times New Roman"/>
        <family val="1"/>
        <charset val="186"/>
      </rPr>
      <t>SBVB</t>
    </r>
  </si>
  <si>
    <r>
      <t xml:space="preserve">Aplinkos apsaugos rėmimo specialiosios programos lėšos </t>
    </r>
    <r>
      <rPr>
        <b/>
        <sz val="12"/>
        <rFont val="Times New Roman"/>
        <family val="1"/>
        <charset val="186"/>
      </rPr>
      <t>AA</t>
    </r>
  </si>
  <si>
    <r>
      <t xml:space="preserve">Iš pajamų už suteiktas paslaugas lėšos </t>
    </r>
    <r>
      <rPr>
        <b/>
        <sz val="12"/>
        <rFont val="Times New Roman"/>
        <family val="1"/>
        <charset val="186"/>
      </rPr>
      <t>ĮP</t>
    </r>
  </si>
  <si>
    <r>
      <t>Skolintos lėšos</t>
    </r>
    <r>
      <rPr>
        <b/>
        <sz val="12"/>
        <rFont val="Times New Roman"/>
        <family val="1"/>
        <charset val="186"/>
      </rPr>
      <t xml:space="preserve"> SK</t>
    </r>
  </si>
  <si>
    <r>
      <t xml:space="preserve">Kelių priežiūros ir plėtros programos lėšos </t>
    </r>
    <r>
      <rPr>
        <b/>
        <sz val="12"/>
        <rFont val="Times New Roman"/>
        <family val="1"/>
        <charset val="186"/>
      </rPr>
      <t>KPP</t>
    </r>
  </si>
  <si>
    <r>
      <t xml:space="preserve">Europos Sąjungos lėšos, užsienio fondų lėšos </t>
    </r>
    <r>
      <rPr>
        <b/>
        <sz val="12"/>
        <rFont val="Times New Roman"/>
        <family val="1"/>
        <charset val="186"/>
      </rPr>
      <t>ES</t>
    </r>
  </si>
  <si>
    <r>
      <t xml:space="preserve">Valstybės biudžeto lėšos </t>
    </r>
    <r>
      <rPr>
        <b/>
        <sz val="12"/>
        <rFont val="Times New Roman"/>
        <family val="1"/>
        <charset val="186"/>
      </rPr>
      <t>VB</t>
    </r>
  </si>
  <si>
    <r>
      <t xml:space="preserve">Privačios – investuotojų lėšos </t>
    </r>
    <r>
      <rPr>
        <b/>
        <sz val="12"/>
        <rFont val="Times New Roman"/>
        <family val="1"/>
        <charset val="186"/>
      </rPr>
      <t>PR</t>
    </r>
  </si>
  <si>
    <r>
      <t xml:space="preserve">Kiti finansavimo šaltiniai </t>
    </r>
    <r>
      <rPr>
        <b/>
        <sz val="12"/>
        <rFont val="Times New Roman"/>
        <family val="1"/>
        <charset val="186"/>
      </rPr>
      <t>KT</t>
    </r>
  </si>
  <si>
    <t xml:space="preserve">Sutvirtinti pažeistus Dotnuvėlės upelio krantus </t>
  </si>
  <si>
    <t>11 priedas</t>
  </si>
  <si>
    <t>Parengtos investicinės dokumentacijos skaičius</t>
  </si>
  <si>
    <t>Patvirtintų  planų skaičius</t>
  </si>
  <si>
    <t xml:space="preserve">Įrengta vandentiekio ir nuotekų tinklų, m </t>
  </si>
  <si>
    <t xml:space="preserve">Einamaisiais metais atlikta numatytų darbų, proc. </t>
  </si>
  <si>
    <t>Vykdyti E. sveikatos informacinės sistemos diegimo,  palaikymo ir tobulinimo VšĮ PSPC  ir VšĮ Kėdainių ligoninėje 2022-2026 m. programą</t>
  </si>
  <si>
    <t>Atlikti jaunimo problematikos tyrimą</t>
  </si>
  <si>
    <t>Suorganizuotų renginius skaičius</t>
  </si>
  <si>
    <t>Organizuoti Gyvūnų globos organizacijų rengiamų bešeimininkių kačių kastravimo programų įgyvendinimą</t>
  </si>
  <si>
    <t>Parengti vandentiekio ir nuotekų tinklų, nuotekų valyklos įrengimo  Langakių k. techninį projektą</t>
  </si>
  <si>
    <t xml:space="preserve">Užtikrinti 2022 metais Lietuvos Respublikos piniginės socialinės paramos nepasiturintiems gyventojams įstatymo įgyvendinimą dėl padidėjusių išlaidų būsto šildymo išlaidų kompensacijoms teikti </t>
  </si>
  <si>
    <t>Funkcijos vykdymo užtikrinimas</t>
  </si>
  <si>
    <t xml:space="preserve">Teikti ir administruoti asmeninę pagalbą </t>
  </si>
  <si>
    <t>Kurti modernias ir šiuolaikines mokymosi erdves Kėdainių kalbų mokykloje</t>
  </si>
  <si>
    <t>Atnaujinti Kėdainių J.Paukštelio progimnazijos vidaus erdves</t>
  </si>
  <si>
    <t xml:space="preserve">SB </t>
  </si>
  <si>
    <t xml:space="preserve">Einamaisiais metais numatyta atlikti darbų, proc. </t>
  </si>
  <si>
    <t>Įkurta šiuolaikiška moderni mokymosi erdvė</t>
  </si>
  <si>
    <t>Kompensuoti socialinių įstaigų  darbuotojų važiavimo į/iš darbo išlaidas</t>
  </si>
  <si>
    <t>Darbuotojų, kuriems kompensuojamos išlaidos, skaičius</t>
  </si>
  <si>
    <t xml:space="preserve">Įrengti reikalingą infrastruktūrą atlikėjams prie Kėdainių miesto parko didžiosios scenos </t>
  </si>
  <si>
    <t>Parengta vizija/techninė dokumentacija/ įrengta persirengimo/ poilsio/laukimo infrastruktūra atlikėjams</t>
  </si>
  <si>
    <t>Kompensuoti kultūros įstaigų  darbuotojų važiavimo į/iš darbo išlaidas</t>
  </si>
  <si>
    <t>1/4</t>
  </si>
  <si>
    <t>Tvarkomų kultūros paveldo objektų ar kultūros paveldo statinių skaičius</t>
  </si>
  <si>
    <t>1 priedas</t>
  </si>
  <si>
    <t>2 priedas</t>
  </si>
  <si>
    <t>3 priedas</t>
  </si>
  <si>
    <t>6 priedas</t>
  </si>
  <si>
    <t>7 priedas</t>
  </si>
  <si>
    <t>8 priedas</t>
  </si>
  <si>
    <t>9 priedas</t>
  </si>
  <si>
    <t xml:space="preserve">Teikti Metų žemdirbio apdovanojimą </t>
  </si>
  <si>
    <t>Teikti apdovanojimus aukšto meistriškumo sportininkams ir jų treneriams už sporto pasiekimus</t>
  </si>
  <si>
    <t xml:space="preserve">Teiktų premijų skaičius (ne mažiau) </t>
  </si>
  <si>
    <t>04 SPORTO VEIKLOS PLĖTRA</t>
  </si>
  <si>
    <t xml:space="preserve">Parengti Senojo Upytės kelio specialųjį planą ("Isos slėnis") </t>
  </si>
  <si>
    <t>Paramos pagal poreikį teikimas</t>
  </si>
  <si>
    <t>Sutvarkyti namų ūkiuose susidariusias asbesto atliekas</t>
  </si>
  <si>
    <t>Įsigyti tekstilės atliekų surinkimo konteinerius Kėdainių rajono savivaldybėje</t>
  </si>
  <si>
    <t xml:space="preserve">Finansinių įsipareigojimų vykdymas, proc. </t>
  </si>
  <si>
    <t>4</t>
  </si>
  <si>
    <t>~1775</t>
  </si>
  <si>
    <t>Gyventojų, kuriems gali būti suteiktos reikalingos pirminės asmens sveikatos priežiūros (taip pat ir profilaktinio darbo) paslaugos, skaičius</t>
  </si>
  <si>
    <t>Vykdyti Kėdainių lopšelio-darželio „Žilvitis“ infrastruktūros modernizavimo projektą</t>
  </si>
  <si>
    <t>80</t>
  </si>
  <si>
    <t xml:space="preserve">Parengti buitinių nuotekų tinklų įrengimo ir išplėtimo projektą  Surviliškio kaime </t>
  </si>
  <si>
    <t>Oro kabelinės linijos įrengimas, m / pakeistų atramų/šviestuvų skaičius</t>
  </si>
  <si>
    <t>860/5/  25</t>
  </si>
  <si>
    <t>~1280</t>
  </si>
  <si>
    <t>&gt;400</t>
  </si>
  <si>
    <t>&gt;10</t>
  </si>
  <si>
    <t>Įsigytų konteinerių skaičius</t>
  </si>
  <si>
    <t>Rekonstruoti  miesto pramoninę siurblinę</t>
  </si>
  <si>
    <t>Rekonstruoti Dariaus ir Girėno  g. nuotekų tinklus</t>
  </si>
  <si>
    <t>Sužiedinti vandentiekio tinklą Lančiūnavos km, Alksnių-Užvalkių g.</t>
  </si>
  <si>
    <t>Rekonstruoti Josvainių miestelio  nuotekų tinklus Paliepių, Topolių , Labūnavos g</t>
  </si>
  <si>
    <t>Rekonstruotų nuotekų tinklų , m</t>
  </si>
  <si>
    <t>51</t>
  </si>
  <si>
    <t>53</t>
  </si>
  <si>
    <t>54</t>
  </si>
  <si>
    <t>18/12/8</t>
  </si>
  <si>
    <t>23/5/14/1</t>
  </si>
  <si>
    <t>13/2</t>
  </si>
  <si>
    <t>Sutvarkyta asbesto atliekų, t.</t>
  </si>
  <si>
    <t>Įsigytų edukacinių priemonių skaičius</t>
  </si>
  <si>
    <t>01.   01</t>
  </si>
  <si>
    <t>01.  04</t>
  </si>
  <si>
    <t>01. 05</t>
  </si>
  <si>
    <t>Asociacijos "Krepšinio naktis" 3 prieš 3 krepšinio komandos veiklos programai</t>
  </si>
  <si>
    <t>Užtikrinti 2022 metais Lietuvos Respublikos piniginės socialinės paramos nepasiturintiems gyventojams įstatymo įgyvendinimą dėl valstybės remiamų pajamų dydžio padidinimo</t>
  </si>
  <si>
    <t>Teikti vienkartines išmokas įsikurti gyvenamojoje vietoje savivaldybės teritorijoje ir (ar) mėnesines kompensacijas vaiko ugdymo pagal ikimokyklinio ir priešmokyklinio ugdymo programą</t>
  </si>
  <si>
    <t>Teikti tikslines kompensacijas, išmokas neįgaliesiems</t>
  </si>
  <si>
    <t>Atnaujintos/įrengtos ženklinimo infrastruktūros objektų skaičius Kėdainių mieste ir rajone</t>
  </si>
  <si>
    <t>Įrengta Ekstremaliųjų situacijų operacijų centro patalpa/Diegiamų šiuolaikinių elektroninių akustinių sirenų skaičius</t>
  </si>
  <si>
    <t>5 priedas</t>
  </si>
  <si>
    <t>4 priedas</t>
  </si>
  <si>
    <t>3/24</t>
  </si>
  <si>
    <t>Užtikrinti ugdymo programų įgyvendinimą ir tinkamą ugdymo (si) aplinką  Kėdainių Dailės, Kalbų ir Muzikos mokyklose</t>
  </si>
  <si>
    <t xml:space="preserve">Vykdyti Pirminės asmens sveikatos priežiūros prieinamumo užtikrinimo Kėdainių r. Pernaravos seniūnijos Langakių kaimo gyventojams programą </t>
  </si>
  <si>
    <t>Asmenų, gaunančių socialinę pašalpą ir kompensacijas, skaičius</t>
  </si>
  <si>
    <t>Mokinių, gaunančių būtiniausius mokinio reikmenis, skaičius</t>
  </si>
  <si>
    <t>Globojamų asmenų skaičius/globojamų asmenų, kuriems teikiamos paslaugos, procentas, palyginus su visais asmenimis, kuriems nustatytas paslaugos poreikis</t>
  </si>
  <si>
    <t>Socialinių darbuotojų ir atvejo vadybininkų darbui su šeimomis, patiriančiomis socialinę riziką, skaičius/šeimų, kurioms teikiamos paslaugos,  procentas, palyginus su visomis šeimomis, kurioms nustatytas paslaugos poreikis</t>
  </si>
  <si>
    <t>Vaikų, gaunančių nemokamą maitinimą, skaičius</t>
  </si>
  <si>
    <t>Asmenų, gaunančių šalpos išmokas, skaičius</t>
  </si>
  <si>
    <t>Asmenų, gaunančių išmokas vaikams, skaičius</t>
  </si>
  <si>
    <t>Neįgaliųjų, gavusių paslaugas, skaičius</t>
  </si>
  <si>
    <t>Pritaikytų būstų neįgaliesiems skaičius</t>
  </si>
  <si>
    <t>Asmenų, gavusių kompensacijas, skaičius</t>
  </si>
  <si>
    <t>Kompensuoti iki 2022 m. birželio 13 d. savivaldybės patirtas išlaidas užsieniečiams, pasitraukusiems iš Ukrainos dėl Rusijos Federacijos karinių veiksmų Ukrainoje, priimti ir pagalbai jiems teikti įgyvendinant Lietuvos Respublikos piniginės socialinės paramos nepasiturintiems gyventojams įstatymą</t>
  </si>
  <si>
    <t>Asmenų, gaunančių išmokas, skaičius</t>
  </si>
  <si>
    <t>Asmenų, gaunančių socialines paslaugas, skaičius /asmenų, kuriems teikiamos paslaugos procentas, palyginus su visais asmenimis, kuriems nustatytas paslaugos poreikis</t>
  </si>
  <si>
    <t>Einamaisiais metais pagal poreikį atliktų  remontų socialiniuose būstuose skaičius, proc.</t>
  </si>
  <si>
    <t>Užimta vieta 2021/2022m. LKL čempionate/ žiūrovų, stebinčių rungtynes, skaičiaus vidurkis/socialinių projektų krašto bendruomenei skaičius / vasaros stovyklų kėdainiečiams vaikams skaičius</t>
  </si>
  <si>
    <t>Užimta vieta LFF pirmosios lygos pirmenybėse / žiūrovų, stebinčių rungtynes, skaičiaus vidurkis/ sportinių-mokomųjų stovyklų skaičius/išugdytų kėdainiečių, atstovaujančių FK "Nevėžis" suaugusiųjų komandoje, skaičius</t>
  </si>
  <si>
    <t>Turnyrų, kuriuose dalyvauta, skaičius/ Tarptautinių FIBA "Challenger" turnyrų, kuriuose dalyvauta, skaičius</t>
  </si>
  <si>
    <t xml:space="preserve">Organizuoti ir užtikrinti Kėdainių rajono savivaldybės Mikalojaus Daukšos viešosios bibliotekos bei jos filialų veiklą </t>
  </si>
  <si>
    <t>Finansuoti Atviro jaunimo centro ir atvirųjų jaunimo erdvių veiklos projektus</t>
  </si>
  <si>
    <t>Skaičius objektų, esančių Kultūros vertybių registre, kurių duomenys bus tikslinami, ir skaičius objektų, kurie planuojami įrašyti į Kultūros vertybių registrą</t>
  </si>
  <si>
    <t>Kulto pastatų, kuriems skirtas finansavimas tvarkybos darbams atlikti, skaičius</t>
  </si>
  <si>
    <t>Modernizuoti Kėdainių krašto muziejaus Daugiakultūrį centrą</t>
  </si>
  <si>
    <t>Atlikti kultūros paveldo objektų ar objektų, esančių kultūros paveldo teritorijų prieigose, tvarkybos darbus seniūnijose</t>
  </si>
  <si>
    <t xml:space="preserve">Vykdyti rezistentų paminklinio akmens ir teritorijos, apimančios masinę kapavietę, sutvarkymo darbus (Skongalio g.) </t>
  </si>
  <si>
    <t xml:space="preserve">Įgyvendinti kultūros paveldo objektų, esančių Kėdainių rajono savivaldybės teritorijoje, ir kultūros paveldo statinių, esančių Kėdainių senamiesčio dalyje, išsaugojimo darbų finansavimo programą </t>
  </si>
  <si>
    <t>Parengti Akademijos parko tvarkybos  bei techninius projektus ir atlikti darbus</t>
  </si>
  <si>
    <t>Parengta techninė dokumentacija / atlikta einamaisiais metais numatytų darbų, proc.</t>
  </si>
  <si>
    <t>Seniūnijų, kuriose vykdyta gatvių apšvietimo tinklų priežiūra ir remontas, skaičius</t>
  </si>
  <si>
    <t>Parengti projektus ir rekonstruoti/ remontuoti Janonio g., V, Svirskio g., Kruopinių g., Elevatoriaus g. (nuo pervažos ties įmonėmis), Liepų al. gatves)</t>
  </si>
  <si>
    <t>Projektų, vykdomų apmokėjimo kompensavimo būdus, skaičius</t>
  </si>
  <si>
    <t>Seniūnijų skaičius, kuriose įgyvendinamos želdynų ir želdinių apsaugos, tvarkymo, būklės stebėsenos, želdynų kūrimo, želdinių veisimo ir inventorizavimo priemonės</t>
  </si>
  <si>
    <t>Sutvarkyti naudotas padangas, kurių turėtojų nustatyti neįmanoma arba kurie neegzistuoja</t>
  </si>
  <si>
    <t xml:space="preserve">Atliktų einamaisiais metais numatytų darbų, proc. </t>
  </si>
  <si>
    <t>Paramos paraiškų pagal Lietuvos kaimo plėtros 2014–2020 metų programos priemonės „Rizikos valdymas“ veiklos srities ,,Pasėlių, gyvūnų ir augalų draudimo įmokos“, susijusios su pasėlių ir augalų, ūkinių gyvūnų draudimo įmokų kompensavimu, skaičius</t>
  </si>
  <si>
    <t>Gyvenviečių, kuriose atlikti drenažo remonto darbai, skaičius</t>
  </si>
  <si>
    <t xml:space="preserve">Suteiktų  informacinių, konsultacinių paslaugų ūkio subjektams ir asmenims pagal paklausimus skaičius, vnt. </t>
  </si>
  <si>
    <t>Subjektų, kuriems suteikta finansinė parama, skaičius</t>
  </si>
  <si>
    <t>Prašymų, į kuriuos atsakymai fiziniams asmenims pateikti per įstatymais nustatytus terminus
dalis nuo visų gautų prašymų, proc.</t>
  </si>
  <si>
    <t>Užregistruotų civilinės būklės aktų skaičius</t>
  </si>
  <si>
    <t>Kompensuoti savivaldybės patirtas išlaidas valdant nepaprastąją padėtį dėl užsieniečių, pasitraukusių iš Ukrainos dėl Rusijos Federacijos karinių veiksmų Ukrainoje</t>
  </si>
  <si>
    <t>Įstaigų, kurioms kompensuojamos išlaidos / asmenų,  pasitraukusių iš Ukrainos dėl Rusijos Federacijos karinių veiksmų Ukrainoje, skaičius</t>
  </si>
  <si>
    <t>Programų, kuriose dalyvauja savivaldybė, skaičius</t>
  </si>
  <si>
    <t>Įgyvendintų ekstremaliųjų situacijų prevencijos priemonių plano vykdymo procentas</t>
  </si>
  <si>
    <t>10 priedas</t>
  </si>
  <si>
    <t>Planuotos reikšmės</t>
  </si>
  <si>
    <t>Faktinės reikšmės</t>
  </si>
  <si>
    <t>Nuokrypio nuo plano priežastys, pastabos, komentarai</t>
  </si>
  <si>
    <t>1 lentelė. 01 Švietimo ir ugdymo programos tikslų, uždavinių, priemonių, asignavimų ir vertinimo kriterijų 2022 m. įgyvendinimo ataskaita</t>
  </si>
  <si>
    <t>*Patvirtinti  2022-ųjų m. asignavimai (tūkst. Eur)</t>
  </si>
  <si>
    <t>** Patikslinti 2022-ųjų m. asignavimai (tūkst. Eur)</t>
  </si>
  <si>
    <t>2 lentelė. 02 Sveikatos apsaugos programos tikslų, uždavinių, priemonių, asignavimų ir vertinimo kriterijų 2022 m. įgyvendinimo ataskaita</t>
  </si>
  <si>
    <t>3 lentelė. 03 Socialinės apsaugos plėtojimo programos tikslų, uždavinių, priemonių, asignavimų ir vertinimo kriterijų 2022 m. įgyvendinimo ataskaita</t>
  </si>
  <si>
    <t>4 lentelė. 04 Sporto veiklos plėtros programos tikslų, uždavinių, priemonių, asignavimų ir vertinimo kriterijų 2022 m. įgyvendinimo ataskaita</t>
  </si>
  <si>
    <t>5 lentelė.  05 Kultūros veiklos plėtros programos tikslų, uždavinių, priemonių, asignavimų ir vertinimo kriterijų 2022 m. įgyvendinimo ataskaita</t>
  </si>
  <si>
    <t>6 lentelė. 06 Kultūros paveldo išsaugojimo, turizmo skatinimo ir vystymo programos tikslų, uždavinių, priemonių, asignavimų ir vertinimo kriterijų 2022 m. įgyvendinimo ataskaita</t>
  </si>
  <si>
    <t>7 lentelė.  07 Infrastruktūros objektų priežiūros ir plėtros programos tikslų, uždavinių, priemonių, asignavimų ir vertinimo kriterijų 2022 m. įgyvendinimo ataskaita</t>
  </si>
  <si>
    <t>8 lentelė. 08 Aplinkos apsaugos  programos  tikslų, uždavinių, priemonių, asignavimų ir vertinimo kriterijų 2022 m. įgyvendinimo ataskaita</t>
  </si>
  <si>
    <t>9 lentelė. 09 Žemės ūkio plėtros ir melioracijos programos tikslų, uždavinių, priemonių, asignavimų ir vertinimo kriterijų 2022 m. įgyvendinimo ataskaita</t>
  </si>
  <si>
    <t>10 lentelė. 10 Paramos verslui bei verslo plėtros programos tikslų, uždavinių, priemonių, asignavimų ir vertinimo kriterijų 2022 m. įgyvendinimo ataskaita</t>
  </si>
  <si>
    <t>11 lentelė. 11 Savivaldybės valdymo tobulinimo programos tikslų, uždavinių, priemonių, asignavimų ir vertinimo kriterijų 2022 m. įgyvendinimo ataskaita</t>
  </si>
  <si>
    <t>Teikti finansinę paramą verslą pradedantiems ar sunkumų patiriantiems SVV subjektams Kėdainių rajone per Savivaldybės smulkiojo verslo rėmimo fondą (SVRF)</t>
  </si>
  <si>
    <t>Suorganizuotas verslininkų pagerbimo renginys ,,Verslo diena", nominuojant verslininkus pagal patvirtintus konkurso nuostatus</t>
  </si>
  <si>
    <t>Įvykdyta. Septintą kartą apdovanoti 4 labiausiai rajonui nusipelnę ir per metus pasižymėję verslo atstovai. Taip pat padėkota dar 4 rajono verslams, kurie netradiciškai pasižiūri į kasdienybę ir siekia bendros krašto gerovės. Apdovanotas Kauno prekybos, pramonės ir amatų rūmų rengiamo konkurso ,,Sukurta Kėdainių rajone“ nugalėtojas.</t>
  </si>
  <si>
    <t>Vykdoma. Investicijoms parengti Vandenvietės g.  (nuo Pramonės g. iki Sandėlių g.)  ir Vakarų g. rekonstravimo bei paviršinio vandens ir lietaus nuotekų sistemų LEZ teritorijoje rekonstrukcijos techniniai projektai</t>
  </si>
  <si>
    <t>1/40,3</t>
  </si>
  <si>
    <t>Įsigytos įrangos skaičius</t>
  </si>
  <si>
    <t>Įvykdyta. Įgyvendinant programą savivaldybės biudžeto lėšomis dantų protezavimo paslauga suteikta 41 asmeniui</t>
  </si>
  <si>
    <t>Įvykdyta. Įgyvendinant programą vykdytas  E. sveikatos IS funkcionalumų palaikymas, atnaujinimas ir diegimas, IKT įrangos modernizavimas, apmokyti nauji darbuotojai</t>
  </si>
  <si>
    <t>Įvykdyta.  Programos lėšomis mokėtos lizingo įmokos už įsigytą  universalų distancinį valdymo rentgeno diagnostikos aparatą, pirkti tuberkulino mėginiai</t>
  </si>
  <si>
    <t>1/3589/</t>
  </si>
  <si>
    <t xml:space="preserve">Įvykdyta. Programos lėšomis išmokėtos lizingo įmokos  už įsigytą echoskopą. </t>
  </si>
  <si>
    <t>Įsigytos įrangos skaičius/ vidutinis atliktų ultragarsinių tyrimų skaičius 1 gydytojui</t>
  </si>
  <si>
    <t>Įvykdyta. Programos lėšomis mokamos lizingo įmokos  už įsigytą ultragarsinį aparatą. Vienas gydytojas vidutiniškai atliko 354 vnt. ultragarsinius tyrimus</t>
  </si>
  <si>
    <t xml:space="preserve">Įvykdyta. Programos lėšomis mokamos lizingo įmokos už skaitmenizuoto mamografo įsigijimą, atlikta 5814 mamografijų ir vertinimo paslaugų </t>
  </si>
  <si>
    <t>Įvykdyta. Įsigyta ir sumontuota VŠĮ Kėdainių PSPC registratūroje Eilių valdymo sistema</t>
  </si>
  <si>
    <t xml:space="preserve">Įsigytos įrangos skaičius </t>
  </si>
  <si>
    <t xml:space="preserve">Įvykdyta. Įsigytas skaitmeninis rentgeno aparatas. Įmokėta pradinė lizingo įmoka. </t>
  </si>
  <si>
    <t>Įvykdyta. Iš programos lėšų 32 kabinetuose/patalpose įrengi kondicionieriai</t>
  </si>
  <si>
    <t>Įvykdyta. Metų medikės vardas ir sidabro ženklas „Už nuopelnus“ įteikta  Kėdainių PSPC vyr. slaugos specialistei, bendruomenės slaugytojai, COVID-19 mobiliojo patikros punkto koordinatorei Raimondai Pučėtienei</t>
  </si>
  <si>
    <t>Vykdoma. Dalinai kofinansuotas PSPC įgyvendinamas projektas. Atliktas numatytų ambulatorijų patalpų remontas, įsigyta įranga pirminės sveikatos priežiūros paslaugų teikimui</t>
  </si>
  <si>
    <t>Įvykdyta. Baigti Langakių medicinos punkto įrengimo darbai</t>
  </si>
  <si>
    <t>Ikimokyklinio ir mokyklinio ugdymo įstaigų sveikatos kabinetų, kuriuose atliktas  remontas, skaičius</t>
  </si>
  <si>
    <t>Vykdoma. Projektą įgyvendina Kėdainių visuomenės sveikatos biuras. 2022 m.  suremontuota 10 mokyklų sveikatos kabinetų: Labūnavos Nociūnų ir Pelėdnagių skyriai, Truskavos ir Surviliškio pagrindinėse mokyklose ir 6 ikimokyklinio ugdymo įstaigos.</t>
  </si>
  <si>
    <t>500/      4,61</t>
  </si>
  <si>
    <t xml:space="preserve">Tikslinių grupių asmenys, dalyvaujantys projekte/pasitenkinimo suteiktomis paslaugomis lygis penkių balų sistemoje </t>
  </si>
  <si>
    <t>Vykdoma. Projektą įgyvendina Kėdainių visuomenės sveikatos biuras. Projekto įgyvendinimo metu tikslinėms grupėms psichologas suteikė 353 konsultacijas</t>
  </si>
  <si>
    <t>500/      5</t>
  </si>
  <si>
    <t>Vykdoma. Projektą įgyvendina Kėdainių PSPC. Projekto įgyvendinimo metu tuberkulioze sergantiems pacientams, ambulatorinio gydymo metu  dalijami maisto talonai</t>
  </si>
  <si>
    <t>Atnaujintos ir E. sveikatos IS funkcionalumui pritaikytos įrangos skaičius (kompl.).</t>
  </si>
  <si>
    <t>2144/53080</t>
  </si>
  <si>
    <t>Įvykdyta. Įvykdytos visos valstybės deleguotos visuomenės sveikatos priežiūros funkcijos ir priemonės pagal planus ir vertinimo kriterijus, vykdytos tikslinės programos.</t>
  </si>
  <si>
    <t>Įvykdyta.  Programos lėšomis dalinai finansuotos ambulatorijų ir medicinos punktų komunalinės  išlaidos, įsigyti 2 odontologiniai įrenginiai (Josvainių ir Dotnuvos amb.).</t>
  </si>
  <si>
    <t>Įvykdyta. Neveiksnių asmenų būklės peržiūrėjimo komisija peržiūrėjo 63 asmenų būklę</t>
  </si>
  <si>
    <t xml:space="preserve">Įvykdyta. Kėdainių TVIC vykdė lankytojų, kaimo turizmo, apgyvendinimo įmonių, muziejų duomenų apskaitą ir analizę </t>
  </si>
  <si>
    <t xml:space="preserve">Įvykdyta. Kultūros ir sporto skyrius, bendradarbiaudamas su rajono sporto nevyriausybinėmis organizacijomis, biudžetinėmis įstaigomis, 2022 m. organizavo krepšinio, futbolo, bokso, šachmatų, stalo teniso, sportinių šokių, lengvosios atletikos,  dviračių sporto, karate, kultūrizmo, žolės riedulio ir kitų sporto šakų varžybas, respublikinius, tarptautinius ir kitus renginius. </t>
  </si>
  <si>
    <t>500/ 14</t>
  </si>
  <si>
    <t>Įvykdyta. Finansuota 14 gyventojų fizinio aktyvumo plėtros bei 11 sporto veiklos projektų. Projektų veiklose dalyvavo per 2,1 tūkst. asmenų</t>
  </si>
  <si>
    <t xml:space="preserve">Įvykdyta. Kaimiškosiose seniūnijose dirbo sporto metodininkai, kurie užtikrino sportinę veiklą mokyklų sporto salėse </t>
  </si>
  <si>
    <t>Įvykdyta. 2022 m. Kėdainių TVIC sulaukė 28,8 proc. daugiau lankytojų nei 2021 m. (iš viso 10,3 tūkst. lankytojų). 81,4 proc. visų lankytojų - lietuviai, 18,6 proc. - užsienio turistai. Didžioji dalis užsienio turistų - lenkai bei latviai.</t>
  </si>
  <si>
    <t>Įvykdyta. Kėdainių TVIC dalyvavo turizmo parodoje "Adventur", Jūros šventės, Ukmergės šventės ir "Sostinės dienų" turizmo gatvėse. Dalyvavimas miestų švenčių turizmo gatvėse itin pasiteisina, nes pasiekia tikslingą ir plačią tikslinę auditoriją</t>
  </si>
  <si>
    <t xml:space="preserve">Įvykdyta. Informacija populiarinanti  Kėdainių kraštą, talpinamos socialiniame tinkle „Facebook“ lietuvių ir anglų kalbomis (,,Kėdainių turizmo ir verslo informacijos centras“, ,,Kėdainių senamiestis“, ,,Kėdainiai tourism and business“): pateikiama aktuali informacija apie renginius, lankytinus objektus ir paslaugas. Skelbiami įrašai Kėdainių TVIC Instagram ir Twitter paskyrose. Taip pat apie TVIC veiklą ir naujienas skelbiama Kėdainių rajono spaudai bei televizijai. Organizuoti įvairūs konkursai. suteikta galimybė naudotis mobiliąja programėle "Visit Kėdainiai". </t>
  </si>
  <si>
    <t xml:space="preserve">Paklausimų, konsultacijų telefonu, internetu, centre teikimas, val. </t>
  </si>
  <si>
    <t>Įvykdyta. 2022 m. buvo vykdomos numatytos priemonės: skatinamas naujų verslo įmonių steigimas, skleidžiama informacija ir kuriama konsultavimo informavimo sistema, atnaujinama įstaigos duomenų  bazė, plėtotas bendradarbiavimas su Užimtumo tarnybos Šiaulių departamento Kėdainių skyriumi. 2022 m. Kėdainių TVIC darbuotojai atsakė į 1 390 paklausimus, suteikė 480 val. verslo konsultacijų Per 2022 m. verslą pradėjo 120 naujai įregistruotų įmonių, t.y. 4,3 proc. daugiau nei 2021 m. Kėdainių TVIC konsultacijų ir/ar suteikta pagalba įsikūrė 33 naujos įmonės (iš 120)</t>
  </si>
  <si>
    <t>Įvykdyta. Išmoka skirta 8846 vaikams</t>
  </si>
  <si>
    <t>Įvykdyta. Globojamų asmenų su sunkia negalia skaičius pastaraisiais metais didėja, daugėja tiek dienos socialinės globos paslaugų  namuose, tiek stacionariose įstaigose gavėjų</t>
  </si>
  <si>
    <t xml:space="preserve">Įvykdyta. Socialines paslaugas rajone teikė 6 įstaigos </t>
  </si>
  <si>
    <t>Įvykdyta. Asmenims išmokėtos tikslinės kompensacijos</t>
  </si>
  <si>
    <t>Vykdoma. Projektą įgyvendina Kėdainių bendruomenės centras. Projektui gautas papildomas finansavimas, pratęstos projekto įgyvendinimo veiklos</t>
  </si>
  <si>
    <t>Įvykdyta. Išlaidos finansuotos 437 asmenims</t>
  </si>
  <si>
    <t>Įvykdyta. Parama suteikta 1740 asmenims</t>
  </si>
  <si>
    <t>Įvykdyta. Parama suteikta 182 asmenims</t>
  </si>
  <si>
    <t>Finansavimą gali gauti asmenys, pateikę prašymą, tačiau pateiktų prašymų skirti kompensacijas 2022 m. nebuvo</t>
  </si>
  <si>
    <t>Įvykdyta. Vykdytas viešinimas dėl galimybės pasinaudoti šia paslauga, 9 asmenys (šeimos) kreipėsi dėl kompensacijų</t>
  </si>
  <si>
    <t xml:space="preserve">Asmenų, gavusių būsto nuomos ar išperkamosios būsto nuomos mokesčių dalies kompensaciją, skaičius </t>
  </si>
  <si>
    <t>Asmenų, gaunančių išmokas,  skaičius</t>
  </si>
  <si>
    <r>
      <t>Įvykdyta. Per 2022 m. verslininkams skirta SVRF parama už 76,5 tūkst. Eur  pagal</t>
    </r>
    <r>
      <rPr>
        <sz val="10"/>
        <color rgb="FFFF0000"/>
        <rFont val="Times New Roman"/>
        <family val="1"/>
        <charset val="186"/>
      </rPr>
      <t xml:space="preserve"> </t>
    </r>
    <r>
      <rPr>
        <sz val="10"/>
        <rFont val="Times New Roman"/>
        <family val="1"/>
        <charset val="186"/>
      </rPr>
      <t xml:space="preserve">6 priemones. </t>
    </r>
    <r>
      <rPr>
        <sz val="10"/>
        <rFont val="Times New Roman"/>
        <family val="1"/>
      </rPr>
      <t xml:space="preserve">Populiariausios Smulkiojo verslo rėmimo fondo paramos priemonės buvo dvi: įrangos/darbo priemonių įsigijimo dalinis išlaidų kompensavimas (pasinaudojo 21 pradedanti veiklą įmonė, skirta parama už 42,2 tūkst. Eur) ir  naujų darbo vietų kūrimo – sukurta 19 naujų darbo vietų. Finansinės paramos pagal šią priemonę buvo suteikta už 32,2 tūkst. Eur.
2022 m. Kėdainių rajono savivaldybės suteiktos vidutinis finansinės paramos dydis 1 verslo subjektui buvo 2 012,42 Eur, o vidutinė finansinė parama naujai darbo vietai – 1 693,98 Eur.
</t>
    </r>
  </si>
  <si>
    <t>Parengtos techninės dokumentacijos skaičius / investicijoms parengtų/pagerintų viešųjų teritorijų plotas, ha (iš viso)</t>
  </si>
  <si>
    <t>2/                ~4,8</t>
  </si>
  <si>
    <t>Įvykdyta. Neįgaliųjų poreikiams pritaikyti 7 būstai</t>
  </si>
  <si>
    <t>Įvykdyta. Įgyvendinti 6 Kėdainių rajono neįgaliuosius atstovaujančių organizacijų pateikti socialinės reabilitacijos paslaugų neįgaliems asmenims projektai, kuriuose dalyvavo  479 neįgalūs asmenys</t>
  </si>
  <si>
    <t>Įvykdyta.  Vykdytos duomenų rinkinio tvarkymo funkcijos</t>
  </si>
  <si>
    <t>Įvykdyta.  Suremontuota drenažo sistemų 7,5 ha plote, 43,14 km magistralinių griovių, 22 vandens pralaidos, prižiūrimi 9,2 km apsauginių pylimų, 1 vandens siurblinė, nušienauta 85,27 ha griovių šlaitų.</t>
  </si>
  <si>
    <t xml:space="preserve">Įvykdyta. 2138 mokiniui kompensuota nemokamo maitinimo kaina. </t>
  </si>
  <si>
    <t>Įvykdyta. Įgyvendinant Aplinkos monitoringo 2019-2024 m. programos priemonės vykdytas aplinkos oro, paviršinio vandens (gyvulininkystės kompleksų nuotekų), požeminio vandens, dirvožemio ir aplinkos triukšmo monitoringas, taip pat atlikti Nevėžio, Obelies, Šerkšnio upių vandens tyrimai</t>
  </si>
  <si>
    <t>Įvykdyta. Seniūnijoms skirtos lėšos želdiniams įsigyti, želdynams prižiūrėti, pakabintos Kaštoninės keršakandės gaudyklės</t>
  </si>
  <si>
    <t>502</t>
  </si>
  <si>
    <t>11342</t>
  </si>
  <si>
    <t>Įvykdyta. Projektą  įgyvendina  Kėdainių socialinės globos namai. Paslaugos teiktos 5 asmenims, iš kurių 4 - su  negalia</t>
  </si>
  <si>
    <t>9/175</t>
  </si>
  <si>
    <t>Įvykdyta. Finansuoti 9 vaikų dienos centrai: Kėdainių pagalbos šeimai centro vaikų dienos centras (25 vaikai), VšĮ „Laiptai į viltį“ (20 vaikų), Vaikų dienos centras „Tavo svajonė“ (20 vaikų), Gudžiūnų bendruomenės centras (25 vaikai), Ažytėnų bendruomenės centras (15 vaikų), Asociacija „Trinus“ (25 vaikai), Tiskūnų bendruomenės centras (15 vaikų), Alternatyviojo ugdymo centras (15 vaikų), "Mes kitokie vaikai" (15 vaikų)</t>
  </si>
  <si>
    <t>Įvykdyta. Teikta pagalba krizines situacijas ir smurtą artimoje aplinkoje išgyvenantiems asmenims, smurto artimoje aplinkoje prevencinė ̸ švietėjiška veikla, taip pat veikla skirta lyčių lygybės klausimams, šeimos gerovės didinimui bei socialinės atskirties mažinimui, vykdyta Daiktų ir Maisto banko paslauga</t>
  </si>
  <si>
    <t>Įvykdyta. 498 asmenims kompensuotas kainų skirtumas už šildymą. Lėšų poreikis kompensacijoms skiriamas atsižvelgiant į gyventojų gaunamas pajamas, šildymo sezono trukmę</t>
  </si>
  <si>
    <t xml:space="preserve">Įvykdyta.  5796 asmenims kompensuota karšto ir šalto vandens pardavimo kaina. </t>
  </si>
  <si>
    <t>Įvykdyta.  Metų socialinio darbuotojo apdovanojimas skirtas Pelėdnagių seniūnijos socialinio darbo specialistei Vilmai Paškevičienei</t>
  </si>
  <si>
    <t xml:space="preserve">Įvykdyta.  502 vaikai iš dalies arba visiškai atleisti nuo mokesčio už maitinimą. Lėšų reikėjo daugiau, kadangi ukrainiečių vaikams (46) kompensuota 100 proc. </t>
  </si>
  <si>
    <t xml:space="preserve">Įvykdyta.  Finansuotos pagal sutartis socialinės paslaugos asmenims, kurias teikia kitos savivaldybės. Taip pat finansuota socialinės paramos 2022 m. programos priemonės </t>
  </si>
  <si>
    <t>Vykdoma. Socialiniuose būstuose keisti langai, atlikti elektros instaliacijos, vandentiekio remonto, vamzdynų, sanitarinių įrenginių keitimo (remonto) ir kiti darbai</t>
  </si>
  <si>
    <t>226/98</t>
  </si>
  <si>
    <t>Įvykdyta. 3591 asmeniui teikta kompensacija</t>
  </si>
  <si>
    <t>695/98</t>
  </si>
  <si>
    <t>Asmenų, kuriems suteikta psichologinė, teisinė, savipagalbos, socialinių darbuotojų konsultacinė pagalba</t>
  </si>
  <si>
    <t>Įvykdyta. 8 seniūnijose naikinti Sosnovskio barščių plotai, lėšos skirtos individualių nuotekų valymo įrenginių įsigijimo daliniam finansavimui (17 obj.), parengtas pėsčiųjų ir dviračių tako (tarp J.Basanavičiaus g. iki Josvainių g.) statybos projektas, pradėtas pėsčiųjų ir dviračių tako S. Dariaus ir S.Girėno bei M.Daukšos g. rekonstrukcijos projekto rengimas</t>
  </si>
  <si>
    <t>Įvykdyta. Lėšos skirtos želdiniams repelentais apdoroti, tvoroms įrengti pasėliams ir medeliams apsaugoti</t>
  </si>
  <si>
    <t>Finansuotos medžiojamų gyvūnų daromos žalos prevencijos ir kitos priemonės sutarčių sk.)</t>
  </si>
  <si>
    <t>Įvykdyta. Prenumeruoti leidiniai „Žaliasis pasaulis“, „Miškai“ ir „Lututė“, „Sodo spalvos“ lopšeliams-darželiams, mokykloms-darželiams ir bibliotekoms, įsigyti Europos judumo savaitės renginių dalyvių apdovanojimams skirti prizai, priemonės akcijai "Darom"</t>
  </si>
  <si>
    <t>Įvykdyta. Projekto veiklos įgyvendintos 2021m., pervesta ES lėšų dalis administracijai</t>
  </si>
  <si>
    <t xml:space="preserve">Įvykdyta. 2022 m. UAB "Kėdbusas" finansuota už keleivių, turinčių teisę į lengvatas (moksleivius, senjorus ir neįgaliuosius pagal LT Transporto lengvatų įstatymą, užsieniečius, pasitraukusius iš Ukrainos dėl Rusijos Federacijos karinių veiksmų)  vežimą. </t>
  </si>
  <si>
    <t>31/100</t>
  </si>
  <si>
    <t xml:space="preserve">Vykdoma. 2022 m. liepos 8 d. pasirašyta naudotų padangų, kurių turėtojų nustatyti neįmanoma arba kuris neegzistuoja, tvarkymo paslaugų Kėdainių rajono savivaldybėje sutartis su UAB „Ekonovus“. Sutvarkyta per 200 t bešeimininkių padangų. Dotacijos lėšos bus pervestos 2023 m. </t>
  </si>
  <si>
    <t xml:space="preserve">Vykdoma. 2022 m. įvykdytos viešųjų pirkimų procedūros. 2023 m. vasario 10 d. pasirašyta namų ūkiuose susidariusio asbesto atliekų tvarkymo paslaugų sutartis su UAB „VAATC“. Rezultatai bus pasiekti ir dotacijos lėšos bus pervestos 2023 m. </t>
  </si>
  <si>
    <t xml:space="preserve">Vykdoma. 2022 m. įvykdytos viešųjų pirkimų procedūros. 2022  m. spalio 24 d. pasirašytos 39 vnt. tekstilės konteinerių įsigijimo sutartys. Rezultatai bus pasiekti ir dotacijos lėšos bus pervestos 2023 m. </t>
  </si>
  <si>
    <t xml:space="preserve"> </t>
  </si>
  <si>
    <t>Vykdoma. Parengtas darbų techninis projektas, vykdyti pažeistų krantų tvirtinimo darbai</t>
  </si>
  <si>
    <t>Įvykdyta. Sterilizuotos / kastruotos, paskiepytos nuo pasiutligės ir paženklintos išoriniu žymekliu 126 katės</t>
  </si>
  <si>
    <t>Panaudoti 2022-ųjų m. asignavimai (tūkst. Eur)</t>
  </si>
  <si>
    <t xml:space="preserve">Vykdoma. Gavus papildomą finansavimą įsigytos papildomos edukacinės priemonės, apmokėjimas - 2023 m. </t>
  </si>
  <si>
    <t xml:space="preserve">Vykdoma. Gavus papildomą finansavimą, įsigytos papildomos edukacinės priemonės ir baldai, įvesta priešgaisrinė ir saugos signalizacija, vykdyti baseino remonto darbai </t>
  </si>
  <si>
    <t xml:space="preserve">Įvykdyta. Švietimo skyrius koordinavo 6 gimnazijų, Suaugusiųjų ir jaunimo mokymo centro, 3 progimnazijų, 5 pagrindinių mokyklų, mokyklos-darželio, 7 lopšelių-darželių, 3 neformaliojo vaikų švietimo mokyklų ir Švietimo pagalbos tarnybos veiklą. Ikimokyklinio ir priešmokyklinio ugdymo grupės veikė Josvainių ir Šėtos socialiniuose ugdymo centruose. Nuo 2022 m. rugsėjo 1 d., vykdant Mokyklų tinklo pertvarką, Truskavos pagrindinė mokykla prijungta prie Šėtos gimnazijos </t>
  </si>
  <si>
    <t xml:space="preserve">Įvykdyta. Už pasiekimus dalykinėse olimpiadose, konkursuose, meno festivaliuose ir sporto varžybose buvo atrinkti ir apdovanoti 128 mokiniai </t>
  </si>
  <si>
    <t>Įvykdyta. Už puikius pedagoginio darbo rezultatus Kėdainių „Atžalyno“ gimnazijos lietuvių kalbos ir literatūros mokytoja metodininkė A. Krapikienė</t>
  </si>
  <si>
    <t>Įvykdyta. Finansuotos (konkurso būdu atrinktos) 36 vaikų vasaros poilsio ir užimtumo stovyklų programos, kuriose dalyvavo 941 vaikas, iš kurių  32  didelių ir labai didelių specialiųjų ugdymosi poreikių turintys vaikai</t>
  </si>
  <si>
    <t>Įvykdyta.  Mokytojai skatinami organizuoti šiuolaikines pamokas naudojant įvairias skaitmenines priemones, virtualias aplinkas, mobiliuosius įrankius ir aplikacijas, bei kitas šiuolaikines ugdymosi poreikius atitinkančias priemones.</t>
  </si>
  <si>
    <t>Įvykdyta. Kėdainių suaugusiųjų ir jaunimo mokymo centras koordinuoja  Savivaldybės neformaliojo suaugusiųjų švietimo ir tęstinio mokymosi 2021–2023 m. veiksmų plano įgyvendinimą, organizuoja Neformaliojo suaugusiųjų švietimo ir tęstinio mokymosi programų finansavimo konkursą, rengia ir viešina informaciją apie vykdomas suaugusiųjų švietimo iniciatyvas</t>
  </si>
  <si>
    <t xml:space="preserve">Vykdoma. Tęsti gimnazijos pastato rekonstrukcijos darbai   </t>
  </si>
  <si>
    <t>Vykdoma. Progimnazijoje atnaujintos visų kabinetų durys, suremontuota  koridoriaus  dalis (II a.)</t>
  </si>
  <si>
    <t>Įvykdyta. Programos lėšomis 698 paskatinti mokytojai už mokinių parengimą olimpiadoms ir pasiekimus, už inovatyvias ugdymo idėjas ir jų įgyvendinimą, 1 mokytojui iš dalies kompensuotas būsto nuomos mokestis, 1 - kompensuotos persikėlimo išlaidos</t>
  </si>
  <si>
    <r>
      <t>Įvykdyta. Kelionės išlaidos į darbą ir iš darbo kompensuotos</t>
    </r>
    <r>
      <rPr>
        <sz val="10"/>
        <color rgb="FFFF0000"/>
        <rFont val="Times New Roman"/>
        <family val="1"/>
        <charset val="186"/>
      </rPr>
      <t xml:space="preserve"> </t>
    </r>
    <r>
      <rPr>
        <sz val="10"/>
        <rFont val="Times New Roman"/>
        <family val="1"/>
        <charset val="186"/>
      </rPr>
      <t>247 darbuotojams</t>
    </r>
  </si>
  <si>
    <t>Įvykdyta. Darželių grupių bei dalies mokyklų klasių patalpose montuota vėdinimo (kondicionavimo) sistema</t>
  </si>
  <si>
    <t>Įvykdyta. "Spindulio" mokykloje atnaujintos WC patalpos, naujai įrengtos l/d "Žilvitis", m/d "Obelėlė" tvoros,  l/d "Puriena" keisti vartai, varteliai, atnaujinta virtuvė įranga</t>
  </si>
  <si>
    <t xml:space="preserve">Įvykdyta. Prisidėta prie mokyklos erdvių modernizavimo, pritaikant patalpą  „Pasaulio kultūrų virtuvei“ </t>
  </si>
  <si>
    <t>Įvykdyta. Mokykloje įrengta „Tylioji skaitykla“, atnaujinta biblioteka, suremontuoti 7 mokomieji kabinetai, 2 aukšto koridorius</t>
  </si>
  <si>
    <t>Įvykdyta.  2022 m. Muziejaus, jo skyrių, vykusių realių ir virtualių renginių, edukacinių pamokų, kitų mokymų lankytojų skaičius 38,6 tūkst. Suorganizuoti 133 renginiai, 1334 edukacinės pamokos/užsiėmimai. 2022 m. įstaiga vykdė 7 projektus, 10 Neformaliojo vaikų ir suaugusiųjų švietimo programų, restauravo 129 eksponatus, suskaitmenino 1906 eksponatus, parengė 21 pranešimą konferencijose,  4 publikacijas spaudoje, parengta 1 Daugiakultūrio centro ekspozicija</t>
  </si>
  <si>
    <t>Įvykdyta. 51 darbuotojui kompensuotos kelionės  į/iš darbo išlaidos</t>
  </si>
  <si>
    <t>Įvykdyta. Kultūros centrų ir jų skyrių organizuotuose renginiuose fiziškai apsilankė  beveik 92,6 tūkst. lankytojų. Virtualūs renginiai sulaukė beveik 12,6 tūkst. virtualių dalyvių stebėtojų. Rajone veikė 79  mėgėjų meno kolektyvai, kurie surengė 678 koncertus.</t>
  </si>
  <si>
    <t>Įvykdyta. 7  kolektyvams skirta lėšų tautinių, archeologinių, istorinių kostiumų ar jų dalių įsigijimui bei mėgėjų meno kolektyvų muzikos instrumentų įsigijimui</t>
  </si>
  <si>
    <t>Įvykdyta.  Finansuoti 5 jaunimo ir/ar su jaunimu dirbančių organizacijų projektai, į kurių veiklas įsitraukė  983 jaunuoliai (14–29 m.)</t>
  </si>
  <si>
    <t>Įvykdyta.  Finansuota Kėdainių rajono mokinių savivaldos plėtros  programa, kurios priemonės skirtos stiprinti ir plėtoti rajono mokinių savivaldos institucijas</t>
  </si>
  <si>
    <t>Įvykdyta. 2022 m. rajone veikė 5 atvirosios jaunimo erdvės bei 1 atviras jaunimo centras.  Konkurso būdu finansuoti 4 projektai, kurių veiklose dalyvavo 281 jaunuolis</t>
  </si>
  <si>
    <t>Įvykdyta. Savanoriškos tarnybos įgyvendinimą rajone koordinuoja LPF "Tavo svajonė". Programos veikloje dalyvavo 6 jaunuoliai</t>
  </si>
  <si>
    <t>Įvykdyta. Atliktas jaunimo problematikos tyrimas, siekiant ištirti jaunimo problemas mokymosi, darbo, laisvalaikio, dalyvavimo, fizinės ir psichinės sveikatos bei kt srityse</t>
  </si>
  <si>
    <t>Įvykdyta. Lėšos skirtos bendruomeninių organizacijų patalpų ir turto draudimo, komunalinių paslaugų ir kitų išlaidų iš dalies finansavimui</t>
  </si>
  <si>
    <t xml:space="preserve">Įvykdyta. Liaudiškų šokių grupė „Volungė“ dalyvavo tarptautiniame šokių ir muzikos festivalyje „Cote d‘azur“ (Italija–Prancūzija), Vaikų popchorų „Perliukai“ ir „Skambantys Perliukai“, duetas „Kipras+Urtė ir solistai dalyvavo tarptautiniame vaikų ir jaunimo konkurse-festivalyje „Summer talent league“ (Ispanija),  Kėdainių kultūros centre pirmą kartą Kėdainiuose unikalaus, vienintelio Ukrainoje viso kūno šešėlių teatro trupė iš Kyivo „Papasony“ kėdainiečiams pristatė spektaklį „Pasąmonės šnabždesiai… Sapnai“.
</t>
  </si>
  <si>
    <t>Įvykdyta. Konkurso būdu finansuoti 8 projektai, skirti nevyriausybinių organizacijų veiklos stiprinimui, partnerystės ir bendradarbiavimo, sprendžiant vietos bendruomenei aktualius klausimus, skatinimui, vietos bendruomenės aktyvinimui ir telkimui, vyresnio amžiaus žmonių įsitraukimo į aktyvų visuomeninį (bendruomeninį) gyvenimą, telkimosi bendrauti ir savitarpio pagalbos skatinimui, socialinio verslo plėtrai ir / ar pasirengimui jį kurti, teikti viešąsias paslaugas</t>
  </si>
  <si>
    <t>0/0/0</t>
  </si>
  <si>
    <t xml:space="preserve">Vykdoma. Tęsti kultūros centro tiek išorės, tiek vidaus  rekonstrukcijos darbai </t>
  </si>
  <si>
    <t xml:space="preserve">Įvykdyta. Įgyvendinti 9 projektai, kurių veiklose dalyvavo apie 830 vietos bendruomenių narių (gyventojų) </t>
  </si>
  <si>
    <t>Įvykdyta. Suorganizuotas Savanorių dienos paminėjimas, įsteigtas savivaldybės savanorio ženklelis. Suorganizuotas NVO forumas, mokymai.</t>
  </si>
  <si>
    <t>Įvykdyta. Projekto veiklos fiziškai įgyvendintos 2021 m. Pervestos ES lėšų dalis</t>
  </si>
  <si>
    <t>Vykdoma. Parengti J. Paukštelio progimnazijos, Krakių M.Katkaus gimnazijos aikštynų atnaujinimo projektai</t>
  </si>
  <si>
    <t>609/22</t>
  </si>
  <si>
    <t>Vykdoma. Įsigyti baldai bei reikalinga įranga stadiono administracinio ir buitinio pastato įrengimui, taip pat sutvarkyta nuogrinda Parko g. 4</t>
  </si>
  <si>
    <t>Vykdoma. Atnaujinta vaikų ir krepšinio žaidimo aikštelė (Chemikų g. 20), prie Šėtos g. 110 namo, įrengti nauji saugos atitvarai futbolo manieže (Rasos g.), įrengta nauja vaikų žaidimų aikštelė  prie Daukšos g. 52, atnaujinta Aristavos BC krepšinio aikštelės danga, vykdyti smulkūs remonto darbai esančiose žaidimų aikštelių erdvėse</t>
  </si>
  <si>
    <t>Įvykdyta. Finansuotos 5 sporto veiklos programos</t>
  </si>
  <si>
    <t xml:space="preserve">      10/      800 /19/2</t>
  </si>
  <si>
    <t>Įvykdyta. Organizuotos  mokymo plaukti pamokos 2–3 klasių mokiniams Kėdainių rajono baseinuose. Mokymo plaukti programa finansuojama Lietuvos plaukimo federacijos informacijos ir paslaugų biuro (18 pamokų rudens ciklas) ir savivaldybės  (14 pamokų pavasario ciklas) lėšomis. Programoje dalyvavo 7 ugdymo įstaigos.</t>
  </si>
  <si>
    <t>6/3</t>
  </si>
  <si>
    <t>Įvykdyta. Organizuotos rajoninės tarporganizacinės neįgaliųjų šaškių, bočios, stalo teniso varžybos, paraplegikų spartakiada, žygiai su šiaurietiškomis lazdomis,  Dalyvauta respublikinės bočios varžybose, rankų lenkimo čempionate. Suorganizuotos 3 sportinės stovyklos pasiruošti varžyboms</t>
  </si>
  <si>
    <t>18/12/15</t>
  </si>
  <si>
    <t>Įvykdyta. Pasiruošimui ir dalyvavimui šalies ir tarptautiniuose sporto renginiuose įvyko 11 sporto stovyklų, jose  dalyvavo 99 sportininkai. Organizuotos aerobinės gimnastikos, krepšinio, šachmatų, šaškių, teniso, stalo teniso, turizmo, sportinių šokių, dviračių sporto, karate, kultūrizmo, žolės riedulio ir kitų sporto šakų varžybos ir kiti renginiai. Kėdainių rajono sportininkai ir komandos šalies pirmenybėse, čempionatuose, tarptautinėse varžybose įvairaus amžiaus grupėse ir atskirose sporto šakose laimėjo 125 medalius</t>
  </si>
  <si>
    <t>250/8/9</t>
  </si>
  <si>
    <t>13/4</t>
  </si>
  <si>
    <t>Įvykdyta. Krepšinio komanda „Nevėžis“ 2021/2022 m. LKL čempionate iškovojo 10 vietą</t>
  </si>
  <si>
    <t>24/5/14/3</t>
  </si>
  <si>
    <t xml:space="preserve">Įvykdyta. Suorganizuota 14 stovyklų, įvairaus amžiaus grupėse šalies ir tarptautinėse varžybose boksininkai iškovojo 24 medalius </t>
  </si>
  <si>
    <t>3 /~200/9/9</t>
  </si>
  <si>
    <t>5-6 /300/8   /6</t>
  </si>
  <si>
    <t>Įvykdyta. Užimta 3 vieta LFF Optibet Pirmosios lygos pirmenybėse, sužaista 30 rungtynių, iškovota 17 pergalių, 7 kartus - lygiosios.  suorganizuotos 9 treniruotės stovyklos. "Nevėžio" vyrų komandos sudėtį papildė 9 jaunieji ugdytiniai futbolininkai</t>
  </si>
  <si>
    <t>Įvykdyta. Dalyvauta 8 šalies vaikų, jaunių ir jaunimo pirmenybėse įvairiose amžiaus grupėse, 9 jauni žaidėjai papildė „Nevėžio“ komandą</t>
  </si>
  <si>
    <t>Įvykdyta. 2022 m. komanda 3 kartus pateko į  FIBA "Challenger" serijos  turnyrus. Per sezoną sudalyvauta 13-oje turnyrų</t>
  </si>
  <si>
    <t>Įvykdyta. Dalinai finansuoti nevyriausybinių ir bendruomeninių organizacijų vietos projektai. 2022 metais buvo įgyvendinama 20 vietos projektų, iš kurių 12 baigti įgyvendinti.</t>
  </si>
  <si>
    <t xml:space="preserve">Įgyvendintų projektų skaičius </t>
  </si>
  <si>
    <t>Įvykdyta. Dalinai finansuoti nevyriausybinių ir bendruomeninių organizacijų vietos projektai. 2022 m. užbaigtos 17 projektų veiklos, 3 projektų veiklos bus vykdomos 2023 m.</t>
  </si>
  <si>
    <t>~40,5</t>
  </si>
  <si>
    <t>Įvykdyta. 11 seniūnijų vykdyti  žvyravimo darbai. Seniūnijose  nužvyruota apie 40,5 km kelių</t>
  </si>
  <si>
    <t>Įvykdyta. Per 2022 m. seniūnijos įsigijo 18 vaizdo stebėjimo kamerų</t>
  </si>
  <si>
    <t>Įvykdyta. Kontrolės ir audito tarnyba prižiūrėjo, ar teisėtai, efektyviai, ekonomiškai ir rezultatyviai valdomas ir naudojamas Savivaldybės turtas ir patikėjimo teise valdomas valstybės turtas, kaip vykdomas Savivaldybės biudžetas ir naudojami kiti piniginiai ištekliai, atlikti viešųjų pirkimų prevenciniai patikrinimai, teiktos išvados dėl skolinimosi galimybių, nagrinėti skundai, prašymai</t>
  </si>
  <si>
    <t>Įvykdyta. Seniūnijos sprendė jų kompetencijai priklausančius klausimus atitinkamoje savivaldybės tarybos priskirtoje teritorijoje, plėtojo vietos savivaldą bei įgyvendino pavestas viešojo administravimo funkcijas</t>
  </si>
  <si>
    <t>Įvykdyta. Projekto veiklos fiziškai įgyvendintos 2021 m.  Pervesta ES dotacijos dalis</t>
  </si>
  <si>
    <t>Įgyvendintų administracinės naštos mažinimo priemonių, įgyvendinamų pagal patvirtintą planą, proc.</t>
  </si>
  <si>
    <t xml:space="preserve">Įvykdyta. Administracinės naštos 2022 m. plane suplanuota 11 priemonių.  Centralizuoto vidaus audito skyrius 2022 m. I ir II pusm. atliko vidaus auditą dėl administracinės naštos mažinimo priemonių plano vykdymo  kontrolę. Pagal atliktą vidaus audito išvadą 2022 m.  savivaldybės administracijos vidaus kontrolė administracinės naštos mažinimo srityje vertinama gerai. </t>
  </si>
  <si>
    <t>Įgyvendintų korupcijos prevencijos priemonių pagal patvirtintą planą,  proc.</t>
  </si>
  <si>
    <t xml:space="preserve">Įvykdyta. Savivaldybės administracijos  lygių galimybių politika ir jos įgyvendinimo tvarkos aprašas  nustato lygių galimybių Savivaldybės administracijoje principus ir jų įgyvendinimo darbe sąlygas bei tvarką. Pagal 2022 m. Lygių galimybių kontrolieriaus tarnybos atliktą vertinimą bei sudarytą Lietuvos savivaldybių lyčių lygybės žemėlapį,  Kėdainiai užima 14 vietą  </t>
  </si>
  <si>
    <t>Įvykdyta. Funkciją vykdo Biudžeto ir finansų skyrius</t>
  </si>
  <si>
    <t>Įvykdyta. Seniūnijose vykdyta gyvenamosios vietos deklaravimo funkcija</t>
  </si>
  <si>
    <t>Įvykdyta. Civilinės būklės įrašų sudaryta 1741 vnt.</t>
  </si>
  <si>
    <t xml:space="preserve">Įvykdyta. Juridinius faktus patvirtinančių pažymų pagal prašymus kopijų išduotos 907, t.y. 10 proc. daugiau nei 2021 m.  </t>
  </si>
  <si>
    <t xml:space="preserve">Įvykdyta. Vykdytas už vaiko saugumą ir gerovę atsakingų institucijų (vaiko teisių apsaugos, įvaikinimo, globos, socialinių įstaigų, policijos) veiksmų suderinamumas, teikiant koordinuotas paslaugas. 2022 m. organizuoti 6 posėdžiai,  svarstyta 15 atvejų, 5-paskirtos minimalios priežiūros priemonės. </t>
  </si>
  <si>
    <t>Įvykdyta. Valstybės garantuojama pirminė teisinė pagalba suteikta 713 asmenų t.y. 4,5 proc. daugiau nei 2021 m.  Didžioji atvejų dalis susijusi su Civiline teise ir civiliniu procesu bei su Šeimos teise.</t>
  </si>
  <si>
    <t>Įvykdyta.  Įgyvendinant darbo rinkos politiką ir gyventojų užimtumo programą, 2022 m. seniūnijose įdarbinti 74 asmenys</t>
  </si>
  <si>
    <t>Įvykdyta.  Fondo lėšos panaudotos pagal tarybos nustatytą tvarką, neviršijant bendrų savivaldybės reprezentacijai skirtų lėšų</t>
  </si>
  <si>
    <t>Įvykdyta. Pagal grafiką grąžintos paskolos, mokėtos palūkanos</t>
  </si>
  <si>
    <t xml:space="preserve">Įvykdyta. Dalyvauta regioninio, tarptautinio bendradarbiavimo susitikimuose, renginiuose, forumuose, diskusijose </t>
  </si>
  <si>
    <t>~130</t>
  </si>
  <si>
    <t>Įvykdyta. Lėšos skirtos vežėjo patirtų nuostolių už keleivių vežimą vietinio (miesto ir priemiestinio) reguliaraus susisiekimo autobusų maršrutais kompensavimui</t>
  </si>
  <si>
    <t xml:space="preserve">Įvykdyta. Kompensuota dalis išlaidų, patirtų šalinant COVID-19 ligos padarinius ir valdant jos plitimą, esant valstybės lygio ekstremaliai situacijai </t>
  </si>
  <si>
    <t>2/28</t>
  </si>
  <si>
    <t>Įvykdyta. Išmokos skirtos 24 asmenims (10 šeimų).</t>
  </si>
  <si>
    <t>Įvykdyta. Kompensuotos patirtos išlaidos (komunalinės, dalis priemonių)  iš Ukrainos pasitraukusiems asmenims, gyvenantiems Pagalbos šeimai centre (15 asm) bei Spindulio mokykloje (13 asm)</t>
  </si>
  <si>
    <t>Įvykdyta. Informacija apie savivaldybės administracijos, tarybos vykdomą veiklą viešinta respublikinėje, vietinėje spaudoje, televizijoje, savivaldybės internetiniame tinklapyje. Daugiau komunikuota socialiniuose tinkluose, informacija teikta internetinėje svetainėje</t>
  </si>
  <si>
    <t>Įvykdyta. Įsigytos antivirusinės programos, licencijos, kompiuteriai, skeneriai,  vykdyta IT programų priežiūra, IT įrangos remontas</t>
  </si>
  <si>
    <t>Įvykdyta. Registrų centrui teikiami duomenys pagal poreikį, t.y. tiek, kiek gauta prašymų</t>
  </si>
  <si>
    <t>Įvykdyta.  Pagal ekstremaliųjų situacijų prevencijos priemonių planą 2021 m. numatytos 62 prevencinės priemonės įvykdytos. 2022 m. įvyko 2 Ekstremaliųjų situacijų komisijos posėdžiai. 2022 m. rajone įvyko 6 ekstremalūs įvykiai; dėl jų nukentėjusių žmonių nebuvo.  Kėdainių mieste ir rajone pasirinkti 29 Savivaldybei priklausantys pastatai, kuriuose gali būti priimta ir užtikrinamos būtinos laikinam gyvenimui sąlygos beveik 11 tūkst. žmonių. Taip pat pasirinkti ir pažymėti  25 pastatai su ženklu "Priedanga", kuriuose galima sutalpinti 5660 žmonių. Organizuoti civilinės saugos bei civilinės gynybos seminarai, mokymai</t>
  </si>
  <si>
    <t>Įvykdyta. 2022 m. parengti ir įvykdyti Mobilizacijos bei Priimančios šalies paramos teikimo mokymo planas.  Taip pat sudaryta Mobilizacijos valdymo grupė ir parengti jos nuostatai, organizuoti tęstiniai pilietinio (neginkluoto) pasipriešinimo mokymai</t>
  </si>
  <si>
    <t xml:space="preserve">Įvykdyta. Organizuoti teisinių žinių konkursai „Būk saugus“, „Temidė“, konferencija „Nepilnamečių nusikalstamumas“, vykdytos prevencinės priemonės „Sveikas Rugsėji“, skatinti jaunieji policijos rėmėjai, kurių 2022 m. buvo 8. Jie savanorišką veiklą vykdė 596 valandas. </t>
  </si>
  <si>
    <t xml:space="preserve">Įvykdyta. Fondo lėšos panaudotos COVID-19 ligos padariniams šalinti ir jos plitimui valdyti, esant valstybės lygio ekstremaliai situacijai. Įsigytos Covid prevencinės priemonės, apmokėta (pagal pasirašytą sutartį) už asmenų pavežėjimą, įtariant Covid-19 ligą į patikros punktą. 2022 m. administracijai iš valstybės biudžeto kompensuotos išlaidos patirtos 2021/2022 m. </t>
  </si>
  <si>
    <t>Vykdoma. Parengti 36 kultūros paveldo objektų būklės patikrinimo aktai su fotofiksacija, taip pat 14 - rajono gyventojams dėl sandorių. Atliktas kultūros paveldo objektų stebėsenos sisteminimas ir projektų bei vertinimo aktų dokumentacijos archyvo kūrimas</t>
  </si>
  <si>
    <t xml:space="preserve">Įvykdyta. Projekto veiklos įgyvendintos 2021 m. Pareiškėjui pervesta ES lėšų dalis. </t>
  </si>
  <si>
    <t>Vykdoma. 2022 m. parengtas minareto restauravimo tvarkomųjų paveldosaugos darbų projektas, atlikta specialioji ekspertizė.</t>
  </si>
  <si>
    <t>1/7</t>
  </si>
  <si>
    <t>Restauruojamų objektų skaičius</t>
  </si>
  <si>
    <t>Vykdoma. Projektą įgyvendina  Kultūros infrastruktūros centras. 2022 m. pradėti Paberžės dvaro ir Švč. Mergelės Marijos Apsilankymo bažnyčios statinių komplekso svirno (u.k. 31163) ir klebonijos (u.k. 10959) restauravimo darbai (vertė ~314 tūkst. Eur)</t>
  </si>
  <si>
    <t>Įvykdyta. Dalyvaujamojo biudžeto principu, atrinkus 2 projektus, atnaujintas pliažas ties Justinavos sodais, taip pat suremontuotas kabantis tiltelis per Nevėžio upę Sirutiškyje, sutvarkyta aplinka</t>
  </si>
  <si>
    <t>Vykdoma. Parengta Bakainių piliakalnio teritorijos topografinė nuotrauka, įsigyta Bakainių piliakalnio su priešpiliu ir papiliu priešpilio (u.k. KVR 23742) inžinerinių geologinių tyrimų atlikimo paslauga. Kreiptasi į KPD dėl finansavimo, tačiau KPD finansavimo neskyrė.</t>
  </si>
  <si>
    <t>77</t>
  </si>
  <si>
    <t>0/1</t>
  </si>
  <si>
    <t xml:space="preserve">Neįvykdyta. Kėdainių krašto muziejaus ir partnerių iš Latvijos ir Baltarusijos bendras projektas. Projekto veiklos sustabdytos dėl politinės situacijos su Baltarusija </t>
  </si>
  <si>
    <t>Įvykdyta. Demontuotos sovietų karių skulptūros Šėtos miestelyje bei Kėdainių miesto Klevų g. kapinėse, suremontuota atraminė sienutė  Vilniaus g. 3 (Kėdainiai), atlikti   Lančiūnavos dvaro sodybos sandėlio avarinės būklės likvidavimo darbai</t>
  </si>
  <si>
    <t>Vykdoma. Kėdainių mieste viešąsias erdves stebi 42 vaizdo kameros. Taip pat naudojamos 6 kilnojamosios kameros, kurių vietos nuolat keičiamos pagal prašymus ar poreikį ir 1 stacionari.  Mieste 2022 m. buvo fiksuoti 1048 įvairūs atvejai apie galimus teisės pažeidimus, pagal kuriuos buvo atlikti aplinkybių tikslinimai</t>
  </si>
  <si>
    <t>Vykdoma. Įrengta ledo arenos triukšmo mažinimo sienelė, parengtas miesto parko vartų atnaujinimo projektas</t>
  </si>
  <si>
    <t>Įvykdyta. Projektas įgyvendintas. 2022 m. Kėdainių ir Raseinių rajonuose  pastatyta po interaktyvų informacinį terminalą su lankytinomis šių rajono vietomis. Iš viso projekto metu Kėdainių rajone įrengtas 151 informacinis ženklas (kelio ženklai Nr. KŽ 628 ir Nr. KŽ 629, informaciniai stendai, krypties rodyklės, informacinės lentelės) bei įrengti 3 interaktyvūs terminalai</t>
  </si>
  <si>
    <t>0/0</t>
  </si>
  <si>
    <t>Įrengtų WiFi prieigos taškų  skaičius (iš viso)</t>
  </si>
  <si>
    <t>Įvykdyta.  Iš viso Kėdainių mieste nemokamas WiFi yra 13 viešųjų erdvių bei 9 - Kėdainių ligoninės prieigose</t>
  </si>
  <si>
    <t>Parengtų bendrųjų, specialiųjų, detaliųjų, geodezinių planų skaičius</t>
  </si>
  <si>
    <t>Parengtas ir rajono taryboje patvirtintas Kėdainių rajono atsinaujinančių energijos išteklių plėtros  planas</t>
  </si>
  <si>
    <t>Įvykdyta. Vykdytos Savivaldybei nuosavybės teise priklausančio  turto dokumentų rengimo, sisteminimo ir teikimo kadastriniams matavimams ir teisinei registracijai, organizuotas Savivaldybei nuosavybės teise priklausančio  numatyto parduoti turto vertinimas, vykdytos Savivaldybės nuosavybės teise priklausančio turto pardavimo procedūros</t>
  </si>
  <si>
    <t>Įvykdyta. 2022 m. pateikti 2 projektiniai pasiūlymai, parengtos 6 projektų paraiškos, pasirašytos 2 projektų finansavimo sutartys, rengta kita techninė dokumentacija</t>
  </si>
  <si>
    <t>Vykdoma. 2022 m. įrengti vandentiekio ir buitinių nuotekų tinklai Algirdo, Parakinės ir Rūtų pravažiavimuose, rengtas Šviesos g. vandentiekio ir nuotekų tinklų įrengimo techninis projektas</t>
  </si>
  <si>
    <t>Įvykdyta. Vykdytos funkcijos teritorijų planavimo ir žemėtvarkos srityje. Parengti ir patvirtinti rajono bei miesto bendrųjų planų pakeitimai, pradėti rengti 3 specialieji planai, parengti 29 geodezinių matavimų sklypų planai, patvirtinti 134 žemės sklypų formavimo ir pertvarkymo projektai</t>
  </si>
  <si>
    <t>Vykdoma. Akademijos valyklos rekonstrukcija, siekiant padidinti nuotekų tvarkymo sistemos efektyvumą, pagerinti išvalytų nuotekų kokybę iki reikalaujamų parametrų, baigta. Pradėta vykdyti  teisinė registracija.</t>
  </si>
  <si>
    <t xml:space="preserve">Įvykdyta. Miesto valyklos rekonstrukcija baigta. Siekiamas rezultatas – bendrojo azoto koncentracija valytose nuotekose neturi viršyti „Nuotekų tvarkymo reglamente“ nustatytos 15 mg/l vertės. </t>
  </si>
  <si>
    <t>Įvykdyta.  Fiziškai paviršinių nuotekų tinklų plėtros II etapo darbai baigti 2021 m., atliktas paviršinių nuotėkio tinklo inventorizavimas, skaitmenizavimas ir teisinis registravimas. Viso projekto įgyvendinimo metu paklota beveik 20 km paviršinių nuotekų tinklų</t>
  </si>
  <si>
    <t>Vykdoma. Pasirašyta rangos sutartis (vertė -318 tūkst. Eur). Pradėti vykdyti darbai</t>
  </si>
  <si>
    <t>Vykdoma. 2022 m. suprojektuoti ir įrengti V. Budvyčio g. vandentiekio ir nuotekų tinklai</t>
  </si>
  <si>
    <t>Vykdoma. Parengtas vandentiekio ir nuotekų šalinimo tinklų Šlapaberžės kaime statybos projektas, kuris teikiamas ekspertizės išvadai gauti</t>
  </si>
  <si>
    <t>Įvykdyta. Lėšos skirtos 6 objektų remontui</t>
  </si>
  <si>
    <t>Įvykdyta. Lėšos skirtos 8 objektų remontui</t>
  </si>
  <si>
    <t xml:space="preserve">Įvykdyta. Naujai įrengti nuotekų tinklai (1012 m) Sirutiškio kaime Sodų, Vilties, Daškonių gatvėse. </t>
  </si>
  <si>
    <t xml:space="preserve">Įvykdyta. Išplėsti vandentiekio ir nuotekų tinklai Lipliūnų k. Greisupio g. </t>
  </si>
  <si>
    <t>Įvykdyta. Atlikti  numatyti darbai</t>
  </si>
  <si>
    <t xml:space="preserve">Įvykdyta. Fiziškai darbai atlikti 2021 m. Įrengta vandentiekio (1365 m) ir nuotekų (1653 m) tinklų </t>
  </si>
  <si>
    <t>1/3018</t>
  </si>
  <si>
    <t>Įvykdyta. Įrengta vietinė buitinių nuotekų valykla Aluonos g. 3, Paaluonio k.</t>
  </si>
  <si>
    <t>Įvykdyta. 2021 m. baigti vykdyti buitinių nuotekų tinklų išplėtimo darbai, 2022 m. atlikti nuotekų siurblinės prijungimo prie ESO apskaitos baigiamieji darbai</t>
  </si>
  <si>
    <t>Įvykdyta. Užtikrintas seniūnijų ir joms priklausančių kaimų gatvių apšvietimas, apšvietimo įrenginių eksploatavimas, techninių eismo reguliavimo priemonių eksploatavimas</t>
  </si>
  <si>
    <t>Įvykdyta. 11 įstaigų remontuoti pastatų stogai</t>
  </si>
  <si>
    <t>Įvykdyta. Projekto veiklos fiziškai įgyvendintos. Viso projekto įgyvendinimo metu kompleksiškai atnaujintos Žemaitės, Liaudies, Respublikos, Josvainių (II), Rasos g. kvartalų  daugiabučių namų  teritorijos</t>
  </si>
  <si>
    <t xml:space="preserve">Įvykdyta. SB lėšomis atnaujinta Kėdainių miesto Sodų g. 10 ir 10A daugiabučių namų kiemų danga. KPP lėšomis atnaujinta Kanapinsko g. 2, Josvainių mstl. Skroblų g. 10, 12,14, Labūnavos g. 7 daugiabučių namų kiemų danga. </t>
  </si>
  <si>
    <t xml:space="preserve">Įvykdyta. 3  Europos Sąjungos finansuojamų projektų taikytas apmokėjimas išlaidų kompensavimo būdu </t>
  </si>
  <si>
    <t xml:space="preserve">Įvykdyta. Pagal poreikį lėšos skirtos darbams, kurie netinkami finansuoti KPPP lėšomis, rekonstruojant gatves, šaligatvius </t>
  </si>
  <si>
    <t>Įvykdyta. Fiziškai veiklos įgyvendintos 2020 m. - įrengtas pėsčiųjų dviračių takas Pramonės g. (nuo Kauno g. iki Vakarų – Cukraus g.). 2022 m. padengtos kompensavimo būdu apmokėtos išlaidos</t>
  </si>
  <si>
    <t>Vykdoma. Įvykdyta pagrindinė projekto rangos sutartis, mieste atnaujinti 793 šviestuvai. Sutaupius projekto lėšų, planuojamos vykdyti papildomos veiklos, t.y. dar atnaujinti 293 šviestuvus</t>
  </si>
  <si>
    <t>Įvykdyta. Darbai vykdyti Šlapaberžės k., Josvainių mstl. Vytauto g., Gudžiūnų glž. st. gyvenvietėje, Zabieliškio k., Dotnuvos mstl. Vytauto g. / Janonio g.</t>
  </si>
  <si>
    <t>0,527</t>
  </si>
  <si>
    <t>Vykdoma. Rekonstruota pėsčiųjų-dviračių tako Kėdainių miesto Šėtos g. dalis (527 m), 5 pėsčiųjų perėjos J.Basanavičiaus g. pritaikytos neįgaliesiems, nužeminti šaligatvių bortai, parengti pėsčiųjų dviračių takų atkarpų įrengimo J.Basanavičiaus - Josvainių g. (~100 m) bei  nuo "Vaivorykštės" tilto iki J.Basanavičiaus g. (~1,8 km) techniniai projektai, pradėtas rengti pėsčiųjų ir dviračio tako S. Dariaus ir S. Girėno g. bei M. Daukšos g. (iki Draugystės g.), Kėdainiuose rekonstravimo techninis projektas</t>
  </si>
  <si>
    <t>Įvykdyta. Projekto veiklos baigtos įgyvendinti 2021 m. Projekto metu  rekonstruota Kanapinsko g., P.Lukšio g.,Žemaitės g. su šaligatviais bei Pavasario ir Mindaugo g. šaligatviai</t>
  </si>
  <si>
    <t>Vykdoma. Pradėti Birutės g. šaligatvių rekonstrukcijos darbai</t>
  </si>
  <si>
    <t>~620</t>
  </si>
  <si>
    <t>Vykdoma. Baigta rekonstruoti Janonio g., parengtas V.Svirskio g. rekonstrukcijos projektas</t>
  </si>
  <si>
    <t>Įvykdyta. Baigti J.Biliūno g. rekonstrukcijos darbai</t>
  </si>
  <si>
    <t>Įvykdyta. Vykdyti  kaimiškųjų seniūnijų kelių ir gatvių priežiūros, remonto bei rekonstrukcijos darbai</t>
  </si>
  <si>
    <t>Įvykdyta. Atlikta (~42 km) vietinės reikšmės kelių (gatvių) inventorizacija</t>
  </si>
  <si>
    <t>2552 /35</t>
  </si>
  <si>
    <t>1/     1769</t>
  </si>
  <si>
    <t xml:space="preserve">Vykdoma. Pradėti vykdyti darbai pagal parengtą projektą "Vandentiekio ir nuotekų šalinimo tinklų Miško, Lakštingalų, Kranto ir Šušvės g. statyba". Darbai vykdyti Miško ir Lakštingalų g. </t>
  </si>
  <si>
    <t>Įvykdyta. Savivaldybės teritorijoje iš bendrojo naudojimo ir individualių konteinerių buvo surinka ir sutvarkyta 11,2 tūkst. t mišrių komunalinių atliekų (1,2 t. t mažiau nei 2021 m.) ir 1,74 tūkst. t antrinių žaliavų (183,3 t daugiau nei 2021; 372,1 t. daugiau nei 2020 m.), 118,8 t tekstilės atliekų (2020 m. - 69,1 t). Taip pat iš individualių valdų ir prie bendrojo naudojimo konteinerių surinkta per 560 t. didelių gabaritų atliekų. Iš sodų - 455,78 t. žaliųjų atliekų, iš miesto - 657 t. bešeimininkių atliekų.  2022 m. iš fizinių ir juridinių asmenų rinkliavos už komunalinių atliekų surinkimą ir tvarkymą paslaugas surinkta 1 612 828,87 Eur</t>
  </si>
  <si>
    <t>Vykdoma. Parengti Janušavos g. (~1 km) ir Gluosnių g. (0,5 km) įrengimo techniniai projektai</t>
  </si>
  <si>
    <t>Įvykdyta. Vykdyti miesto seniūnijos kelių ir gatvių priežiūros, remonto bei rekonstrukcijos darbai</t>
  </si>
  <si>
    <r>
      <t xml:space="preserve">Rekonstruoti, tvarkyti ir vykdyti gatvių priežiūrą  </t>
    </r>
    <r>
      <rPr>
        <u/>
        <sz val="10"/>
        <rFont val="Times New Roman"/>
        <family val="1"/>
        <charset val="186"/>
      </rPr>
      <t>mieste,</t>
    </r>
    <r>
      <rPr>
        <sz val="10"/>
        <rFont val="Times New Roman"/>
        <family val="1"/>
        <charset val="186"/>
      </rPr>
      <t xml:space="preserve"> atlikti kelių ir gatvių kokybės kontrolę, techninę priežiūrą, techninių projektų ekspertizę, eismo saugumo auditus                                          </t>
    </r>
    <r>
      <rPr>
        <b/>
        <sz val="10"/>
        <rFont val="Times New Roman"/>
        <family val="1"/>
        <charset val="186"/>
      </rPr>
      <t>iš kurių:</t>
    </r>
  </si>
  <si>
    <t>Įrengiamų vandentiekio, buitinių nuotekų tinklų, m/  darbų atlikimo proc. einamaisiais metais</t>
  </si>
  <si>
    <t>1 / ~20</t>
  </si>
  <si>
    <t>1 / ~17</t>
  </si>
  <si>
    <t>31</t>
  </si>
  <si>
    <t>Pastatyti vandens gerinimo stotį Taujankoje</t>
  </si>
  <si>
    <t>Vykdoma. Apmokėta už 2021 m. įrengtą vandens gręžinį, nugeležinimo stotelę ir vandens kolonėlę</t>
  </si>
  <si>
    <t>Vykdyti Kėdainių rajono Saviečių kadastrinės vietovės Mėklos sausinimo sistemos melioracijos griovių ir juose esančių statinių rekonstrukciją</t>
  </si>
  <si>
    <t>Rekonstruotų griovių ilgis, km</t>
  </si>
  <si>
    <t xml:space="preserve">Įvykdyta. Savivaldybės taryba ir Savivaldybės administracija vykdė Lietuvos Respublikos Konstitucijos ir įstatymų nustatytas, Lietuvos Respublikos vietos savivaldos įstatymu reglamentuotas savarankiškas savivaldybės bei valstybines (valstybės perduotos savivaldybei) funkcijas. 2022 m. 12 tarybos posėdžių metu apsvarstyti 355 sprendimų projektus ir priimti 348 Tarybos sprendimai. </t>
  </si>
  <si>
    <t xml:space="preserve">Įvykdyta. 2022 m. gegužės mėn. Savivaldybėje darbą pradėjo vyr. specialistas atsakingas už korupcijai atsakingos aplinkos kūrimą. Parengta 60 teisės aktų projektų antikorupcinio vertinimo pažymų. Atliktas savivaldybės darbuotojų korupcijos tolerancijos tyrimas, kuris parodė, kad korupcijos netoleravimo lygis - labai aukštas. Parengtas ir patvirtintas 2022-2024 m. savivaldybės administracijos korupcijos prevencijos planas. Plane 2022 m. numatyta 20 priemonių, iš kurių 19 - vykdoma. Priemonė dėl mokymų perkelta į 2023 m.
</t>
  </si>
  <si>
    <t xml:space="preserve">Įvykdyta. Pagal planą 2021 m. patikrintas 21 objektas (Kėdainių fabrikai, Kėdainiuose įsteigtos parduotuvės, restoranai, kavinės).   Tikrinti dokumentai, užrašai, interneto svetainės.  Taip pat suteikta apie 300 kalbos konsultacijų, parašyti 90 kalbinių  straipsnių ir straipsnelių,  koordinuoti ir organizuoti  kalbiniai renginiai </t>
  </si>
  <si>
    <t>Įvykdyta. Rajono jaunimo ir su jaunimu dirbančios organizacijos, jauni žmonės  buvo informuojami ir konsultuojami jiems aktualiais klausimais, organizuotas rajono jaunimo iniciatyvų projektų, atvirųjų jaunimo erdvių  konkursai, koordinuota mokinių savivaldos programa, Jaunimo vasaros užimtumo ir integracijos į darbo rinką programa, pirmą kartą organizuota Tarptautinės jaunimo dienos renginys</t>
  </si>
  <si>
    <t>Įvykdyta. 2022 m. Savivaldybės priešgaisrinė tarnyba už savivaldybės skirtas lėšas įsigijo gaisrinį automobilį MAN, kuriuo aprūpino Okainių ugniagesių komandą, taip pat valstybės biudžeto lėšomis sutvarkytos Dotnuvos, Krakių komandų buitinės patalpos, atnaujintas pramonės komandos pastato fasadas, Rugėnų komandos pastate įrengti pakeliamieji vartai</t>
  </si>
  <si>
    <t>Vykdoma. Baigta įrengti ekstremalių situacijų valdymo patalpa: sumontuota ventiliacija, atnaujintos patalpos, įsigytas elektros generatorius. Pašilių kolektyviniuose soduose pastatyta nauja akustinė sirena. Iš viso turimos 29 centralizuoto valdymo elektros sirenos</t>
  </si>
  <si>
    <t xml:space="preserve">Įvykdyta. Kėdainių LEZ operatorius 2022 m. vykdė rinkodarinę LEZ veiklą tikslinėms auditorijoms tiek Lietuvoje, tiek užsienyje. Nuo LEZ įkūrimo  iš viso  pasirašytos 6 sutartys su LEZ investuotojais - AB "K2 LT", UAB "Ikarai", UAB "Natūralus pluoštas", UAB "Agromėsa", UAB "Kormotech" ir AB "AGA". 2020 m. veiklą pradėjo dar dvi įmonės –  užsienio kapitalo kompanijos – „Kormotech“ ir „Linde Gas“. 2022 m. pasirašytos dar 2 investicijų sutartys: su pasaulyje lyderiaujanti dviračių įmone „Pon.Bike“ bei su  Suomijos interjero dizaino ir konstrukcinių elementų gamintoja „Maler Oy". 
</t>
  </si>
  <si>
    <t>Įvykdyta. Vykdytos funkcijos žemės ūkio srityje.</t>
  </si>
  <si>
    <t>Įvykdyta. 2022 m. pirmą kartą Kėdainių rajone surengtas „Metų žemdirbio“ konkursas. Metų žemdirbio apdovanojimas atiteko Nerijui Žilinskui, renginio  metu pagerbti bei paskatinti ir kiti rajono ūkininkai.</t>
  </si>
  <si>
    <t xml:space="preserve">Įvykdyta. Lietingos vasaros metu išaugo  lietaus nuotekų-drenažų sistemų remonto poreikis. Darbai atlikti Miegėnų k, Lipliūnų k., Šlapaberžės k.Aušros k., Mantviliškio k., Akademijos bei Dotnuvos mstl., Pilsupių k., Pajieslio k., Tiskūnų k., Ledų v.s., Pelutavos k., Pagirių k. </t>
  </si>
  <si>
    <t>Įvykdyta. Parengtas Krakių tvenkinių hidrotechninių statinių techninis projektas, kadastrinės vietovės Linkavos sausinimo sistemos melioracijos griovių ir juose esančių statinių rekonstrukcijos projektas bei atliktas poveikio aplinkai vertinimas dėl Vaidatonių tvenkinio hidrotechnikos statinių rekonstrukcijos</t>
  </si>
  <si>
    <t>Įvykdyta. Vykdytas gelbėjimo ir cheminių avarijų padarinių likvidavimo koordinavimas, tvarkytos ir valytos Nevėžio bei Dotnuvėlės upių pakrantės, įžuvinti rajono tvenkiniai, vykdytas rajono karjerų ir tvenkinių makrofitų šienavimas, atlikti naftos produktais užteršto vandens ir dumblo sutvarkymo darbai ( S.Dariaus ir S.Girėno g. 23, Kėdainiai)</t>
  </si>
  <si>
    <t>Įvykdyta. Organizuoti Europos judumo savaitės renginiai, 2 ugdymo įstaigoms sumokėtas gamtosauginių mokyklų programos dalyvio mokestis, pagaminta plakatų „Nedegink žolės“ Kėdainių rajono mokykloms, darželiams, švietimo ir savivaldybės įstaigoms, suorganizuotas edukacinis renginys klimato tema bei kt. renginiai</t>
  </si>
  <si>
    <t xml:space="preserve">|Sutvarkyta naudotų padangų, t </t>
  </si>
  <si>
    <t>Vykdoma. Likviduota 16 apleistų pastatų, rangos darbai viešojo konkurso būdu įsigyti pigiau nei planuota</t>
  </si>
  <si>
    <t>Įvykdyta.  Suorganizuoti 3 šviečiamojo pobūdžio renginiai, pravesta 100  prevencinių/šviečiamųjų pamokų rajono mokyklose. Per metus padidėjo ženklintų ir registruotų šunų skaičius -1 143, kačių -594.</t>
  </si>
  <si>
    <t xml:space="preserve">Vykdoma. 2022 m. užbaigta paskutinė projekto dalis – „Šėtos miestelio vandentiekio ir nuotekų tinklų plėtra". Sudarytos sąlygos prisijungti 162 namų ūkiams prie centralizuoto vandentiekio sistemos, 269 namų ūkiams – prie nuotekų tvarkymo sistemos. Teikta papildomo finansavimo paraiška </t>
  </si>
  <si>
    <t>Parengtos techninės dokumentacijos skaičius / Įrengiamų vandentiekio ir  nuotekų tinklų, proc., nuo visų planuojamų įrengti tinklų</t>
  </si>
  <si>
    <t>Vykdoma. Parengtas nuotekų tinklų įrengimo projektas pateiktas ekspertizės išvadai gauti. Apmokėjimas 2023 m.</t>
  </si>
  <si>
    <t xml:space="preserve">Vykdoma. Tęsti Saulėlydžio g. rekonstrukcijos darbai </t>
  </si>
  <si>
    <t>Įvykdyta. Atnaujintos lopšelio - darželio "Aviliukas, lopšelio - darželio 'Vaikystė", J.Paukštelio progimnazijos bei Akademijos gimnazijos "Kaštono" skyriaus kiemų dangos</t>
  </si>
  <si>
    <t>Vykdoma. Parengtas savivaldybės tarybos posėdžių salės (didžiosios) bei pagalbinių patalpų interjero projektas</t>
  </si>
  <si>
    <t xml:space="preserve">Įvykdyta. 2022 m. išleista 2 000 vnt. miesto/rajono žemėlapių LT ir EN,  1 500 vnt. brošiūrų, 2 500 vnt. atvirukų, 1 500 vnt. skirtukų, 500 vnt. reklaminių maišelių "Kėdainiai".
</t>
  </si>
  <si>
    <t>Įvykdyta. Įgyvendinant 2022 m. programą sutvarkyta Šėtos bažnyčios pagrindinio korpuso stogo dalis, Kėdainių Šv. Jurgio bažnyčioje vykdyta vargonų restauracija, prisidėta prie Dotnuvos bažnyčios bokštų tvarkybos darbų, vykdyti  Kėdainių evangelikų liuteronų bažnyčios fasadų tvarkybos darbai</t>
  </si>
  <si>
    <t>Įvykdyta. Parengtas Pirmojo žuvusio Lietuvos savanorio P.Lukšio kapo ir Lietuvos karių kapų teritorijos tvarkybos projektas, užbaigti 1919 m. memorialinio paminklo, esančio Koliupės k., tvarkybos darbai, Atminties skvere suformuotos 2 kalvelės ir  įamžinti Nepriklausomybės kovų dalyviai</t>
  </si>
  <si>
    <t>Įvykdyta. Atlikti Pašėtės k. koplytstulpio tvarkomieji paveldosauginiai darbai, sutvarkyti Paberžės 1863 m. sukilimo muziejaus teritorijoje esantys mediniai koplytstulpiai, atlikti monumentinio kryžiaus (Surviliškio k.) apsauginio stogelio remonto darbai, atlikti Surviliškio k. koplytėlės einamieji priežiūros darbai</t>
  </si>
  <si>
    <t>Įvykdyta. Atlikti daliniai Šlapaberžės dvaro, esančio Stoties g. 1 Šlapaberžės k., avarinės būklės likvidavimo darbai</t>
  </si>
  <si>
    <t xml:space="preserve">Įvykdyta. Kultūros ir sporto skyrius formavo ir įgyvendino rajono savivaldybės kultūros politiką muziejų, bibliotekų, etninės kultūros, meno mėgėjų veikloje bei kitose kultūros srityse, rūpinosi gyventojų bendrosios kultūros ugdymu.  Skyrius organizavo, finansavo 40 kultūrinių renginių, dalinai finansuota 4 knygų leidyba </t>
  </si>
  <si>
    <t>Įvykdyta. Krašto kultūros premija įteikta  Jūratei Gudliauskienei už etninės kultūros puoselėjimą ir propagavimą, aktyvią kultūrinę meninę veiklą ir Kėdainių krašto garsinimą</t>
  </si>
  <si>
    <t xml:space="preserve">Įvykdyta. Pirmą kartą suorganizuotas Tarptautinis jaunimo dienos renginys, turėjęs didelį jaunimo susidomėjimą ir populiarumą </t>
  </si>
  <si>
    <t>Įvykdyta. Piniginės socialinės paramos gavėjų skaičius ženkliai išaugo dėl pasikeitusių teisės aktų, kurie reglamentavo Valstybės remiamų pajamų didėjimą, kuris tiesiogiai susijęs tiek su kompensacijos dydžiu, tiek nustatant teisę skirti kompensaciją būsto šildymui, šaltam bei karštam vandeniui</t>
  </si>
  <si>
    <t>Įvykdyta. Mokinių ir lėšų augimą lėmė skiriamų lėšų dydžio maisto produktams įsigyti didėjimas bei Socialinės paramos mokiniams įstatymo pakeitimai, susiję su socialinės paramos skyrimu netestuojant pajamų I-II klasę lankantiems mokiniams</t>
  </si>
  <si>
    <t>Gautos kompensacijos dalis, proc., per numatytą laikotarpį</t>
  </si>
  <si>
    <t>Įvykdyta. Savivaldybės socialinių įstaigų darbuotojams kompensuotos išlaidos į/iš darbą pagal rajono taryboje patvirtintą tvarkos aprašą</t>
  </si>
  <si>
    <t>Įvykdyta.  Lėšos skirtos Krakių M.Katkaus gimnazijai, Kėdainių kultūros centrui bei Pagalbos šeimai centrui</t>
  </si>
  <si>
    <t>Įvykdyta. Programos lėšomis mokėtos lizingo įmokos  už  endoskopinę įrangą su vežimėliu bei endoskopų plovimo ir dezinfekavimo mašiną. Dėl Covid-19 taikomų priemonių buvo pailgintas dezinfekcijos laikas tarp ligonių priėmimo, kas sąlygojo mažesnį priimtų pacientų skaičių</t>
  </si>
  <si>
    <t>Neįvykdyta. Pagal šią priemonę planuota prisidėti prie LR SAM finansuojamos ES programos pritraukiant naujus specialistus, tačiau šios programos sąlygos  (dirbti įstaigoje ne mažiau kaip 7 m.) nebuvo patrauklios naujiems gydytojams</t>
  </si>
  <si>
    <t xml:space="preserve">Įvykdyta. Įsigyti 2 vnt. anestezijos aparatų su paciento gyvybinių funkcijų montavimo sistema bei elektros energijos generatorius. Įmokėta pradinė lizingo įmoka. </t>
  </si>
  <si>
    <t xml:space="preserve">Vykdoma.  Įgyvendinant projektą teiktos stacionarios Žemo slenksčio kabinete ir mobilios paslaugos 1562 lankytojams, įsigytos priemonės (atrankiniai greitieji ŽIV, Hepatitų C, B, sifilio testai,  vienkartinės dezinfekcinės, žaizdų gydymo  priemonės, utilizavimo konteineriai ir transportavimo įranga (krepšiai) mobilioms paslaugoms teikti) </t>
  </si>
  <si>
    <t xml:space="preserve">Vykdoma. Finansavimas skitas Šėtos bei Akademijos gimnazijoms, Surviliškio V.Svirskio bei Labūnavos pagrindinėms mokykloms </t>
  </si>
  <si>
    <t>Vykdoma. Einamaisiais metais atlikti fasado (nuo Didžiosios g. pusės) remonto darbai</t>
  </si>
  <si>
    <t xml:space="preserve">Vykdoma. Parengti ir ekspertuoti l/d "Vyturėlis" ir l/d. "Varpelis" modernizavimo techniniai projektai. Pradėtos rangos darbų įsigijimo procedūros. Rangos darbai - 2023 m. </t>
  </si>
  <si>
    <t>Naujai atvykusių dirbti  į Kėdainių PSPC bei Kėdainių ligoninę specialistų, pagal programą, skaičius</t>
  </si>
  <si>
    <t xml:space="preserve">Įvykdyta. Savivaldybės visuomenės sveikatos rėmimo specialiosios programos lėšos buvo skirtos priemonėms Psichikos sveikatos stiprinimo srityje; Nelaimingų atsitikimų ir traumų prevencijos srityje; Aplinkos sveikatinimo srityje. Iš viso suplanuotos ir įvykdytos 29 priemonės </t>
  </si>
  <si>
    <t>Vykdoma. Vykdyta parengto Rezistentų paminklinio akmens prieigų (Skongalio g. gale) ir dviračio tako nuo rezistentų paminklinio akmens iki senojo Kėdainių miesto uosto Nevėžio dešiniajame krante rekonstrukcijos techninis darbo projekto ekspertizė, esant pastaboms -  tikslintas projektas</t>
  </si>
  <si>
    <t>2093 /3 /75</t>
  </si>
  <si>
    <t>Įvykdyta. Apdovanoti už sporto pasiekimus 34 sportininkai ir 5 treneriai</t>
  </si>
  <si>
    <t>Įvykdyta. Atlikti numatyti darbai</t>
  </si>
  <si>
    <t>Išplėsti Krakių mstl. nuotekų valymo įrenginius</t>
  </si>
  <si>
    <t>Rekonstruojamų valymo įrenginių skaičius</t>
  </si>
  <si>
    <t xml:space="preserve">Vykdoma. Vykdyta Krakių mstl. nuotekų valymo įrenginių rekonstrukcija, kuri bus baigta 2023 m. </t>
  </si>
  <si>
    <t>Neįvykdyta. Darbai bus vykdomi 2023 m.</t>
  </si>
  <si>
    <t>Įvykdyta. Pradėta eksploatuoti nauja vandens gerinimo stotis Saviečių kaime</t>
  </si>
  <si>
    <t>Įvykdyta. Atlikta valymo įrenginių rekonstrukcija</t>
  </si>
  <si>
    <t>Vykdoma. Parengtas techninis projektas (vertė ~ 300 t. Eur)</t>
  </si>
  <si>
    <t>Vykdoma. Parengtas Dotnuvos mstl. Tilto g ir Vingio g. bei Akademijos mstl. Lauko, Tujų, Sodų, Pievų, Dobilo, Kranto g.  vandentiekio ir nuotekų tinklų  išplėtimo projektas. Planuojama kreiptis ES finansavimui gauti</t>
  </si>
  <si>
    <t>Parengtas Dotnuvos mstl. Tilto g ir Vingio g. bei Akademijos mstl. Lauko, Tujų, Sodų, Pievų, Dobilo, Kranto g.  vandentiekio ir nuotekų tinklų  išplėtimo projektas. Planuojama kreiptis ES finansavimui gauti (01.02.05 priemonė)</t>
  </si>
  <si>
    <t>Įrengti naują vandens gręžinį ir nuotekų siurblinę  Šėtoje</t>
  </si>
  <si>
    <t>Įrengta gręžinių/ siurblinių skaičius</t>
  </si>
  <si>
    <t>Parengtos techninės dokumentacijos skaičius/įrengtų tinklų, m</t>
  </si>
  <si>
    <t>1/315</t>
  </si>
  <si>
    <t>Įvykdyta. Suprojektuoti ir įrengti vandentiekio tinklai Kęstučio-Birutės gatvėse</t>
  </si>
  <si>
    <t xml:space="preserve">Finansuoti išlaidas už  būsto suteikimą užsieniečiams, pasitraukusiems iš Ukrainos dėl Rusijos Federacijos karinių veiksmų Ukrainoje, teikti socialines paslaugas (dotacija) </t>
  </si>
  <si>
    <t>Įvykdyta. 2022 m. rugsėjo 1 d. vaikų, lankančių ugdymo įstaigas buvo 7034 (2021 m. -7 070). Mažėjo ikimokyklinio ugdymo vaikų, tačiau bendrojo ugdymo vaikų padaugėjo. 162 vaikai atvyko iš Ukrainos dėl Rusijos Federacijos veiksmų Ukrainoje.  Nuo 2022 m. rugsėjo 1 d. bendrojo ugdymo mokyklose ugdomi 744 mokiniai, turintys specialiųjų ugdymosi poreikių, t.y. 14 proc. nuo visų besimokančiųjų mokinių skaičiaus. Dar 89 specialiųjų ugdymosi poreikių turintys mokiniai ugdomi Kėdainių „Spindulio“ mokykloje. Savivaldybės švietimo įstaigose 2022-10-01 pagrindinės pareigose dirbo 780 pedagogų.</t>
  </si>
  <si>
    <t>1365</t>
  </si>
  <si>
    <t xml:space="preserve">Įvykdyta. 2022 m. NVŠ programose pagal tikslinį finansavimą dalyvavo 1750 mokinių. Populiariausios sporto, technologijų bei šokių  krypties programos. </t>
  </si>
  <si>
    <t>Įvykdyta. Neformaliojo vaikų švietimo įstaigų tinklas Savivaldybėje yra pakankamas, plėtojamos formaliojo ir neformaliojo švietimo paslaugos, švietimo prieinamumas ir galimybių lygybė. Kėdainių Dailės, Kalbų ir Muzikos mokyklas lankė 1365 mokiniai (2021 m. -1252)</t>
  </si>
  <si>
    <t>244/  4994</t>
  </si>
  <si>
    <t>Įvykdyta. Kėdainių švietimo pagalbos tarnyba  organizavo pedagogų, pagalbos mokinių specialistų, vadovų kvalifikacijos tobulinimo renginius kuriuose dalyvavo 4994 dalyviai. Teikta specialioji pedagoginė psichologinė ir socialinė pedagoginė pagalba, organizuotos mokinių dalykinės olimpiados, konkursai, vykdyta projektinė ir kt. veikla</t>
  </si>
  <si>
    <t>2552/ 35</t>
  </si>
  <si>
    <t>Vykdoma. 2022 m. įrengti 29 antžeminių konteinerių aikštelių pagrindai, įrengtos 6 pusiau požeminės aikštelės, įsigyti  129 antžeminiai konteineriai, kurie bus pastatyti 29 aikštelėse 2023 m. pradžioje</t>
  </si>
  <si>
    <t>Įvykdyta. Egzaminus laikė 320 bendrojo ugdymo mokyklų abiturientai. 100 balų įvertinta 13 mokinių darbų. Vertinant abiturientų pasiekimus (LT kalbos ir literatūros, chemijos, istorijos, biologijos, fizikos) pagal taškų vidurkis aukštesni nei šalies. Matematikos egzaminą išlaikė 72,6 mokiniai</t>
  </si>
  <si>
    <t>Vykdoma. Kofinansuotas 3 įstaigų dalinis dalyvavimas projektuose</t>
  </si>
  <si>
    <t xml:space="preserve">Vykdoma. Vykdytas viešasis pirkimas dėl Upytės kelio specialiojo plano parengimo, tačiau nebuvo nei vieno pasiūlymo, atitinkančio suplanuoto pirkimo vertę. Parengtos naujos viešųjų pirkimų sąlygos </t>
  </si>
  <si>
    <t>Rengiamų specialiųjų planų skaičius</t>
  </si>
  <si>
    <t>Vykdoma. Pasirašyta techninio projekto rengimo sutartis</t>
  </si>
  <si>
    <t>Vykdoma. Buvo vykdytos sklypo  formavimo procedūros</t>
  </si>
  <si>
    <t>Neįvykdyta. Nuo 2021 m. rengtas nuotekų tinklų įrengimo techninis projektas, tačiau Kelių direkcija nesutiko, kad nuotekų tinklai  būtų klojami kelio apsaugos zonoje, projekto nederino, teikė siūlymą tinklus kloti per privačių gyventojų sklypus. Didžioji dalis gyventojų sutikimo nedavė</t>
  </si>
  <si>
    <t>Vykdoma. Mieste ir rajone įrengti nauji/atnaujinti  informaciniai kelio ženklai Nr.628 ( krypties rodyklės) į lankytinas vietas (14 vnt.), pagamintos 63 medinės nuorodų lentelės Camino Lituano keliui, pasirašytos sutartys dar dėl 14 nuorodų gamybos ir įrengimo</t>
  </si>
  <si>
    <t>Vykdoma. Vykdytos Akademijos parko takų inventorizavimo procedūros</t>
  </si>
  <si>
    <t xml:space="preserve">Neįvykdyta. Kreiptasi į LR Žemės ūkio ministeriją dėl lėšų skyrimo techninio projekto parengimui, tačiau 2022 m.  finansavimas neskirtas. Jau žinoma, kad finansavimas numatytas 2023 m. </t>
  </si>
  <si>
    <t>Parengtų projektų skaičius</t>
  </si>
  <si>
    <t>* Patvirtinta 2022 m. vasario 18 d. rajono tarybos sprendimu Nr.TS-1</t>
  </si>
  <si>
    <r>
      <rPr>
        <b/>
        <i/>
        <sz val="10"/>
        <rFont val="Times New Roman"/>
        <family val="1"/>
        <charset val="186"/>
      </rPr>
      <t>**</t>
    </r>
    <r>
      <rPr>
        <i/>
        <sz val="10"/>
        <rFont val="Times New Roman"/>
        <family val="1"/>
        <charset val="186"/>
      </rPr>
      <t>Patvirtinta 2022 m. rugsėjo 30 d. rajono tarybos sprendimu Nr.TS-225</t>
    </r>
  </si>
  <si>
    <t>Įvykdyta. Įstaiga paslaugas teikė 21 asmeniui</t>
  </si>
  <si>
    <t>Įvykdyta. Programa, kurios tikslas sudaryti palankias sąlygas kokybiškam jaunimo užimtumui,   susidomėjo 4 darbdaviai. Įdarbinti buvo 6 jaunuoliai (14-19 m.)</t>
  </si>
  <si>
    <t>Įvykdyta. Dalyvauta Žydų kultūros paveldo kelio asociacijos veikloje, kurios tikslas skatinti su žydų kultūros paveldu susijusį turizmą bei visuomenės edukaciją. 2022 m. vykdytos edukacinės programos mokiniams, organizuoti renginiai, akcijos, ekskursijos žydų kultūros puoselėjimo plotmėje</t>
  </si>
  <si>
    <t>Dotacijos Valstybės biudžete savivaldybėms 2022 m. nebuvo numayta</t>
  </si>
  <si>
    <t>Įvykdyta. Programos lėšomis įsigyti baldai, 2 nešiojami kompiuteriai, smulkios medicininės priemonės</t>
  </si>
  <si>
    <t xml:space="preserve">Įvykdyta. 21 socialinis darbuotojas bei 10 atvejo vadybininkų dirbo su socialinės rizikos šeimomis </t>
  </si>
  <si>
    <t>Įvykdyta. 4 asmenims teikta išmoka asmeninei pagalbai teikti ir administruoti. Pagal poreikį panaudota mažesnė lėšų suma iš SBVB, kadangi paslaugos buvo finansuotos iš ES projekto "Kompleksinių paslaugų teikimas Kėdainių rajono savivaldybėje"</t>
  </si>
  <si>
    <t>Įvykdyta.  291 vaikui, gimusiam Lietuvoje ir gyvenančiam Kėdainių r. savivaldybėje mokėtos 100 Eur vienkartinės išmokos</t>
  </si>
  <si>
    <t>Vykdoma. 2022 m. projektinėse veiklose dalyvavo 266 dalyviai. Teiktos psichologo paslaugos ir vesti pozityvios tėvystės užsiėmimai. Asmenys noriai naudojasi paslaugomis, ypatingai psichologų pagalba</t>
  </si>
  <si>
    <t xml:space="preserve">Vykdoma. 2022 m. įsigyti 4 socialiniai būstai. Už 2 būstus apmokėta 2022 m., už kitus du - 2023 m.  </t>
  </si>
  <si>
    <t>Įvykdyta. 2022 m. centre sportavo 501 formalųjį švietimą papildančio ugdymo programų mokinys, 80 -neformaliojo vaikų švietimo programų mokiniai, 20 - aukšto meistriškumo grupių auklėtiniai, 8 -fizinio aktyvumo grupių dalyviai.  Centro auklėtiniai iškovojo 101 medalį.</t>
  </si>
  <si>
    <t>Vykdoma. Parengtas stadiono ir sporto aikštyno atnaujinimo techninis projektas, teikta paraiška finansavimui gauti, projektas įtrauktas į Trūkstantmečio mokyklos I programą</t>
  </si>
  <si>
    <t xml:space="preserve">Įvykdyta.  Registruotų vartotojų skaičius 2022 m. buvo 11,3 tūkst. Bibliotekoje ir jos filialuose suorganizuota 2798  renginiai (2235 kontaktiniai,  563 - virtualūs), kuriuose dalyvavo beveik 298 tūkst.  lankytojų, iš kurių 66 tūkst. fiziniai lankytojai. 2022 m. įgyvendinti 2 projektai, 1 neformaliojo vaikų švietimo programa. Atnaujinti bibliotekiniai baldai Aristavos, „Jaunystės“, Dotnuvos, Meironiškio, Nociūnų, Pelėdnagių, Plinkaigalio, Šėtos, Vilainių skyriuose, Skaitytojų aptarnavimo ir fondų organizavimo ir Bibliografijos ir informacijos skyriuose, nupirkti 8 kompiuteriai </t>
  </si>
  <si>
    <t>Įvykdyta. Konkurso būdu iš pateiktų 32 paraiškų,  finansuotas 21 projektas, kurio metu organizuoti 62 edukaciniai užsiėmimai ir seminarai, 17 parodų ir 102 kiti renginiai. Projektų veiklose dalyvavo 5344 dalyviai ir žiūrovai.</t>
  </si>
  <si>
    <t>Įvykdyta.  Atlikta pastato rekonstrukcija, modernizuotos vidaus erdvės, įsigytos žiūrovų kėdės, scenos užuolaidos ir kita įranga</t>
  </si>
  <si>
    <t>Įvykdyta. Atnaujintas pastato fasadas, įrengtas keltuvas), įrengtos naujos 4 ekspozicijos</t>
  </si>
  <si>
    <t>Vykdoma. Pakeisti visi kultūros centro langai pagal parengtą projektą, apmokėta dalis išlaidų</t>
  </si>
  <si>
    <t>Įvykdyta. Atnaujintas pastato fasadas,  modernizuotos vidaus erdvės, kurios pritaikytos multifunkcinėms veikloms</t>
  </si>
  <si>
    <t>Įvykdyta. Priemonės vykdymas pagal poreikį. 2022 m. apmokėtos rengiamo tvarkybos projekto ekspertizės dalinės išlaidos</t>
  </si>
  <si>
    <t>Vykdoma pagal poreikį.</t>
  </si>
  <si>
    <t>Įvykdyta. Rekonstruota siurblinė, įrengiant nešmenų smulkintuvus bei slėgio matavimo perdavimo sistemą</t>
  </si>
  <si>
    <t>Vykdoma. Priemonė metų eigoje sujungta su 01 03 03 priemone.</t>
  </si>
  <si>
    <t>Įvykdyta. Konkurse išrinkti ir apdovanoti 14 gražiausiai besitvarkančių aplinkų savininkai</t>
  </si>
  <si>
    <t>Įvykdyta. Surinkti 59 beglobiai, bešeimininkiai gyvūnai</t>
  </si>
  <si>
    <t>Stebėjimo vietų rajonų viešosiose erdvėse skaičius (iš viso)</t>
  </si>
  <si>
    <t>Stebėjimo vietų viešosiose erdvėse skaičius (iš viso)</t>
  </si>
  <si>
    <t>Finansavimas 2022–2024 m. strateginio veiklos plano programų vykdymui</t>
  </si>
  <si>
    <t>*Patvirtinti 2022-ųjų m. asignavimai (tūkst. Eur)</t>
  </si>
  <si>
    <t>**Patikslinti 2022-ųjų m. asignavimai (tūkst. Eur)</t>
  </si>
  <si>
    <t>Panaudoti   2022-ųjų m. asignavimai  (tūkst. Eur)</t>
  </si>
  <si>
    <t>12 priedas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</si>
</sst>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L_t_-;\-* #,##0.00\ _L_t_-;_-* &quot;-&quot;??\ _L_t_-;_-@_-"/>
    <numFmt numFmtId="165" formatCode="0.0"/>
    <numFmt numFmtId="166" formatCode="#,##0.0"/>
  </numFmts>
  <fonts count="62" x14ac:knownFonts="1">
    <font>
      <sz val="10"/>
      <name val="Arial"/>
      <charset val="186"/>
    </font>
    <font>
      <sz val="10"/>
      <name val="Times New Roman"/>
      <family val="1"/>
      <charset val="186"/>
    </font>
    <font>
      <sz val="9"/>
      <name val="Times New Roman"/>
      <family val="1"/>
      <charset val="186"/>
    </font>
    <font>
      <b/>
      <sz val="9"/>
      <name val="Times New Roman"/>
      <family val="1"/>
      <charset val="186"/>
    </font>
    <font>
      <b/>
      <sz val="12"/>
      <name val="Times New Roman"/>
      <family val="1"/>
      <charset val="186"/>
    </font>
    <font>
      <sz val="8"/>
      <name val="Times New Roman"/>
      <family val="1"/>
      <charset val="186"/>
    </font>
    <font>
      <b/>
      <sz val="10"/>
      <name val="Times New Roman"/>
      <family val="1"/>
      <charset val="186"/>
    </font>
    <font>
      <i/>
      <sz val="9"/>
      <name val="Times New Roman"/>
      <family val="1"/>
      <charset val="186"/>
    </font>
    <font>
      <i/>
      <sz val="10"/>
      <name val="Times New Roman"/>
      <family val="1"/>
      <charset val="186"/>
    </font>
    <font>
      <sz val="10"/>
      <name val="Arial"/>
      <family val="2"/>
      <charset val="186"/>
    </font>
    <font>
      <b/>
      <sz val="11"/>
      <name val="Times New Roman"/>
      <family val="1"/>
      <charset val="186"/>
    </font>
    <font>
      <b/>
      <sz val="8"/>
      <name val="Times New Roman"/>
      <family val="1"/>
      <charset val="186"/>
    </font>
    <font>
      <sz val="12"/>
      <name val="Times New Roman"/>
      <family val="1"/>
      <charset val="186"/>
    </font>
    <font>
      <i/>
      <sz val="10"/>
      <name val="Arial"/>
      <family val="2"/>
      <charset val="186"/>
    </font>
    <font>
      <b/>
      <sz val="10"/>
      <name val="Times New Roman"/>
      <family val="1"/>
    </font>
    <font>
      <b/>
      <sz val="9"/>
      <name val="Times New Roman"/>
      <family val="1"/>
    </font>
    <font>
      <sz val="9"/>
      <name val="Times New Roman"/>
      <family val="1"/>
    </font>
    <font>
      <sz val="8"/>
      <name val="Arial"/>
      <family val="2"/>
      <charset val="186"/>
    </font>
    <font>
      <b/>
      <sz val="7"/>
      <name val="Times New Roman"/>
      <family val="1"/>
      <charset val="186"/>
    </font>
    <font>
      <sz val="11"/>
      <name val="Times New Roman"/>
      <family val="1"/>
      <charset val="186"/>
    </font>
    <font>
      <sz val="11"/>
      <name val="Arial"/>
      <family val="2"/>
      <charset val="186"/>
    </font>
    <font>
      <sz val="7"/>
      <name val="Times New Roman"/>
      <family val="1"/>
      <charset val="186"/>
    </font>
    <font>
      <u/>
      <sz val="10"/>
      <name val="Times New Roman"/>
      <family val="1"/>
      <charset val="186"/>
    </font>
    <font>
      <sz val="10"/>
      <name val="Times New Roman"/>
      <family val="1"/>
    </font>
    <font>
      <b/>
      <sz val="12"/>
      <name val="Times New Roman"/>
      <family val="1"/>
    </font>
    <font>
      <b/>
      <sz val="11"/>
      <name val="Times New Roman"/>
      <family val="1"/>
    </font>
    <font>
      <i/>
      <sz val="10"/>
      <name val="Times New Roman"/>
      <family val="1"/>
    </font>
    <font>
      <i/>
      <sz val="7"/>
      <name val="Times New Roman"/>
      <family val="1"/>
    </font>
    <font>
      <sz val="10"/>
      <color rgb="FFFF0000"/>
      <name val="Arial"/>
      <family val="2"/>
      <charset val="186"/>
    </font>
    <font>
      <sz val="10"/>
      <color rgb="FF00B050"/>
      <name val="Times New Roman"/>
      <family val="1"/>
      <charset val="186"/>
    </font>
    <font>
      <sz val="9"/>
      <color theme="1"/>
      <name val="Times New Roman"/>
      <family val="1"/>
      <charset val="186"/>
    </font>
    <font>
      <b/>
      <sz val="9"/>
      <color theme="1"/>
      <name val="Times New Roman"/>
      <family val="1"/>
      <charset val="186"/>
    </font>
    <font>
      <sz val="12"/>
      <name val="Times New Roman"/>
      <family val="1"/>
    </font>
    <font>
      <sz val="10"/>
      <color rgb="FFFF0000"/>
      <name val="Times New Roman"/>
      <family val="1"/>
    </font>
    <font>
      <sz val="9"/>
      <color rgb="FFFF0000"/>
      <name val="Times New Roman"/>
      <family val="1"/>
      <charset val="186"/>
    </font>
    <font>
      <i/>
      <sz val="8"/>
      <name val="Times New Roman"/>
      <family val="1"/>
    </font>
    <font>
      <b/>
      <sz val="10"/>
      <name val="Arial"/>
      <family val="2"/>
      <charset val="186"/>
    </font>
    <font>
      <b/>
      <sz val="10"/>
      <color rgb="FFFF0000"/>
      <name val="Times New Roman"/>
      <family val="1"/>
      <charset val="186"/>
    </font>
    <font>
      <b/>
      <sz val="12"/>
      <color rgb="FFFF0000"/>
      <name val="Times New Roman"/>
      <family val="1"/>
      <charset val="186"/>
    </font>
    <font>
      <sz val="12"/>
      <color rgb="FFFF0000"/>
      <name val="Times New Roman"/>
      <family val="1"/>
      <charset val="186"/>
    </font>
    <font>
      <sz val="10"/>
      <color rgb="FFC00000"/>
      <name val="Times New Roman"/>
      <family val="1"/>
      <charset val="186"/>
    </font>
    <font>
      <i/>
      <sz val="8"/>
      <name val="Times New Roman"/>
      <family val="1"/>
      <charset val="186"/>
    </font>
    <font>
      <sz val="10"/>
      <color rgb="FFFF0000"/>
      <name val="Times New Roman"/>
      <family val="1"/>
      <charset val="186"/>
    </font>
    <font>
      <sz val="10"/>
      <color theme="1"/>
      <name val="Times New Roman"/>
      <family val="1"/>
      <charset val="186"/>
    </font>
    <font>
      <sz val="9"/>
      <color theme="0"/>
      <name val="Times New Roman"/>
      <family val="1"/>
      <charset val="186"/>
    </font>
    <font>
      <sz val="10"/>
      <color theme="1"/>
      <name val="Times New Roman"/>
      <family val="1"/>
    </font>
    <font>
      <sz val="10"/>
      <color theme="8"/>
      <name val="Times New Roman"/>
      <family val="1"/>
    </font>
    <font>
      <sz val="10"/>
      <color rgb="FFFFC000"/>
      <name val="Times New Roman"/>
      <family val="1"/>
      <charset val="186"/>
    </font>
    <font>
      <b/>
      <sz val="11"/>
      <color rgb="FFFFC000"/>
      <name val="Times New Roman"/>
      <family val="1"/>
      <charset val="186"/>
    </font>
    <font>
      <sz val="9"/>
      <color rgb="FF0070C0"/>
      <name val="Times New Roman"/>
      <family val="1"/>
    </font>
    <font>
      <sz val="10"/>
      <color rgb="FF0070C0"/>
      <name val="Times New Roman"/>
      <family val="1"/>
      <charset val="186"/>
    </font>
    <font>
      <sz val="10"/>
      <color rgb="FF0070C0"/>
      <name val="Arial"/>
      <family val="2"/>
      <charset val="186"/>
    </font>
    <font>
      <sz val="11"/>
      <color rgb="FF0070C0"/>
      <name val="Times New Roman"/>
      <family val="1"/>
      <charset val="186"/>
    </font>
    <font>
      <b/>
      <sz val="10"/>
      <color rgb="FF0070C0"/>
      <name val="Times New Roman"/>
      <family val="1"/>
      <charset val="186"/>
    </font>
    <font>
      <i/>
      <sz val="10"/>
      <color rgb="FF0070C0"/>
      <name val="Times New Roman"/>
      <family val="1"/>
      <charset val="186"/>
    </font>
    <font>
      <sz val="10"/>
      <color rgb="FF0070C0"/>
      <name val="Times New Roman"/>
      <family val="1"/>
    </font>
    <font>
      <sz val="9"/>
      <color rgb="FF0070C0"/>
      <name val="Times New Roman"/>
      <family val="1"/>
      <charset val="186"/>
    </font>
    <font>
      <b/>
      <sz val="9"/>
      <color rgb="FF0070C0"/>
      <name val="Times New Roman"/>
      <family val="1"/>
      <charset val="186"/>
    </font>
    <font>
      <b/>
      <sz val="10"/>
      <color rgb="FF0070C0"/>
      <name val="Times New Roman"/>
      <family val="1"/>
    </font>
    <font>
      <b/>
      <sz val="9"/>
      <color rgb="FF0070C0"/>
      <name val="Times New Roman"/>
      <family val="1"/>
    </font>
    <font>
      <b/>
      <i/>
      <sz val="10"/>
      <name val="Times New Roman"/>
      <family val="1"/>
      <charset val="186"/>
    </font>
    <font>
      <sz val="10"/>
      <color theme="0"/>
      <name val="Times New Roman"/>
      <family val="1"/>
    </font>
  </fonts>
  <fills count="16">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indexed="9"/>
      </patternFill>
    </fill>
    <fill>
      <patternFill patternType="solid">
        <fgColor theme="0"/>
        <bgColor indexed="64"/>
      </patternFill>
    </fill>
    <fill>
      <patternFill patternType="solid">
        <fgColor theme="9" tint="0.59999389629810485"/>
        <bgColor indexed="64"/>
      </patternFill>
    </fill>
    <fill>
      <patternFill patternType="solid">
        <fgColor theme="9" tint="0.59999389629810485"/>
        <bgColor indexed="3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9" tint="0.59999389629810485"/>
        <bgColor indexed="26"/>
      </patternFill>
    </fill>
    <fill>
      <patternFill patternType="solid">
        <fgColor theme="0"/>
        <bgColor indexed="26"/>
      </patternFill>
    </fill>
    <fill>
      <patternFill patternType="solid">
        <fgColor theme="9" tint="0.59999389629810485"/>
        <bgColor indexed="9"/>
      </patternFill>
    </fill>
    <fill>
      <patternFill patternType="solid">
        <fgColor theme="9" tint="0.39997558519241921"/>
        <bgColor indexed="9"/>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medium">
        <color indexed="64"/>
      </left>
      <right/>
      <top style="thin">
        <color indexed="64"/>
      </top>
      <bottom style="thin">
        <color indexed="64"/>
      </bottom>
      <diagonal/>
    </border>
  </borders>
  <cellStyleXfs count="12">
    <xf numFmtId="0" fontId="0" fillId="0" borderId="0"/>
    <xf numFmtId="0" fontId="9" fillId="0" borderId="0"/>
    <xf numFmtId="0" fontId="1" fillId="0" borderId="0"/>
    <xf numFmtId="164" fontId="9" fillId="0" borderId="0" applyFont="0" applyFill="0" applyBorder="0" applyAlignment="0" applyProtection="0"/>
    <xf numFmtId="0" fontId="9" fillId="0" borderId="0"/>
    <xf numFmtId="0" fontId="9" fillId="0" borderId="0"/>
    <xf numFmtId="0" fontId="1" fillId="0" borderId="0"/>
    <xf numFmtId="0" fontId="9"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0" fontId="1" fillId="0" borderId="0"/>
  </cellStyleXfs>
  <cellXfs count="1027">
    <xf numFmtId="0" fontId="0" fillId="0" borderId="0" xfId="0"/>
    <xf numFmtId="0" fontId="2" fillId="2" borderId="1" xfId="0" applyFont="1" applyFill="1" applyBorder="1" applyAlignment="1">
      <alignment vertical="top" wrapText="1"/>
    </xf>
    <xf numFmtId="165" fontId="2" fillId="2" borderId="1" xfId="0" applyNumberFormat="1" applyFont="1" applyFill="1" applyBorder="1" applyAlignment="1">
      <alignment horizontal="left" vertical="top" wrapText="1"/>
    </xf>
    <xf numFmtId="0" fontId="9" fillId="0" borderId="0" xfId="0" applyFont="1"/>
    <xf numFmtId="0" fontId="1" fillId="0" borderId="0" xfId="0" applyFont="1"/>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left" vertical="top" wrapText="1"/>
    </xf>
    <xf numFmtId="49" fontId="6" fillId="0" borderId="1" xfId="0" applyNumberFormat="1" applyFont="1" applyBorder="1" applyAlignment="1">
      <alignment vertical="top" wrapText="1"/>
    </xf>
    <xf numFmtId="0" fontId="16" fillId="0" borderId="0" xfId="0" applyFont="1" applyAlignment="1">
      <alignment wrapText="1"/>
    </xf>
    <xf numFmtId="0" fontId="15" fillId="0" borderId="0" xfId="0" applyFont="1" applyAlignment="1">
      <alignment wrapText="1"/>
    </xf>
    <xf numFmtId="0" fontId="9" fillId="2" borderId="0" xfId="0" applyFont="1" applyFill="1"/>
    <xf numFmtId="0" fontId="9" fillId="2" borderId="0" xfId="0" applyFont="1" applyFill="1" applyAlignment="1">
      <alignment horizontal="center"/>
    </xf>
    <xf numFmtId="3" fontId="2" fillId="2" borderId="1" xfId="0" applyNumberFormat="1" applyFont="1" applyFill="1" applyBorder="1" applyAlignment="1">
      <alignment vertical="top" wrapText="1"/>
    </xf>
    <xf numFmtId="0" fontId="9" fillId="0" borderId="0" xfId="0" applyFont="1" applyAlignment="1">
      <alignment horizontal="left"/>
    </xf>
    <xf numFmtId="0" fontId="2" fillId="2" borderId="0" xfId="0" applyFont="1" applyFill="1"/>
    <xf numFmtId="0" fontId="13" fillId="2" borderId="0" xfId="0" applyFont="1" applyFill="1"/>
    <xf numFmtId="49" fontId="6" fillId="2" borderId="1" xfId="0" applyNumberFormat="1" applyFont="1" applyFill="1" applyBorder="1" applyAlignment="1">
      <alignment horizontal="right" vertical="top" wrapText="1"/>
    </xf>
    <xf numFmtId="49" fontId="1" fillId="2" borderId="1" xfId="0" applyNumberFormat="1" applyFont="1" applyFill="1" applyBorder="1" applyAlignment="1">
      <alignment horizontal="left" vertical="top" wrapText="1"/>
    </xf>
    <xf numFmtId="165" fontId="18" fillId="0" borderId="1" xfId="0" applyNumberFormat="1" applyFont="1" applyBorder="1" applyAlignment="1">
      <alignment horizontal="left" vertical="top" wrapText="1"/>
    </xf>
    <xf numFmtId="165" fontId="1" fillId="2" borderId="1" xfId="0" applyNumberFormat="1" applyFont="1" applyFill="1" applyBorder="1" applyAlignment="1">
      <alignment horizontal="left" vertical="top" wrapText="1"/>
    </xf>
    <xf numFmtId="0" fontId="1" fillId="0" borderId="0" xfId="0" applyFont="1" applyAlignment="1">
      <alignment vertical="top" wrapText="1"/>
    </xf>
    <xf numFmtId="0" fontId="1" fillId="3" borderId="1" xfId="0" applyFont="1" applyFill="1" applyBorder="1" applyAlignment="1">
      <alignment horizontal="left" vertical="top" wrapText="1"/>
    </xf>
    <xf numFmtId="165" fontId="11" fillId="0" borderId="1" xfId="0" applyNumberFormat="1" applyFont="1" applyBorder="1" applyAlignment="1">
      <alignment horizontal="lef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49" fontId="1" fillId="0" borderId="0" xfId="0" applyNumberFormat="1" applyFont="1" applyAlignment="1">
      <alignment vertical="top" wrapText="1"/>
    </xf>
    <xf numFmtId="49" fontId="3" fillId="0" borderId="6" xfId="0" applyNumberFormat="1" applyFont="1" applyBorder="1" applyAlignment="1">
      <alignment horizontal="right" vertical="top" wrapText="1"/>
    </xf>
    <xf numFmtId="49" fontId="1" fillId="3"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textRotation="90" wrapText="1"/>
    </xf>
    <xf numFmtId="49" fontId="1" fillId="2" borderId="1" xfId="0" applyNumberFormat="1" applyFont="1" applyFill="1" applyBorder="1" applyAlignment="1">
      <alignment horizontal="center" vertical="center" textRotation="90" wrapText="1"/>
    </xf>
    <xf numFmtId="49" fontId="10" fillId="2" borderId="1" xfId="0" applyNumberFormat="1" applyFont="1" applyFill="1" applyBorder="1" applyAlignment="1">
      <alignment horizontal="center" vertical="center" textRotation="90" wrapText="1"/>
    </xf>
    <xf numFmtId="0" fontId="9" fillId="0" borderId="0" xfId="0" applyFont="1" applyAlignment="1">
      <alignment horizontal="right"/>
    </xf>
    <xf numFmtId="165" fontId="1" fillId="5" borderId="1" xfId="0" applyNumberFormat="1" applyFont="1" applyFill="1" applyBorder="1" applyAlignment="1">
      <alignment vertical="top" wrapText="1"/>
    </xf>
    <xf numFmtId="3" fontId="1" fillId="5" borderId="1" xfId="0" applyNumberFormat="1" applyFont="1" applyFill="1" applyBorder="1" applyAlignment="1">
      <alignment horizontal="left" vertical="top" wrapText="1"/>
    </xf>
    <xf numFmtId="49" fontId="10" fillId="0" borderId="6" xfId="0" applyNumberFormat="1" applyFont="1" applyBorder="1" applyAlignment="1">
      <alignment horizontal="right" vertical="top" wrapText="1"/>
    </xf>
    <xf numFmtId="165" fontId="11" fillId="5" borderId="1" xfId="0" applyNumberFormat="1" applyFont="1" applyFill="1" applyBorder="1" applyAlignment="1">
      <alignment horizontal="left" vertical="top" wrapText="1"/>
    </xf>
    <xf numFmtId="49" fontId="10" fillId="0" borderId="1" xfId="6" applyNumberFormat="1" applyFont="1" applyBorder="1" applyAlignment="1">
      <alignment horizontal="right" wrapText="1"/>
    </xf>
    <xf numFmtId="0" fontId="6" fillId="0" borderId="1" xfId="6" applyFont="1" applyBorder="1" applyAlignment="1">
      <alignment horizontal="left" wrapText="1"/>
    </xf>
    <xf numFmtId="165" fontId="10" fillId="5" borderId="1" xfId="0" applyNumberFormat="1" applyFont="1" applyFill="1" applyBorder="1" applyAlignment="1">
      <alignment horizontal="left" vertical="top" wrapText="1"/>
    </xf>
    <xf numFmtId="49" fontId="3" fillId="5" borderId="1" xfId="0" applyNumberFormat="1" applyFont="1" applyFill="1" applyBorder="1" applyAlignment="1">
      <alignment horizontal="right" vertical="top" wrapText="1"/>
    </xf>
    <xf numFmtId="166" fontId="1" fillId="0" borderId="1" xfId="0" applyNumberFormat="1" applyFont="1" applyBorder="1" applyAlignment="1">
      <alignment horizontal="right" vertical="top" wrapText="1"/>
    </xf>
    <xf numFmtId="166" fontId="1" fillId="0" borderId="1" xfId="4" applyNumberFormat="1" applyFont="1" applyBorder="1" applyAlignment="1">
      <alignment wrapText="1"/>
    </xf>
    <xf numFmtId="166" fontId="3" fillId="2" borderId="1" xfId="0" applyNumberFormat="1" applyFont="1" applyFill="1" applyBorder="1" applyAlignment="1">
      <alignment horizontal="right" vertical="center" wrapText="1"/>
    </xf>
    <xf numFmtId="166" fontId="6" fillId="5" borderId="1" xfId="0" applyNumberFormat="1" applyFont="1" applyFill="1" applyBorder="1" applyAlignment="1">
      <alignment vertical="top" wrapText="1"/>
    </xf>
    <xf numFmtId="49" fontId="1" fillId="0" borderId="0" xfId="0" applyNumberFormat="1" applyFont="1" applyAlignment="1">
      <alignment horizontal="center" vertical="top" wrapText="1"/>
    </xf>
    <xf numFmtId="49" fontId="6" fillId="5" borderId="1" xfId="0" applyNumberFormat="1" applyFont="1" applyFill="1" applyBorder="1" applyAlignment="1">
      <alignment horizontal="center" vertical="top" wrapText="1"/>
    </xf>
    <xf numFmtId="166" fontId="4" fillId="6" borderId="1" xfId="6" applyNumberFormat="1" applyFont="1" applyFill="1" applyBorder="1" applyAlignment="1">
      <alignment vertical="top" wrapText="1"/>
    </xf>
    <xf numFmtId="166" fontId="10" fillId="6" borderId="1" xfId="6" applyNumberFormat="1" applyFont="1" applyFill="1" applyBorder="1" applyAlignment="1">
      <alignment vertical="top" wrapText="1"/>
    </xf>
    <xf numFmtId="166" fontId="6" fillId="6" borderId="1" xfId="6" applyNumberFormat="1" applyFont="1" applyFill="1" applyBorder="1" applyAlignment="1">
      <alignment vertical="top" wrapText="1"/>
    </xf>
    <xf numFmtId="0" fontId="9" fillId="5" borderId="0" xfId="0" applyFont="1" applyFill="1"/>
    <xf numFmtId="49" fontId="6" fillId="0" borderId="8" xfId="0" applyNumberFormat="1" applyFont="1" applyBorder="1" applyAlignment="1">
      <alignment horizontal="center" vertical="top" wrapText="1"/>
    </xf>
    <xf numFmtId="49" fontId="10" fillId="0" borderId="8" xfId="0" applyNumberFormat="1" applyFont="1" applyBorder="1" applyAlignment="1">
      <alignment horizontal="right" vertical="top" wrapText="1"/>
    </xf>
    <xf numFmtId="49" fontId="10" fillId="2" borderId="8" xfId="0" applyNumberFormat="1" applyFont="1" applyFill="1" applyBorder="1" applyAlignment="1">
      <alignment horizontal="center" vertical="center" textRotation="90" wrapText="1"/>
    </xf>
    <xf numFmtId="49" fontId="6" fillId="5" borderId="1" xfId="0" applyNumberFormat="1" applyFont="1" applyFill="1" applyBorder="1" applyAlignment="1">
      <alignment vertical="top" wrapText="1"/>
    </xf>
    <xf numFmtId="0" fontId="10" fillId="0" borderId="1" xfId="6" applyFont="1" applyBorder="1" applyAlignment="1">
      <alignment horizontal="left" wrapText="1"/>
    </xf>
    <xf numFmtId="49" fontId="4" fillId="6" borderId="1" xfId="0" applyNumberFormat="1" applyFont="1" applyFill="1" applyBorder="1" applyAlignment="1">
      <alignment horizontal="right" vertical="center" wrapText="1"/>
    </xf>
    <xf numFmtId="0" fontId="6" fillId="5" borderId="1" xfId="0" applyFont="1" applyFill="1" applyBorder="1" applyAlignment="1">
      <alignment horizontal="right" vertical="top" wrapText="1"/>
    </xf>
    <xf numFmtId="49" fontId="6" fillId="5" borderId="1" xfId="0" applyNumberFormat="1" applyFont="1" applyFill="1" applyBorder="1" applyAlignment="1">
      <alignment horizontal="left" vertical="center" wrapText="1"/>
    </xf>
    <xf numFmtId="3" fontId="2" fillId="5" borderId="1" xfId="0" applyNumberFormat="1" applyFont="1" applyFill="1" applyBorder="1" applyAlignment="1">
      <alignment vertical="top" wrapText="1"/>
    </xf>
    <xf numFmtId="49" fontId="1" fillId="5" borderId="1" xfId="0" applyNumberFormat="1" applyFont="1" applyFill="1" applyBorder="1" applyAlignment="1">
      <alignment horizontal="left" vertical="center" wrapText="1"/>
    </xf>
    <xf numFmtId="49" fontId="1" fillId="5" borderId="1" xfId="0" applyNumberFormat="1" applyFont="1" applyFill="1" applyBorder="1" applyAlignment="1">
      <alignment horizontal="center" vertical="center" wrapText="1"/>
    </xf>
    <xf numFmtId="166" fontId="6" fillId="5" borderId="1" xfId="0" applyNumberFormat="1" applyFont="1" applyFill="1" applyBorder="1" applyAlignment="1">
      <alignment horizontal="right" vertical="top" wrapText="1"/>
    </xf>
    <xf numFmtId="166" fontId="8" fillId="5" borderId="1" xfId="0" applyNumberFormat="1" applyFont="1" applyFill="1" applyBorder="1" applyAlignment="1">
      <alignment vertical="top" wrapText="1"/>
    </xf>
    <xf numFmtId="4" fontId="5" fillId="5" borderId="1" xfId="0" applyNumberFormat="1" applyFont="1" applyFill="1" applyBorder="1" applyAlignment="1">
      <alignment horizontal="left" vertical="top" wrapText="1"/>
    </xf>
    <xf numFmtId="4" fontId="1" fillId="5" borderId="1" xfId="0" applyNumberFormat="1" applyFont="1" applyFill="1" applyBorder="1" applyAlignment="1">
      <alignment horizontal="left" vertical="top" wrapText="1"/>
    </xf>
    <xf numFmtId="49" fontId="1" fillId="5" borderId="1" xfId="0" applyNumberFormat="1" applyFont="1" applyFill="1" applyBorder="1" applyAlignment="1">
      <alignment horizontal="left" vertical="center" textRotation="90" wrapText="1"/>
    </xf>
    <xf numFmtId="49" fontId="1" fillId="5" borderId="1" xfId="0" applyNumberFormat="1" applyFont="1" applyFill="1" applyBorder="1" applyAlignment="1">
      <alignment horizontal="center" vertical="center" textRotation="90" wrapText="1"/>
    </xf>
    <xf numFmtId="4" fontId="1" fillId="5" borderId="1" xfId="0" applyNumberFormat="1" applyFont="1" applyFill="1" applyBorder="1" applyAlignment="1">
      <alignment vertical="top" wrapText="1"/>
    </xf>
    <xf numFmtId="49" fontId="3" fillId="5" borderId="1" xfId="0" applyNumberFormat="1" applyFont="1" applyFill="1" applyBorder="1" applyAlignment="1">
      <alignment vertical="top" wrapText="1"/>
    </xf>
    <xf numFmtId="165" fontId="3" fillId="5" borderId="1" xfId="0" applyNumberFormat="1" applyFont="1" applyFill="1" applyBorder="1" applyAlignment="1">
      <alignment horizontal="left" vertical="top" wrapText="1"/>
    </xf>
    <xf numFmtId="165" fontId="18" fillId="5" borderId="1" xfId="0" applyNumberFormat="1" applyFont="1" applyFill="1" applyBorder="1" applyAlignment="1">
      <alignment horizontal="left" vertical="top" wrapText="1"/>
    </xf>
    <xf numFmtId="166" fontId="3" fillId="5" borderId="1" xfId="0" applyNumberFormat="1" applyFont="1" applyFill="1" applyBorder="1" applyAlignment="1">
      <alignment horizontal="right" vertical="top" wrapText="1"/>
    </xf>
    <xf numFmtId="3" fontId="2" fillId="5" borderId="1" xfId="0" applyNumberFormat="1" applyFont="1" applyFill="1" applyBorder="1" applyAlignment="1">
      <alignment horizontal="right" vertical="top" wrapText="1"/>
    </xf>
    <xf numFmtId="3" fontId="5" fillId="5" borderId="1" xfId="0" applyNumberFormat="1" applyFont="1" applyFill="1" applyBorder="1" applyAlignment="1">
      <alignment horizontal="right" vertical="top" wrapText="1"/>
    </xf>
    <xf numFmtId="166" fontId="23" fillId="5" borderId="1" xfId="0" applyNumberFormat="1" applyFont="1" applyFill="1" applyBorder="1" applyAlignment="1">
      <alignment vertical="top" wrapText="1"/>
    </xf>
    <xf numFmtId="0" fontId="9" fillId="5" borderId="0" xfId="0" applyFont="1" applyFill="1" applyAlignment="1">
      <alignment horizontal="right"/>
    </xf>
    <xf numFmtId="166" fontId="6" fillId="9" borderId="1" xfId="0" applyNumberFormat="1" applyFont="1" applyFill="1" applyBorder="1" applyAlignment="1">
      <alignment vertical="top" wrapText="1"/>
    </xf>
    <xf numFmtId="166" fontId="6" fillId="9" borderId="1" xfId="0" applyNumberFormat="1" applyFont="1" applyFill="1" applyBorder="1" applyAlignment="1">
      <alignment horizontal="right" vertical="top" wrapText="1"/>
    </xf>
    <xf numFmtId="0" fontId="1" fillId="5" borderId="0" xfId="0" applyFont="1" applyFill="1"/>
    <xf numFmtId="166" fontId="10" fillId="9" borderId="1" xfId="0" applyNumberFormat="1" applyFont="1" applyFill="1" applyBorder="1" applyAlignment="1">
      <alignment vertical="top" wrapText="1"/>
    </xf>
    <xf numFmtId="0" fontId="6" fillId="5" borderId="0" xfId="6" applyFont="1" applyFill="1" applyAlignment="1">
      <alignment horizontal="center"/>
    </xf>
    <xf numFmtId="166" fontId="4" fillId="9" borderId="1" xfId="0" applyNumberFormat="1" applyFont="1" applyFill="1" applyBorder="1" applyAlignment="1">
      <alignment horizontal="right" vertical="top" wrapText="1"/>
    </xf>
    <xf numFmtId="166" fontId="6" fillId="10" borderId="1" xfId="0" applyNumberFormat="1" applyFont="1" applyFill="1" applyBorder="1" applyAlignment="1">
      <alignment vertical="top" wrapText="1"/>
    </xf>
    <xf numFmtId="0" fontId="9" fillId="5" borderId="0" xfId="0" applyFont="1" applyFill="1" applyAlignment="1">
      <alignment horizontal="center"/>
    </xf>
    <xf numFmtId="0" fontId="2" fillId="5" borderId="0" xfId="0" applyFont="1" applyFill="1"/>
    <xf numFmtId="49" fontId="1" fillId="5" borderId="0" xfId="0" applyNumberFormat="1" applyFont="1" applyFill="1" applyAlignment="1">
      <alignment horizontal="center" vertical="top"/>
    </xf>
    <xf numFmtId="49" fontId="6" fillId="5" borderId="0" xfId="0" applyNumberFormat="1" applyFont="1" applyFill="1" applyAlignment="1">
      <alignment horizontal="center" vertical="top"/>
    </xf>
    <xf numFmtId="49" fontId="3" fillId="5" borderId="0" xfId="0" applyNumberFormat="1" applyFont="1" applyFill="1" applyAlignment="1">
      <alignment horizontal="center" vertical="top"/>
    </xf>
    <xf numFmtId="0" fontId="3" fillId="5" borderId="0" xfId="0" applyFont="1" applyFill="1" applyAlignment="1">
      <alignment horizontal="center" vertical="top"/>
    </xf>
    <xf numFmtId="49" fontId="10" fillId="0" borderId="1" xfId="6" applyNumberFormat="1" applyFont="1" applyBorder="1" applyAlignment="1">
      <alignment vertical="top" wrapText="1"/>
    </xf>
    <xf numFmtId="49" fontId="1" fillId="0" borderId="2" xfId="0" applyNumberFormat="1" applyFont="1" applyBorder="1" applyAlignment="1">
      <alignment horizontal="left" vertical="top" wrapText="1"/>
    </xf>
    <xf numFmtId="0" fontId="20" fillId="2" borderId="0" xfId="0" applyFont="1" applyFill="1"/>
    <xf numFmtId="166" fontId="1" fillId="5" borderId="1" xfId="4" applyNumberFormat="1" applyFont="1" applyFill="1" applyBorder="1" applyAlignment="1">
      <alignment vertical="top" wrapText="1"/>
    </xf>
    <xf numFmtId="0" fontId="23" fillId="0" borderId="0" xfId="0" applyFont="1" applyAlignment="1">
      <alignment vertical="top" wrapText="1"/>
    </xf>
    <xf numFmtId="49" fontId="25" fillId="0" borderId="1" xfId="0" applyNumberFormat="1" applyFont="1" applyBorder="1" applyAlignment="1">
      <alignment vertical="top" wrapText="1"/>
    </xf>
    <xf numFmtId="49" fontId="14" fillId="0" borderId="1" xfId="0" applyNumberFormat="1" applyFont="1" applyBorder="1" applyAlignment="1">
      <alignment vertical="top" wrapText="1"/>
    </xf>
    <xf numFmtId="166" fontId="23" fillId="5" borderId="1" xfId="0" applyNumberFormat="1" applyFont="1" applyFill="1" applyBorder="1" applyAlignment="1">
      <alignment horizontal="right" vertical="top" wrapText="1"/>
    </xf>
    <xf numFmtId="165" fontId="23" fillId="5" borderId="1" xfId="0" applyNumberFormat="1" applyFont="1" applyFill="1" applyBorder="1" applyAlignment="1">
      <alignment vertical="top" wrapText="1"/>
    </xf>
    <xf numFmtId="166" fontId="1" fillId="9" borderId="1" xfId="0" applyNumberFormat="1" applyFont="1" applyFill="1" applyBorder="1" applyAlignment="1">
      <alignment horizontal="right" vertical="top" wrapText="1"/>
    </xf>
    <xf numFmtId="166" fontId="1" fillId="5" borderId="1" xfId="4" applyNumberFormat="1" applyFont="1" applyFill="1" applyBorder="1" applyAlignment="1">
      <alignment horizontal="right" wrapText="1"/>
    </xf>
    <xf numFmtId="166" fontId="1" fillId="5" borderId="1" xfId="4" applyNumberFormat="1" applyFont="1" applyFill="1" applyBorder="1" applyAlignment="1">
      <alignment wrapText="1"/>
    </xf>
    <xf numFmtId="166" fontId="23" fillId="5" borderId="1" xfId="4" applyNumberFormat="1" applyFont="1" applyFill="1" applyBorder="1" applyAlignment="1">
      <alignment horizontal="right" wrapText="1"/>
    </xf>
    <xf numFmtId="166" fontId="23" fillId="5" borderId="1" xfId="4" applyNumberFormat="1" applyFont="1" applyFill="1" applyBorder="1" applyAlignment="1">
      <alignment wrapText="1"/>
    </xf>
    <xf numFmtId="166" fontId="1" fillId="9" borderId="1" xfId="0" applyNumberFormat="1" applyFont="1" applyFill="1" applyBorder="1" applyAlignment="1">
      <alignment vertical="top" wrapText="1"/>
    </xf>
    <xf numFmtId="166" fontId="10" fillId="9" borderId="1" xfId="6" applyNumberFormat="1" applyFont="1" applyFill="1" applyBorder="1" applyAlignment="1">
      <alignment vertical="top" wrapText="1"/>
    </xf>
    <xf numFmtId="166" fontId="6" fillId="9" borderId="1" xfId="6" applyNumberFormat="1" applyFont="1" applyFill="1" applyBorder="1" applyAlignment="1">
      <alignment horizontal="right" vertical="top" wrapText="1"/>
    </xf>
    <xf numFmtId="166" fontId="10" fillId="9" borderId="1" xfId="6" applyNumberFormat="1" applyFont="1" applyFill="1" applyBorder="1" applyAlignment="1">
      <alignment horizontal="right" vertical="top" wrapText="1"/>
    </xf>
    <xf numFmtId="166" fontId="6" fillId="9" borderId="1" xfId="6" applyNumberFormat="1" applyFont="1" applyFill="1" applyBorder="1" applyAlignment="1">
      <alignment vertical="top" wrapText="1"/>
    </xf>
    <xf numFmtId="0" fontId="1" fillId="0" borderId="6" xfId="0" applyFont="1" applyBorder="1" applyAlignment="1" applyProtection="1">
      <alignment vertical="top" wrapText="1" readingOrder="1"/>
      <protection locked="0"/>
    </xf>
    <xf numFmtId="0" fontId="1" fillId="0" borderId="1" xfId="0" applyFont="1" applyBorder="1" applyAlignment="1" applyProtection="1">
      <alignment vertical="top" wrapText="1" readingOrder="1"/>
      <protection locked="0"/>
    </xf>
    <xf numFmtId="166" fontId="1" fillId="5" borderId="1" xfId="4" applyNumberFormat="1" applyFont="1" applyFill="1" applyBorder="1" applyAlignment="1">
      <alignment horizontal="right" vertical="top" wrapText="1"/>
    </xf>
    <xf numFmtId="0" fontId="6" fillId="5" borderId="0" xfId="0" applyFont="1" applyFill="1" applyAlignment="1">
      <alignment horizontal="right" vertical="center" wrapText="1"/>
    </xf>
    <xf numFmtId="166" fontId="1" fillId="5" borderId="1" xfId="0" applyNumberFormat="1" applyFont="1" applyFill="1" applyBorder="1" applyAlignment="1">
      <alignment vertical="top"/>
    </xf>
    <xf numFmtId="0" fontId="6" fillId="5" borderId="0" xfId="0" applyFont="1" applyFill="1" applyAlignment="1">
      <alignment vertical="center" wrapText="1"/>
    </xf>
    <xf numFmtId="0" fontId="6" fillId="5" borderId="0" xfId="0" applyFont="1" applyFill="1" applyAlignment="1">
      <alignment horizontal="left" vertical="center" wrapText="1"/>
    </xf>
    <xf numFmtId="0" fontId="9" fillId="5" borderId="0" xfId="0" applyFont="1" applyFill="1" applyAlignment="1">
      <alignment horizontal="left"/>
    </xf>
    <xf numFmtId="166" fontId="14" fillId="9" borderId="1" xfId="0" applyNumberFormat="1" applyFont="1" applyFill="1" applyBorder="1" applyAlignment="1">
      <alignment vertical="top" wrapText="1"/>
    </xf>
    <xf numFmtId="166" fontId="10" fillId="9" borderId="8" xfId="0" applyNumberFormat="1" applyFont="1" applyFill="1" applyBorder="1" applyAlignment="1">
      <alignment vertical="top" wrapText="1"/>
    </xf>
    <xf numFmtId="49" fontId="6" fillId="5" borderId="0" xfId="6" applyNumberFormat="1" applyFont="1" applyFill="1" applyAlignment="1">
      <alignment horizontal="right"/>
    </xf>
    <xf numFmtId="49" fontId="6" fillId="5" borderId="0" xfId="6" applyNumberFormat="1" applyFont="1" applyFill="1" applyAlignment="1">
      <alignment horizontal="center"/>
    </xf>
    <xf numFmtId="0" fontId="6" fillId="5" borderId="0" xfId="6" applyFont="1" applyFill="1" applyAlignment="1">
      <alignment horizontal="left"/>
    </xf>
    <xf numFmtId="0" fontId="1" fillId="9" borderId="1" xfId="0" applyFont="1" applyFill="1" applyBorder="1" applyAlignment="1">
      <alignment horizontal="left" vertical="top" wrapText="1"/>
    </xf>
    <xf numFmtId="0" fontId="14" fillId="0" borderId="0" xfId="0" applyFont="1" applyAlignment="1">
      <alignment vertical="top" wrapText="1"/>
    </xf>
    <xf numFmtId="0" fontId="1" fillId="0" borderId="1" xfId="0" applyFont="1" applyBorder="1" applyAlignment="1" applyProtection="1">
      <alignment vertical="top" wrapText="1"/>
      <protection hidden="1"/>
    </xf>
    <xf numFmtId="0" fontId="23" fillId="0" borderId="0" xfId="0" applyFont="1" applyAlignment="1">
      <alignment horizontal="center" vertical="top" wrapText="1"/>
    </xf>
    <xf numFmtId="0" fontId="23" fillId="0" borderId="0" xfId="0" applyFont="1"/>
    <xf numFmtId="49" fontId="14" fillId="5" borderId="1" xfId="0" applyNumberFormat="1" applyFont="1" applyFill="1" applyBorder="1" applyAlignment="1">
      <alignment horizontal="center" vertical="top" wrapText="1"/>
    </xf>
    <xf numFmtId="0" fontId="25" fillId="0" borderId="0" xfId="0" applyFont="1"/>
    <xf numFmtId="49" fontId="14" fillId="0" borderId="1" xfId="0" applyNumberFormat="1" applyFont="1" applyBorder="1" applyAlignment="1">
      <alignment horizontal="center" vertical="top" wrapText="1"/>
    </xf>
    <xf numFmtId="166" fontId="14" fillId="9" borderId="1" xfId="0" applyNumberFormat="1" applyFont="1" applyFill="1" applyBorder="1" applyAlignment="1">
      <alignment vertical="top"/>
    </xf>
    <xf numFmtId="166" fontId="23" fillId="0" borderId="1" xfId="0" applyNumberFormat="1" applyFont="1" applyBorder="1" applyAlignment="1">
      <alignment vertical="top" wrapText="1"/>
    </xf>
    <xf numFmtId="166" fontId="23" fillId="5" borderId="1" xfId="0" applyNumberFormat="1" applyFont="1" applyFill="1" applyBorder="1" applyAlignment="1">
      <alignment vertical="top"/>
    </xf>
    <xf numFmtId="166" fontId="23" fillId="5" borderId="1" xfId="4" applyNumberFormat="1" applyFont="1" applyFill="1" applyBorder="1" applyAlignment="1">
      <alignment horizontal="right" vertical="top" wrapText="1"/>
    </xf>
    <xf numFmtId="166" fontId="23" fillId="5" borderId="1" xfId="4" applyNumberFormat="1" applyFont="1" applyFill="1" applyBorder="1" applyAlignment="1">
      <alignment vertical="top" wrapText="1"/>
    </xf>
    <xf numFmtId="166" fontId="23" fillId="0" borderId="1" xfId="4" applyNumberFormat="1" applyFont="1" applyBorder="1" applyAlignment="1">
      <alignment vertical="top" wrapText="1"/>
    </xf>
    <xf numFmtId="49" fontId="16" fillId="0" borderId="0" xfId="0" applyNumberFormat="1" applyFont="1" applyAlignment="1">
      <alignment wrapText="1"/>
    </xf>
    <xf numFmtId="0" fontId="23" fillId="0" borderId="0" xfId="4" applyFont="1" applyAlignment="1">
      <alignment vertical="top" wrapText="1"/>
    </xf>
    <xf numFmtId="0" fontId="14" fillId="0" borderId="1" xfId="4" applyFont="1" applyBorder="1" applyAlignment="1">
      <alignment vertical="top" wrapText="1"/>
    </xf>
    <xf numFmtId="49" fontId="23" fillId="0" borderId="1" xfId="4" applyNumberFormat="1" applyFont="1" applyBorder="1" applyAlignment="1">
      <alignment horizontal="right" vertical="top" wrapText="1"/>
    </xf>
    <xf numFmtId="0" fontId="23" fillId="0" borderId="8" xfId="4" applyFont="1" applyBorder="1" applyAlignment="1">
      <alignment vertical="top" wrapText="1"/>
    </xf>
    <xf numFmtId="166" fontId="14" fillId="0" borderId="1" xfId="4" applyNumberFormat="1" applyFont="1" applyBorder="1" applyAlignment="1">
      <alignment vertical="top" wrapText="1"/>
    </xf>
    <xf numFmtId="0" fontId="23" fillId="0" borderId="1" xfId="4" applyFont="1" applyBorder="1" applyAlignment="1">
      <alignment horizontal="right" vertical="top" wrapText="1"/>
    </xf>
    <xf numFmtId="0" fontId="23" fillId="0" borderId="1" xfId="4" applyFont="1" applyBorder="1" applyAlignment="1">
      <alignment horizontal="center" vertical="top" wrapText="1"/>
    </xf>
    <xf numFmtId="49" fontId="23" fillId="0" borderId="1" xfId="4" applyNumberFormat="1" applyFont="1" applyBorder="1" applyAlignment="1">
      <alignment horizontal="center" vertical="top" wrapText="1"/>
    </xf>
    <xf numFmtId="49" fontId="23" fillId="5" borderId="0" xfId="0" applyNumberFormat="1" applyFont="1" applyFill="1" applyAlignment="1">
      <alignment wrapText="1"/>
    </xf>
    <xf numFmtId="0" fontId="23" fillId="5" borderId="0" xfId="0" applyFont="1" applyFill="1" applyAlignment="1">
      <alignment wrapText="1"/>
    </xf>
    <xf numFmtId="49" fontId="14" fillId="5" borderId="0" xfId="0" applyNumberFormat="1" applyFont="1" applyFill="1" applyAlignment="1">
      <alignment horizontal="center"/>
    </xf>
    <xf numFmtId="0" fontId="14" fillId="5" borderId="0" xfId="0" applyFont="1" applyFill="1" applyAlignment="1">
      <alignment horizontal="center"/>
    </xf>
    <xf numFmtId="49" fontId="14" fillId="0" borderId="1" xfId="0" applyNumberFormat="1" applyFont="1" applyBorder="1" applyAlignment="1">
      <alignment wrapText="1"/>
    </xf>
    <xf numFmtId="49" fontId="14" fillId="0" borderId="1" xfId="0" applyNumberFormat="1" applyFont="1" applyBorder="1" applyAlignment="1">
      <alignment horizontal="left" wrapText="1"/>
    </xf>
    <xf numFmtId="49" fontId="26" fillId="0" borderId="1" xfId="0" applyNumberFormat="1" applyFont="1" applyBorder="1" applyAlignment="1">
      <alignment horizontal="left" vertical="top" wrapText="1"/>
    </xf>
    <xf numFmtId="0" fontId="14" fillId="0" borderId="1" xfId="0" applyFont="1" applyBorder="1" applyAlignment="1">
      <alignment vertical="center" wrapText="1"/>
    </xf>
    <xf numFmtId="0" fontId="14" fillId="0" borderId="1" xfId="0" applyFont="1" applyBorder="1" applyAlignment="1">
      <alignment horizontal="left" vertical="center" wrapText="1"/>
    </xf>
    <xf numFmtId="166" fontId="14" fillId="9" borderId="1" xfId="0" applyNumberFormat="1" applyFont="1" applyFill="1" applyBorder="1" applyAlignment="1">
      <alignment vertical="center" wrapText="1"/>
    </xf>
    <xf numFmtId="3" fontId="23" fillId="5" borderId="1" xfId="0" applyNumberFormat="1" applyFont="1" applyFill="1" applyBorder="1" applyAlignment="1">
      <alignment horizontal="left" vertical="top" wrapText="1"/>
    </xf>
    <xf numFmtId="166" fontId="25" fillId="9" borderId="1" xfId="0" applyNumberFormat="1" applyFont="1" applyFill="1" applyBorder="1" applyAlignment="1">
      <alignment vertical="center" wrapText="1"/>
    </xf>
    <xf numFmtId="0" fontId="25" fillId="5" borderId="1" xfId="0" applyFont="1" applyFill="1" applyBorder="1" applyAlignment="1">
      <alignment horizontal="left" vertical="top" wrapText="1"/>
    </xf>
    <xf numFmtId="0" fontId="1" fillId="5" borderId="0" xfId="0" applyFont="1" applyFill="1" applyAlignment="1">
      <alignment horizontal="left"/>
    </xf>
    <xf numFmtId="0" fontId="19" fillId="0" borderId="0" xfId="0" applyFont="1"/>
    <xf numFmtId="0" fontId="1" fillId="0" borderId="0" xfId="0" applyFont="1" applyAlignment="1">
      <alignment horizontal="left"/>
    </xf>
    <xf numFmtId="49" fontId="27" fillId="0" borderId="1" xfId="0" applyNumberFormat="1" applyFont="1" applyBorder="1" applyAlignment="1">
      <alignment horizontal="center" vertical="top" wrapText="1"/>
    </xf>
    <xf numFmtId="165" fontId="23" fillId="5" borderId="1" xfId="0" applyNumberFormat="1" applyFont="1" applyFill="1" applyBorder="1" applyAlignment="1">
      <alignment horizontal="left" vertical="top" wrapText="1"/>
    </xf>
    <xf numFmtId="0" fontId="1" fillId="5" borderId="1" xfId="0" applyFont="1" applyFill="1" applyBorder="1" applyAlignment="1">
      <alignment vertical="top" wrapText="1"/>
    </xf>
    <xf numFmtId="0" fontId="23" fillId="0" borderId="2" xfId="0" applyFont="1" applyBorder="1" applyAlignment="1">
      <alignment vertical="top" wrapText="1"/>
    </xf>
    <xf numFmtId="49" fontId="6" fillId="5" borderId="1" xfId="0" applyNumberFormat="1" applyFont="1" applyFill="1" applyBorder="1" applyAlignment="1">
      <alignment horizontal="center" vertical="center" wrapText="1"/>
    </xf>
    <xf numFmtId="0" fontId="2" fillId="5" borderId="1" xfId="0" applyFont="1" applyFill="1" applyBorder="1" applyAlignment="1">
      <alignment horizontal="left" vertical="top" wrapText="1"/>
    </xf>
    <xf numFmtId="0" fontId="23" fillId="0" borderId="0" xfId="0" applyFont="1" applyAlignment="1">
      <alignment wrapText="1"/>
    </xf>
    <xf numFmtId="0" fontId="14" fillId="0" borderId="0" xfId="0" applyFont="1" applyAlignment="1">
      <alignment wrapText="1"/>
    </xf>
    <xf numFmtId="0" fontId="26" fillId="0" borderId="0" xfId="0" applyFont="1" applyAlignment="1">
      <alignment vertical="top" wrapText="1"/>
    </xf>
    <xf numFmtId="0" fontId="26" fillId="5" borderId="1" xfId="0" applyFont="1" applyFill="1" applyBorder="1" applyAlignment="1">
      <alignment horizontal="left" vertical="top" wrapText="1"/>
    </xf>
    <xf numFmtId="0" fontId="25" fillId="0" borderId="0" xfId="0" applyFont="1" applyAlignment="1">
      <alignment wrapText="1"/>
    </xf>
    <xf numFmtId="49" fontId="23" fillId="0" borderId="0" xfId="0" applyNumberFormat="1" applyFont="1" applyAlignment="1">
      <alignment wrapText="1"/>
    </xf>
    <xf numFmtId="166" fontId="6" fillId="6" borderId="1" xfId="4" applyNumberFormat="1" applyFont="1" applyFill="1" applyBorder="1" applyAlignment="1">
      <alignment wrapText="1"/>
    </xf>
    <xf numFmtId="166" fontId="12" fillId="5" borderId="1" xfId="6" applyNumberFormat="1" applyFont="1" applyFill="1" applyBorder="1" applyAlignment="1">
      <alignment vertical="top" wrapText="1"/>
    </xf>
    <xf numFmtId="166" fontId="6" fillId="6" borderId="1" xfId="0" applyNumberFormat="1" applyFont="1" applyFill="1" applyBorder="1" applyAlignment="1">
      <alignment vertical="top" wrapText="1"/>
    </xf>
    <xf numFmtId="166" fontId="6" fillId="6" borderId="1" xfId="4" applyNumberFormat="1" applyFont="1" applyFill="1" applyBorder="1" applyAlignment="1">
      <alignment horizontal="right" vertical="top" wrapText="1"/>
    </xf>
    <xf numFmtId="0" fontId="1" fillId="5" borderId="1" xfId="0" applyFont="1" applyFill="1" applyBorder="1" applyAlignment="1">
      <alignment horizontal="left" vertical="top"/>
    </xf>
    <xf numFmtId="0" fontId="1" fillId="5" borderId="0" xfId="0" applyFont="1" applyFill="1" applyAlignment="1">
      <alignment horizontal="right"/>
    </xf>
    <xf numFmtId="166" fontId="14" fillId="6" borderId="1" xfId="4" applyNumberFormat="1" applyFont="1" applyFill="1" applyBorder="1" applyAlignment="1">
      <alignment wrapText="1"/>
    </xf>
    <xf numFmtId="166" fontId="29" fillId="2" borderId="0" xfId="0" applyNumberFormat="1" applyFont="1" applyFill="1" applyAlignment="1">
      <alignment vertical="top" wrapText="1"/>
    </xf>
    <xf numFmtId="0" fontId="1" fillId="0" borderId="0" xfId="0" applyFont="1" applyAlignment="1">
      <alignment horizontal="center" vertical="top" wrapText="1"/>
    </xf>
    <xf numFmtId="0" fontId="28" fillId="5" borderId="0" xfId="0" applyFont="1" applyFill="1"/>
    <xf numFmtId="0" fontId="28" fillId="2" borderId="0" xfId="0" applyFont="1" applyFill="1"/>
    <xf numFmtId="49" fontId="23" fillId="0" borderId="1" xfId="0" applyNumberFormat="1" applyFont="1" applyBorder="1" applyAlignment="1">
      <alignment horizontal="left" vertical="top" wrapText="1"/>
    </xf>
    <xf numFmtId="0" fontId="23" fillId="0" borderId="8" xfId="4" applyFont="1" applyBorder="1" applyAlignment="1">
      <alignment horizontal="right" vertical="top" wrapText="1"/>
    </xf>
    <xf numFmtId="49" fontId="1" fillId="5" borderId="1" xfId="0" applyNumberFormat="1" applyFont="1" applyFill="1" applyBorder="1" applyAlignment="1">
      <alignment horizontal="right" vertical="top" wrapText="1"/>
    </xf>
    <xf numFmtId="49" fontId="23" fillId="0" borderId="1" xfId="0" applyNumberFormat="1" applyFont="1" applyBorder="1" applyAlignment="1">
      <alignment vertical="top" wrapText="1"/>
    </xf>
    <xf numFmtId="166" fontId="23" fillId="5" borderId="9" xfId="0" applyNumberFormat="1" applyFont="1" applyFill="1" applyBorder="1" applyAlignment="1">
      <alignment vertical="top" wrapText="1"/>
    </xf>
    <xf numFmtId="0" fontId="1" fillId="5" borderId="0" xfId="0" applyFont="1" applyFill="1" applyAlignment="1">
      <alignment horizontal="center"/>
    </xf>
    <xf numFmtId="165" fontId="6" fillId="5" borderId="1" xfId="0" applyNumberFormat="1" applyFont="1" applyFill="1" applyBorder="1" applyAlignment="1">
      <alignment horizontal="left" vertical="top" wrapText="1"/>
    </xf>
    <xf numFmtId="3" fontId="1" fillId="5" borderId="1" xfId="0" applyNumberFormat="1" applyFont="1" applyFill="1" applyBorder="1" applyAlignment="1">
      <alignment vertical="top" wrapText="1"/>
    </xf>
    <xf numFmtId="0" fontId="1" fillId="5" borderId="2" xfId="0" applyFont="1" applyFill="1" applyBorder="1" applyAlignment="1">
      <alignment horizontal="left" vertical="top" wrapText="1"/>
    </xf>
    <xf numFmtId="0" fontId="23" fillId="5" borderId="1" xfId="4" applyFont="1" applyFill="1" applyBorder="1" applyAlignment="1">
      <alignment vertical="top" wrapText="1"/>
    </xf>
    <xf numFmtId="166" fontId="1" fillId="5" borderId="1" xfId="0" applyNumberFormat="1" applyFont="1" applyFill="1" applyBorder="1" applyAlignment="1">
      <alignment vertical="top" wrapText="1"/>
    </xf>
    <xf numFmtId="165" fontId="1" fillId="5"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1" xfId="0" applyFont="1" applyBorder="1" applyAlignment="1">
      <alignment horizontal="center" vertical="top" wrapText="1"/>
    </xf>
    <xf numFmtId="0" fontId="1" fillId="5" borderId="2" xfId="0" applyFont="1" applyFill="1" applyBorder="1" applyAlignment="1">
      <alignment vertical="top" wrapText="1"/>
    </xf>
    <xf numFmtId="0" fontId="1" fillId="5" borderId="8" xfId="0" applyFont="1" applyFill="1" applyBorder="1" applyAlignment="1">
      <alignment vertical="top" wrapText="1"/>
    </xf>
    <xf numFmtId="49" fontId="2" fillId="0" borderId="1" xfId="0" applyNumberFormat="1" applyFont="1" applyBorder="1" applyAlignment="1">
      <alignment horizontal="center" vertical="top" wrapText="1"/>
    </xf>
    <xf numFmtId="0" fontId="1" fillId="0" borderId="1" xfId="0" applyFont="1" applyBorder="1" applyAlignment="1">
      <alignment vertical="top" wrapText="1"/>
    </xf>
    <xf numFmtId="0" fontId="23" fillId="5" borderId="1" xfId="0" applyFont="1" applyFill="1" applyBorder="1" applyAlignment="1">
      <alignment vertical="top" wrapText="1"/>
    </xf>
    <xf numFmtId="0" fontId="23" fillId="5" borderId="1" xfId="0" applyFont="1" applyFill="1" applyBorder="1" applyAlignment="1">
      <alignment horizontal="center" vertical="top" wrapText="1"/>
    </xf>
    <xf numFmtId="0" fontId="1" fillId="5" borderId="0" xfId="0" applyFont="1" applyFill="1" applyAlignment="1">
      <alignment horizontal="left" vertical="top" wrapText="1"/>
    </xf>
    <xf numFmtId="49" fontId="6" fillId="9" borderId="1" xfId="0" applyNumberFormat="1" applyFont="1" applyFill="1" applyBorder="1" applyAlignment="1">
      <alignment horizontal="center" vertical="top" wrapText="1"/>
    </xf>
    <xf numFmtId="49" fontId="1" fillId="5" borderId="2" xfId="0" applyNumberFormat="1" applyFont="1" applyFill="1" applyBorder="1" applyAlignment="1">
      <alignment vertical="top" wrapText="1"/>
    </xf>
    <xf numFmtId="49" fontId="1" fillId="5" borderId="8" xfId="0" applyNumberFormat="1" applyFont="1" applyFill="1" applyBorder="1" applyAlignment="1">
      <alignment vertical="top" wrapText="1"/>
    </xf>
    <xf numFmtId="166" fontId="23" fillId="0" borderId="1" xfId="0" applyNumberFormat="1" applyFont="1" applyBorder="1" applyAlignment="1">
      <alignment horizontal="right" vertical="top" wrapText="1"/>
    </xf>
    <xf numFmtId="166" fontId="14" fillId="6" borderId="1" xfId="0" applyNumberFormat="1" applyFont="1" applyFill="1" applyBorder="1" applyAlignment="1">
      <alignment horizontal="right" vertical="top" wrapText="1"/>
    </xf>
    <xf numFmtId="0" fontId="30" fillId="0" borderId="0" xfId="0" applyFont="1" applyAlignment="1">
      <alignment wrapText="1"/>
    </xf>
    <xf numFmtId="0" fontId="31" fillId="0" borderId="0" xfId="0" applyFont="1" applyAlignment="1">
      <alignment wrapText="1"/>
    </xf>
    <xf numFmtId="0" fontId="31" fillId="0" borderId="1" xfId="0" applyFont="1" applyBorder="1" applyAlignment="1">
      <alignment wrapText="1"/>
    </xf>
    <xf numFmtId="0" fontId="30" fillId="0" borderId="0" xfId="0" applyFont="1" applyAlignment="1">
      <alignment vertical="top" wrapText="1"/>
    </xf>
    <xf numFmtId="0" fontId="30" fillId="5" borderId="0" xfId="0" applyFont="1" applyFill="1" applyAlignment="1">
      <alignment wrapText="1"/>
    </xf>
    <xf numFmtId="166" fontId="4" fillId="8" borderId="1" xfId="0" applyNumberFormat="1" applyFont="1" applyFill="1" applyBorder="1" applyAlignment="1">
      <alignment vertical="top" wrapText="1"/>
    </xf>
    <xf numFmtId="166" fontId="10" fillId="8" borderId="1" xfId="4" applyNumberFormat="1" applyFont="1" applyFill="1" applyBorder="1" applyAlignment="1">
      <alignment wrapText="1"/>
    </xf>
    <xf numFmtId="0" fontId="23" fillId="5" borderId="0" xfId="0" applyFont="1" applyFill="1" applyAlignment="1">
      <alignment horizontal="center" vertical="top" wrapText="1"/>
    </xf>
    <xf numFmtId="166" fontId="24" fillId="6" borderId="1" xfId="4" applyNumberFormat="1" applyFont="1" applyFill="1" applyBorder="1" applyAlignment="1">
      <alignment vertical="top" wrapText="1"/>
    </xf>
    <xf numFmtId="0" fontId="23" fillId="0" borderId="0" xfId="4" applyFont="1" applyAlignment="1">
      <alignment horizontal="right" vertical="top" wrapText="1"/>
    </xf>
    <xf numFmtId="166" fontId="16" fillId="0" borderId="1" xfId="0" applyNumberFormat="1" applyFont="1" applyBorder="1" applyAlignment="1">
      <alignment wrapText="1"/>
    </xf>
    <xf numFmtId="166" fontId="14" fillId="6" borderId="1" xfId="4" applyNumberFormat="1" applyFont="1" applyFill="1" applyBorder="1" applyAlignment="1">
      <alignment vertical="top" wrapText="1"/>
    </xf>
    <xf numFmtId="0" fontId="16" fillId="0" borderId="0" xfId="0" applyFont="1" applyAlignment="1">
      <alignment horizontal="right" wrapText="1"/>
    </xf>
    <xf numFmtId="0" fontId="23" fillId="0" borderId="1" xfId="0" applyFont="1" applyBorder="1" applyAlignment="1">
      <alignment wrapText="1"/>
    </xf>
    <xf numFmtId="166" fontId="25" fillId="9" borderId="6" xfId="0" applyNumberFormat="1" applyFont="1" applyFill="1" applyBorder="1" applyAlignment="1">
      <alignment vertical="top" wrapText="1"/>
    </xf>
    <xf numFmtId="166" fontId="23" fillId="5" borderId="6" xfId="4" applyNumberFormat="1" applyFont="1" applyFill="1" applyBorder="1" applyAlignment="1">
      <alignment vertical="top" wrapText="1"/>
    </xf>
    <xf numFmtId="0" fontId="12" fillId="0" borderId="0" xfId="0" applyFont="1"/>
    <xf numFmtId="0" fontId="4" fillId="0" borderId="0" xfId="0" applyFont="1" applyAlignment="1">
      <alignment horizontal="right"/>
    </xf>
    <xf numFmtId="0" fontId="30" fillId="0" borderId="0" xfId="0" applyFont="1" applyAlignment="1">
      <alignment horizontal="left" vertical="top" wrapText="1"/>
    </xf>
    <xf numFmtId="49" fontId="14" fillId="0" borderId="0" xfId="0" applyNumberFormat="1" applyFont="1" applyAlignment="1">
      <alignment horizontal="center" vertical="top" wrapText="1"/>
    </xf>
    <xf numFmtId="49" fontId="23" fillId="0" borderId="0" xfId="0" applyNumberFormat="1" applyFont="1" applyAlignment="1">
      <alignment horizontal="center"/>
    </xf>
    <xf numFmtId="0" fontId="14" fillId="0" borderId="0" xfId="0" applyFont="1" applyAlignment="1">
      <alignment horizontal="center"/>
    </xf>
    <xf numFmtId="49" fontId="14" fillId="5" borderId="1" xfId="0" applyNumberFormat="1" applyFont="1" applyFill="1" applyBorder="1" applyAlignment="1">
      <alignment vertical="top"/>
    </xf>
    <xf numFmtId="49" fontId="14" fillId="6" borderId="1" xfId="0" applyNumberFormat="1" applyFont="1" applyFill="1" applyBorder="1" applyAlignment="1">
      <alignment horizontal="center" vertical="center" wrapText="1"/>
    </xf>
    <xf numFmtId="0" fontId="14" fillId="0" borderId="1" xfId="0" applyFont="1" applyBorder="1" applyAlignment="1">
      <alignment horizontal="center" wrapText="1"/>
    </xf>
    <xf numFmtId="0" fontId="14" fillId="0" borderId="1" xfId="0" applyFont="1" applyBorder="1" applyAlignment="1">
      <alignment horizontal="center" vertical="top" wrapText="1"/>
    </xf>
    <xf numFmtId="166" fontId="23" fillId="5" borderId="1" xfId="7" applyNumberFormat="1" applyFont="1" applyFill="1" applyBorder="1" applyAlignment="1">
      <alignment vertical="top" wrapText="1"/>
    </xf>
    <xf numFmtId="0" fontId="34" fillId="0" borderId="0" xfId="0" applyFont="1" applyAlignment="1">
      <alignment horizontal="left" vertical="top" wrapText="1"/>
    </xf>
    <xf numFmtId="0" fontId="33" fillId="0" borderId="0" xfId="0" applyFont="1"/>
    <xf numFmtId="0" fontId="1" fillId="5" borderId="1" xfId="0" applyFont="1" applyFill="1" applyBorder="1" applyAlignment="1" applyProtection="1">
      <alignment vertical="top" wrapText="1"/>
      <protection hidden="1"/>
    </xf>
    <xf numFmtId="0" fontId="1" fillId="5" borderId="8" xfId="0" applyFont="1" applyFill="1" applyBorder="1" applyAlignment="1">
      <alignment horizontal="left" vertical="top"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49" fontId="1" fillId="5" borderId="2"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49" fontId="1" fillId="5" borderId="1" xfId="0" applyNumberFormat="1" applyFont="1" applyFill="1" applyBorder="1" applyAlignment="1">
      <alignment horizontal="center" vertical="top" wrapText="1"/>
    </xf>
    <xf numFmtId="166" fontId="1" fillId="5" borderId="1" xfId="0" applyNumberFormat="1" applyFont="1" applyFill="1" applyBorder="1" applyAlignment="1">
      <alignment horizontal="right" vertical="top" wrapText="1"/>
    </xf>
    <xf numFmtId="0" fontId="1" fillId="5" borderId="1" xfId="0" applyFont="1" applyFill="1" applyBorder="1" applyAlignment="1">
      <alignment horizontal="right" vertical="top" wrapText="1"/>
    </xf>
    <xf numFmtId="49" fontId="1" fillId="5" borderId="1" xfId="0" applyNumberFormat="1" applyFont="1" applyFill="1" applyBorder="1" applyAlignment="1">
      <alignment vertical="top" wrapText="1"/>
    </xf>
    <xf numFmtId="49" fontId="4" fillId="6" borderId="1" xfId="0" applyNumberFormat="1" applyFont="1" applyFill="1" applyBorder="1" applyAlignment="1">
      <alignment horizontal="left" vertical="center" wrapText="1"/>
    </xf>
    <xf numFmtId="49" fontId="6" fillId="5" borderId="1" xfId="0" applyNumberFormat="1" applyFont="1" applyFill="1" applyBorder="1" applyAlignment="1">
      <alignment horizontal="right" vertical="top" wrapText="1"/>
    </xf>
    <xf numFmtId="49" fontId="1" fillId="0" borderId="1" xfId="0" applyNumberFormat="1" applyFont="1" applyBorder="1" applyAlignment="1">
      <alignment horizontal="center" vertical="top" wrapText="1"/>
    </xf>
    <xf numFmtId="49" fontId="10" fillId="5" borderId="1" xfId="0" applyNumberFormat="1" applyFont="1" applyFill="1" applyBorder="1" applyAlignment="1">
      <alignment horizontal="right" vertical="top" wrapText="1"/>
    </xf>
    <xf numFmtId="49" fontId="1" fillId="5" borderId="1" xfId="0" applyNumberFormat="1" applyFont="1" applyFill="1" applyBorder="1" applyAlignment="1">
      <alignment horizontal="left" vertical="top" wrapText="1"/>
    </xf>
    <xf numFmtId="49" fontId="1" fillId="0" borderId="2"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0" fontId="23" fillId="5" borderId="2" xfId="0" applyFont="1" applyFill="1" applyBorder="1" applyAlignment="1">
      <alignment horizontal="center" vertical="top" wrapText="1"/>
    </xf>
    <xf numFmtId="49" fontId="23" fillId="5" borderId="1" xfId="0" applyNumberFormat="1" applyFont="1" applyFill="1" applyBorder="1" applyAlignment="1">
      <alignment horizontal="right" vertical="top" wrapText="1"/>
    </xf>
    <xf numFmtId="49" fontId="23" fillId="5" borderId="1" xfId="0" applyNumberFormat="1" applyFont="1" applyFill="1" applyBorder="1" applyAlignment="1">
      <alignment horizontal="center" vertical="top" wrapText="1"/>
    </xf>
    <xf numFmtId="49" fontId="14" fillId="0" borderId="1" xfId="0" applyNumberFormat="1" applyFont="1" applyBorder="1" applyAlignment="1">
      <alignment horizontal="left" vertical="top" wrapText="1"/>
    </xf>
    <xf numFmtId="0" fontId="23" fillId="5" borderId="1" xfId="0" applyFont="1" applyFill="1" applyBorder="1" applyAlignment="1">
      <alignment horizontal="left" vertical="top" wrapText="1"/>
    </xf>
    <xf numFmtId="49" fontId="23" fillId="5" borderId="2" xfId="0" applyNumberFormat="1" applyFont="1" applyFill="1" applyBorder="1" applyAlignment="1">
      <alignment horizontal="center" vertical="top" wrapText="1"/>
    </xf>
    <xf numFmtId="0" fontId="23" fillId="5" borderId="2" xfId="0" applyFont="1" applyFill="1" applyBorder="1" applyAlignment="1">
      <alignment horizontal="left" vertical="top" wrapText="1"/>
    </xf>
    <xf numFmtId="0" fontId="23" fillId="5" borderId="8" xfId="0" applyFont="1" applyFill="1" applyBorder="1" applyAlignment="1">
      <alignment horizontal="left" vertical="top" wrapText="1"/>
    </xf>
    <xf numFmtId="49" fontId="23" fillId="5" borderId="1" xfId="0" applyNumberFormat="1" applyFont="1" applyFill="1" applyBorder="1" applyAlignment="1">
      <alignment horizontal="left" vertical="top" wrapText="1"/>
    </xf>
    <xf numFmtId="49" fontId="23" fillId="5" borderId="2" xfId="0" applyNumberFormat="1" applyFont="1" applyFill="1" applyBorder="1" applyAlignment="1">
      <alignment horizontal="left" vertical="top" wrapText="1"/>
    </xf>
    <xf numFmtId="49" fontId="23" fillId="5" borderId="1" xfId="0" applyNumberFormat="1" applyFont="1" applyFill="1" applyBorder="1" applyAlignment="1">
      <alignment vertical="top" wrapText="1"/>
    </xf>
    <xf numFmtId="0" fontId="1" fillId="5" borderId="2" xfId="0" applyFont="1" applyFill="1" applyBorder="1" applyAlignment="1">
      <alignment horizontal="center" vertical="top" wrapText="1"/>
    </xf>
    <xf numFmtId="0" fontId="1" fillId="5" borderId="1" xfId="0" applyFont="1" applyFill="1" applyBorder="1" applyAlignment="1">
      <alignment horizontal="center" vertical="top" wrapText="1"/>
    </xf>
    <xf numFmtId="49" fontId="1" fillId="0" borderId="10" xfId="0" applyNumberFormat="1" applyFont="1" applyBorder="1" applyAlignment="1">
      <alignment horizontal="center" vertical="top" wrapText="1"/>
    </xf>
    <xf numFmtId="49" fontId="1" fillId="0" borderId="1" xfId="0" applyNumberFormat="1" applyFont="1" applyBorder="1" applyAlignment="1">
      <alignment vertical="top" wrapText="1"/>
    </xf>
    <xf numFmtId="166" fontId="1" fillId="5" borderId="10" xfId="0" applyNumberFormat="1" applyFont="1" applyFill="1" applyBorder="1" applyAlignment="1">
      <alignment horizontal="right" vertical="top" wrapText="1"/>
    </xf>
    <xf numFmtId="0" fontId="1" fillId="0" borderId="2" xfId="0" applyFont="1" applyBorder="1" applyAlignment="1">
      <alignment horizontal="left" vertical="top" wrapText="1"/>
    </xf>
    <xf numFmtId="0" fontId="1" fillId="5" borderId="8" xfId="0" applyFont="1" applyFill="1" applyBorder="1" applyAlignment="1">
      <alignment horizontal="center" vertical="top" wrapText="1"/>
    </xf>
    <xf numFmtId="49" fontId="7" fillId="0" borderId="1" xfId="0" applyNumberFormat="1" applyFont="1" applyBorder="1" applyAlignment="1">
      <alignment horizontal="left" vertical="top" wrapText="1"/>
    </xf>
    <xf numFmtId="49" fontId="6" fillId="5" borderId="1" xfId="0" applyNumberFormat="1" applyFont="1" applyFill="1" applyBorder="1" applyAlignment="1">
      <alignment horizontal="left" vertical="top" wrapText="1"/>
    </xf>
    <xf numFmtId="49" fontId="7" fillId="5" borderId="1" xfId="0" applyNumberFormat="1" applyFont="1" applyFill="1" applyBorder="1" applyAlignment="1">
      <alignment horizontal="left" vertical="top" wrapText="1"/>
    </xf>
    <xf numFmtId="0" fontId="8" fillId="0" borderId="1" xfId="0" applyFont="1" applyBorder="1" applyAlignment="1">
      <alignment horizontal="left" vertical="top" wrapText="1"/>
    </xf>
    <xf numFmtId="49" fontId="8" fillId="5" borderId="1" xfId="0" applyNumberFormat="1" applyFont="1" applyFill="1" applyBorder="1" applyAlignment="1">
      <alignment horizontal="center" vertical="top" wrapText="1"/>
    </xf>
    <xf numFmtId="49" fontId="8" fillId="0" borderId="1" xfId="0" applyNumberFormat="1" applyFont="1" applyBorder="1" applyAlignment="1">
      <alignment horizontal="center" vertical="top" wrapText="1"/>
    </xf>
    <xf numFmtId="49" fontId="6" fillId="0" borderId="1" xfId="0" applyNumberFormat="1" applyFont="1" applyBorder="1" applyAlignment="1">
      <alignment horizontal="left" vertical="top" wrapText="1"/>
    </xf>
    <xf numFmtId="49" fontId="7" fillId="0" borderId="1" xfId="0" applyNumberFormat="1" applyFont="1" applyBorder="1" applyAlignment="1">
      <alignment horizontal="center" vertical="top" wrapText="1"/>
    </xf>
    <xf numFmtId="0" fontId="8" fillId="5" borderId="1" xfId="0" applyFont="1" applyFill="1" applyBorder="1" applyAlignment="1">
      <alignment horizontal="left" vertical="top" wrapText="1"/>
    </xf>
    <xf numFmtId="49" fontId="7" fillId="5" borderId="1" xfId="0" applyNumberFormat="1" applyFont="1" applyFill="1" applyBorder="1" applyAlignment="1">
      <alignment horizontal="center" vertical="top" wrapText="1"/>
    </xf>
    <xf numFmtId="0" fontId="14" fillId="0" borderId="1" xfId="0" applyFont="1" applyBorder="1" applyAlignment="1">
      <alignment vertical="top" wrapText="1"/>
    </xf>
    <xf numFmtId="49" fontId="23" fillId="0" borderId="1" xfId="0" applyNumberFormat="1" applyFont="1" applyBorder="1" applyAlignment="1">
      <alignment horizontal="center" vertical="top" wrapText="1"/>
    </xf>
    <xf numFmtId="0" fontId="23" fillId="0" borderId="1" xfId="0" applyFont="1" applyBorder="1" applyAlignment="1">
      <alignment horizontal="left" vertical="top" wrapText="1"/>
    </xf>
    <xf numFmtId="49" fontId="23" fillId="0" borderId="1" xfId="0" applyNumberFormat="1" applyFont="1" applyBorder="1" applyAlignment="1">
      <alignment horizontal="right" vertical="top" wrapText="1"/>
    </xf>
    <xf numFmtId="0" fontId="23" fillId="0" borderId="1" xfId="0" applyFont="1" applyBorder="1" applyAlignment="1">
      <alignment horizontal="center" vertical="top" wrapText="1"/>
    </xf>
    <xf numFmtId="49" fontId="23" fillId="0" borderId="2" xfId="0" applyNumberFormat="1" applyFont="1" applyBorder="1" applyAlignment="1">
      <alignment horizontal="center" vertical="top" wrapText="1"/>
    </xf>
    <xf numFmtId="0" fontId="23" fillId="0" borderId="2" xfId="0" applyFont="1" applyBorder="1" applyAlignment="1">
      <alignment horizontal="left" vertical="top" wrapText="1"/>
    </xf>
    <xf numFmtId="0" fontId="23" fillId="0" borderId="8" xfId="0" applyFont="1" applyBorder="1" applyAlignment="1">
      <alignment horizontal="left" vertical="top" wrapText="1"/>
    </xf>
    <xf numFmtId="166" fontId="23" fillId="0" borderId="1" xfId="4" applyNumberFormat="1" applyFont="1" applyBorder="1" applyAlignment="1">
      <alignment horizontal="right" vertical="top" wrapText="1"/>
    </xf>
    <xf numFmtId="0" fontId="23" fillId="0" borderId="1" xfId="0" applyFont="1" applyBorder="1" applyAlignment="1">
      <alignment vertical="top" wrapText="1"/>
    </xf>
    <xf numFmtId="0" fontId="14" fillId="0" borderId="1" xfId="4" applyFont="1" applyBorder="1" applyAlignment="1">
      <alignment horizontal="right" vertical="top" wrapText="1"/>
    </xf>
    <xf numFmtId="0" fontId="23" fillId="0" borderId="1" xfId="4" applyFont="1" applyBorder="1" applyAlignment="1">
      <alignment vertical="top" wrapText="1"/>
    </xf>
    <xf numFmtId="0" fontId="23" fillId="0" borderId="2" xfId="0" applyFont="1" applyBorder="1" applyAlignment="1">
      <alignment horizontal="center" vertical="top" wrapText="1"/>
    </xf>
    <xf numFmtId="0" fontId="14" fillId="0" borderId="1" xfId="0" applyFont="1" applyBorder="1" applyAlignment="1">
      <alignment horizontal="right" vertical="top" wrapText="1"/>
    </xf>
    <xf numFmtId="0" fontId="10" fillId="0" borderId="1" xfId="6" applyFont="1" applyBorder="1" applyAlignment="1">
      <alignment horizontal="left" vertical="top" wrapText="1"/>
    </xf>
    <xf numFmtId="49" fontId="10" fillId="0" borderId="1" xfId="6" applyNumberFormat="1" applyFont="1" applyBorder="1" applyAlignment="1">
      <alignment horizontal="right" vertical="top" wrapText="1"/>
    </xf>
    <xf numFmtId="49" fontId="6" fillId="0" borderId="1" xfId="6" applyNumberFormat="1" applyFont="1" applyBorder="1" applyAlignment="1">
      <alignment horizontal="right" vertical="top" wrapText="1"/>
    </xf>
    <xf numFmtId="0" fontId="10" fillId="0" borderId="1" xfId="6" applyFont="1" applyBorder="1" applyAlignment="1">
      <alignment vertical="top" wrapText="1"/>
    </xf>
    <xf numFmtId="0" fontId="4" fillId="0" borderId="0" xfId="0" applyFont="1" applyAlignment="1">
      <alignment horizontal="center" vertical="center"/>
    </xf>
    <xf numFmtId="166" fontId="25" fillId="6" borderId="1" xfId="0" applyNumberFormat="1" applyFont="1" applyFill="1" applyBorder="1" applyAlignment="1">
      <alignment vertical="top" wrapText="1"/>
    </xf>
    <xf numFmtId="49" fontId="14" fillId="6" borderId="1" xfId="0" applyNumberFormat="1" applyFont="1" applyFill="1" applyBorder="1" applyAlignment="1">
      <alignment vertical="center" wrapText="1"/>
    </xf>
    <xf numFmtId="166" fontId="23" fillId="5" borderId="1" xfId="1" applyNumberFormat="1" applyFont="1" applyFill="1" applyBorder="1" applyAlignment="1">
      <alignment horizontal="right" vertical="top"/>
    </xf>
    <xf numFmtId="166" fontId="23" fillId="5" borderId="1" xfId="1" applyNumberFormat="1" applyFont="1" applyFill="1" applyBorder="1" applyAlignment="1">
      <alignment horizontal="right" vertical="top" wrapText="1"/>
    </xf>
    <xf numFmtId="165" fontId="23" fillId="0" borderId="1" xfId="0" applyNumberFormat="1" applyFont="1" applyBorder="1" applyAlignment="1">
      <alignment horizontal="left" vertical="top" wrapText="1"/>
    </xf>
    <xf numFmtId="166" fontId="23" fillId="5" borderId="1" xfId="2" applyNumberFormat="1" applyFont="1" applyFill="1" applyBorder="1" applyAlignment="1">
      <alignment horizontal="right" vertical="top" wrapText="1"/>
    </xf>
    <xf numFmtId="49" fontId="23" fillId="2" borderId="1" xfId="0" applyNumberFormat="1" applyFont="1" applyFill="1" applyBorder="1" applyAlignment="1">
      <alignment horizontal="left" vertical="top" wrapText="1"/>
    </xf>
    <xf numFmtId="165" fontId="23" fillId="2" borderId="1" xfId="0" applyNumberFormat="1" applyFont="1" applyFill="1" applyBorder="1" applyAlignment="1">
      <alignment horizontal="left" vertical="top" wrapText="1"/>
    </xf>
    <xf numFmtId="49" fontId="23" fillId="2" borderId="1" xfId="0" applyNumberFormat="1" applyFont="1" applyFill="1" applyBorder="1" applyAlignment="1">
      <alignment vertical="top" wrapText="1"/>
    </xf>
    <xf numFmtId="49" fontId="16" fillId="5" borderId="1" xfId="0" applyNumberFormat="1" applyFont="1" applyFill="1" applyBorder="1" applyAlignment="1">
      <alignment vertical="top" wrapText="1"/>
    </xf>
    <xf numFmtId="166" fontId="14" fillId="9" borderId="1" xfId="0" applyNumberFormat="1" applyFont="1" applyFill="1" applyBorder="1" applyAlignment="1">
      <alignment horizontal="right" vertical="top" wrapText="1"/>
    </xf>
    <xf numFmtId="165" fontId="16" fillId="5" borderId="1" xfId="0" applyNumberFormat="1" applyFont="1" applyFill="1" applyBorder="1" applyAlignment="1">
      <alignment horizontal="left" vertical="top" wrapText="1"/>
    </xf>
    <xf numFmtId="49" fontId="14" fillId="5" borderId="1" xfId="0" applyNumberFormat="1" applyFont="1" applyFill="1" applyBorder="1" applyAlignment="1">
      <alignment vertical="top" wrapText="1"/>
    </xf>
    <xf numFmtId="165" fontId="14" fillId="0" borderId="1" xfId="0" applyNumberFormat="1" applyFont="1" applyBorder="1" applyAlignment="1">
      <alignment horizontal="left" vertical="top" wrapText="1"/>
    </xf>
    <xf numFmtId="0" fontId="14" fillId="4" borderId="1" xfId="0" applyFont="1" applyFill="1" applyBorder="1" applyAlignment="1">
      <alignment vertical="top" wrapText="1"/>
    </xf>
    <xf numFmtId="49" fontId="14" fillId="4" borderId="1" xfId="0" applyNumberFormat="1" applyFont="1" applyFill="1" applyBorder="1" applyAlignment="1">
      <alignment horizontal="left" vertical="top" wrapText="1"/>
    </xf>
    <xf numFmtId="0" fontId="23" fillId="4" borderId="1" xfId="0" applyFont="1" applyFill="1" applyBorder="1" applyAlignment="1">
      <alignment horizontal="left" vertical="top" wrapText="1"/>
    </xf>
    <xf numFmtId="0" fontId="23" fillId="4" borderId="10" xfId="0" applyFont="1" applyFill="1" applyBorder="1" applyAlignment="1">
      <alignment vertical="top" wrapText="1"/>
    </xf>
    <xf numFmtId="49" fontId="23" fillId="4" borderId="1" xfId="0" applyNumberFormat="1" applyFont="1" applyFill="1" applyBorder="1" applyAlignment="1">
      <alignment vertical="top" wrapText="1"/>
    </xf>
    <xf numFmtId="0" fontId="23" fillId="4" borderId="1" xfId="0" applyFont="1" applyFill="1" applyBorder="1" applyAlignment="1">
      <alignment vertical="top" wrapText="1"/>
    </xf>
    <xf numFmtId="166" fontId="23" fillId="5" borderId="1" xfId="1" applyNumberFormat="1" applyFont="1" applyFill="1" applyBorder="1" applyAlignment="1">
      <alignment vertical="top" wrapText="1"/>
    </xf>
    <xf numFmtId="166" fontId="14" fillId="12" borderId="1" xfId="0" applyNumberFormat="1" applyFont="1" applyFill="1" applyBorder="1" applyAlignment="1">
      <alignment horizontal="right" vertical="top" wrapText="1"/>
    </xf>
    <xf numFmtId="166" fontId="14" fillId="6" borderId="1" xfId="4" applyNumberFormat="1" applyFont="1" applyFill="1" applyBorder="1" applyAlignment="1">
      <alignment horizontal="right" wrapText="1"/>
    </xf>
    <xf numFmtId="49" fontId="23" fillId="0" borderId="0" xfId="0" applyNumberFormat="1" applyFont="1" applyAlignment="1">
      <alignment vertical="top" wrapText="1"/>
    </xf>
    <xf numFmtId="49" fontId="23" fillId="0" borderId="0" xfId="0" applyNumberFormat="1" applyFont="1" applyAlignment="1">
      <alignment horizontal="right" vertical="top" wrapText="1"/>
    </xf>
    <xf numFmtId="49" fontId="23" fillId="0" borderId="0" xfId="0" applyNumberFormat="1" applyFont="1" applyAlignment="1">
      <alignment horizontal="left" vertical="top" wrapText="1"/>
    </xf>
    <xf numFmtId="0" fontId="14" fillId="0" borderId="0" xfId="0" applyFont="1" applyAlignment="1">
      <alignment horizontal="center" vertical="center" wrapText="1"/>
    </xf>
    <xf numFmtId="0" fontId="14" fillId="0" borderId="0" xfId="0" applyFont="1" applyAlignment="1">
      <alignment horizontal="right" vertical="center" wrapText="1"/>
    </xf>
    <xf numFmtId="0" fontId="14" fillId="0" borderId="0" xfId="0" applyFont="1" applyAlignment="1">
      <alignment horizontal="left" vertical="center" wrapText="1"/>
    </xf>
    <xf numFmtId="166" fontId="23" fillId="5" borderId="1" xfId="0" applyNumberFormat="1" applyFont="1" applyFill="1" applyBorder="1" applyAlignment="1">
      <alignment horizontal="right" vertical="top"/>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49" fontId="26" fillId="5" borderId="1" xfId="0" applyNumberFormat="1" applyFont="1" applyFill="1" applyBorder="1" applyAlignment="1">
      <alignment vertical="top" wrapText="1"/>
    </xf>
    <xf numFmtId="49" fontId="35" fillId="5" borderId="1" xfId="0" applyNumberFormat="1" applyFont="1" applyFill="1" applyBorder="1" applyAlignment="1">
      <alignment horizontal="right" vertical="top" wrapText="1"/>
    </xf>
    <xf numFmtId="49" fontId="26" fillId="5" borderId="1" xfId="0" applyNumberFormat="1" applyFont="1" applyFill="1" applyBorder="1" applyAlignment="1">
      <alignment horizontal="left" vertical="top" wrapText="1"/>
    </xf>
    <xf numFmtId="166" fontId="26" fillId="5" borderId="1" xfId="0" applyNumberFormat="1" applyFont="1" applyFill="1" applyBorder="1" applyAlignment="1">
      <alignment horizontal="right" vertical="top" wrapText="1"/>
    </xf>
    <xf numFmtId="0" fontId="23" fillId="5" borderId="1" xfId="0" quotePrefix="1" applyFont="1" applyFill="1" applyBorder="1" applyAlignment="1">
      <alignment horizontal="center" vertical="top" wrapText="1"/>
    </xf>
    <xf numFmtId="49" fontId="23" fillId="5" borderId="1" xfId="0" quotePrefix="1" applyNumberFormat="1" applyFont="1" applyFill="1" applyBorder="1" applyAlignment="1">
      <alignment horizontal="center" vertical="top" wrapText="1"/>
    </xf>
    <xf numFmtId="49" fontId="23" fillId="5" borderId="2" xfId="0" applyNumberFormat="1" applyFont="1" applyFill="1" applyBorder="1" applyAlignment="1">
      <alignment horizontal="right" vertical="top" wrapText="1"/>
    </xf>
    <xf numFmtId="3" fontId="23" fillId="0" borderId="1" xfId="0" applyNumberFormat="1" applyFont="1" applyBorder="1" applyAlignment="1">
      <alignment horizontal="center" vertical="top" wrapText="1"/>
    </xf>
    <xf numFmtId="166" fontId="23" fillId="0" borderId="0" xfId="0" applyNumberFormat="1" applyFont="1" applyAlignment="1">
      <alignment horizontal="center" vertical="top" wrapText="1"/>
    </xf>
    <xf numFmtId="166" fontId="23" fillId="0" borderId="1" xfId="4" applyNumberFormat="1" applyFont="1" applyBorder="1" applyAlignment="1">
      <alignment wrapText="1"/>
    </xf>
    <xf numFmtId="49" fontId="6" fillId="0" borderId="3" xfId="0" applyNumberFormat="1" applyFont="1" applyBorder="1" applyAlignment="1">
      <alignment vertical="top" wrapText="1"/>
    </xf>
    <xf numFmtId="1" fontId="1" fillId="0" borderId="1" xfId="0" applyNumberFormat="1" applyFont="1" applyBorder="1" applyAlignment="1">
      <alignment horizontal="center" vertical="top" wrapText="1"/>
    </xf>
    <xf numFmtId="49" fontId="6" fillId="0" borderId="3" xfId="0" applyNumberFormat="1" applyFont="1" applyBorder="1" applyAlignment="1">
      <alignment wrapText="1"/>
    </xf>
    <xf numFmtId="49" fontId="6" fillId="0" borderId="5" xfId="0" applyNumberFormat="1" applyFont="1" applyBorder="1" applyAlignment="1">
      <alignment vertical="top" wrapText="1"/>
    </xf>
    <xf numFmtId="1" fontId="1" fillId="5" borderId="1" xfId="0" applyNumberFormat="1" applyFont="1" applyFill="1" applyBorder="1" applyAlignment="1">
      <alignment horizontal="center" vertical="top" wrapText="1"/>
    </xf>
    <xf numFmtId="49" fontId="6" fillId="0" borderId="4" xfId="0" applyNumberFormat="1" applyFont="1" applyBorder="1" applyAlignment="1">
      <alignment vertical="top" wrapText="1"/>
    </xf>
    <xf numFmtId="49" fontId="6" fillId="5" borderId="8" xfId="0" applyNumberFormat="1" applyFont="1" applyFill="1" applyBorder="1" applyAlignment="1">
      <alignment vertical="top" wrapText="1"/>
    </xf>
    <xf numFmtId="166" fontId="1" fillId="0" borderId="1" xfId="0" applyNumberFormat="1" applyFont="1" applyBorder="1" applyAlignment="1">
      <alignment vertical="top" wrapText="1"/>
    </xf>
    <xf numFmtId="49" fontId="1" fillId="0" borderId="7"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165" fontId="1" fillId="0" borderId="1" xfId="0" applyNumberFormat="1" applyFont="1" applyBorder="1" applyAlignment="1">
      <alignment vertical="top" wrapText="1"/>
    </xf>
    <xf numFmtId="49" fontId="1" fillId="0" borderId="3" xfId="0" applyNumberFormat="1" applyFont="1" applyBorder="1" applyAlignment="1">
      <alignment vertical="top" wrapText="1"/>
    </xf>
    <xf numFmtId="49" fontId="1" fillId="2" borderId="3" xfId="0" applyNumberFormat="1" applyFont="1" applyFill="1" applyBorder="1" applyAlignment="1">
      <alignment vertical="top" wrapText="1"/>
    </xf>
    <xf numFmtId="49" fontId="1" fillId="2" borderId="1" xfId="0" applyNumberFormat="1" applyFont="1" applyFill="1" applyBorder="1" applyAlignment="1">
      <alignment vertical="top" wrapText="1"/>
    </xf>
    <xf numFmtId="49" fontId="1" fillId="0" borderId="3"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5" xfId="0" applyNumberFormat="1" applyFont="1" applyBorder="1" applyAlignment="1">
      <alignment vertical="top" wrapText="1"/>
    </xf>
    <xf numFmtId="0" fontId="1" fillId="0" borderId="8" xfId="0" applyFont="1" applyBorder="1" applyAlignment="1">
      <alignment horizontal="center" vertical="top" wrapText="1"/>
    </xf>
    <xf numFmtId="166" fontId="6" fillId="9" borderId="1" xfId="5" applyNumberFormat="1" applyFont="1" applyFill="1" applyBorder="1" applyAlignment="1">
      <alignment horizontal="right" vertical="top" wrapText="1"/>
    </xf>
    <xf numFmtId="166" fontId="1" fillId="0" borderId="1" xfId="0" applyNumberFormat="1" applyFont="1" applyBorder="1" applyAlignment="1">
      <alignment horizontal="center" vertical="top" wrapText="1"/>
    </xf>
    <xf numFmtId="166" fontId="6" fillId="7" borderId="1" xfId="0" applyNumberFormat="1" applyFont="1" applyFill="1" applyBorder="1" applyAlignment="1">
      <alignment horizontal="right" vertical="top" wrapText="1"/>
    </xf>
    <xf numFmtId="166" fontId="1" fillId="0" borderId="0" xfId="0" applyNumberFormat="1" applyFont="1" applyAlignment="1">
      <alignment horizontal="center" vertical="top" wrapText="1"/>
    </xf>
    <xf numFmtId="0" fontId="1" fillId="5" borderId="0" xfId="0" applyFont="1" applyFill="1" applyAlignment="1">
      <alignment horizontal="center" vertical="top" wrapText="1"/>
    </xf>
    <xf numFmtId="165" fontId="1" fillId="5" borderId="0" xfId="0" applyNumberFormat="1" applyFont="1" applyFill="1" applyAlignment="1">
      <alignment horizontal="center" vertical="top" wrapText="1"/>
    </xf>
    <xf numFmtId="166" fontId="24" fillId="6" borderId="1" xfId="0" applyNumberFormat="1" applyFont="1" applyFill="1" applyBorder="1" applyAlignment="1">
      <alignment vertical="top" wrapText="1"/>
    </xf>
    <xf numFmtId="166" fontId="25" fillId="6" borderId="1" xfId="4" applyNumberFormat="1" applyFont="1" applyFill="1" applyBorder="1" applyAlignment="1">
      <alignment vertical="top" wrapText="1"/>
    </xf>
    <xf numFmtId="49" fontId="1" fillId="13" borderId="1" xfId="0" applyNumberFormat="1" applyFont="1" applyFill="1" applyBorder="1" applyAlignment="1">
      <alignment horizontal="left" vertical="top" wrapText="1"/>
    </xf>
    <xf numFmtId="0" fontId="1" fillId="13" borderId="1" xfId="0" applyFont="1" applyFill="1" applyBorder="1" applyAlignment="1">
      <alignment horizontal="left" vertical="top" wrapText="1"/>
    </xf>
    <xf numFmtId="0" fontId="33" fillId="5" borderId="0" xfId="0" applyFont="1" applyFill="1" applyAlignment="1">
      <alignment wrapText="1"/>
    </xf>
    <xf numFmtId="0" fontId="37" fillId="5" borderId="0" xfId="6" applyFont="1" applyFill="1" applyAlignment="1">
      <alignment horizontal="center"/>
    </xf>
    <xf numFmtId="0" fontId="38" fillId="0" borderId="0" xfId="0" applyFont="1" applyAlignment="1">
      <alignment horizontal="right"/>
    </xf>
    <xf numFmtId="0" fontId="38" fillId="0" borderId="0" xfId="0" applyFont="1" applyAlignment="1">
      <alignment horizontal="center" vertical="center"/>
    </xf>
    <xf numFmtId="0" fontId="39" fillId="0" borderId="0" xfId="0" applyFont="1"/>
    <xf numFmtId="166" fontId="14" fillId="9" borderId="1" xfId="4" applyNumberFormat="1" applyFont="1" applyFill="1" applyBorder="1" applyAlignment="1">
      <alignment horizontal="right" vertical="top" wrapText="1"/>
    </xf>
    <xf numFmtId="166" fontId="23" fillId="0" borderId="0" xfId="0" applyNumberFormat="1" applyFont="1"/>
    <xf numFmtId="0" fontId="23" fillId="5" borderId="1" xfId="4" applyFont="1" applyFill="1" applyBorder="1" applyAlignment="1">
      <alignment horizontal="right" vertical="top" wrapText="1"/>
    </xf>
    <xf numFmtId="0" fontId="12" fillId="5" borderId="0" xfId="0" applyFont="1" applyFill="1" applyAlignment="1">
      <alignment vertical="top" wrapText="1"/>
    </xf>
    <xf numFmtId="0" fontId="4" fillId="5" borderId="0" xfId="0" applyFont="1" applyFill="1" applyAlignment="1">
      <alignment vertical="top" wrapText="1"/>
    </xf>
    <xf numFmtId="0" fontId="4" fillId="5" borderId="0" xfId="0" applyFont="1" applyFill="1" applyAlignment="1">
      <alignment horizontal="right" vertical="center" wrapText="1"/>
    </xf>
    <xf numFmtId="49" fontId="6" fillId="6" borderId="1" xfId="0" applyNumberFormat="1" applyFont="1" applyFill="1" applyBorder="1" applyAlignment="1">
      <alignment horizontal="left" vertical="center" wrapText="1"/>
    </xf>
    <xf numFmtId="166" fontId="1" fillId="5" borderId="0" xfId="0" applyNumberFormat="1" applyFont="1" applyFill="1" applyAlignment="1">
      <alignment horizontal="left" vertical="top" wrapText="1"/>
    </xf>
    <xf numFmtId="0" fontId="40" fillId="2" borderId="0" xfId="0" applyFont="1" applyFill="1" applyAlignment="1">
      <alignment vertical="top"/>
    </xf>
    <xf numFmtId="49" fontId="24" fillId="6" borderId="1" xfId="0" applyNumberFormat="1" applyFont="1" applyFill="1" applyBorder="1" applyAlignment="1">
      <alignment horizontal="right" vertical="center" wrapText="1"/>
    </xf>
    <xf numFmtId="0" fontId="23" fillId="0" borderId="1" xfId="0" applyFont="1" applyBorder="1" applyAlignment="1">
      <alignment horizontal="right" vertical="top" wrapText="1"/>
    </xf>
    <xf numFmtId="0" fontId="32" fillId="0" borderId="0" xfId="4" applyFont="1" applyAlignment="1">
      <alignment horizontal="right" vertical="top" wrapText="1"/>
    </xf>
    <xf numFmtId="0" fontId="8" fillId="0" borderId="0" xfId="0" applyFont="1"/>
    <xf numFmtId="2" fontId="9" fillId="2" borderId="0" xfId="0" applyNumberFormat="1" applyFont="1" applyFill="1" applyAlignment="1">
      <alignment vertical="top"/>
    </xf>
    <xf numFmtId="49" fontId="1" fillId="5" borderId="8" xfId="0" applyNumberFormat="1" applyFont="1" applyFill="1" applyBorder="1" applyAlignment="1">
      <alignment horizontal="left" vertical="top" wrapText="1"/>
    </xf>
    <xf numFmtId="0" fontId="23" fillId="5" borderId="2" xfId="0" applyFont="1" applyFill="1" applyBorder="1" applyAlignment="1">
      <alignment vertical="top" wrapText="1"/>
    </xf>
    <xf numFmtId="49" fontId="6" fillId="0" borderId="1" xfId="0" applyNumberFormat="1" applyFont="1" applyBorder="1" applyAlignment="1">
      <alignment horizontal="right" vertical="top" wrapText="1"/>
    </xf>
    <xf numFmtId="49" fontId="10" fillId="5" borderId="1" xfId="0" applyNumberFormat="1" applyFont="1" applyFill="1" applyBorder="1" applyAlignment="1">
      <alignment horizontal="left" vertical="top" wrapText="1"/>
    </xf>
    <xf numFmtId="49" fontId="10" fillId="0" borderId="1" xfId="0" applyNumberFormat="1" applyFont="1" applyBorder="1" applyAlignment="1">
      <alignment horizontal="left" vertical="top" wrapText="1"/>
    </xf>
    <xf numFmtId="49" fontId="23" fillId="5" borderId="8" xfId="0" applyNumberFormat="1" applyFont="1" applyFill="1" applyBorder="1" applyAlignment="1">
      <alignment horizontal="center" vertical="top"/>
    </xf>
    <xf numFmtId="49" fontId="6" fillId="5" borderId="0" xfId="0" applyNumberFormat="1" applyFont="1" applyFill="1" applyAlignment="1">
      <alignment vertical="top" wrapText="1"/>
    </xf>
    <xf numFmtId="49" fontId="1" fillId="0" borderId="1" xfId="0" applyNumberFormat="1" applyFont="1" applyBorder="1" applyAlignment="1">
      <alignment horizontal="right" vertical="top" wrapText="1"/>
    </xf>
    <xf numFmtId="166" fontId="10" fillId="6" borderId="1" xfId="0" applyNumberFormat="1" applyFont="1" applyFill="1" applyBorder="1" applyAlignment="1">
      <alignment horizontal="right" vertical="top" wrapText="1"/>
    </xf>
    <xf numFmtId="49" fontId="16" fillId="5" borderId="0" xfId="0" applyNumberFormat="1" applyFont="1" applyFill="1" applyAlignment="1">
      <alignment wrapText="1"/>
    </xf>
    <xf numFmtId="49" fontId="14" fillId="5" borderId="0" xfId="0" applyNumberFormat="1" applyFont="1" applyFill="1" applyAlignment="1">
      <alignment horizontal="center" vertical="center" wrapText="1"/>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166" fontId="23" fillId="5" borderId="0" xfId="0" applyNumberFormat="1" applyFont="1" applyFill="1" applyAlignment="1">
      <alignment horizontal="left" vertical="top" wrapText="1"/>
    </xf>
    <xf numFmtId="166" fontId="23" fillId="13" borderId="1" xfId="0" applyNumberFormat="1" applyFont="1" applyFill="1" applyBorder="1" applyAlignment="1">
      <alignment horizontal="right" vertical="top" wrapText="1"/>
    </xf>
    <xf numFmtId="16" fontId="23" fillId="5" borderId="1" xfId="0" quotePrefix="1" applyNumberFormat="1" applyFont="1" applyFill="1" applyBorder="1" applyAlignment="1">
      <alignment horizontal="center" vertical="top" wrapText="1"/>
    </xf>
    <xf numFmtId="166" fontId="23" fillId="0" borderId="0" xfId="0" applyNumberFormat="1" applyFont="1" applyAlignment="1">
      <alignment horizontal="left" vertical="top" wrapText="1"/>
    </xf>
    <xf numFmtId="166" fontId="1" fillId="0" borderId="0" xfId="0" applyNumberFormat="1" applyFont="1" applyAlignment="1">
      <alignment horizontal="left" vertical="top" wrapText="1"/>
    </xf>
    <xf numFmtId="49" fontId="23" fillId="0" borderId="0" xfId="0" applyNumberFormat="1" applyFont="1" applyAlignment="1">
      <alignment horizontal="center" vertical="top" wrapText="1"/>
    </xf>
    <xf numFmtId="49" fontId="14" fillId="0" borderId="0" xfId="0" applyNumberFormat="1" applyFont="1" applyAlignment="1">
      <alignment horizontal="center" vertical="top"/>
    </xf>
    <xf numFmtId="0" fontId="14" fillId="0" borderId="0" xfId="0" applyFont="1" applyAlignment="1">
      <alignment horizontal="left" vertical="top"/>
    </xf>
    <xf numFmtId="0" fontId="14" fillId="0" borderId="0" xfId="0" applyFont="1" applyAlignment="1">
      <alignment horizontal="center" vertical="top"/>
    </xf>
    <xf numFmtId="166" fontId="23" fillId="5" borderId="12" xfId="0" applyNumberFormat="1" applyFont="1" applyFill="1" applyBorder="1" applyAlignment="1">
      <alignment horizontal="right" vertical="top" wrapText="1"/>
    </xf>
    <xf numFmtId="0" fontId="23" fillId="0" borderId="1" xfId="4" applyFont="1" applyBorder="1" applyAlignment="1">
      <alignment horizontal="left" vertical="top" wrapText="1"/>
    </xf>
    <xf numFmtId="0" fontId="23" fillId="5" borderId="1" xfId="4" applyFont="1" applyFill="1" applyBorder="1" applyAlignment="1">
      <alignment horizontal="left" vertical="top" wrapText="1"/>
    </xf>
    <xf numFmtId="166" fontId="23" fillId="5" borderId="9" xfId="0" applyNumberFormat="1" applyFont="1" applyFill="1" applyBorder="1" applyAlignment="1">
      <alignment horizontal="right" vertical="top" wrapText="1"/>
    </xf>
    <xf numFmtId="0" fontId="23" fillId="5" borderId="9" xfId="0" applyFont="1" applyFill="1" applyBorder="1" applyAlignment="1">
      <alignment vertical="top" wrapText="1"/>
    </xf>
    <xf numFmtId="49" fontId="23" fillId="5" borderId="1" xfId="0" applyNumberFormat="1" applyFont="1" applyFill="1" applyBorder="1" applyAlignment="1">
      <alignment horizontal="center" vertical="top"/>
    </xf>
    <xf numFmtId="49" fontId="23" fillId="5" borderId="9" xfId="0" applyNumberFormat="1" applyFont="1" applyFill="1" applyBorder="1" applyAlignment="1">
      <alignment vertical="top" wrapText="1"/>
    </xf>
    <xf numFmtId="0" fontId="23" fillId="0" borderId="9" xfId="0" applyFont="1" applyBorder="1" applyAlignment="1">
      <alignment vertical="top" wrapText="1"/>
    </xf>
    <xf numFmtId="166" fontId="14" fillId="6" borderId="1" xfId="0" applyNumberFormat="1" applyFont="1" applyFill="1" applyBorder="1" applyAlignment="1">
      <alignment vertical="top" wrapText="1"/>
    </xf>
    <xf numFmtId="166" fontId="10" fillId="9" borderId="1" xfId="0" applyNumberFormat="1" applyFont="1" applyFill="1" applyBorder="1" applyAlignment="1">
      <alignment horizontal="right" vertical="top" wrapText="1"/>
    </xf>
    <xf numFmtId="166" fontId="3" fillId="5" borderId="1" xfId="0" applyNumberFormat="1" applyFont="1" applyFill="1" applyBorder="1" applyAlignment="1">
      <alignment vertical="top" wrapText="1"/>
    </xf>
    <xf numFmtId="166" fontId="2" fillId="2" borderId="0" xfId="0" applyNumberFormat="1" applyFont="1" applyFill="1" applyAlignment="1">
      <alignment horizontal="left" vertical="top" wrapText="1"/>
    </xf>
    <xf numFmtId="165" fontId="9" fillId="2" borderId="0" xfId="0" applyNumberFormat="1" applyFont="1" applyFill="1"/>
    <xf numFmtId="166" fontId="23" fillId="5" borderId="0" xfId="0" applyNumberFormat="1" applyFont="1" applyFill="1" applyAlignment="1">
      <alignment horizontal="center" vertical="top" wrapText="1"/>
    </xf>
    <xf numFmtId="166" fontId="23" fillId="0" borderId="0" xfId="4" applyNumberFormat="1" applyFont="1" applyAlignment="1">
      <alignment horizontal="left" vertical="top" wrapText="1"/>
    </xf>
    <xf numFmtId="0" fontId="23" fillId="0" borderId="0" xfId="0" applyFont="1" applyAlignment="1">
      <alignment horizontal="right" wrapText="1"/>
    </xf>
    <xf numFmtId="166" fontId="23" fillId="0" borderId="13" xfId="0" applyNumberFormat="1" applyFont="1" applyBorder="1" applyAlignment="1">
      <alignment horizontal="left" vertical="top" wrapText="1"/>
    </xf>
    <xf numFmtId="0" fontId="1" fillId="0" borderId="1" xfId="6" applyBorder="1" applyAlignment="1">
      <alignment horizontal="left" vertical="top" wrapText="1"/>
    </xf>
    <xf numFmtId="0" fontId="1" fillId="0" borderId="1" xfId="6" applyBorder="1" applyAlignment="1">
      <alignment vertical="top" wrapText="1"/>
    </xf>
    <xf numFmtId="0" fontId="1" fillId="5" borderId="1" xfId="6" applyFill="1" applyBorder="1" applyAlignment="1">
      <alignment vertical="top" wrapText="1"/>
    </xf>
    <xf numFmtId="49" fontId="1" fillId="0" borderId="1" xfId="6" applyNumberFormat="1" applyBorder="1" applyAlignment="1">
      <alignment horizontal="right" vertical="top" wrapText="1"/>
    </xf>
    <xf numFmtId="0" fontId="1" fillId="5" borderId="1" xfId="6" applyFill="1" applyBorder="1" applyAlignment="1">
      <alignment horizontal="left" vertical="top" wrapText="1"/>
    </xf>
    <xf numFmtId="49" fontId="1" fillId="0" borderId="1" xfId="6" applyNumberFormat="1" applyBorder="1" applyAlignment="1">
      <alignment horizontal="left" vertical="top" wrapText="1"/>
    </xf>
    <xf numFmtId="49" fontId="1" fillId="5" borderId="1" xfId="6" applyNumberFormat="1" applyFill="1" applyBorder="1" applyAlignment="1">
      <alignment horizontal="left" vertical="top" wrapText="1"/>
    </xf>
    <xf numFmtId="166" fontId="1" fillId="5" borderId="1" xfId="6" applyNumberFormat="1" applyFill="1" applyBorder="1" applyAlignment="1">
      <alignment vertical="top" wrapText="1"/>
    </xf>
    <xf numFmtId="49" fontId="1" fillId="0" borderId="1" xfId="6" applyNumberFormat="1" applyBorder="1" applyAlignment="1">
      <alignment horizontal="center" vertical="top" wrapText="1"/>
    </xf>
    <xf numFmtId="49" fontId="1" fillId="0" borderId="1" xfId="6" applyNumberFormat="1" applyBorder="1" applyAlignment="1">
      <alignment vertical="top" wrapText="1"/>
    </xf>
    <xf numFmtId="166" fontId="1" fillId="5" borderId="1" xfId="6" applyNumberFormat="1" applyFill="1" applyBorder="1" applyAlignment="1">
      <alignment horizontal="right" vertical="top" wrapText="1"/>
    </xf>
    <xf numFmtId="166" fontId="1" fillId="0" borderId="0" xfId="6" applyNumberFormat="1" applyAlignment="1">
      <alignment horizontal="left" vertical="top" wrapText="1"/>
    </xf>
    <xf numFmtId="4" fontId="1" fillId="5" borderId="1" xfId="6" applyNumberFormat="1" applyFill="1" applyBorder="1" applyAlignment="1">
      <alignment vertical="top" wrapText="1"/>
    </xf>
    <xf numFmtId="0" fontId="1" fillId="0" borderId="2" xfId="0" applyFont="1" applyBorder="1" applyAlignment="1">
      <alignment horizontal="center" vertical="top" wrapText="1"/>
    </xf>
    <xf numFmtId="49" fontId="1" fillId="5" borderId="10" xfId="0" applyNumberFormat="1" applyFont="1" applyFill="1" applyBorder="1" applyAlignment="1">
      <alignment horizontal="center" vertical="top" wrapText="1"/>
    </xf>
    <xf numFmtId="0" fontId="23" fillId="5" borderId="2" xfId="4" applyFont="1" applyFill="1" applyBorder="1" applyAlignment="1">
      <alignment horizontal="left" vertical="top" wrapText="1"/>
    </xf>
    <xf numFmtId="49" fontId="23" fillId="5" borderId="2" xfId="4" applyNumberFormat="1" applyFont="1" applyFill="1" applyBorder="1" applyAlignment="1">
      <alignment horizontal="center" vertical="top" wrapText="1"/>
    </xf>
    <xf numFmtId="0" fontId="23" fillId="5" borderId="2" xfId="4" applyFont="1" applyFill="1" applyBorder="1" applyAlignment="1">
      <alignment horizontal="center" vertical="top" wrapText="1"/>
    </xf>
    <xf numFmtId="49" fontId="23" fillId="5" borderId="2" xfId="4" applyNumberFormat="1" applyFont="1" applyFill="1" applyBorder="1" applyAlignment="1">
      <alignment horizontal="right" vertical="top" wrapText="1"/>
    </xf>
    <xf numFmtId="0" fontId="1" fillId="0" borderId="2" xfId="6" applyBorder="1" applyAlignment="1">
      <alignment horizontal="left" vertical="top" wrapText="1"/>
    </xf>
    <xf numFmtId="49" fontId="1" fillId="0" borderId="2" xfId="6" applyNumberFormat="1" applyBorder="1" applyAlignment="1">
      <alignment horizontal="left" vertical="top" wrapText="1"/>
    </xf>
    <xf numFmtId="49" fontId="1" fillId="0" borderId="2" xfId="6" applyNumberFormat="1" applyBorder="1" applyAlignment="1">
      <alignment horizontal="center" vertical="top" wrapText="1"/>
    </xf>
    <xf numFmtId="0" fontId="1" fillId="0" borderId="2" xfId="6" applyBorder="1" applyAlignment="1">
      <alignment horizontal="center" vertical="top" wrapText="1"/>
    </xf>
    <xf numFmtId="166" fontId="42" fillId="0" borderId="1" xfId="0" applyNumberFormat="1" applyFont="1" applyBorder="1" applyAlignment="1">
      <alignment horizontal="right" vertical="top" wrapText="1"/>
    </xf>
    <xf numFmtId="49" fontId="4" fillId="6" borderId="1" xfId="0" applyNumberFormat="1" applyFont="1" applyFill="1" applyBorder="1" applyAlignment="1">
      <alignment horizontal="center" vertical="center" wrapText="1"/>
    </xf>
    <xf numFmtId="0" fontId="6" fillId="5" borderId="1" xfId="0" applyFont="1" applyFill="1" applyBorder="1" applyAlignment="1">
      <alignment horizontal="center" vertical="top" wrapText="1"/>
    </xf>
    <xf numFmtId="0" fontId="1" fillId="11" borderId="1" xfId="0" applyFont="1" applyFill="1" applyBorder="1" applyAlignment="1">
      <alignment horizontal="center" vertical="top" wrapText="1"/>
    </xf>
    <xf numFmtId="166" fontId="18" fillId="5" borderId="1" xfId="0" applyNumberFormat="1" applyFont="1" applyFill="1" applyBorder="1" applyAlignment="1">
      <alignment horizontal="center" vertical="top" wrapText="1"/>
    </xf>
    <xf numFmtId="166" fontId="21" fillId="5" borderId="1" xfId="0" applyNumberFormat="1" applyFont="1" applyFill="1" applyBorder="1" applyAlignment="1">
      <alignment horizontal="center" vertical="top" wrapText="1"/>
    </xf>
    <xf numFmtId="166" fontId="6" fillId="5" borderId="1" xfId="0" applyNumberFormat="1" applyFont="1" applyFill="1" applyBorder="1" applyAlignment="1">
      <alignment horizontal="center" vertical="top" wrapText="1"/>
    </xf>
    <xf numFmtId="3" fontId="5" fillId="5" borderId="1" xfId="0" applyNumberFormat="1" applyFont="1" applyFill="1" applyBorder="1" applyAlignment="1">
      <alignment horizontal="center" vertical="top" wrapText="1"/>
    </xf>
    <xf numFmtId="0" fontId="26" fillId="5" borderId="1" xfId="0" applyFont="1" applyFill="1" applyBorder="1" applyAlignment="1">
      <alignment vertical="top" wrapText="1"/>
    </xf>
    <xf numFmtId="166" fontId="1" fillId="10" borderId="1" xfId="0" applyNumberFormat="1" applyFont="1" applyFill="1" applyBorder="1" applyAlignment="1">
      <alignment vertical="top"/>
    </xf>
    <xf numFmtId="166" fontId="1" fillId="10" borderId="1" xfId="0" applyNumberFormat="1" applyFont="1" applyFill="1" applyBorder="1" applyAlignment="1">
      <alignment vertical="top" wrapText="1"/>
    </xf>
    <xf numFmtId="166" fontId="1" fillId="10" borderId="1" xfId="0" applyNumberFormat="1" applyFont="1" applyFill="1" applyBorder="1" applyAlignment="1">
      <alignment horizontal="right" vertical="top" wrapText="1"/>
    </xf>
    <xf numFmtId="166" fontId="23" fillId="10" borderId="1" xfId="0" applyNumberFormat="1" applyFont="1" applyFill="1" applyBorder="1" applyAlignment="1">
      <alignment horizontal="right" vertical="top" wrapText="1"/>
    </xf>
    <xf numFmtId="166" fontId="26" fillId="10" borderId="1" xfId="0" applyNumberFormat="1" applyFont="1" applyFill="1" applyBorder="1" applyAlignment="1">
      <alignment horizontal="right" vertical="top" wrapText="1"/>
    </xf>
    <xf numFmtId="166" fontId="23" fillId="10" borderId="1" xfId="0" applyNumberFormat="1" applyFont="1" applyFill="1" applyBorder="1" applyAlignment="1">
      <alignment horizontal="right" vertical="top"/>
    </xf>
    <xf numFmtId="49" fontId="14" fillId="0" borderId="1" xfId="0" applyNumberFormat="1" applyFont="1" applyBorder="1" applyAlignment="1">
      <alignment horizontal="right" vertical="top" wrapText="1"/>
    </xf>
    <xf numFmtId="49" fontId="14" fillId="5" borderId="1" xfId="0" applyNumberFormat="1" applyFont="1" applyFill="1" applyBorder="1" applyAlignment="1">
      <alignment horizontal="right" vertical="top" wrapText="1"/>
    </xf>
    <xf numFmtId="0" fontId="33" fillId="5" borderId="8" xfId="0" applyFont="1" applyFill="1" applyBorder="1" applyAlignment="1">
      <alignment horizontal="right" vertical="top" wrapText="1"/>
    </xf>
    <xf numFmtId="0" fontId="23" fillId="5" borderId="1" xfId="0" applyFont="1" applyFill="1" applyBorder="1" applyAlignment="1">
      <alignment horizontal="right" vertical="top" wrapText="1"/>
    </xf>
    <xf numFmtId="1" fontId="1" fillId="5" borderId="2" xfId="0" applyNumberFormat="1" applyFont="1" applyFill="1" applyBorder="1" applyAlignment="1">
      <alignment horizontal="right" vertical="top" wrapText="1"/>
    </xf>
    <xf numFmtId="1" fontId="1" fillId="5" borderId="8" xfId="0" applyNumberFormat="1" applyFont="1" applyFill="1" applyBorder="1" applyAlignment="1">
      <alignment horizontal="right" vertical="top" wrapText="1"/>
    </xf>
    <xf numFmtId="166" fontId="2" fillId="0" borderId="0" xfId="0" applyNumberFormat="1" applyFont="1" applyAlignment="1">
      <alignment vertical="top" wrapText="1"/>
    </xf>
    <xf numFmtId="166" fontId="14" fillId="5" borderId="1" xfId="4" applyNumberFormat="1" applyFont="1" applyFill="1" applyBorder="1" applyAlignment="1">
      <alignment vertical="top" wrapText="1"/>
    </xf>
    <xf numFmtId="166" fontId="16" fillId="5" borderId="1" xfId="0" applyNumberFormat="1" applyFont="1" applyFill="1" applyBorder="1" applyAlignment="1">
      <alignment wrapText="1"/>
    </xf>
    <xf numFmtId="0" fontId="23" fillId="5" borderId="2" xfId="0" applyFont="1" applyFill="1" applyBorder="1" applyAlignment="1">
      <alignment horizontal="right" vertical="top" wrapText="1"/>
    </xf>
    <xf numFmtId="0" fontId="23" fillId="5" borderId="8" xfId="0" applyFont="1" applyFill="1" applyBorder="1" applyAlignment="1">
      <alignment horizontal="right" vertical="top" wrapText="1"/>
    </xf>
    <xf numFmtId="49" fontId="14" fillId="6" borderId="1" xfId="0" applyNumberFormat="1" applyFont="1" applyFill="1" applyBorder="1" applyAlignment="1">
      <alignment horizontal="right" vertical="center" wrapText="1"/>
    </xf>
    <xf numFmtId="1" fontId="23" fillId="5" borderId="1" xfId="0" applyNumberFormat="1" applyFont="1" applyFill="1" applyBorder="1" applyAlignment="1">
      <alignment horizontal="right" vertical="top" wrapText="1"/>
    </xf>
    <xf numFmtId="165" fontId="23" fillId="2" borderId="1" xfId="0" applyNumberFormat="1" applyFont="1" applyFill="1" applyBorder="1" applyAlignment="1">
      <alignment horizontal="right" vertical="top" wrapText="1"/>
    </xf>
    <xf numFmtId="165" fontId="23" fillId="0" borderId="1" xfId="0" applyNumberFormat="1" applyFont="1" applyBorder="1" applyAlignment="1">
      <alignment horizontal="right" vertical="top" wrapText="1"/>
    </xf>
    <xf numFmtId="165" fontId="14" fillId="0" borderId="1" xfId="0" applyNumberFormat="1" applyFont="1" applyBorder="1" applyAlignment="1">
      <alignment horizontal="right" vertical="top" wrapText="1"/>
    </xf>
    <xf numFmtId="0" fontId="14" fillId="4" borderId="1" xfId="0" applyFont="1" applyFill="1" applyBorder="1" applyAlignment="1">
      <alignment horizontal="right" vertical="top" wrapText="1"/>
    </xf>
    <xf numFmtId="0" fontId="23" fillId="4" borderId="10" xfId="0" applyFont="1" applyFill="1" applyBorder="1" applyAlignment="1">
      <alignment horizontal="right" vertical="top" wrapText="1"/>
    </xf>
    <xf numFmtId="0" fontId="23" fillId="4" borderId="1" xfId="0" applyFont="1" applyFill="1" applyBorder="1" applyAlignment="1">
      <alignment horizontal="right" vertical="top" wrapText="1"/>
    </xf>
    <xf numFmtId="0" fontId="23" fillId="5" borderId="0" xfId="0" applyFont="1" applyFill="1" applyAlignment="1">
      <alignment horizontal="right" vertical="top" wrapText="1"/>
    </xf>
    <xf numFmtId="0" fontId="10" fillId="0" borderId="1" xfId="6" applyFont="1" applyBorder="1" applyAlignment="1">
      <alignment horizontal="center" vertical="top" wrapText="1"/>
    </xf>
    <xf numFmtId="0" fontId="1" fillId="0" borderId="1" xfId="6" applyBorder="1" applyAlignment="1">
      <alignment horizontal="center" vertical="top" wrapText="1"/>
    </xf>
    <xf numFmtId="0" fontId="1" fillId="5" borderId="1" xfId="6" applyFill="1" applyBorder="1" applyAlignment="1">
      <alignment horizontal="center" vertical="top" wrapText="1"/>
    </xf>
    <xf numFmtId="0" fontId="6" fillId="0" borderId="1" xfId="6" applyFont="1" applyBorder="1" applyAlignment="1">
      <alignment horizontal="center" wrapText="1"/>
    </xf>
    <xf numFmtId="0" fontId="10" fillId="0" borderId="1" xfId="6" applyFont="1" applyBorder="1" applyAlignment="1">
      <alignment horizontal="center" wrapText="1"/>
    </xf>
    <xf numFmtId="0" fontId="5" fillId="5" borderId="1" xfId="6" applyFont="1" applyFill="1" applyBorder="1" applyAlignment="1">
      <alignment horizontal="center" vertical="top" wrapText="1"/>
    </xf>
    <xf numFmtId="0" fontId="1" fillId="0" borderId="0" xfId="6" applyAlignment="1">
      <alignment horizontal="center" vertical="top" wrapText="1"/>
    </xf>
    <xf numFmtId="166" fontId="1" fillId="0" borderId="0" xfId="6" applyNumberFormat="1" applyAlignment="1">
      <alignment horizontal="center" vertical="top" wrapText="1"/>
    </xf>
    <xf numFmtId="0" fontId="9" fillId="0" borderId="0" xfId="0" applyFont="1" applyAlignment="1">
      <alignment horizontal="center"/>
    </xf>
    <xf numFmtId="0" fontId="44" fillId="0" borderId="0" xfId="0" applyFont="1" applyAlignment="1">
      <alignment wrapText="1"/>
    </xf>
    <xf numFmtId="165" fontId="1" fillId="2" borderId="2" xfId="0" applyNumberFormat="1" applyFont="1" applyFill="1" applyBorder="1" applyAlignment="1">
      <alignment horizontal="left" vertical="top" wrapText="1"/>
    </xf>
    <xf numFmtId="0" fontId="45" fillId="5" borderId="1" xfId="0" applyFont="1" applyFill="1" applyBorder="1" applyAlignment="1">
      <alignment horizontal="center" vertical="top" wrapText="1"/>
    </xf>
    <xf numFmtId="0" fontId="23" fillId="5" borderId="1" xfId="11" applyFont="1" applyFill="1" applyBorder="1" applyAlignment="1">
      <alignment vertical="top" wrapText="1"/>
    </xf>
    <xf numFmtId="0" fontId="45" fillId="0" borderId="1" xfId="0" applyFont="1" applyBorder="1" applyAlignment="1">
      <alignment vertical="top" wrapText="1"/>
    </xf>
    <xf numFmtId="166" fontId="42" fillId="5" borderId="1" xfId="0" applyNumberFormat="1" applyFont="1" applyFill="1" applyBorder="1" applyAlignment="1">
      <alignment horizontal="right" vertical="top" wrapText="1"/>
    </xf>
    <xf numFmtId="0" fontId="34" fillId="0" borderId="0" xfId="0" applyFont="1" applyAlignment="1">
      <alignment wrapText="1"/>
    </xf>
    <xf numFmtId="166" fontId="34" fillId="0" borderId="0" xfId="0" applyNumberFormat="1" applyFont="1" applyAlignment="1">
      <alignment wrapText="1"/>
    </xf>
    <xf numFmtId="165" fontId="1" fillId="5" borderId="1" xfId="0" applyNumberFormat="1" applyFont="1" applyFill="1" applyBorder="1" applyAlignment="1">
      <alignment horizontal="center" vertical="top" wrapText="1"/>
    </xf>
    <xf numFmtId="166" fontId="46" fillId="5" borderId="0" xfId="0" applyNumberFormat="1" applyFont="1" applyFill="1" applyAlignment="1">
      <alignment horizontal="right" vertical="top" wrapText="1"/>
    </xf>
    <xf numFmtId="166" fontId="23" fillId="10" borderId="1" xfId="0" applyNumberFormat="1" applyFont="1" applyFill="1" applyBorder="1" applyAlignment="1">
      <alignment vertical="top"/>
    </xf>
    <xf numFmtId="166" fontId="2" fillId="0" borderId="0" xfId="0" applyNumberFormat="1" applyFont="1" applyAlignment="1">
      <alignment horizontal="left" vertical="top" wrapText="1"/>
    </xf>
    <xf numFmtId="49" fontId="23" fillId="0" borderId="1" xfId="0" applyNumberFormat="1" applyFont="1" applyBorder="1" applyAlignment="1">
      <alignment horizontal="center" vertical="top"/>
    </xf>
    <xf numFmtId="49" fontId="1" fillId="5" borderId="1" xfId="6" applyNumberFormat="1" applyFill="1" applyBorder="1" applyAlignment="1">
      <alignment horizontal="center" vertical="top" wrapText="1"/>
    </xf>
    <xf numFmtId="0" fontId="1" fillId="0" borderId="6" xfId="6" applyBorder="1" applyAlignment="1">
      <alignment horizontal="center" vertical="top" wrapText="1"/>
    </xf>
    <xf numFmtId="0" fontId="1" fillId="5" borderId="6" xfId="6" applyFill="1" applyBorder="1" applyAlignment="1">
      <alignment horizontal="center" vertical="top" wrapText="1"/>
    </xf>
    <xf numFmtId="0" fontId="47" fillId="0" borderId="1" xfId="6" applyFont="1" applyBorder="1" applyAlignment="1">
      <alignment horizontal="center" vertical="top" wrapText="1"/>
    </xf>
    <xf numFmtId="0" fontId="48" fillId="0" borderId="1" xfId="6" applyFont="1" applyBorder="1" applyAlignment="1">
      <alignment horizontal="center" vertical="top" wrapText="1"/>
    </xf>
    <xf numFmtId="0" fontId="43" fillId="5" borderId="1" xfId="0" applyFont="1" applyFill="1" applyBorder="1" applyAlignment="1">
      <alignment vertical="top" wrapText="1"/>
    </xf>
    <xf numFmtId="0" fontId="5" fillId="5" borderId="6" xfId="6" applyFont="1" applyFill="1" applyBorder="1" applyAlignment="1">
      <alignment horizontal="center" vertical="top" wrapText="1"/>
    </xf>
    <xf numFmtId="0" fontId="49" fillId="0" borderId="0" xfId="0" applyFont="1" applyAlignment="1">
      <alignment vertical="top" wrapText="1"/>
    </xf>
    <xf numFmtId="0" fontId="43" fillId="5" borderId="1" xfId="0" applyFont="1" applyFill="1" applyBorder="1" applyAlignment="1">
      <alignment horizontal="center" vertical="top" wrapText="1"/>
    </xf>
    <xf numFmtId="0" fontId="43" fillId="5" borderId="1" xfId="0" applyFont="1" applyFill="1" applyBorder="1" applyAlignment="1">
      <alignment horizontal="left" vertical="top" wrapText="1"/>
    </xf>
    <xf numFmtId="49" fontId="43" fillId="5" borderId="1" xfId="0" applyNumberFormat="1" applyFont="1" applyFill="1" applyBorder="1" applyAlignment="1">
      <alignment horizontal="left" vertical="top" wrapText="1"/>
    </xf>
    <xf numFmtId="166" fontId="9" fillId="2" borderId="0" xfId="0" applyNumberFormat="1" applyFont="1" applyFill="1"/>
    <xf numFmtId="0" fontId="23" fillId="5" borderId="10" xfId="0" applyFont="1" applyFill="1" applyBorder="1" applyAlignment="1">
      <alignment horizontal="center" vertical="top" wrapText="1"/>
    </xf>
    <xf numFmtId="0" fontId="23" fillId="0" borderId="2" xfId="4" applyFont="1" applyBorder="1" applyAlignment="1">
      <alignment horizontal="right" vertical="top" wrapText="1"/>
    </xf>
    <xf numFmtId="49" fontId="6" fillId="6"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top" wrapText="1"/>
    </xf>
    <xf numFmtId="166" fontId="1" fillId="5" borderId="1" xfId="0" applyNumberFormat="1" applyFont="1" applyFill="1" applyBorder="1" applyAlignment="1">
      <alignment horizontal="center" vertical="top" wrapText="1"/>
    </xf>
    <xf numFmtId="166" fontId="1" fillId="5" borderId="0" xfId="0" applyNumberFormat="1" applyFont="1" applyFill="1" applyAlignment="1">
      <alignment horizontal="center" vertical="top" wrapText="1"/>
    </xf>
    <xf numFmtId="0" fontId="1" fillId="0" borderId="0" xfId="0" applyFont="1" applyAlignment="1">
      <alignment horizontal="center"/>
    </xf>
    <xf numFmtId="49" fontId="5" fillId="5" borderId="2" xfId="0" applyNumberFormat="1" applyFont="1" applyFill="1" applyBorder="1" applyAlignment="1">
      <alignment horizontal="center" vertical="top" wrapText="1"/>
    </xf>
    <xf numFmtId="49" fontId="10" fillId="0" borderId="1" xfId="0" applyNumberFormat="1" applyFont="1" applyBorder="1" applyAlignment="1">
      <alignment horizontal="center" vertical="top" wrapText="1"/>
    </xf>
    <xf numFmtId="0" fontId="5" fillId="2" borderId="1" xfId="0" applyFont="1" applyFill="1" applyBorder="1" applyAlignment="1">
      <alignment horizontal="center" vertical="top" wrapText="1"/>
    </xf>
    <xf numFmtId="3" fontId="2" fillId="2" borderId="1" xfId="0" applyNumberFormat="1" applyFont="1" applyFill="1" applyBorder="1" applyAlignment="1">
      <alignment horizontal="center" vertical="top" wrapText="1"/>
    </xf>
    <xf numFmtId="49" fontId="10" fillId="5" borderId="1" xfId="0" applyNumberFormat="1" applyFont="1" applyFill="1" applyBorder="1" applyAlignment="1">
      <alignment horizontal="center" vertical="top" wrapText="1"/>
    </xf>
    <xf numFmtId="0" fontId="5" fillId="5" borderId="1" xfId="0" applyFont="1" applyFill="1" applyBorder="1" applyAlignment="1">
      <alignment horizontal="center" vertical="top" wrapText="1"/>
    </xf>
    <xf numFmtId="3" fontId="2" fillId="5" borderId="1" xfId="0" applyNumberFormat="1" applyFont="1" applyFill="1" applyBorder="1" applyAlignment="1">
      <alignment horizontal="center" vertical="top" wrapText="1"/>
    </xf>
    <xf numFmtId="3" fontId="1" fillId="5" borderId="1" xfId="0" applyNumberFormat="1" applyFont="1" applyFill="1" applyBorder="1" applyAlignment="1">
      <alignment horizontal="center" vertical="top" wrapText="1"/>
    </xf>
    <xf numFmtId="49" fontId="41" fillId="5" borderId="2" xfId="0" applyNumberFormat="1" applyFont="1" applyFill="1" applyBorder="1" applyAlignment="1">
      <alignment horizontal="center" vertical="top" wrapText="1"/>
    </xf>
    <xf numFmtId="4" fontId="5" fillId="5" borderId="1" xfId="0" applyNumberFormat="1" applyFont="1" applyFill="1" applyBorder="1" applyAlignment="1">
      <alignment horizontal="center" vertical="top" wrapText="1"/>
    </xf>
    <xf numFmtId="4" fontId="1" fillId="5" borderId="1" xfId="0" applyNumberFormat="1" applyFont="1" applyFill="1" applyBorder="1" applyAlignment="1">
      <alignment horizontal="center" vertical="top" wrapText="1"/>
    </xf>
    <xf numFmtId="0" fontId="5" fillId="2" borderId="0" xfId="0" applyFont="1" applyFill="1" applyAlignment="1">
      <alignment horizontal="center"/>
    </xf>
    <xf numFmtId="1" fontId="1" fillId="5" borderId="1" xfId="0" applyNumberFormat="1" applyFont="1" applyFill="1" applyBorder="1" applyAlignment="1">
      <alignment horizontal="left" vertical="top" wrapText="1"/>
    </xf>
    <xf numFmtId="166" fontId="23" fillId="5" borderId="0" xfId="0" applyNumberFormat="1" applyFont="1" applyFill="1" applyAlignment="1">
      <alignment horizontal="right" vertical="top" wrapText="1"/>
    </xf>
    <xf numFmtId="0" fontId="51" fillId="2" borderId="0" xfId="0" applyFont="1" applyFill="1"/>
    <xf numFmtId="0" fontId="50" fillId="2" borderId="0" xfId="0" applyFont="1" applyFill="1" applyAlignment="1">
      <alignment vertical="top"/>
    </xf>
    <xf numFmtId="0" fontId="52" fillId="2" borderId="0" xfId="0" applyFont="1" applyFill="1" applyAlignment="1">
      <alignment vertical="top"/>
    </xf>
    <xf numFmtId="166" fontId="50" fillId="2" borderId="0" xfId="0" applyNumberFormat="1" applyFont="1" applyFill="1" applyAlignment="1">
      <alignment vertical="top"/>
    </xf>
    <xf numFmtId="166" fontId="50" fillId="5" borderId="0" xfId="0" applyNumberFormat="1" applyFont="1" applyFill="1" applyAlignment="1">
      <alignment horizontal="left" vertical="top" wrapText="1"/>
    </xf>
    <xf numFmtId="166" fontId="55" fillId="5" borderId="0" xfId="0" applyNumberFormat="1" applyFont="1" applyFill="1" applyAlignment="1">
      <alignment horizontal="left" vertical="top" wrapText="1"/>
    </xf>
    <xf numFmtId="166" fontId="55" fillId="0" borderId="0" xfId="0" applyNumberFormat="1" applyFont="1" applyAlignment="1">
      <alignment horizontal="left" vertical="top" wrapText="1"/>
    </xf>
    <xf numFmtId="0" fontId="56" fillId="0" borderId="0" xfId="0" applyFont="1" applyAlignment="1">
      <alignment vertical="top" wrapText="1"/>
    </xf>
    <xf numFmtId="0" fontId="57" fillId="0" borderId="0" xfId="0" applyFont="1" applyAlignment="1">
      <alignment vertical="top" wrapText="1"/>
    </xf>
    <xf numFmtId="166" fontId="56" fillId="0" borderId="0" xfId="0" applyNumberFormat="1" applyFont="1" applyAlignment="1">
      <alignment vertical="top" wrapText="1"/>
    </xf>
    <xf numFmtId="166" fontId="50" fillId="0" borderId="0" xfId="0" applyNumberFormat="1" applyFont="1" applyAlignment="1">
      <alignment horizontal="left" vertical="top" wrapText="1"/>
    </xf>
    <xf numFmtId="0" fontId="56" fillId="0" borderId="0" xfId="0" applyFont="1" applyAlignment="1">
      <alignment horizontal="left" vertical="top" wrapText="1"/>
    </xf>
    <xf numFmtId="0" fontId="57" fillId="0" borderId="0" xfId="0" applyFont="1" applyAlignment="1">
      <alignment horizontal="left" vertical="top" wrapText="1"/>
    </xf>
    <xf numFmtId="166" fontId="56" fillId="0" borderId="0" xfId="0" applyNumberFormat="1" applyFont="1" applyAlignment="1">
      <alignment horizontal="right" vertical="top" wrapText="1"/>
    </xf>
    <xf numFmtId="0" fontId="55" fillId="0" borderId="0" xfId="0" applyFont="1" applyAlignment="1">
      <alignment vertical="top" wrapText="1"/>
    </xf>
    <xf numFmtId="0" fontId="58" fillId="0" borderId="0" xfId="0" applyFont="1" applyAlignment="1">
      <alignment vertical="top" wrapText="1"/>
    </xf>
    <xf numFmtId="166" fontId="55" fillId="0" borderId="0" xfId="0" applyNumberFormat="1" applyFont="1" applyAlignment="1">
      <alignment vertical="top" wrapText="1"/>
    </xf>
    <xf numFmtId="166" fontId="2" fillId="2" borderId="1" xfId="0" applyNumberFormat="1" applyFont="1" applyFill="1" applyBorder="1" applyAlignment="1">
      <alignment horizontal="left" vertical="top" wrapText="1"/>
    </xf>
    <xf numFmtId="166" fontId="2" fillId="2" borderId="1" xfId="0" applyNumberFormat="1" applyFont="1" applyFill="1" applyBorder="1" applyAlignment="1">
      <alignment horizontal="center" vertical="top" wrapText="1"/>
    </xf>
    <xf numFmtId="166" fontId="5" fillId="2" borderId="1" xfId="0" applyNumberFormat="1" applyFont="1" applyFill="1" applyBorder="1" applyAlignment="1">
      <alignment horizontal="center" vertical="top" wrapText="1"/>
    </xf>
    <xf numFmtId="166" fontId="5" fillId="2" borderId="1" xfId="0" applyNumberFormat="1" applyFont="1" applyFill="1" applyBorder="1" applyAlignment="1">
      <alignment horizontal="center" vertical="top" textRotation="90" wrapText="1"/>
    </xf>
    <xf numFmtId="166" fontId="56" fillId="2" borderId="0" xfId="0" applyNumberFormat="1" applyFont="1" applyFill="1" applyAlignment="1">
      <alignment horizontal="left" vertical="top" wrapText="1"/>
    </xf>
    <xf numFmtId="0" fontId="55" fillId="0" borderId="0" xfId="0" applyFont="1"/>
    <xf numFmtId="166" fontId="55" fillId="0" borderId="0" xfId="0" applyNumberFormat="1" applyFont="1"/>
    <xf numFmtId="166" fontId="55" fillId="0" borderId="0" xfId="4" applyNumberFormat="1" applyFont="1" applyAlignment="1">
      <alignment horizontal="left" vertical="top" wrapText="1"/>
    </xf>
    <xf numFmtId="0" fontId="59" fillId="0" borderId="0" xfId="0" applyFont="1" applyAlignment="1">
      <alignment vertical="top" wrapText="1"/>
    </xf>
    <xf numFmtId="166" fontId="49" fillId="0" borderId="0" xfId="0" applyNumberFormat="1" applyFont="1" applyAlignment="1">
      <alignment vertical="top" wrapText="1"/>
    </xf>
    <xf numFmtId="0" fontId="55" fillId="0" borderId="0" xfId="0" applyFont="1" applyAlignment="1">
      <alignment wrapText="1"/>
    </xf>
    <xf numFmtId="0" fontId="58" fillId="0" borderId="0" xfId="0" applyFont="1" applyAlignment="1">
      <alignment wrapText="1"/>
    </xf>
    <xf numFmtId="166" fontId="55" fillId="0" borderId="13" xfId="0" applyNumberFormat="1" applyFont="1" applyBorder="1" applyAlignment="1">
      <alignment horizontal="left" vertical="top" wrapText="1"/>
    </xf>
    <xf numFmtId="0" fontId="23" fillId="0" borderId="1" xfId="0" applyFont="1" applyBorder="1" applyAlignment="1">
      <alignment horizontal="right" wrapText="1"/>
    </xf>
    <xf numFmtId="0" fontId="26" fillId="5" borderId="1" xfId="0" applyFont="1" applyFill="1" applyBorder="1" applyAlignment="1">
      <alignment horizontal="right" vertical="top" wrapText="1"/>
    </xf>
    <xf numFmtId="0" fontId="25" fillId="0" borderId="1" xfId="0" applyFont="1" applyBorder="1" applyAlignment="1">
      <alignment horizontal="right" wrapText="1"/>
    </xf>
    <xf numFmtId="0" fontId="33" fillId="0" borderId="0" xfId="0" applyFont="1" applyAlignment="1">
      <alignment horizontal="right" wrapText="1"/>
    </xf>
    <xf numFmtId="166" fontId="53" fillId="5" borderId="0" xfId="0" applyNumberFormat="1" applyFont="1" applyFill="1" applyAlignment="1">
      <alignment horizontal="right" vertical="center" wrapText="1"/>
    </xf>
    <xf numFmtId="166" fontId="53" fillId="5" borderId="0" xfId="0" applyNumberFormat="1" applyFont="1" applyFill="1" applyAlignment="1">
      <alignment horizontal="center" vertical="center" wrapText="1"/>
    </xf>
    <xf numFmtId="166" fontId="50" fillId="5" borderId="0" xfId="6" applyNumberFormat="1" applyFont="1" applyFill="1" applyAlignment="1">
      <alignment vertical="top" wrapText="1"/>
    </xf>
    <xf numFmtId="166" fontId="50" fillId="5" borderId="0" xfId="6" applyNumberFormat="1" applyFont="1" applyFill="1" applyAlignment="1">
      <alignment horizontal="left" vertical="top" wrapText="1"/>
    </xf>
    <xf numFmtId="166" fontId="51" fillId="5" borderId="0" xfId="0" applyNumberFormat="1" applyFont="1" applyFill="1" applyAlignment="1">
      <alignment horizontal="left"/>
    </xf>
    <xf numFmtId="166" fontId="53" fillId="5" borderId="0" xfId="0" applyNumberFormat="1" applyFont="1" applyFill="1" applyAlignment="1">
      <alignment horizontal="right" vertical="top" wrapText="1"/>
    </xf>
    <xf numFmtId="166" fontId="53" fillId="5" borderId="0" xfId="6" applyNumberFormat="1" applyFont="1" applyFill="1" applyAlignment="1">
      <alignment horizontal="center" vertical="center" wrapText="1"/>
    </xf>
    <xf numFmtId="166" fontId="53" fillId="5" borderId="0" xfId="0" applyNumberFormat="1" applyFont="1" applyFill="1" applyAlignment="1">
      <alignment horizontal="left" vertical="center" wrapText="1"/>
    </xf>
    <xf numFmtId="166" fontId="53" fillId="5" borderId="0" xfId="6" applyNumberFormat="1" applyFont="1" applyFill="1" applyAlignment="1">
      <alignment vertical="top" wrapText="1"/>
    </xf>
    <xf numFmtId="166" fontId="53" fillId="5" borderId="0" xfId="6" applyNumberFormat="1" applyFont="1" applyFill="1" applyAlignment="1">
      <alignment horizontal="left" vertical="top" wrapText="1"/>
    </xf>
    <xf numFmtId="166" fontId="50" fillId="0" borderId="0" xfId="6" applyNumberFormat="1" applyFont="1" applyAlignment="1">
      <alignment horizontal="left" vertical="top" wrapText="1"/>
    </xf>
    <xf numFmtId="0" fontId="50" fillId="0" borderId="0" xfId="0" applyFont="1"/>
    <xf numFmtId="166" fontId="50" fillId="0" borderId="0" xfId="0" applyNumberFormat="1" applyFont="1" applyAlignment="1">
      <alignment horizontal="left"/>
    </xf>
    <xf numFmtId="0" fontId="1" fillId="0" borderId="1" xfId="4" applyFont="1" applyBorder="1" applyAlignment="1">
      <alignment vertical="top" wrapText="1"/>
    </xf>
    <xf numFmtId="0" fontId="1" fillId="5" borderId="2" xfId="4" applyFont="1" applyFill="1" applyBorder="1" applyAlignment="1">
      <alignment horizontal="left" vertical="top" wrapText="1"/>
    </xf>
    <xf numFmtId="166" fontId="23" fillId="10" borderId="1" xfId="1" applyNumberFormat="1" applyFont="1" applyFill="1" applyBorder="1" applyAlignment="1">
      <alignment horizontal="right" vertical="top"/>
    </xf>
    <xf numFmtId="166" fontId="23" fillId="10" borderId="1" xfId="1" applyNumberFormat="1" applyFont="1" applyFill="1" applyBorder="1" applyAlignment="1">
      <alignment horizontal="right" vertical="top" wrapText="1"/>
    </xf>
    <xf numFmtId="166" fontId="23" fillId="10" borderId="1" xfId="2" applyNumberFormat="1" applyFont="1" applyFill="1" applyBorder="1" applyAlignment="1">
      <alignment horizontal="right" vertical="top" wrapText="1"/>
    </xf>
    <xf numFmtId="0" fontId="23" fillId="10" borderId="1" xfId="0" applyFont="1" applyFill="1" applyBorder="1" applyAlignment="1">
      <alignment vertical="top" wrapText="1"/>
    </xf>
    <xf numFmtId="165" fontId="23" fillId="10" borderId="1" xfId="0" applyNumberFormat="1" applyFont="1" applyFill="1" applyBorder="1" applyAlignment="1">
      <alignment vertical="top" wrapText="1"/>
    </xf>
    <xf numFmtId="166" fontId="23" fillId="10" borderId="1" xfId="0" applyNumberFormat="1" applyFont="1" applyFill="1" applyBorder="1" applyAlignment="1">
      <alignment vertical="top" wrapText="1"/>
    </xf>
    <xf numFmtId="166" fontId="23" fillId="10" borderId="1" xfId="7" applyNumberFormat="1" applyFont="1" applyFill="1" applyBorder="1" applyAlignment="1">
      <alignment vertical="top" wrapText="1"/>
    </xf>
    <xf numFmtId="166" fontId="23" fillId="10" borderId="1" xfId="1" applyNumberFormat="1" applyFont="1" applyFill="1" applyBorder="1" applyAlignment="1">
      <alignment vertical="top" wrapText="1"/>
    </xf>
    <xf numFmtId="166" fontId="23" fillId="10" borderId="1" xfId="4" applyNumberFormat="1" applyFont="1" applyFill="1" applyBorder="1" applyAlignment="1">
      <alignment horizontal="right" wrapText="1"/>
    </xf>
    <xf numFmtId="166" fontId="1" fillId="10" borderId="1" xfId="4" applyNumberFormat="1" applyFont="1" applyFill="1" applyBorder="1" applyAlignment="1">
      <alignment horizontal="right" wrapText="1"/>
    </xf>
    <xf numFmtId="166" fontId="1" fillId="10" borderId="1" xfId="4" applyNumberFormat="1" applyFont="1" applyFill="1" applyBorder="1" applyAlignment="1">
      <alignment wrapText="1"/>
    </xf>
    <xf numFmtId="166" fontId="1" fillId="10" borderId="1" xfId="4" applyNumberFormat="1" applyFont="1" applyFill="1" applyBorder="1" applyAlignment="1">
      <alignment vertical="top" wrapText="1"/>
    </xf>
    <xf numFmtId="166" fontId="1" fillId="10" borderId="1" xfId="4" applyNumberFormat="1" applyFont="1" applyFill="1" applyBorder="1" applyAlignment="1">
      <alignment horizontal="right" vertical="top" wrapText="1"/>
    </xf>
    <xf numFmtId="166" fontId="23" fillId="10" borderId="1" xfId="4" applyNumberFormat="1" applyFont="1" applyFill="1" applyBorder="1" applyAlignment="1">
      <alignment wrapText="1"/>
    </xf>
    <xf numFmtId="166" fontId="1" fillId="10" borderId="10" xfId="0" applyNumberFormat="1" applyFont="1" applyFill="1" applyBorder="1" applyAlignment="1">
      <alignment horizontal="right" vertical="top" wrapText="1"/>
    </xf>
    <xf numFmtId="165" fontId="53" fillId="0" borderId="0" xfId="0" applyNumberFormat="1" applyFont="1"/>
    <xf numFmtId="0" fontId="13" fillId="5" borderId="0" xfId="0" applyFont="1" applyFill="1"/>
    <xf numFmtId="0" fontId="13" fillId="5" borderId="0" xfId="0" applyFont="1" applyFill="1" applyAlignment="1">
      <alignment horizontal="center"/>
    </xf>
    <xf numFmtId="0" fontId="54" fillId="2" borderId="0" xfId="0" applyFont="1" applyFill="1" applyAlignment="1">
      <alignment vertical="top"/>
    </xf>
    <xf numFmtId="0" fontId="54" fillId="0" borderId="0" xfId="0" applyFont="1"/>
    <xf numFmtId="166" fontId="30" fillId="5" borderId="0" xfId="0" applyNumberFormat="1" applyFont="1" applyFill="1" applyAlignment="1">
      <alignment wrapText="1"/>
    </xf>
    <xf numFmtId="166" fontId="8" fillId="10" borderId="1" xfId="0" applyNumberFormat="1" applyFont="1" applyFill="1" applyBorder="1" applyAlignment="1">
      <alignment vertical="top" wrapText="1"/>
    </xf>
    <xf numFmtId="166" fontId="1" fillId="10" borderId="9" xfId="0" applyNumberFormat="1" applyFont="1" applyFill="1" applyBorder="1" applyAlignment="1">
      <alignment vertical="top" wrapText="1"/>
    </xf>
    <xf numFmtId="165" fontId="1" fillId="10" borderId="1" xfId="0" applyNumberFormat="1" applyFont="1" applyFill="1" applyBorder="1" applyAlignment="1">
      <alignment vertical="top" wrapText="1"/>
    </xf>
    <xf numFmtId="166" fontId="23" fillId="10" borderId="12" xfId="0" applyNumberFormat="1" applyFont="1" applyFill="1" applyBorder="1" applyAlignment="1">
      <alignment horizontal="right" vertical="top" wrapText="1"/>
    </xf>
    <xf numFmtId="166" fontId="23" fillId="10" borderId="9" xfId="0" applyNumberFormat="1" applyFont="1" applyFill="1" applyBorder="1" applyAlignment="1">
      <alignment horizontal="right" vertical="top" wrapText="1"/>
    </xf>
    <xf numFmtId="166" fontId="23" fillId="10" borderId="9" xfId="0" applyNumberFormat="1" applyFont="1" applyFill="1" applyBorder="1" applyAlignment="1">
      <alignment vertical="top" wrapText="1"/>
    </xf>
    <xf numFmtId="166" fontId="23" fillId="10" borderId="1" xfId="4" applyNumberFormat="1" applyFont="1" applyFill="1" applyBorder="1" applyAlignment="1">
      <alignment horizontal="right" vertical="top" wrapText="1"/>
    </xf>
    <xf numFmtId="166" fontId="23" fillId="10" borderId="1" xfId="4" applyNumberFormat="1" applyFont="1" applyFill="1" applyBorder="1" applyAlignment="1">
      <alignment vertical="top" wrapText="1"/>
    </xf>
    <xf numFmtId="166" fontId="23" fillId="10" borderId="1" xfId="1" applyNumberFormat="1" applyFont="1" applyFill="1" applyBorder="1" applyAlignment="1">
      <alignment vertical="top"/>
    </xf>
    <xf numFmtId="166" fontId="61" fillId="5" borderId="1" xfId="0" applyNumberFormat="1" applyFont="1" applyFill="1" applyBorder="1" applyAlignment="1">
      <alignment horizontal="right" vertical="top" wrapText="1"/>
    </xf>
    <xf numFmtId="166" fontId="61" fillId="5" borderId="1" xfId="4" applyNumberFormat="1" applyFont="1" applyFill="1" applyBorder="1" applyAlignment="1">
      <alignment vertical="top" wrapText="1"/>
    </xf>
    <xf numFmtId="166" fontId="16" fillId="10" borderId="1" xfId="0" applyNumberFormat="1" applyFont="1" applyFill="1" applyBorder="1" applyAlignment="1">
      <alignment wrapText="1"/>
    </xf>
    <xf numFmtId="166" fontId="61" fillId="5" borderId="8" xfId="0" applyNumberFormat="1" applyFont="1" applyFill="1" applyBorder="1" applyAlignment="1">
      <alignment horizontal="right" vertical="top" wrapText="1"/>
    </xf>
    <xf numFmtId="0" fontId="43" fillId="5" borderId="6" xfId="6" applyFont="1" applyFill="1" applyBorder="1" applyAlignment="1">
      <alignment horizontal="center" vertical="top" wrapText="1"/>
    </xf>
    <xf numFmtId="0" fontId="54" fillId="5" borderId="1" xfId="0" applyFont="1" applyFill="1" applyBorder="1" applyAlignment="1">
      <alignment horizontal="left" vertical="top" wrapText="1"/>
    </xf>
    <xf numFmtId="0" fontId="54" fillId="0" borderId="8" xfId="0" applyFont="1" applyBorder="1" applyAlignment="1">
      <alignment horizontal="left" vertical="top" wrapText="1"/>
    </xf>
    <xf numFmtId="0" fontId="54" fillId="5" borderId="2" xfId="4" applyFont="1" applyFill="1" applyBorder="1" applyAlignment="1">
      <alignment vertical="top" wrapText="1"/>
    </xf>
    <xf numFmtId="0" fontId="10" fillId="5" borderId="0" xfId="0" applyFont="1" applyFill="1" applyAlignment="1">
      <alignment horizontal="right" vertical="top" wrapText="1"/>
    </xf>
    <xf numFmtId="0" fontId="4" fillId="5" borderId="0" xfId="0" applyFont="1" applyFill="1" applyAlignment="1">
      <alignment horizontal="center" vertical="center" wrapText="1"/>
    </xf>
    <xf numFmtId="0" fontId="6" fillId="10" borderId="1" xfId="0" applyFont="1" applyFill="1" applyBorder="1" applyAlignment="1">
      <alignment horizontal="center" vertical="center" textRotation="90" wrapText="1"/>
    </xf>
    <xf numFmtId="0" fontId="1" fillId="5" borderId="1" xfId="0" applyFont="1" applyFill="1" applyBorder="1" applyAlignment="1">
      <alignment horizontal="center" vertical="top" wrapText="1"/>
    </xf>
    <xf numFmtId="49" fontId="1" fillId="5" borderId="2" xfId="0" applyNumberFormat="1" applyFont="1" applyFill="1" applyBorder="1" applyAlignment="1">
      <alignment horizontal="left" vertical="top" wrapText="1"/>
    </xf>
    <xf numFmtId="49" fontId="1" fillId="5" borderId="8" xfId="0" applyNumberFormat="1" applyFont="1" applyFill="1" applyBorder="1" applyAlignment="1">
      <alignment horizontal="left" vertical="top" wrapText="1"/>
    </xf>
    <xf numFmtId="49" fontId="1" fillId="0" borderId="2"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49" fontId="1" fillId="5" borderId="1" xfId="0" applyNumberFormat="1" applyFont="1" applyFill="1" applyBorder="1" applyAlignment="1">
      <alignment horizontal="center" vertical="top" wrapText="1"/>
    </xf>
    <xf numFmtId="0" fontId="1" fillId="5" borderId="1" xfId="0" applyFont="1" applyFill="1" applyBorder="1" applyAlignment="1">
      <alignment horizontal="left" vertical="top"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0" fontId="1" fillId="5" borderId="1" xfId="0" applyFont="1" applyFill="1" applyBorder="1" applyAlignment="1">
      <alignment vertical="top" wrapText="1"/>
    </xf>
    <xf numFmtId="49" fontId="6" fillId="10" borderId="1" xfId="0" applyNumberFormat="1" applyFont="1" applyFill="1" applyBorder="1" applyAlignment="1">
      <alignment horizontal="center" vertical="center" textRotation="90" wrapText="1"/>
    </xf>
    <xf numFmtId="0" fontId="6" fillId="10" borderId="1"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1" fillId="2" borderId="14" xfId="0" applyFont="1" applyFill="1" applyBorder="1" applyAlignment="1">
      <alignment horizontal="right"/>
    </xf>
    <xf numFmtId="0" fontId="6" fillId="10" borderId="2" xfId="0" applyFont="1" applyFill="1" applyBorder="1" applyAlignment="1">
      <alignment horizontal="center" vertical="center" wrapText="1"/>
    </xf>
    <xf numFmtId="0" fontId="6" fillId="10" borderId="10"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1" fillId="5" borderId="2" xfId="0" applyFont="1" applyFill="1" applyBorder="1" applyAlignment="1">
      <alignment horizontal="left" vertical="top" wrapText="1"/>
    </xf>
    <xf numFmtId="0" fontId="1" fillId="5" borderId="10" xfId="0" applyFont="1" applyFill="1" applyBorder="1" applyAlignment="1">
      <alignment horizontal="left" vertical="top" wrapText="1"/>
    </xf>
    <xf numFmtId="49" fontId="1" fillId="0" borderId="1" xfId="4" applyNumberFormat="1" applyFont="1" applyBorder="1" applyAlignment="1">
      <alignment horizontal="left" wrapText="1"/>
    </xf>
    <xf numFmtId="49" fontId="10" fillId="5" borderId="1" xfId="0" applyNumberFormat="1" applyFont="1" applyFill="1" applyBorder="1" applyAlignment="1">
      <alignment horizontal="right" vertical="top" wrapText="1"/>
    </xf>
    <xf numFmtId="49" fontId="1" fillId="5" borderId="1" xfId="0" applyNumberFormat="1" applyFont="1" applyFill="1" applyBorder="1" applyAlignment="1">
      <alignment vertical="top" wrapText="1"/>
    </xf>
    <xf numFmtId="49" fontId="1" fillId="5" borderId="1" xfId="0" applyNumberFormat="1" applyFont="1" applyFill="1" applyBorder="1" applyAlignment="1">
      <alignment horizontal="left" vertical="top" wrapText="1"/>
    </xf>
    <xf numFmtId="166" fontId="1" fillId="5" borderId="1" xfId="0" applyNumberFormat="1" applyFont="1" applyFill="1" applyBorder="1" applyAlignment="1">
      <alignment horizontal="right" vertical="top" wrapText="1"/>
    </xf>
    <xf numFmtId="49" fontId="1" fillId="0" borderId="2"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49" fontId="4" fillId="6" borderId="1" xfId="0" applyNumberFormat="1" applyFont="1" applyFill="1" applyBorder="1" applyAlignment="1">
      <alignment horizontal="left" vertical="center" wrapText="1"/>
    </xf>
    <xf numFmtId="49" fontId="6" fillId="10" borderId="1" xfId="0" applyNumberFormat="1" applyFont="1" applyFill="1" applyBorder="1" applyAlignment="1">
      <alignment horizontal="center" vertical="center" wrapText="1"/>
    </xf>
    <xf numFmtId="0" fontId="1" fillId="5" borderId="8" xfId="0" applyFont="1" applyFill="1" applyBorder="1" applyAlignment="1">
      <alignment horizontal="left" vertical="top" wrapText="1"/>
    </xf>
    <xf numFmtId="49" fontId="10" fillId="9" borderId="1" xfId="0" applyNumberFormat="1" applyFont="1" applyFill="1" applyBorder="1" applyAlignment="1">
      <alignment horizontal="right" vertical="top" wrapText="1"/>
    </xf>
    <xf numFmtId="49" fontId="1" fillId="0" borderId="1" xfId="0" applyNumberFormat="1" applyFont="1" applyBorder="1" applyAlignment="1">
      <alignment horizontal="center" vertical="top" wrapText="1"/>
    </xf>
    <xf numFmtId="0" fontId="10" fillId="5" borderId="1" xfId="0" applyFont="1" applyFill="1" applyBorder="1" applyAlignment="1">
      <alignment horizontal="left" vertical="top" wrapText="1"/>
    </xf>
    <xf numFmtId="166" fontId="1" fillId="10" borderId="1" xfId="0" applyNumberFormat="1" applyFont="1" applyFill="1" applyBorder="1" applyAlignment="1">
      <alignment horizontal="right" vertical="top" wrapText="1"/>
    </xf>
    <xf numFmtId="0" fontId="1" fillId="5" borderId="2" xfId="0" applyFont="1" applyFill="1" applyBorder="1" applyAlignment="1">
      <alignment horizontal="center" vertical="top" wrapText="1"/>
    </xf>
    <xf numFmtId="0" fontId="1" fillId="5" borderId="8" xfId="0" applyFont="1" applyFill="1" applyBorder="1" applyAlignment="1">
      <alignment horizontal="center" vertical="top" wrapText="1"/>
    </xf>
    <xf numFmtId="49" fontId="6" fillId="5" borderId="1" xfId="0" applyNumberFormat="1" applyFont="1" applyFill="1" applyBorder="1" applyAlignment="1">
      <alignment horizontal="right" vertical="top" wrapText="1"/>
    </xf>
    <xf numFmtId="49" fontId="6" fillId="9" borderId="1" xfId="0" applyNumberFormat="1" applyFont="1" applyFill="1" applyBorder="1" applyAlignment="1">
      <alignment horizontal="right" vertical="top" wrapText="1"/>
    </xf>
    <xf numFmtId="0" fontId="8" fillId="5" borderId="15" xfId="0" applyFont="1" applyFill="1" applyBorder="1" applyAlignment="1">
      <alignment horizontal="left" vertical="top" wrapText="1"/>
    </xf>
    <xf numFmtId="0" fontId="10" fillId="5" borderId="6" xfId="0" applyFont="1" applyFill="1" applyBorder="1" applyAlignment="1">
      <alignment horizontal="left" vertical="top" wrapText="1"/>
    </xf>
    <xf numFmtId="0" fontId="10" fillId="5" borderId="16" xfId="0" applyFont="1" applyFill="1" applyBorder="1" applyAlignment="1">
      <alignment horizontal="left" vertical="top" wrapText="1"/>
    </xf>
    <xf numFmtId="0" fontId="10" fillId="5" borderId="9" xfId="0" applyFont="1" applyFill="1" applyBorder="1" applyAlignment="1">
      <alignment horizontal="left" vertical="top" wrapText="1"/>
    </xf>
    <xf numFmtId="49" fontId="10" fillId="14" borderId="1" xfId="4" applyNumberFormat="1" applyFont="1" applyFill="1" applyBorder="1" applyAlignment="1">
      <alignment horizontal="right" vertical="top" wrapText="1"/>
    </xf>
    <xf numFmtId="49" fontId="4" fillId="6" borderId="1" xfId="0" applyNumberFormat="1" applyFont="1" applyFill="1" applyBorder="1" applyAlignment="1">
      <alignment horizontal="right" vertical="top" wrapText="1"/>
    </xf>
    <xf numFmtId="49" fontId="10" fillId="6" borderId="1" xfId="4" applyNumberFormat="1" applyFont="1" applyFill="1" applyBorder="1" applyAlignment="1">
      <alignment horizontal="right" wrapText="1"/>
    </xf>
    <xf numFmtId="49" fontId="1" fillId="5" borderId="1" xfId="0" applyNumberFormat="1" applyFont="1" applyFill="1" applyBorder="1" applyAlignment="1">
      <alignment horizontal="right" vertical="top" wrapText="1"/>
    </xf>
    <xf numFmtId="0" fontId="4" fillId="5" borderId="0" xfId="0" applyFont="1" applyFill="1" applyAlignment="1">
      <alignment horizontal="center" wrapText="1"/>
    </xf>
    <xf numFmtId="0" fontId="6" fillId="5" borderId="0" xfId="0" applyFont="1" applyFill="1" applyAlignment="1">
      <alignment horizontal="right" vertical="center" wrapText="1"/>
    </xf>
    <xf numFmtId="0" fontId="23" fillId="5" borderId="1" xfId="0" applyFont="1" applyFill="1" applyBorder="1" applyAlignment="1">
      <alignment horizontal="left" vertical="top" wrapText="1"/>
    </xf>
    <xf numFmtId="0" fontId="23" fillId="5" borderId="2" xfId="0" applyFont="1" applyFill="1" applyBorder="1" applyAlignment="1">
      <alignment horizontal="center" vertical="top" wrapText="1"/>
    </xf>
    <xf numFmtId="0" fontId="23" fillId="5" borderId="8" xfId="0" applyFont="1" applyFill="1" applyBorder="1" applyAlignment="1">
      <alignment horizontal="center" vertical="top" wrapText="1"/>
    </xf>
    <xf numFmtId="49" fontId="1" fillId="5" borderId="10" xfId="0" applyNumberFormat="1" applyFont="1" applyFill="1" applyBorder="1" applyAlignment="1">
      <alignment horizontal="left" vertical="top" wrapText="1"/>
    </xf>
    <xf numFmtId="49" fontId="1" fillId="5" borderId="10" xfId="0" applyNumberFormat="1" applyFont="1" applyFill="1" applyBorder="1" applyAlignment="1">
      <alignment horizontal="center" vertical="top" wrapText="1"/>
    </xf>
    <xf numFmtId="49" fontId="6" fillId="0" borderId="1" xfId="0" applyNumberFormat="1" applyFont="1" applyBorder="1" applyAlignment="1">
      <alignment horizontal="left" vertical="top" wrapText="1"/>
    </xf>
    <xf numFmtId="49" fontId="6" fillId="0" borderId="1" xfId="0" applyNumberFormat="1" applyFont="1" applyBorder="1" applyAlignment="1">
      <alignment horizontal="right" vertical="top" wrapText="1"/>
    </xf>
    <xf numFmtId="0" fontId="23" fillId="5" borderId="2" xfId="0" applyFont="1" applyFill="1" applyBorder="1" applyAlignment="1">
      <alignment horizontal="left" vertical="top" wrapText="1"/>
    </xf>
    <xf numFmtId="0" fontId="23" fillId="5" borderId="8" xfId="0" applyFont="1" applyFill="1" applyBorder="1" applyAlignment="1">
      <alignment horizontal="left" vertical="top" wrapText="1"/>
    </xf>
    <xf numFmtId="49" fontId="23" fillId="5" borderId="1" xfId="0" applyNumberFormat="1" applyFont="1" applyFill="1" applyBorder="1" applyAlignment="1">
      <alignment vertical="top" wrapText="1"/>
    </xf>
    <xf numFmtId="0" fontId="54" fillId="5" borderId="2" xfId="0" applyFont="1" applyFill="1" applyBorder="1" applyAlignment="1">
      <alignment horizontal="left" vertical="top" wrapText="1"/>
    </xf>
    <xf numFmtId="0" fontId="54" fillId="5" borderId="8" xfId="0" applyFont="1" applyFill="1" applyBorder="1" applyAlignment="1">
      <alignment horizontal="left" vertical="top" wrapText="1"/>
    </xf>
    <xf numFmtId="49" fontId="6" fillId="2" borderId="6" xfId="0" applyNumberFormat="1" applyFont="1" applyFill="1" applyBorder="1" applyAlignment="1">
      <alignment horizontal="right" vertical="top" wrapText="1"/>
    </xf>
    <xf numFmtId="49" fontId="6" fillId="2" borderId="16" xfId="0" applyNumberFormat="1" applyFont="1" applyFill="1" applyBorder="1" applyAlignment="1">
      <alignment horizontal="right" vertical="top" wrapText="1"/>
    </xf>
    <xf numFmtId="49" fontId="6" fillId="2" borderId="9" xfId="0" applyNumberFormat="1" applyFont="1" applyFill="1" applyBorder="1" applyAlignment="1">
      <alignment horizontal="right" vertical="top" wrapText="1"/>
    </xf>
    <xf numFmtId="49" fontId="1" fillId="0" borderId="6" xfId="4" applyNumberFormat="1" applyFont="1" applyBorder="1" applyAlignment="1">
      <alignment horizontal="left" wrapText="1"/>
    </xf>
    <xf numFmtId="49" fontId="1" fillId="0" borderId="16" xfId="4" applyNumberFormat="1" applyFont="1" applyBorder="1" applyAlignment="1">
      <alignment horizontal="left" wrapText="1"/>
    </xf>
    <xf numFmtId="49" fontId="1" fillId="0" borderId="9" xfId="4" applyNumberFormat="1" applyFont="1" applyBorder="1" applyAlignment="1">
      <alignment horizontal="left" wrapText="1"/>
    </xf>
    <xf numFmtId="49" fontId="6" fillId="6" borderId="6" xfId="4" applyNumberFormat="1" applyFont="1" applyFill="1" applyBorder="1" applyAlignment="1">
      <alignment horizontal="right" wrapText="1"/>
    </xf>
    <xf numFmtId="49" fontId="6" fillId="6" borderId="16" xfId="4" applyNumberFormat="1" applyFont="1" applyFill="1" applyBorder="1" applyAlignment="1">
      <alignment horizontal="right" wrapText="1"/>
    </xf>
    <xf numFmtId="49" fontId="6" fillId="6" borderId="9" xfId="4" applyNumberFormat="1" applyFont="1" applyFill="1" applyBorder="1" applyAlignment="1">
      <alignment horizontal="right" wrapText="1"/>
    </xf>
    <xf numFmtId="49" fontId="6" fillId="14" borderId="6" xfId="4" applyNumberFormat="1" applyFont="1" applyFill="1" applyBorder="1" applyAlignment="1">
      <alignment horizontal="right" wrapText="1"/>
    </xf>
    <xf numFmtId="49" fontId="6" fillId="14" borderId="16" xfId="4" applyNumberFormat="1" applyFont="1" applyFill="1" applyBorder="1" applyAlignment="1">
      <alignment horizontal="right" wrapText="1"/>
    </xf>
    <xf numFmtId="49" fontId="6" fillId="14" borderId="9" xfId="4" applyNumberFormat="1" applyFont="1" applyFill="1" applyBorder="1" applyAlignment="1">
      <alignment horizontal="right" wrapText="1"/>
    </xf>
    <xf numFmtId="49" fontId="10" fillId="6" borderId="17" xfId="0" applyNumberFormat="1" applyFont="1" applyFill="1" applyBorder="1" applyAlignment="1">
      <alignment horizontal="right" vertical="top" wrapText="1"/>
    </xf>
    <xf numFmtId="49" fontId="10" fillId="6" borderId="14" xfId="0" applyNumberFormat="1" applyFont="1" applyFill="1" applyBorder="1" applyAlignment="1">
      <alignment horizontal="right" vertical="top" wrapText="1"/>
    </xf>
    <xf numFmtId="49" fontId="10" fillId="6" borderId="11" xfId="0" applyNumberFormat="1" applyFont="1" applyFill="1" applyBorder="1" applyAlignment="1">
      <alignment horizontal="right" vertical="top" wrapText="1"/>
    </xf>
    <xf numFmtId="0" fontId="14" fillId="5" borderId="14" xfId="0" applyFont="1" applyFill="1" applyBorder="1" applyAlignment="1">
      <alignment horizontal="center" vertical="center" wrapText="1"/>
    </xf>
    <xf numFmtId="49" fontId="14" fillId="5" borderId="1" xfId="0" applyNumberFormat="1" applyFont="1" applyFill="1" applyBorder="1" applyAlignment="1">
      <alignment horizontal="right" vertical="top" wrapText="1"/>
    </xf>
    <xf numFmtId="0" fontId="1" fillId="4" borderId="2" xfId="0" applyFont="1" applyFill="1" applyBorder="1" applyAlignment="1">
      <alignment horizontal="left" vertical="top" wrapText="1"/>
    </xf>
    <xf numFmtId="0" fontId="1" fillId="4" borderId="10" xfId="0" applyFont="1" applyFill="1" applyBorder="1" applyAlignment="1">
      <alignment horizontal="left" vertical="top" wrapText="1"/>
    </xf>
    <xf numFmtId="49" fontId="23" fillId="4" borderId="1" xfId="0" applyNumberFormat="1" applyFont="1" applyFill="1" applyBorder="1" applyAlignment="1">
      <alignment horizontal="left" vertical="top" wrapText="1"/>
    </xf>
    <xf numFmtId="0" fontId="25" fillId="5" borderId="0" xfId="0" applyFont="1" applyFill="1" applyAlignment="1">
      <alignment horizontal="right" vertical="top" wrapText="1"/>
    </xf>
    <xf numFmtId="49" fontId="23" fillId="0" borderId="1" xfId="4" applyNumberFormat="1" applyFont="1" applyBorder="1" applyAlignment="1">
      <alignment horizontal="left" wrapText="1"/>
    </xf>
    <xf numFmtId="49" fontId="14" fillId="6" borderId="1" xfId="4" applyNumberFormat="1" applyFont="1" applyFill="1" applyBorder="1" applyAlignment="1">
      <alignment horizontal="right" wrapText="1"/>
    </xf>
    <xf numFmtId="49" fontId="14" fillId="0" borderId="1" xfId="0" applyNumberFormat="1" applyFont="1" applyBorder="1" applyAlignment="1">
      <alignment horizontal="right" vertical="top" wrapText="1"/>
    </xf>
    <xf numFmtId="49" fontId="23" fillId="5" borderId="2" xfId="0" applyNumberFormat="1" applyFont="1" applyFill="1" applyBorder="1" applyAlignment="1">
      <alignment horizontal="center" vertical="top" wrapText="1"/>
    </xf>
    <xf numFmtId="49" fontId="23" fillId="5" borderId="8" xfId="0" applyNumberFormat="1" applyFont="1" applyFill="1" applyBorder="1" applyAlignment="1">
      <alignment horizontal="center" vertical="top" wrapText="1"/>
    </xf>
    <xf numFmtId="49" fontId="14" fillId="0" borderId="6" xfId="0" applyNumberFormat="1" applyFont="1" applyBorder="1" applyAlignment="1">
      <alignment horizontal="left" vertical="top" wrapText="1"/>
    </xf>
    <xf numFmtId="49" fontId="14" fillId="0" borderId="16" xfId="0" applyNumberFormat="1" applyFont="1" applyBorder="1" applyAlignment="1">
      <alignment horizontal="left" vertical="top" wrapText="1"/>
    </xf>
    <xf numFmtId="49" fontId="14" fillId="0" borderId="9" xfId="0" applyNumberFormat="1" applyFont="1" applyBorder="1" applyAlignment="1">
      <alignment horizontal="left" vertical="top" wrapText="1"/>
    </xf>
    <xf numFmtId="0" fontId="14" fillId="4" borderId="1" xfId="0" applyFont="1" applyFill="1" applyBorder="1" applyAlignment="1">
      <alignment horizontal="left" vertical="top" wrapText="1"/>
    </xf>
    <xf numFmtId="49" fontId="23" fillId="4" borderId="1" xfId="0" applyNumberFormat="1" applyFont="1" applyFill="1" applyBorder="1" applyAlignment="1">
      <alignment horizontal="center" vertical="top" wrapText="1"/>
    </xf>
    <xf numFmtId="49" fontId="23" fillId="5" borderId="1" xfId="0" applyNumberFormat="1" applyFont="1" applyFill="1" applyBorder="1" applyAlignment="1">
      <alignment horizontal="center" vertical="top" wrapText="1"/>
    </xf>
    <xf numFmtId="49" fontId="14" fillId="0" borderId="1" xfId="0" applyNumberFormat="1" applyFont="1" applyBorder="1" applyAlignment="1">
      <alignment horizontal="left" vertical="top" wrapText="1"/>
    </xf>
    <xf numFmtId="49" fontId="23" fillId="0" borderId="1" xfId="0" applyNumberFormat="1" applyFont="1" applyBorder="1" applyAlignment="1">
      <alignment horizontal="center" vertical="top" wrapText="1"/>
    </xf>
    <xf numFmtId="49" fontId="23" fillId="0" borderId="2" xfId="0" applyNumberFormat="1" applyFont="1" applyBorder="1" applyAlignment="1">
      <alignment horizontal="center" vertical="top" wrapText="1"/>
    </xf>
    <xf numFmtId="49" fontId="23" fillId="0" borderId="8" xfId="0" applyNumberFormat="1" applyFont="1" applyBorder="1" applyAlignment="1">
      <alignment horizontal="center" vertical="top" wrapText="1"/>
    </xf>
    <xf numFmtId="0" fontId="23" fillId="0" borderId="2" xfId="0" applyFont="1" applyBorder="1" applyAlignment="1">
      <alignment horizontal="left" vertical="top" wrapText="1"/>
    </xf>
    <xf numFmtId="0" fontId="23" fillId="0" borderId="8" xfId="0" applyFont="1" applyBorder="1" applyAlignment="1">
      <alignment horizontal="left" vertical="top" wrapText="1"/>
    </xf>
    <xf numFmtId="49" fontId="14" fillId="14" borderId="1" xfId="4" applyNumberFormat="1" applyFont="1" applyFill="1" applyBorder="1" applyAlignment="1">
      <alignment horizontal="right" wrapText="1"/>
    </xf>
    <xf numFmtId="0" fontId="23" fillId="5" borderId="2" xfId="0" applyFont="1" applyFill="1" applyBorder="1" applyAlignment="1">
      <alignment horizontal="right" vertical="top" wrapText="1"/>
    </xf>
    <xf numFmtId="0" fontId="23" fillId="5" borderId="8" xfId="0" applyFont="1" applyFill="1" applyBorder="1" applyAlignment="1">
      <alignment horizontal="right" vertical="top" wrapText="1"/>
    </xf>
    <xf numFmtId="49" fontId="23" fillId="5" borderId="2" xfId="0" applyNumberFormat="1" applyFont="1" applyFill="1" applyBorder="1" applyAlignment="1">
      <alignment horizontal="right" vertical="top" wrapText="1"/>
    </xf>
    <xf numFmtId="49" fontId="23" fillId="5" borderId="8" xfId="0" applyNumberFormat="1" applyFont="1" applyFill="1" applyBorder="1" applyAlignment="1">
      <alignment horizontal="right" vertical="top" wrapText="1"/>
    </xf>
    <xf numFmtId="49" fontId="14" fillId="12" borderId="1" xfId="0" applyNumberFormat="1" applyFont="1" applyFill="1" applyBorder="1" applyAlignment="1">
      <alignment horizontal="right" vertical="top" wrapText="1"/>
    </xf>
    <xf numFmtId="49" fontId="23" fillId="0" borderId="1" xfId="0" applyNumberFormat="1" applyFont="1" applyBorder="1" applyAlignment="1">
      <alignment vertical="top" wrapText="1"/>
    </xf>
    <xf numFmtId="49" fontId="23" fillId="0" borderId="2" xfId="0" applyNumberFormat="1" applyFont="1" applyBorder="1" applyAlignment="1">
      <alignment horizontal="left" vertical="top" wrapText="1"/>
    </xf>
    <xf numFmtId="49" fontId="23" fillId="0" borderId="8" xfId="0" applyNumberFormat="1" applyFont="1" applyBorder="1" applyAlignment="1">
      <alignment horizontal="left" vertical="top" wrapText="1"/>
    </xf>
    <xf numFmtId="49" fontId="23" fillId="2" borderId="2" xfId="0" applyNumberFormat="1" applyFont="1" applyFill="1" applyBorder="1" applyAlignment="1">
      <alignment horizontal="center" vertical="top" wrapText="1"/>
    </xf>
    <xf numFmtId="49" fontId="23" fillId="2" borderId="8" xfId="0" applyNumberFormat="1" applyFont="1" applyFill="1" applyBorder="1" applyAlignment="1">
      <alignment horizontal="center" vertical="top" wrapText="1"/>
    </xf>
    <xf numFmtId="0" fontId="23" fillId="4" borderId="2" xfId="0" applyFont="1" applyFill="1" applyBorder="1" applyAlignment="1">
      <alignment horizontal="right" vertical="top" wrapText="1"/>
    </xf>
    <xf numFmtId="0" fontId="23" fillId="4" borderId="10" xfId="0" applyFont="1" applyFill="1" applyBorder="1" applyAlignment="1">
      <alignment horizontal="right" vertical="top" wrapText="1"/>
    </xf>
    <xf numFmtId="0" fontId="6" fillId="10" borderId="1" xfId="0" applyFont="1" applyFill="1" applyBorder="1" applyAlignment="1">
      <alignment horizontal="right" vertical="center" textRotation="90" wrapText="1"/>
    </xf>
    <xf numFmtId="49" fontId="24" fillId="6" borderId="1" xfId="0" applyNumberFormat="1" applyFont="1" applyFill="1" applyBorder="1" applyAlignment="1">
      <alignment horizontal="left" vertical="center" wrapText="1"/>
    </xf>
    <xf numFmtId="49" fontId="23" fillId="0" borderId="1" xfId="0" applyNumberFormat="1" applyFont="1" applyBorder="1" applyAlignment="1">
      <alignment horizontal="left" vertical="top" wrapText="1"/>
    </xf>
    <xf numFmtId="49" fontId="23" fillId="5" borderId="1" xfId="0" applyNumberFormat="1" applyFont="1" applyFill="1" applyBorder="1" applyAlignment="1">
      <alignment horizontal="right" vertical="top" wrapText="1"/>
    </xf>
    <xf numFmtId="1" fontId="1" fillId="5" borderId="2" xfId="0" applyNumberFormat="1" applyFont="1" applyFill="1" applyBorder="1" applyAlignment="1">
      <alignment horizontal="right" vertical="top" wrapText="1"/>
    </xf>
    <xf numFmtId="1" fontId="1" fillId="5" borderId="8" xfId="0" applyNumberFormat="1" applyFont="1" applyFill="1" applyBorder="1" applyAlignment="1">
      <alignment horizontal="right" vertical="top" wrapText="1"/>
    </xf>
    <xf numFmtId="1" fontId="23" fillId="5" borderId="1" xfId="0" applyNumberFormat="1" applyFont="1" applyFill="1" applyBorder="1" applyAlignment="1">
      <alignment horizontal="left" vertical="top" wrapText="1"/>
    </xf>
    <xf numFmtId="166" fontId="23" fillId="10" borderId="2" xfId="0" applyNumberFormat="1" applyFont="1" applyFill="1" applyBorder="1" applyAlignment="1">
      <alignment horizontal="right" vertical="top" wrapText="1"/>
    </xf>
    <xf numFmtId="166" fontId="23" fillId="10" borderId="8" xfId="0" applyNumberFormat="1" applyFont="1" applyFill="1" applyBorder="1" applyAlignment="1">
      <alignment horizontal="right" vertical="top" wrapText="1"/>
    </xf>
    <xf numFmtId="49" fontId="23" fillId="5" borderId="1" xfId="0" applyNumberFormat="1" applyFont="1" applyFill="1" applyBorder="1" applyAlignment="1">
      <alignment horizontal="left" vertical="top" wrapText="1"/>
    </xf>
    <xf numFmtId="49" fontId="14" fillId="5" borderId="1" xfId="0" applyNumberFormat="1" applyFont="1" applyFill="1" applyBorder="1" applyAlignment="1">
      <alignment horizontal="left" vertical="top" wrapText="1"/>
    </xf>
    <xf numFmtId="0" fontId="23" fillId="5" borderId="10" xfId="0" applyFont="1" applyFill="1" applyBorder="1" applyAlignment="1">
      <alignment horizontal="right" vertical="top" wrapText="1"/>
    </xf>
    <xf numFmtId="166" fontId="23" fillId="5" borderId="2" xfId="0" applyNumberFormat="1" applyFont="1" applyFill="1" applyBorder="1" applyAlignment="1">
      <alignment horizontal="right" vertical="top" wrapText="1"/>
    </xf>
    <xf numFmtId="166" fontId="23" fillId="5" borderId="8" xfId="0" applyNumberFormat="1" applyFont="1" applyFill="1" applyBorder="1" applyAlignment="1">
      <alignment horizontal="right" vertical="top" wrapText="1"/>
    </xf>
    <xf numFmtId="0" fontId="24" fillId="5" borderId="0" xfId="0" applyFont="1" applyFill="1" applyAlignment="1">
      <alignment horizontal="center" vertical="center" wrapText="1"/>
    </xf>
    <xf numFmtId="1" fontId="1" fillId="5" borderId="2" xfId="0" applyNumberFormat="1" applyFont="1" applyFill="1" applyBorder="1" applyAlignment="1">
      <alignment horizontal="left" vertical="top" wrapText="1"/>
    </xf>
    <xf numFmtId="1" fontId="1" fillId="5" borderId="8" xfId="0" applyNumberFormat="1" applyFont="1" applyFill="1" applyBorder="1" applyAlignment="1">
      <alignment horizontal="left" vertical="top" wrapText="1"/>
    </xf>
    <xf numFmtId="1" fontId="23" fillId="5" borderId="2" xfId="0" applyNumberFormat="1" applyFont="1" applyFill="1" applyBorder="1" applyAlignment="1">
      <alignment horizontal="right" vertical="top" wrapText="1"/>
    </xf>
    <xf numFmtId="1" fontId="23" fillId="5" borderId="8" xfId="0" applyNumberFormat="1" applyFont="1" applyFill="1" applyBorder="1" applyAlignment="1">
      <alignment horizontal="right" vertical="top" wrapText="1"/>
    </xf>
    <xf numFmtId="1" fontId="23" fillId="5" borderId="1" xfId="0" applyNumberFormat="1" applyFont="1" applyFill="1" applyBorder="1" applyAlignment="1">
      <alignment horizontal="right" vertical="top" wrapText="1"/>
    </xf>
    <xf numFmtId="165" fontId="23" fillId="5" borderId="1" xfId="0" applyNumberFormat="1" applyFont="1" applyFill="1" applyBorder="1" applyAlignment="1">
      <alignment horizontal="left" vertical="top" wrapText="1"/>
    </xf>
    <xf numFmtId="49" fontId="23" fillId="5" borderId="10" xfId="0" applyNumberFormat="1" applyFont="1" applyFill="1" applyBorder="1" applyAlignment="1">
      <alignment horizontal="center" vertical="top" wrapText="1"/>
    </xf>
    <xf numFmtId="165" fontId="23" fillId="2" borderId="2" xfId="0" applyNumberFormat="1" applyFont="1" applyFill="1" applyBorder="1" applyAlignment="1">
      <alignment horizontal="left" vertical="top" wrapText="1"/>
    </xf>
    <xf numFmtId="165" fontId="23" fillId="2" borderId="8" xfId="0" applyNumberFormat="1" applyFont="1" applyFill="1" applyBorder="1" applyAlignment="1">
      <alignment horizontal="left" vertical="top" wrapText="1"/>
    </xf>
    <xf numFmtId="0" fontId="23" fillId="4" borderId="2" xfId="0" applyFont="1" applyFill="1" applyBorder="1" applyAlignment="1">
      <alignment horizontal="left" vertical="top" wrapText="1"/>
    </xf>
    <xf numFmtId="0" fontId="23" fillId="4" borderId="10" xfId="0" applyFont="1" applyFill="1" applyBorder="1" applyAlignment="1">
      <alignment horizontal="left" vertical="top" wrapText="1"/>
    </xf>
    <xf numFmtId="0" fontId="23" fillId="5" borderId="10" xfId="0" applyFont="1" applyFill="1" applyBorder="1" applyAlignment="1">
      <alignment horizontal="left" vertical="top" wrapText="1"/>
    </xf>
    <xf numFmtId="0" fontId="14" fillId="0" borderId="1" xfId="0" applyFont="1" applyBorder="1" applyAlignment="1">
      <alignment horizontal="left" vertical="top" wrapText="1"/>
    </xf>
    <xf numFmtId="49" fontId="23" fillId="0" borderId="10" xfId="0" applyNumberFormat="1" applyFont="1" applyBorder="1" applyAlignment="1">
      <alignment horizontal="center" vertical="top" wrapText="1"/>
    </xf>
    <xf numFmtId="49" fontId="23" fillId="0" borderId="2" xfId="0" applyNumberFormat="1" applyFont="1" applyBorder="1" applyAlignment="1">
      <alignment horizontal="right" vertical="top" wrapText="1"/>
    </xf>
    <xf numFmtId="49" fontId="23" fillId="0" borderId="10" xfId="0" applyNumberFormat="1" applyFont="1" applyBorder="1" applyAlignment="1">
      <alignment horizontal="right" vertical="top" wrapText="1"/>
    </xf>
    <xf numFmtId="49" fontId="23" fillId="0" borderId="8" xfId="0" applyNumberFormat="1" applyFont="1" applyBorder="1" applyAlignment="1">
      <alignment horizontal="right" vertical="top" wrapText="1"/>
    </xf>
    <xf numFmtId="49" fontId="23" fillId="5" borderId="2" xfId="0" applyNumberFormat="1" applyFont="1" applyFill="1" applyBorder="1" applyAlignment="1">
      <alignment horizontal="left" vertical="top" wrapText="1"/>
    </xf>
    <xf numFmtId="49" fontId="23" fillId="5" borderId="8" xfId="0" applyNumberFormat="1" applyFont="1" applyFill="1" applyBorder="1" applyAlignment="1">
      <alignment horizontal="left" vertical="top" wrapText="1"/>
    </xf>
    <xf numFmtId="0" fontId="23" fillId="0" borderId="10" xfId="0" applyFont="1" applyBorder="1" applyAlignment="1">
      <alignment horizontal="left" vertical="top" wrapText="1"/>
    </xf>
    <xf numFmtId="49" fontId="23" fillId="0" borderId="10" xfId="0" applyNumberFormat="1" applyFont="1" applyBorder="1" applyAlignment="1">
      <alignment horizontal="left" vertical="top" wrapText="1"/>
    </xf>
    <xf numFmtId="49" fontId="23" fillId="0" borderId="6" xfId="4" applyNumberFormat="1" applyFont="1" applyBorder="1" applyAlignment="1">
      <alignment horizontal="left" wrapText="1"/>
    </xf>
    <xf numFmtId="49" fontId="23" fillId="0" borderId="16" xfId="4" applyNumberFormat="1" applyFont="1" applyBorder="1" applyAlignment="1">
      <alignment horizontal="left" wrapText="1"/>
    </xf>
    <xf numFmtId="49" fontId="23" fillId="0" borderId="9" xfId="4" applyNumberFormat="1" applyFont="1" applyBorder="1" applyAlignment="1">
      <alignment horizontal="left" wrapText="1"/>
    </xf>
    <xf numFmtId="49" fontId="14" fillId="6" borderId="8" xfId="0" applyNumberFormat="1" applyFont="1" applyFill="1" applyBorder="1" applyAlignment="1">
      <alignment horizontal="right" vertical="top" wrapText="1"/>
    </xf>
    <xf numFmtId="0" fontId="23" fillId="0" borderId="2" xfId="0" applyFont="1" applyBorder="1" applyAlignment="1">
      <alignment horizontal="center" vertical="top" wrapText="1"/>
    </xf>
    <xf numFmtId="0" fontId="23" fillId="0" borderId="10" xfId="0" applyFont="1" applyBorder="1" applyAlignment="1">
      <alignment horizontal="center" vertical="top" wrapText="1"/>
    </xf>
    <xf numFmtId="0" fontId="23" fillId="0" borderId="8" xfId="0" applyFont="1" applyBorder="1" applyAlignment="1">
      <alignment horizontal="center" vertical="top" wrapText="1"/>
    </xf>
    <xf numFmtId="0" fontId="24" fillId="5" borderId="0" xfId="0" applyFont="1" applyFill="1" applyAlignment="1">
      <alignment horizontal="right" vertical="top" wrapText="1"/>
    </xf>
    <xf numFmtId="49" fontId="6" fillId="10" borderId="2" xfId="0" applyNumberFormat="1" applyFont="1" applyFill="1" applyBorder="1" applyAlignment="1">
      <alignment horizontal="center" vertical="center" textRotation="90" wrapText="1"/>
    </xf>
    <xf numFmtId="49" fontId="6" fillId="10" borderId="10" xfId="0" applyNumberFormat="1" applyFont="1" applyFill="1" applyBorder="1" applyAlignment="1">
      <alignment horizontal="center" vertical="center" textRotation="90" wrapText="1"/>
    </xf>
    <xf numFmtId="49" fontId="6" fillId="10" borderId="8" xfId="0" applyNumberFormat="1" applyFont="1" applyFill="1" applyBorder="1" applyAlignment="1">
      <alignment horizontal="center" vertical="center" textRotation="90" wrapText="1"/>
    </xf>
    <xf numFmtId="0" fontId="24" fillId="0" borderId="0" xfId="0" applyFont="1" applyAlignment="1">
      <alignment horizontal="center" vertical="center" wrapText="1"/>
    </xf>
    <xf numFmtId="0" fontId="14" fillId="5" borderId="0" xfId="0" applyFont="1" applyFill="1" applyAlignment="1">
      <alignment horizontal="right" vertical="center" wrapText="1"/>
    </xf>
    <xf numFmtId="49" fontId="14" fillId="14" borderId="6" xfId="4" applyNumberFormat="1" applyFont="1" applyFill="1" applyBorder="1" applyAlignment="1">
      <alignment horizontal="right" wrapText="1"/>
    </xf>
    <xf numFmtId="49" fontId="14" fillId="14" borderId="16" xfId="4" applyNumberFormat="1" applyFont="1" applyFill="1" applyBorder="1" applyAlignment="1">
      <alignment horizontal="right" wrapText="1"/>
    </xf>
    <xf numFmtId="49" fontId="14" fillId="14" borderId="9" xfId="4" applyNumberFormat="1" applyFont="1" applyFill="1" applyBorder="1" applyAlignment="1">
      <alignment horizontal="right" wrapText="1"/>
    </xf>
    <xf numFmtId="49" fontId="14" fillId="2" borderId="6" xfId="0" applyNumberFormat="1" applyFont="1" applyFill="1" applyBorder="1" applyAlignment="1">
      <alignment horizontal="right" vertical="top" wrapText="1"/>
    </xf>
    <xf numFmtId="49" fontId="14" fillId="2" borderId="16" xfId="0" applyNumberFormat="1" applyFont="1" applyFill="1" applyBorder="1" applyAlignment="1">
      <alignment horizontal="right" vertical="top" wrapText="1"/>
    </xf>
    <xf numFmtId="49" fontId="14" fillId="2" borderId="9" xfId="0" applyNumberFormat="1" applyFont="1" applyFill="1" applyBorder="1" applyAlignment="1">
      <alignment horizontal="right" vertical="top" wrapText="1"/>
    </xf>
    <xf numFmtId="49" fontId="14" fillId="6" borderId="6" xfId="4" applyNumberFormat="1" applyFont="1" applyFill="1" applyBorder="1" applyAlignment="1">
      <alignment horizontal="right" wrapText="1"/>
    </xf>
    <xf numFmtId="49" fontId="14" fillId="6" borderId="16" xfId="4" applyNumberFormat="1" applyFont="1" applyFill="1" applyBorder="1" applyAlignment="1">
      <alignment horizontal="right" wrapText="1"/>
    </xf>
    <xf numFmtId="49" fontId="14" fillId="6" borderId="9" xfId="4" applyNumberFormat="1" applyFont="1" applyFill="1" applyBorder="1" applyAlignment="1">
      <alignment horizontal="right" wrapText="1"/>
    </xf>
    <xf numFmtId="1" fontId="1" fillId="5" borderId="1" xfId="0" applyNumberFormat="1" applyFont="1" applyFill="1" applyBorder="1" applyAlignment="1">
      <alignment horizontal="center" vertical="top" wrapText="1"/>
    </xf>
    <xf numFmtId="1" fontId="1" fillId="0" borderId="1" xfId="0" applyNumberFormat="1" applyFont="1" applyBorder="1" applyAlignment="1">
      <alignment horizontal="center" vertical="top" wrapText="1"/>
    </xf>
    <xf numFmtId="165" fontId="1" fillId="5"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49" fontId="6" fillId="14" borderId="1" xfId="4" applyNumberFormat="1" applyFont="1" applyFill="1" applyBorder="1" applyAlignment="1">
      <alignment horizontal="right" wrapText="1"/>
    </xf>
    <xf numFmtId="49" fontId="6" fillId="6" borderId="1" xfId="4" applyNumberFormat="1" applyFont="1" applyFill="1" applyBorder="1" applyAlignment="1">
      <alignment horizontal="right" wrapText="1"/>
    </xf>
    <xf numFmtId="49" fontId="1" fillId="5" borderId="18" xfId="0" applyNumberFormat="1" applyFont="1" applyFill="1" applyBorder="1" applyAlignment="1">
      <alignment horizontal="center" vertical="top" wrapText="1"/>
    </xf>
    <xf numFmtId="49" fontId="1" fillId="0" borderId="7" xfId="0" applyNumberFormat="1" applyFont="1" applyBorder="1" applyAlignment="1">
      <alignment vertical="top" wrapText="1"/>
    </xf>
    <xf numFmtId="49" fontId="1" fillId="0" borderId="19" xfId="0" applyNumberFormat="1" applyFont="1" applyBorder="1" applyAlignment="1">
      <alignment vertical="top" wrapText="1"/>
    </xf>
    <xf numFmtId="0" fontId="6"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6" fillId="0" borderId="1" xfId="0" applyFont="1" applyBorder="1" applyAlignment="1">
      <alignment horizontal="left" wrapText="1"/>
    </xf>
    <xf numFmtId="0" fontId="36" fillId="0" borderId="1" xfId="0" applyFont="1" applyBorder="1" applyAlignment="1">
      <alignment horizontal="left" vertical="top" wrapText="1"/>
    </xf>
    <xf numFmtId="49" fontId="1" fillId="0" borderId="7" xfId="0" applyNumberFormat="1" applyFont="1" applyBorder="1" applyAlignment="1">
      <alignment horizontal="center" vertical="top" wrapText="1"/>
    </xf>
    <xf numFmtId="49" fontId="1" fillId="0" borderId="19" xfId="0" applyNumberFormat="1" applyFont="1" applyBorder="1" applyAlignment="1">
      <alignment horizontal="center" vertical="top" wrapText="1"/>
    </xf>
    <xf numFmtId="0" fontId="1" fillId="5" borderId="2" xfId="0" applyFont="1" applyFill="1" applyBorder="1" applyAlignment="1">
      <alignment vertical="top" wrapText="1"/>
    </xf>
    <xf numFmtId="0" fontId="1" fillId="5" borderId="8" xfId="0" applyFont="1" applyFill="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vertical="top" wrapText="1"/>
    </xf>
    <xf numFmtId="0" fontId="9" fillId="0" borderId="1" xfId="0" applyFont="1" applyBorder="1" applyAlignment="1">
      <alignment horizontal="left" vertical="top" wrapText="1"/>
    </xf>
    <xf numFmtId="0" fontId="4" fillId="0" borderId="0" xfId="0" applyFont="1" applyAlignment="1">
      <alignment horizontal="center" vertical="center" wrapText="1"/>
    </xf>
    <xf numFmtId="0" fontId="42" fillId="5" borderId="8" xfId="0" applyFont="1" applyFill="1" applyBorder="1" applyAlignment="1">
      <alignment horizontal="left" vertical="top" wrapText="1"/>
    </xf>
    <xf numFmtId="49" fontId="1" fillId="0" borderId="1" xfId="0" applyNumberFormat="1" applyFont="1" applyBorder="1" applyAlignment="1">
      <alignment vertical="top" wrapText="1"/>
    </xf>
    <xf numFmtId="49" fontId="4" fillId="6" borderId="6" xfId="0" applyNumberFormat="1" applyFont="1" applyFill="1" applyBorder="1" applyAlignment="1">
      <alignment horizontal="left" vertical="center" wrapText="1"/>
    </xf>
    <xf numFmtId="49" fontId="4" fillId="6" borderId="16" xfId="0" applyNumberFormat="1" applyFont="1" applyFill="1" applyBorder="1" applyAlignment="1">
      <alignment horizontal="left" vertical="center" wrapText="1"/>
    </xf>
    <xf numFmtId="49" fontId="4" fillId="6" borderId="9" xfId="0" applyNumberFormat="1" applyFont="1" applyFill="1" applyBorder="1" applyAlignment="1">
      <alignment horizontal="left" vertical="center" wrapText="1"/>
    </xf>
    <xf numFmtId="49" fontId="1" fillId="0" borderId="18" xfId="0" applyNumberFormat="1" applyFont="1" applyBorder="1" applyAlignment="1">
      <alignment vertical="top" wrapText="1"/>
    </xf>
    <xf numFmtId="49" fontId="1" fillId="2" borderId="7" xfId="0" applyNumberFormat="1" applyFont="1" applyFill="1" applyBorder="1" applyAlignment="1">
      <alignment horizontal="center" vertical="top" wrapText="1"/>
    </xf>
    <xf numFmtId="0" fontId="1" fillId="0" borderId="1" xfId="0" applyFont="1" applyBorder="1" applyAlignment="1">
      <alignment vertical="top" wrapText="1"/>
    </xf>
    <xf numFmtId="49" fontId="1" fillId="0" borderId="18" xfId="0" applyNumberFormat="1" applyFont="1" applyBorder="1" applyAlignment="1">
      <alignment horizontal="center" vertical="top" wrapText="1"/>
    </xf>
    <xf numFmtId="49" fontId="6" fillId="5" borderId="8" xfId="0" applyNumberFormat="1" applyFont="1" applyFill="1" applyBorder="1" applyAlignment="1">
      <alignment horizontal="righ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6" fillId="0" borderId="0" xfId="0" applyFont="1" applyAlignment="1">
      <alignment horizontal="right" vertical="center"/>
    </xf>
    <xf numFmtId="0" fontId="6" fillId="5" borderId="1" xfId="0" applyFont="1" applyFill="1" applyBorder="1" applyAlignment="1">
      <alignment horizontal="left" vertical="top" wrapText="1"/>
    </xf>
    <xf numFmtId="0" fontId="43" fillId="5" borderId="2" xfId="0" applyFont="1" applyFill="1" applyBorder="1" applyAlignment="1">
      <alignment horizontal="left" vertical="top" wrapText="1"/>
    </xf>
    <xf numFmtId="0" fontId="43" fillId="5" borderId="10" xfId="0" applyFont="1" applyFill="1" applyBorder="1" applyAlignment="1">
      <alignment horizontal="left" vertical="top" wrapText="1"/>
    </xf>
    <xf numFmtId="0" fontId="43" fillId="5" borderId="8" xfId="0" applyFont="1" applyFill="1" applyBorder="1" applyAlignment="1">
      <alignment horizontal="left" vertical="top" wrapText="1"/>
    </xf>
    <xf numFmtId="1" fontId="1" fillId="5" borderId="2" xfId="0" applyNumberFormat="1" applyFont="1" applyFill="1" applyBorder="1" applyAlignment="1">
      <alignment horizontal="center" vertical="top" wrapText="1"/>
    </xf>
    <xf numFmtId="1" fontId="1" fillId="5" borderId="10" xfId="0" applyNumberFormat="1" applyFont="1" applyFill="1" applyBorder="1" applyAlignment="1">
      <alignment horizontal="center" vertical="top" wrapText="1"/>
    </xf>
    <xf numFmtId="1" fontId="1" fillId="5" borderId="8" xfId="0" applyNumberFormat="1" applyFont="1" applyFill="1" applyBorder="1" applyAlignment="1">
      <alignment horizontal="center" vertical="top" wrapText="1"/>
    </xf>
    <xf numFmtId="0" fontId="1" fillId="0" borderId="10" xfId="0" applyFont="1" applyBorder="1" applyAlignment="1">
      <alignment horizontal="left" vertical="top" wrapText="1"/>
    </xf>
    <xf numFmtId="1" fontId="1" fillId="5" borderId="1" xfId="0" applyNumberFormat="1" applyFont="1" applyFill="1" applyBorder="1" applyAlignment="1">
      <alignment horizontal="left" vertical="top" wrapText="1"/>
    </xf>
    <xf numFmtId="0" fontId="1" fillId="0" borderId="2" xfId="0" applyFont="1" applyBorder="1" applyAlignment="1">
      <alignment horizontal="center" vertical="top" wrapText="1"/>
    </xf>
    <xf numFmtId="0" fontId="1" fillId="0" borderId="8" xfId="0" applyFont="1" applyBorder="1" applyAlignment="1">
      <alignment horizontal="center" vertical="top" wrapText="1"/>
    </xf>
    <xf numFmtId="49" fontId="1" fillId="0" borderId="10" xfId="0" applyNumberFormat="1" applyFont="1" applyBorder="1" applyAlignment="1">
      <alignment horizontal="center" vertical="top" wrapText="1"/>
    </xf>
    <xf numFmtId="49" fontId="6" fillId="7" borderId="1" xfId="0" applyNumberFormat="1" applyFont="1" applyFill="1" applyBorder="1" applyAlignment="1">
      <alignment horizontal="right" vertical="top" wrapText="1"/>
    </xf>
    <xf numFmtId="0" fontId="23" fillId="5" borderId="1" xfId="0" applyFont="1" applyFill="1" applyBorder="1" applyAlignment="1">
      <alignment horizontal="center" vertical="top" wrapText="1"/>
    </xf>
    <xf numFmtId="166" fontId="23" fillId="10" borderId="10" xfId="0" applyNumberFormat="1" applyFont="1" applyFill="1" applyBorder="1" applyAlignment="1">
      <alignment horizontal="right" vertical="top" wrapText="1"/>
    </xf>
    <xf numFmtId="166" fontId="23" fillId="0" borderId="2" xfId="0" applyNumberFormat="1" applyFont="1" applyBorder="1" applyAlignment="1">
      <alignment horizontal="right" vertical="top" wrapText="1"/>
    </xf>
    <xf numFmtId="166" fontId="23" fillId="0" borderId="10" xfId="0" applyNumberFormat="1" applyFont="1" applyBorder="1" applyAlignment="1">
      <alignment horizontal="right" vertical="top" wrapText="1"/>
    </xf>
    <xf numFmtId="166" fontId="23" fillId="0" borderId="8" xfId="0" applyNumberFormat="1" applyFont="1" applyBorder="1" applyAlignment="1">
      <alignment horizontal="right" vertical="top" wrapText="1"/>
    </xf>
    <xf numFmtId="166" fontId="23" fillId="5" borderId="10" xfId="0" applyNumberFormat="1" applyFont="1" applyFill="1" applyBorder="1" applyAlignment="1">
      <alignment horizontal="right" vertical="top" wrapText="1"/>
    </xf>
    <xf numFmtId="0" fontId="23" fillId="5" borderId="10" xfId="0" applyFont="1" applyFill="1" applyBorder="1" applyAlignment="1">
      <alignment horizontal="center" vertical="top" wrapText="1"/>
    </xf>
    <xf numFmtId="0" fontId="26" fillId="5" borderId="1" xfId="0" applyFont="1" applyFill="1" applyBorder="1" applyAlignment="1">
      <alignment horizontal="left" vertical="top" wrapText="1"/>
    </xf>
    <xf numFmtId="0" fontId="24" fillId="0" borderId="0" xfId="0" applyFont="1" applyAlignment="1">
      <alignment horizontal="center" vertical="top" wrapText="1"/>
    </xf>
    <xf numFmtId="49" fontId="14" fillId="6" borderId="1" xfId="0" applyNumberFormat="1" applyFont="1" applyFill="1" applyBorder="1" applyAlignment="1">
      <alignment horizontal="right" vertical="top" wrapText="1"/>
    </xf>
    <xf numFmtId="49" fontId="23" fillId="5" borderId="10" xfId="0" applyNumberFormat="1" applyFont="1" applyFill="1" applyBorder="1" applyAlignment="1">
      <alignment horizontal="left" vertical="top" wrapText="1"/>
    </xf>
    <xf numFmtId="3" fontId="23" fillId="5" borderId="2" xfId="0" applyNumberFormat="1" applyFont="1" applyFill="1" applyBorder="1" applyAlignment="1">
      <alignment horizontal="center" vertical="top" wrapText="1"/>
    </xf>
    <xf numFmtId="3" fontId="23" fillId="5" borderId="8" xfId="0" applyNumberFormat="1" applyFont="1" applyFill="1" applyBorder="1" applyAlignment="1">
      <alignment horizontal="center" vertical="top" wrapText="1"/>
    </xf>
    <xf numFmtId="0" fontId="23" fillId="5" borderId="1" xfId="0" applyFont="1" applyFill="1" applyBorder="1" applyAlignment="1">
      <alignment vertical="top" wrapText="1"/>
    </xf>
    <xf numFmtId="49" fontId="14" fillId="2" borderId="17" xfId="0" applyNumberFormat="1" applyFont="1" applyFill="1" applyBorder="1" applyAlignment="1">
      <alignment horizontal="right" vertical="top" wrapText="1"/>
    </xf>
    <xf numFmtId="49" fontId="14" fillId="2" borderId="14" xfId="0" applyNumberFormat="1" applyFont="1" applyFill="1" applyBorder="1" applyAlignment="1">
      <alignment horizontal="right" vertical="top" wrapText="1"/>
    </xf>
    <xf numFmtId="49" fontId="14" fillId="2" borderId="11" xfId="0" applyNumberFormat="1" applyFont="1" applyFill="1" applyBorder="1" applyAlignment="1">
      <alignment horizontal="right" vertical="top" wrapText="1"/>
    </xf>
    <xf numFmtId="0" fontId="1" fillId="9" borderId="1" xfId="0" applyFont="1" applyFill="1" applyBorder="1" applyAlignment="1">
      <alignment horizontal="left" vertical="top" wrapText="1"/>
    </xf>
    <xf numFmtId="49" fontId="1" fillId="9" borderId="1" xfId="0" applyNumberFormat="1" applyFont="1" applyFill="1" applyBorder="1" applyAlignment="1">
      <alignment horizontal="center" vertical="top" wrapText="1"/>
    </xf>
    <xf numFmtId="49" fontId="7" fillId="0" borderId="1" xfId="0" applyNumberFormat="1" applyFont="1" applyBorder="1" applyAlignment="1">
      <alignment horizontal="center" vertical="top" wrapText="1"/>
    </xf>
    <xf numFmtId="49" fontId="2" fillId="5" borderId="2" xfId="0" applyNumberFormat="1" applyFont="1" applyFill="1" applyBorder="1" applyAlignment="1">
      <alignment horizontal="center" vertical="top" wrapText="1"/>
    </xf>
    <xf numFmtId="49" fontId="2" fillId="5" borderId="8" xfId="0" applyNumberFormat="1" applyFont="1" applyFill="1" applyBorder="1" applyAlignment="1">
      <alignment horizontal="center" vertical="top" wrapText="1"/>
    </xf>
    <xf numFmtId="49" fontId="41" fillId="5" borderId="1" xfId="0" applyNumberFormat="1" applyFont="1" applyFill="1" applyBorder="1" applyAlignment="1">
      <alignment horizontal="center" vertical="top" wrapText="1"/>
    </xf>
    <xf numFmtId="49" fontId="7" fillId="0" borderId="1" xfId="0" applyNumberFormat="1" applyFont="1" applyBorder="1" applyAlignment="1">
      <alignment horizontal="left" vertical="top" wrapText="1"/>
    </xf>
    <xf numFmtId="0" fontId="1" fillId="9" borderId="1" xfId="0" applyFont="1" applyFill="1" applyBorder="1" applyAlignment="1">
      <alignment horizontal="center" vertical="top" wrapText="1"/>
    </xf>
    <xf numFmtId="49" fontId="2" fillId="5" borderId="10" xfId="0" applyNumberFormat="1" applyFont="1" applyFill="1" applyBorder="1" applyAlignment="1">
      <alignment horizontal="center" vertical="top" wrapText="1"/>
    </xf>
    <xf numFmtId="49" fontId="1" fillId="9" borderId="1" xfId="0" applyNumberFormat="1" applyFont="1" applyFill="1" applyBorder="1" applyAlignment="1">
      <alignment horizontal="left" vertical="top" wrapText="1"/>
    </xf>
    <xf numFmtId="49" fontId="10" fillId="0" borderId="6" xfId="0" applyNumberFormat="1" applyFont="1" applyBorder="1" applyAlignment="1">
      <alignment horizontal="left" vertical="top" wrapText="1"/>
    </xf>
    <xf numFmtId="49" fontId="10" fillId="0" borderId="16" xfId="0" applyNumberFormat="1" applyFont="1" applyBorder="1" applyAlignment="1">
      <alignment horizontal="left" vertical="top" wrapText="1"/>
    </xf>
    <xf numFmtId="49" fontId="10" fillId="0" borderId="9" xfId="0" applyNumberFormat="1" applyFont="1" applyBorder="1" applyAlignment="1">
      <alignment horizontal="left" vertical="top" wrapText="1"/>
    </xf>
    <xf numFmtId="49" fontId="1" fillId="5" borderId="2" xfId="0" applyNumberFormat="1" applyFont="1" applyFill="1" applyBorder="1" applyAlignment="1">
      <alignment horizontal="center" vertical="top"/>
    </xf>
    <xf numFmtId="49" fontId="1" fillId="5" borderId="10" xfId="0" applyNumberFormat="1" applyFont="1" applyFill="1" applyBorder="1" applyAlignment="1">
      <alignment horizontal="center" vertical="top"/>
    </xf>
    <xf numFmtId="49" fontId="8" fillId="0" borderId="1" xfId="0" applyNumberFormat="1" applyFont="1" applyBorder="1" applyAlignment="1">
      <alignment horizontal="center" vertical="top" wrapText="1"/>
    </xf>
    <xf numFmtId="0" fontId="8" fillId="0" borderId="1" xfId="0" applyFont="1" applyBorder="1" applyAlignment="1">
      <alignment horizontal="left" vertical="top" wrapText="1"/>
    </xf>
    <xf numFmtId="0" fontId="5" fillId="5" borderId="2" xfId="0" applyFont="1" applyFill="1" applyBorder="1" applyAlignment="1">
      <alignment horizontal="center" vertical="top" wrapText="1"/>
    </xf>
    <xf numFmtId="0" fontId="5" fillId="5" borderId="10" xfId="0" applyFont="1" applyFill="1" applyBorder="1" applyAlignment="1">
      <alignment horizontal="center" vertical="top" wrapText="1"/>
    </xf>
    <xf numFmtId="0" fontId="5" fillId="5" borderId="8" xfId="0" applyFont="1" applyFill="1" applyBorder="1" applyAlignment="1">
      <alignment horizontal="center" vertical="top" wrapText="1"/>
    </xf>
    <xf numFmtId="0" fontId="1" fillId="5" borderId="10" xfId="0" applyFont="1" applyFill="1" applyBorder="1" applyAlignment="1">
      <alignment horizontal="center" vertical="top" wrapText="1"/>
    </xf>
    <xf numFmtId="0" fontId="4" fillId="5" borderId="0" xfId="0" applyFont="1" applyFill="1" applyAlignment="1">
      <alignment horizontal="center" vertical="top" wrapText="1"/>
    </xf>
    <xf numFmtId="49" fontId="10" fillId="0" borderId="1" xfId="0" applyNumberFormat="1" applyFont="1" applyBorder="1" applyAlignment="1">
      <alignment horizontal="right" vertical="top" wrapText="1"/>
    </xf>
    <xf numFmtId="49" fontId="10" fillId="5" borderId="1" xfId="0" applyNumberFormat="1" applyFont="1" applyFill="1" applyBorder="1" applyAlignment="1">
      <alignment horizontal="left" vertical="top" wrapText="1"/>
    </xf>
    <xf numFmtId="49" fontId="10" fillId="0" borderId="1" xfId="0" applyNumberFormat="1" applyFont="1" applyBorder="1" applyAlignment="1">
      <alignment horizontal="left" vertical="top" wrapText="1"/>
    </xf>
    <xf numFmtId="49" fontId="10" fillId="5" borderId="6" xfId="0" applyNumberFormat="1" applyFont="1" applyFill="1" applyBorder="1" applyAlignment="1">
      <alignment horizontal="right" vertical="top" wrapText="1"/>
    </xf>
    <xf numFmtId="49" fontId="10" fillId="5" borderId="16" xfId="0" applyNumberFormat="1" applyFont="1" applyFill="1" applyBorder="1" applyAlignment="1">
      <alignment horizontal="right" vertical="top" wrapText="1"/>
    </xf>
    <xf numFmtId="49" fontId="10" fillId="5" borderId="9" xfId="0" applyNumberFormat="1" applyFont="1" applyFill="1" applyBorder="1" applyAlignment="1">
      <alignment horizontal="right" vertical="top" wrapText="1"/>
    </xf>
    <xf numFmtId="49" fontId="2" fillId="9" borderId="1" xfId="0" applyNumberFormat="1" applyFont="1" applyFill="1" applyBorder="1" applyAlignment="1">
      <alignment horizontal="center" vertical="top" wrapText="1"/>
    </xf>
    <xf numFmtId="49" fontId="6" fillId="5" borderId="1" xfId="0" applyNumberFormat="1" applyFont="1" applyFill="1" applyBorder="1" applyAlignment="1">
      <alignment horizontal="left" vertical="top" wrapText="1"/>
    </xf>
    <xf numFmtId="49" fontId="10" fillId="8" borderId="6" xfId="4" applyNumberFormat="1" applyFont="1" applyFill="1" applyBorder="1" applyAlignment="1">
      <alignment horizontal="right" wrapText="1"/>
    </xf>
    <xf numFmtId="49" fontId="10" fillId="8" borderId="16" xfId="4" applyNumberFormat="1" applyFont="1" applyFill="1" applyBorder="1" applyAlignment="1">
      <alignment horizontal="right" wrapText="1"/>
    </xf>
    <xf numFmtId="49" fontId="10" fillId="8" borderId="9" xfId="4" applyNumberFormat="1" applyFont="1" applyFill="1" applyBorder="1" applyAlignment="1">
      <alignment horizontal="right" wrapText="1"/>
    </xf>
    <xf numFmtId="49" fontId="10" fillId="15" borderId="6" xfId="4" applyNumberFormat="1" applyFont="1" applyFill="1" applyBorder="1" applyAlignment="1">
      <alignment horizontal="right" wrapText="1"/>
    </xf>
    <xf numFmtId="49" fontId="10" fillId="15" borderId="16" xfId="4" applyNumberFormat="1" applyFont="1" applyFill="1" applyBorder="1" applyAlignment="1">
      <alignment horizontal="right" wrapText="1"/>
    </xf>
    <xf numFmtId="49" fontId="10" fillId="15" borderId="9" xfId="4" applyNumberFormat="1" applyFont="1" applyFill="1" applyBorder="1" applyAlignment="1">
      <alignment horizontal="right" wrapText="1"/>
    </xf>
    <xf numFmtId="49" fontId="4" fillId="8" borderId="1" xfId="0" applyNumberFormat="1" applyFont="1" applyFill="1" applyBorder="1" applyAlignment="1">
      <alignment horizontal="right" vertical="top" wrapText="1"/>
    </xf>
    <xf numFmtId="0" fontId="14" fillId="0" borderId="6" xfId="0" applyFont="1" applyBorder="1" applyAlignment="1">
      <alignment horizontal="left" vertical="top" wrapText="1"/>
    </xf>
    <xf numFmtId="0" fontId="14" fillId="0" borderId="16" xfId="0" applyFont="1" applyBorder="1" applyAlignment="1">
      <alignment horizontal="left" vertical="top" wrapText="1"/>
    </xf>
    <xf numFmtId="0" fontId="14" fillId="0" borderId="9" xfId="0" applyFont="1" applyBorder="1" applyAlignment="1">
      <alignment horizontal="left" vertical="top" wrapText="1"/>
    </xf>
    <xf numFmtId="49" fontId="14" fillId="0" borderId="6" xfId="0" applyNumberFormat="1" applyFont="1" applyBorder="1" applyAlignment="1">
      <alignment horizontal="left" vertical="top"/>
    </xf>
    <xf numFmtId="49" fontId="14" fillId="0" borderId="16" xfId="0" applyNumberFormat="1" applyFont="1" applyBorder="1" applyAlignment="1">
      <alignment horizontal="left" vertical="top"/>
    </xf>
    <xf numFmtId="49" fontId="14" fillId="0" borderId="9" xfId="0" applyNumberFormat="1" applyFont="1" applyBorder="1" applyAlignment="1">
      <alignment horizontal="left" vertical="top"/>
    </xf>
    <xf numFmtId="0" fontId="23" fillId="0" borderId="1" xfId="0" applyFont="1" applyBorder="1" applyAlignment="1">
      <alignment horizontal="center" vertical="top" wrapText="1"/>
    </xf>
    <xf numFmtId="49" fontId="23" fillId="0" borderId="1" xfId="0" applyNumberFormat="1" applyFont="1" applyBorder="1" applyAlignment="1">
      <alignment horizontal="right" vertical="top" wrapText="1"/>
    </xf>
    <xf numFmtId="49" fontId="14" fillId="0" borderId="1" xfId="0" applyNumberFormat="1" applyFont="1" applyBorder="1" applyAlignment="1">
      <alignment vertical="top"/>
    </xf>
    <xf numFmtId="0" fontId="14" fillId="0" borderId="1" xfId="0" applyFont="1" applyBorder="1" applyAlignment="1">
      <alignment vertical="top" wrapText="1"/>
    </xf>
    <xf numFmtId="3" fontId="23" fillId="0" borderId="1" xfId="0" applyNumberFormat="1" applyFont="1" applyBorder="1" applyAlignment="1">
      <alignment horizontal="left" vertical="top" wrapText="1"/>
    </xf>
    <xf numFmtId="49" fontId="23" fillId="0" borderId="1" xfId="4" applyNumberFormat="1" applyFont="1" applyBorder="1" applyAlignment="1">
      <alignment horizontal="left" vertical="top" wrapText="1"/>
    </xf>
    <xf numFmtId="49" fontId="14" fillId="6" borderId="1" xfId="4" applyNumberFormat="1" applyFont="1" applyFill="1" applyBorder="1" applyAlignment="1">
      <alignment horizontal="right" vertical="top" wrapText="1"/>
    </xf>
    <xf numFmtId="49" fontId="14" fillId="14" borderId="1" xfId="4" applyNumberFormat="1" applyFont="1" applyFill="1" applyBorder="1" applyAlignment="1">
      <alignment horizontal="right" vertical="top" wrapText="1"/>
    </xf>
    <xf numFmtId="0" fontId="24" fillId="0" borderId="0" xfId="0" applyFont="1" applyAlignment="1">
      <alignment horizontal="center" wrapText="1"/>
    </xf>
    <xf numFmtId="0" fontId="23" fillId="0" borderId="1" xfId="0" applyFont="1" applyBorder="1" applyAlignment="1">
      <alignment horizontal="left" vertical="top" wrapText="1"/>
    </xf>
    <xf numFmtId="49" fontId="25" fillId="6" borderId="1" xfId="4" applyNumberFormat="1" applyFont="1" applyFill="1" applyBorder="1" applyAlignment="1">
      <alignment horizontal="right" vertical="top" wrapText="1"/>
    </xf>
    <xf numFmtId="0" fontId="14" fillId="0" borderId="1" xfId="4" applyFont="1" applyBorder="1" applyAlignment="1">
      <alignment horizontal="right" vertical="top" wrapText="1"/>
    </xf>
    <xf numFmtId="49" fontId="24" fillId="6" borderId="1" xfId="0" applyNumberFormat="1" applyFont="1" applyFill="1" applyBorder="1" applyAlignment="1">
      <alignment horizontal="right" vertical="top" wrapText="1"/>
    </xf>
    <xf numFmtId="49" fontId="25" fillId="14" borderId="1" xfId="4" applyNumberFormat="1" applyFont="1" applyFill="1" applyBorder="1" applyAlignment="1">
      <alignment horizontal="right" vertical="top" wrapText="1"/>
    </xf>
    <xf numFmtId="166" fontId="23" fillId="10" borderId="1" xfId="4" applyNumberFormat="1" applyFont="1" applyFill="1" applyBorder="1" applyAlignment="1">
      <alignment horizontal="right" vertical="top" wrapText="1"/>
    </xf>
    <xf numFmtId="0" fontId="24" fillId="0" borderId="0" xfId="4" applyFont="1" applyAlignment="1">
      <alignment horizontal="center" vertical="top" wrapText="1"/>
    </xf>
    <xf numFmtId="0" fontId="14" fillId="0" borderId="6" xfId="4" applyFont="1" applyBorder="1" applyAlignment="1">
      <alignment horizontal="left" vertical="top" wrapText="1"/>
    </xf>
    <xf numFmtId="0" fontId="14" fillId="0" borderId="16" xfId="4" applyFont="1" applyBorder="1" applyAlignment="1">
      <alignment horizontal="left" vertical="top" wrapText="1"/>
    </xf>
    <xf numFmtId="0" fontId="14" fillId="0" borderId="9" xfId="4" applyFont="1" applyBorder="1" applyAlignment="1">
      <alignment horizontal="left" vertical="top" wrapText="1"/>
    </xf>
    <xf numFmtId="0" fontId="23" fillId="0" borderId="1" xfId="4" applyFont="1" applyBorder="1" applyAlignment="1">
      <alignment vertical="top" wrapText="1"/>
    </xf>
    <xf numFmtId="49" fontId="24" fillId="6" borderId="6" xfId="0" applyNumberFormat="1" applyFont="1" applyFill="1" applyBorder="1" applyAlignment="1">
      <alignment horizontal="left" vertical="center" wrapText="1"/>
    </xf>
    <xf numFmtId="49" fontId="24" fillId="6" borderId="16" xfId="0" applyNumberFormat="1" applyFont="1" applyFill="1" applyBorder="1" applyAlignment="1">
      <alignment horizontal="left" vertical="center" wrapText="1"/>
    </xf>
    <xf numFmtId="49" fontId="24" fillId="6" borderId="9" xfId="0" applyNumberFormat="1" applyFont="1" applyFill="1" applyBorder="1" applyAlignment="1">
      <alignment horizontal="left" vertical="center" wrapText="1"/>
    </xf>
    <xf numFmtId="166" fontId="23" fillId="0" borderId="1" xfId="4" applyNumberFormat="1" applyFont="1" applyBorder="1" applyAlignment="1">
      <alignment horizontal="right" vertical="top" wrapText="1"/>
    </xf>
    <xf numFmtId="0" fontId="23" fillId="0" borderId="1" xfId="0" applyFont="1" applyBorder="1" applyAlignment="1">
      <alignment vertical="top" wrapText="1"/>
    </xf>
    <xf numFmtId="0" fontId="43" fillId="5" borderId="1" xfId="0" applyFont="1" applyFill="1" applyBorder="1" applyAlignment="1">
      <alignment vertical="top" wrapText="1"/>
    </xf>
    <xf numFmtId="166" fontId="23" fillId="5" borderId="1" xfId="4" applyNumberFormat="1" applyFont="1" applyFill="1" applyBorder="1" applyAlignment="1">
      <alignment horizontal="right" vertical="top" wrapText="1"/>
    </xf>
    <xf numFmtId="49" fontId="25" fillId="0" borderId="1" xfId="0" applyNumberFormat="1" applyFont="1" applyBorder="1" applyAlignment="1">
      <alignment horizontal="right" vertical="top" wrapText="1"/>
    </xf>
    <xf numFmtId="0" fontId="14" fillId="0" borderId="1" xfId="0" applyFont="1" applyBorder="1" applyAlignment="1">
      <alignment horizontal="right" vertical="top" wrapText="1"/>
    </xf>
    <xf numFmtId="49" fontId="25" fillId="14" borderId="6" xfId="4" applyNumberFormat="1" applyFont="1" applyFill="1" applyBorder="1" applyAlignment="1">
      <alignment horizontal="right" vertical="top" wrapText="1"/>
    </xf>
    <xf numFmtId="49" fontId="25" fillId="14" borderId="16" xfId="4" applyNumberFormat="1" applyFont="1" applyFill="1" applyBorder="1" applyAlignment="1">
      <alignment horizontal="right" vertical="top" wrapText="1"/>
    </xf>
    <xf numFmtId="49" fontId="25" fillId="14" borderId="9" xfId="4" applyNumberFormat="1" applyFont="1" applyFill="1" applyBorder="1" applyAlignment="1">
      <alignment horizontal="right" vertical="top" wrapText="1"/>
    </xf>
    <xf numFmtId="0" fontId="26" fillId="5" borderId="2" xfId="0" applyFont="1" applyFill="1" applyBorder="1" applyAlignment="1">
      <alignment horizontal="right" vertical="top" wrapText="1"/>
    </xf>
    <xf numFmtId="0" fontId="26" fillId="5" borderId="8" xfId="0" applyFont="1" applyFill="1" applyBorder="1" applyAlignment="1">
      <alignment horizontal="right" vertical="top" wrapText="1"/>
    </xf>
    <xf numFmtId="0" fontId="23" fillId="5" borderId="2" xfId="1" applyFont="1" applyFill="1" applyBorder="1" applyAlignment="1">
      <alignment horizontal="left" vertical="top" wrapText="1"/>
    </xf>
    <xf numFmtId="0" fontId="23" fillId="5" borderId="8" xfId="1" applyFont="1" applyFill="1" applyBorder="1" applyAlignment="1">
      <alignment horizontal="left" vertical="top" wrapText="1"/>
    </xf>
    <xf numFmtId="0" fontId="14" fillId="0" borderId="1" xfId="0" applyFont="1" applyBorder="1" applyAlignment="1">
      <alignment horizontal="left" wrapText="1"/>
    </xf>
    <xf numFmtId="0" fontId="26" fillId="5" borderId="2" xfId="0" applyFont="1" applyFill="1" applyBorder="1" applyAlignment="1">
      <alignment horizontal="left" vertical="top" wrapText="1"/>
    </xf>
    <xf numFmtId="0" fontId="26" fillId="5" borderId="8" xfId="0" applyFont="1" applyFill="1" applyBorder="1" applyAlignment="1">
      <alignment horizontal="left" vertical="top" wrapText="1"/>
    </xf>
    <xf numFmtId="0" fontId="24" fillId="5" borderId="0" xfId="0" applyFont="1" applyFill="1" applyAlignment="1">
      <alignment horizontal="center" vertical="top" wrapText="1"/>
    </xf>
    <xf numFmtId="49" fontId="23" fillId="0" borderId="6" xfId="4" applyNumberFormat="1" applyFont="1" applyBorder="1" applyAlignment="1">
      <alignment horizontal="left" vertical="top" wrapText="1"/>
    </xf>
    <xf numFmtId="49" fontId="23" fillId="0" borderId="16" xfId="4" applyNumberFormat="1" applyFont="1" applyBorder="1" applyAlignment="1">
      <alignment horizontal="left" vertical="top" wrapText="1"/>
    </xf>
    <xf numFmtId="49" fontId="23" fillId="0" borderId="9" xfId="4" applyNumberFormat="1" applyFont="1" applyBorder="1" applyAlignment="1">
      <alignment horizontal="left" vertical="top" wrapText="1"/>
    </xf>
    <xf numFmtId="0" fontId="14" fillId="0" borderId="1" xfId="0" applyFont="1" applyBorder="1" applyAlignment="1">
      <alignment horizontal="right" vertical="center" wrapText="1"/>
    </xf>
    <xf numFmtId="0" fontId="25" fillId="0" borderId="1" xfId="0" applyFont="1" applyBorder="1" applyAlignment="1">
      <alignment horizontal="right" vertical="center" wrapText="1"/>
    </xf>
    <xf numFmtId="49" fontId="25" fillId="6" borderId="6" xfId="4" applyNumberFormat="1" applyFont="1" applyFill="1" applyBorder="1" applyAlignment="1">
      <alignment horizontal="right" vertical="top" wrapText="1"/>
    </xf>
    <xf numFmtId="49" fontId="25" fillId="6" borderId="16" xfId="4" applyNumberFormat="1" applyFont="1" applyFill="1" applyBorder="1" applyAlignment="1">
      <alignment horizontal="right" vertical="top" wrapText="1"/>
    </xf>
    <xf numFmtId="49" fontId="25" fillId="6" borderId="9" xfId="4" applyNumberFormat="1" applyFont="1" applyFill="1" applyBorder="1" applyAlignment="1">
      <alignment horizontal="right" vertical="top" wrapText="1"/>
    </xf>
    <xf numFmtId="0" fontId="10" fillId="0" borderId="1" xfId="6" applyFont="1" applyBorder="1" applyAlignment="1">
      <alignment vertical="top" wrapText="1"/>
    </xf>
    <xf numFmtId="49" fontId="1" fillId="0" borderId="1" xfId="6" applyNumberFormat="1" applyBorder="1" applyAlignment="1">
      <alignment horizontal="right" vertical="top" wrapText="1"/>
    </xf>
    <xf numFmtId="166" fontId="1" fillId="5" borderId="2" xfId="0" applyNumberFormat="1" applyFont="1" applyFill="1" applyBorder="1" applyAlignment="1">
      <alignment vertical="top"/>
    </xf>
    <xf numFmtId="166" fontId="1" fillId="5" borderId="10" xfId="0" applyNumberFormat="1" applyFont="1" applyFill="1" applyBorder="1" applyAlignment="1">
      <alignment vertical="top"/>
    </xf>
    <xf numFmtId="0" fontId="1" fillId="0" borderId="2" xfId="6" applyBorder="1" applyAlignment="1">
      <alignment horizontal="center" vertical="top" wrapText="1"/>
    </xf>
    <xf numFmtId="0" fontId="1" fillId="0" borderId="8" xfId="6" applyBorder="1" applyAlignment="1">
      <alignment horizontal="center" vertical="top" wrapText="1"/>
    </xf>
    <xf numFmtId="166" fontId="1" fillId="5" borderId="2" xfId="0" applyNumberFormat="1" applyFont="1" applyFill="1" applyBorder="1" applyAlignment="1">
      <alignment horizontal="right" vertical="top"/>
    </xf>
    <xf numFmtId="166" fontId="1" fillId="5" borderId="8" xfId="0" applyNumberFormat="1" applyFont="1" applyFill="1" applyBorder="1" applyAlignment="1">
      <alignment horizontal="right" vertical="top"/>
    </xf>
    <xf numFmtId="0" fontId="1" fillId="5" borderId="1" xfId="6" applyFill="1" applyBorder="1" applyAlignment="1">
      <alignment vertical="top" wrapText="1"/>
    </xf>
    <xf numFmtId="0" fontId="1" fillId="5" borderId="2" xfId="6" applyFill="1" applyBorder="1" applyAlignment="1">
      <alignment horizontal="center" vertical="top" wrapText="1"/>
    </xf>
    <xf numFmtId="0" fontId="1" fillId="5" borderId="10" xfId="6" applyFill="1" applyBorder="1" applyAlignment="1">
      <alignment horizontal="center" vertical="top" wrapText="1"/>
    </xf>
    <xf numFmtId="0" fontId="1" fillId="5" borderId="8" xfId="6" applyFill="1" applyBorder="1" applyAlignment="1">
      <alignment horizontal="center" vertical="top" wrapText="1"/>
    </xf>
    <xf numFmtId="0" fontId="1" fillId="0" borderId="1" xfId="6" applyBorder="1" applyAlignment="1">
      <alignment horizontal="center" vertical="top" wrapText="1"/>
    </xf>
    <xf numFmtId="0" fontId="1" fillId="5" borderId="1" xfId="6" applyFill="1" applyBorder="1" applyAlignment="1">
      <alignment horizontal="center" vertical="top" wrapText="1"/>
    </xf>
    <xf numFmtId="0" fontId="1" fillId="5" borderId="1" xfId="6" applyFill="1" applyBorder="1" applyAlignment="1">
      <alignment horizontal="left" vertical="top" wrapText="1"/>
    </xf>
    <xf numFmtId="0" fontId="10" fillId="0" borderId="1" xfId="6" applyFont="1" applyBorder="1" applyAlignment="1">
      <alignment horizontal="left" vertical="top" wrapText="1"/>
    </xf>
    <xf numFmtId="49" fontId="6" fillId="0" borderId="1" xfId="6" applyNumberFormat="1" applyFont="1" applyBorder="1" applyAlignment="1">
      <alignment horizontal="right" vertical="top" wrapText="1"/>
    </xf>
    <xf numFmtId="49" fontId="10" fillId="0" borderId="1" xfId="6" applyNumberFormat="1" applyFont="1" applyBorder="1" applyAlignment="1">
      <alignment horizontal="right" vertical="top" wrapText="1"/>
    </xf>
    <xf numFmtId="49" fontId="1" fillId="5" borderId="1" xfId="6" applyNumberFormat="1" applyFill="1" applyBorder="1" applyAlignment="1">
      <alignment horizontal="left" vertical="top" wrapText="1"/>
    </xf>
    <xf numFmtId="49" fontId="1" fillId="0" borderId="1" xfId="4" applyNumberFormat="1" applyFont="1" applyBorder="1" applyAlignment="1">
      <alignment horizontal="left" vertical="top" wrapText="1"/>
    </xf>
    <xf numFmtId="0" fontId="4" fillId="5" borderId="0" xfId="6" applyFont="1" applyFill="1" applyAlignment="1">
      <alignment horizontal="center" vertical="center" wrapText="1"/>
    </xf>
    <xf numFmtId="49" fontId="1" fillId="5" borderId="1" xfId="6" applyNumberFormat="1" applyFill="1" applyBorder="1" applyAlignment="1">
      <alignment horizontal="center" vertical="top" wrapText="1"/>
    </xf>
    <xf numFmtId="49" fontId="1" fillId="0" borderId="2" xfId="6" applyNumberFormat="1" applyBorder="1" applyAlignment="1">
      <alignment horizontal="left" vertical="top" wrapText="1"/>
    </xf>
    <xf numFmtId="49" fontId="1" fillId="0" borderId="10" xfId="6" applyNumberFormat="1" applyBorder="1" applyAlignment="1">
      <alignment horizontal="left" vertical="top" wrapText="1"/>
    </xf>
    <xf numFmtId="49" fontId="1" fillId="0" borderId="8" xfId="6" applyNumberFormat="1" applyBorder="1" applyAlignment="1">
      <alignment horizontal="left" vertical="top" wrapText="1"/>
    </xf>
    <xf numFmtId="49" fontId="1" fillId="0" borderId="2" xfId="6" applyNumberFormat="1" applyBorder="1" applyAlignment="1">
      <alignment horizontal="center" vertical="top" wrapText="1"/>
    </xf>
    <xf numFmtId="49" fontId="1" fillId="0" borderId="10" xfId="6" applyNumberFormat="1" applyBorder="1" applyAlignment="1">
      <alignment horizontal="center" vertical="top" wrapText="1"/>
    </xf>
    <xf numFmtId="49" fontId="1" fillId="0" borderId="8" xfId="6" applyNumberFormat="1" applyBorder="1" applyAlignment="1">
      <alignment horizontal="center" vertical="top" wrapText="1"/>
    </xf>
    <xf numFmtId="0" fontId="1" fillId="0" borderId="1" xfId="6" applyBorder="1" applyAlignment="1">
      <alignment horizontal="left" vertical="top" wrapText="1"/>
    </xf>
    <xf numFmtId="0" fontId="10" fillId="0" borderId="6" xfId="6" applyFont="1" applyBorder="1" applyAlignment="1">
      <alignment horizontal="left" vertical="top" wrapText="1"/>
    </xf>
    <xf numFmtId="0" fontId="10" fillId="0" borderId="16" xfId="6" applyFont="1" applyBorder="1" applyAlignment="1">
      <alignment horizontal="left" vertical="top" wrapText="1"/>
    </xf>
    <xf numFmtId="0" fontId="10" fillId="0" borderId="9" xfId="6" applyFont="1" applyBorder="1" applyAlignment="1">
      <alignment horizontal="left" vertical="top" wrapText="1"/>
    </xf>
    <xf numFmtId="49" fontId="1" fillId="0" borderId="1" xfId="6" applyNumberFormat="1" applyBorder="1" applyAlignment="1">
      <alignment horizontal="center" vertical="top" wrapText="1"/>
    </xf>
    <xf numFmtId="0" fontId="1" fillId="5" borderId="2" xfId="6" applyFill="1" applyBorder="1" applyAlignment="1">
      <alignment horizontal="left" vertical="top" wrapText="1"/>
    </xf>
    <xf numFmtId="0" fontId="1" fillId="5" borderId="8" xfId="6" applyFill="1" applyBorder="1" applyAlignment="1">
      <alignment horizontal="left" vertical="top" wrapText="1"/>
    </xf>
    <xf numFmtId="0" fontId="1" fillId="0" borderId="2" xfId="6" applyBorder="1" applyAlignment="1">
      <alignment horizontal="left" vertical="top" wrapText="1"/>
    </xf>
    <xf numFmtId="0" fontId="1" fillId="0" borderId="8" xfId="6" applyBorder="1" applyAlignment="1">
      <alignment horizontal="left" vertical="top" wrapText="1"/>
    </xf>
    <xf numFmtId="0" fontId="1" fillId="0" borderId="2" xfId="6" applyBorder="1" applyAlignment="1">
      <alignment vertical="top" wrapText="1"/>
    </xf>
    <xf numFmtId="0" fontId="1" fillId="0" borderId="8" xfId="6" applyBorder="1" applyAlignment="1">
      <alignment vertical="top" wrapText="1"/>
    </xf>
    <xf numFmtId="3" fontId="1" fillId="0" borderId="2" xfId="6" applyNumberFormat="1" applyBorder="1" applyAlignment="1">
      <alignment horizontal="left" vertical="top" wrapText="1"/>
    </xf>
    <xf numFmtId="3" fontId="1" fillId="0" borderId="8" xfId="6" applyNumberFormat="1" applyBorder="1" applyAlignment="1">
      <alignment horizontal="left" vertical="top" wrapText="1"/>
    </xf>
    <xf numFmtId="49" fontId="1" fillId="0" borderId="1" xfId="6" applyNumberFormat="1" applyBorder="1" applyAlignment="1">
      <alignment horizontal="left" vertical="top" wrapText="1"/>
    </xf>
    <xf numFmtId="49" fontId="4" fillId="6" borderId="1" xfId="6" applyNumberFormat="1" applyFont="1" applyFill="1" applyBorder="1" applyAlignment="1">
      <alignment horizontal="right" vertical="top" wrapText="1"/>
    </xf>
    <xf numFmtId="49" fontId="10" fillId="6" borderId="1" xfId="4" applyNumberFormat="1" applyFont="1" applyFill="1" applyBorder="1" applyAlignment="1">
      <alignment horizontal="right" vertical="top" wrapText="1"/>
    </xf>
    <xf numFmtId="49" fontId="6" fillId="2" borderId="1" xfId="6" applyNumberFormat="1" applyFont="1" applyFill="1" applyBorder="1" applyAlignment="1">
      <alignment horizontal="right" vertical="top" wrapText="1"/>
    </xf>
    <xf numFmtId="0" fontId="4" fillId="0" borderId="0" xfId="0" applyFont="1" applyAlignment="1">
      <alignment horizontal="center" vertical="center"/>
    </xf>
    <xf numFmtId="49" fontId="4" fillId="10" borderId="1" xfId="0" applyNumberFormat="1" applyFont="1" applyFill="1" applyBorder="1" applyAlignment="1">
      <alignment horizontal="center" vertical="center" wrapText="1"/>
    </xf>
    <xf numFmtId="49" fontId="4" fillId="2" borderId="20" xfId="6" applyNumberFormat="1" applyFont="1" applyFill="1" applyBorder="1" applyAlignment="1">
      <alignment horizontal="right" vertical="top" wrapText="1"/>
    </xf>
    <xf numFmtId="49" fontId="4" fillId="2" borderId="16" xfId="6" applyNumberFormat="1" applyFont="1" applyFill="1" applyBorder="1" applyAlignment="1">
      <alignment horizontal="right" vertical="top" wrapText="1"/>
    </xf>
    <xf numFmtId="49" fontId="4" fillId="2" borderId="9" xfId="6" applyNumberFormat="1" applyFont="1" applyFill="1" applyBorder="1" applyAlignment="1">
      <alignment horizontal="right" vertical="top" wrapText="1"/>
    </xf>
    <xf numFmtId="0" fontId="4" fillId="10" borderId="1" xfId="0" applyFont="1" applyFill="1" applyBorder="1" applyAlignment="1">
      <alignment horizontal="center" vertical="center" wrapText="1"/>
    </xf>
    <xf numFmtId="49" fontId="12" fillId="0" borderId="6" xfId="4" applyNumberFormat="1" applyFont="1" applyBorder="1" applyAlignment="1">
      <alignment horizontal="left" vertical="top" wrapText="1"/>
    </xf>
    <xf numFmtId="49" fontId="12" fillId="0" borderId="16" xfId="4" applyNumberFormat="1" applyFont="1" applyBorder="1" applyAlignment="1">
      <alignment horizontal="left" vertical="top" wrapText="1"/>
    </xf>
    <xf numFmtId="49" fontId="12" fillId="0" borderId="9" xfId="4" applyNumberFormat="1" applyFont="1" applyBorder="1" applyAlignment="1">
      <alignment horizontal="left" vertical="top" wrapText="1"/>
    </xf>
    <xf numFmtId="49" fontId="4" fillId="6" borderId="6" xfId="6" applyNumberFormat="1" applyFont="1" applyFill="1" applyBorder="1" applyAlignment="1">
      <alignment horizontal="right" vertical="top" wrapText="1"/>
    </xf>
    <xf numFmtId="49" fontId="4" fillId="6" borderId="16" xfId="6" applyNumberFormat="1" applyFont="1" applyFill="1" applyBorder="1" applyAlignment="1">
      <alignment horizontal="right" vertical="top" wrapText="1"/>
    </xf>
    <xf numFmtId="49" fontId="4" fillId="6" borderId="9" xfId="6" applyNumberFormat="1" applyFont="1" applyFill="1" applyBorder="1" applyAlignment="1">
      <alignment horizontal="right" vertical="top" wrapText="1"/>
    </xf>
    <xf numFmtId="49" fontId="4" fillId="14" borderId="6" xfId="4" applyNumberFormat="1" applyFont="1" applyFill="1" applyBorder="1" applyAlignment="1">
      <alignment horizontal="right" vertical="top" wrapText="1"/>
    </xf>
    <xf numFmtId="49" fontId="4" fillId="14" borderId="16" xfId="4" applyNumberFormat="1" applyFont="1" applyFill="1" applyBorder="1" applyAlignment="1">
      <alignment horizontal="right" vertical="top" wrapText="1"/>
    </xf>
    <xf numFmtId="49" fontId="4" fillId="14" borderId="9" xfId="4" applyNumberFormat="1" applyFont="1" applyFill="1" applyBorder="1" applyAlignment="1">
      <alignment horizontal="right" vertical="top" wrapText="1"/>
    </xf>
    <xf numFmtId="49" fontId="4" fillId="6" borderId="6" xfId="4" applyNumberFormat="1" applyFont="1" applyFill="1" applyBorder="1" applyAlignment="1">
      <alignment horizontal="right" vertical="top" wrapText="1"/>
    </xf>
    <xf numFmtId="49" fontId="4" fillId="6" borderId="16" xfId="4" applyNumberFormat="1" applyFont="1" applyFill="1" applyBorder="1" applyAlignment="1">
      <alignment horizontal="right" vertical="top" wrapText="1"/>
    </xf>
    <xf numFmtId="49" fontId="4" fillId="6" borderId="9" xfId="4" applyNumberFormat="1" applyFont="1" applyFill="1" applyBorder="1" applyAlignment="1">
      <alignment horizontal="right" vertical="top" wrapText="1"/>
    </xf>
  </cellXfs>
  <cellStyles count="12">
    <cellStyle name="Įprastas" xfId="0" builtinId="0"/>
    <cellStyle name="Įprastas 2" xfId="1"/>
    <cellStyle name="Įprastas 3" xfId="2"/>
    <cellStyle name="Kablelis 2" xfId="3"/>
    <cellStyle name="Normal 2" xfId="4"/>
    <cellStyle name="Normal 3" xfId="5"/>
    <cellStyle name="Normal_biudžetas 6_2009 m 02 men biudzetas." xfId="11"/>
    <cellStyle name="Normal_Sheet1" xfId="6"/>
    <cellStyle name="Paprastas 2" xfId="7"/>
    <cellStyle name="Paprastas_Lapas1" xfId="8"/>
    <cellStyle name="Percent 2" xfId="10"/>
    <cellStyle name="Procentai 2" xfId="9"/>
  </cellStyles>
  <dxfs count="0"/>
  <tableStyles count="0" defaultTableStyle="TableStyleMedium9" defaultPivotStyle="PivotStyleLight16"/>
  <colors>
    <mruColors>
      <color rgb="FFFF3300"/>
      <color rgb="FF0066FF"/>
      <color rgb="FFF57DB0"/>
      <color rgb="FF009900"/>
      <color rgb="FF188A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O99"/>
  <sheetViews>
    <sheetView tabSelected="1" zoomScale="85" zoomScaleNormal="85" workbookViewId="0">
      <pane ySplit="7" topLeftCell="A50" activePane="bottomLeft" state="frozen"/>
      <selection activeCell="F27" sqref="F27"/>
      <selection pane="bottomLeft" activeCell="L11" sqref="L11:L15"/>
    </sheetView>
  </sheetViews>
  <sheetFormatPr defaultColWidth="9.109375" defaultRowHeight="13.2" x14ac:dyDescent="0.25"/>
  <cols>
    <col min="1" max="1" width="4.44140625" style="193" customWidth="1"/>
    <col min="2" max="2" width="4" style="193" customWidth="1"/>
    <col min="3" max="3" width="4.33203125" style="193" customWidth="1"/>
    <col min="4" max="4" width="38.5546875" style="13" customWidth="1"/>
    <col min="5" max="5" width="6.88671875" style="162" customWidth="1"/>
    <col min="6" max="6" width="13.44140625" style="182" customWidth="1"/>
    <col min="7" max="7" width="15.44140625" style="182" customWidth="1"/>
    <col min="8" max="8" width="12.5546875" style="182" customWidth="1"/>
    <col min="9" max="9" width="28" style="13" customWidth="1"/>
    <col min="10" max="11" width="6.44140625" style="88" customWidth="1"/>
    <col min="12" max="12" width="40.44140625" style="13" customWidth="1"/>
    <col min="13" max="13" width="6.88671875" style="550" customWidth="1"/>
    <col min="14" max="16384" width="9.109375" style="13"/>
  </cols>
  <sheetData>
    <row r="1" spans="1:14" ht="21.75" customHeight="1" x14ac:dyDescent="0.25">
      <c r="A1" s="54"/>
      <c r="B1" s="54"/>
      <c r="C1" s="54"/>
      <c r="D1" s="54"/>
      <c r="E1" s="54"/>
      <c r="F1" s="386"/>
      <c r="G1" s="387"/>
      <c r="H1" s="387"/>
      <c r="I1" s="636" t="s">
        <v>737</v>
      </c>
      <c r="J1" s="636"/>
      <c r="K1" s="636"/>
      <c r="L1" s="636"/>
      <c r="M1" s="549"/>
    </row>
    <row r="2" spans="1:14" ht="21.75" customHeight="1" x14ac:dyDescent="0.25">
      <c r="A2" s="637" t="s">
        <v>839</v>
      </c>
      <c r="B2" s="637"/>
      <c r="C2" s="637"/>
      <c r="D2" s="637"/>
      <c r="E2" s="637"/>
      <c r="F2" s="637"/>
      <c r="G2" s="637"/>
      <c r="H2" s="637"/>
      <c r="I2" s="637"/>
      <c r="J2" s="637"/>
      <c r="K2" s="637"/>
      <c r="L2" s="637"/>
    </row>
    <row r="3" spans="1:14" ht="26.25" customHeight="1" x14ac:dyDescent="0.25">
      <c r="A3" s="388"/>
      <c r="B3" s="116"/>
      <c r="C3" s="116"/>
      <c r="D3" s="118"/>
      <c r="E3" s="119"/>
      <c r="F3" s="116"/>
      <c r="G3" s="116"/>
      <c r="H3" s="116"/>
      <c r="I3" s="651"/>
      <c r="J3" s="651"/>
      <c r="K3" s="652"/>
      <c r="L3" s="652"/>
      <c r="M3" s="549"/>
    </row>
    <row r="4" spans="1:14" ht="38.25" customHeight="1" x14ac:dyDescent="0.25">
      <c r="A4" s="649" t="s">
        <v>141</v>
      </c>
      <c r="B4" s="649" t="s">
        <v>142</v>
      </c>
      <c r="C4" s="649" t="s">
        <v>143</v>
      </c>
      <c r="D4" s="666" t="s">
        <v>144</v>
      </c>
      <c r="E4" s="649" t="s">
        <v>140</v>
      </c>
      <c r="F4" s="650" t="s">
        <v>840</v>
      </c>
      <c r="G4" s="650" t="s">
        <v>841</v>
      </c>
      <c r="H4" s="650" t="s">
        <v>946</v>
      </c>
      <c r="I4" s="650" t="s">
        <v>145</v>
      </c>
      <c r="J4" s="650"/>
      <c r="K4" s="650"/>
      <c r="L4" s="650"/>
    </row>
    <row r="5" spans="1:14" ht="23.25" customHeight="1" x14ac:dyDescent="0.25">
      <c r="A5" s="649"/>
      <c r="B5" s="649"/>
      <c r="C5" s="649"/>
      <c r="D5" s="666"/>
      <c r="E5" s="649"/>
      <c r="F5" s="650"/>
      <c r="G5" s="650"/>
      <c r="H5" s="650"/>
      <c r="I5" s="654" t="s">
        <v>146</v>
      </c>
      <c r="J5" s="638" t="s">
        <v>836</v>
      </c>
      <c r="K5" s="638" t="s">
        <v>837</v>
      </c>
      <c r="L5" s="653" t="s">
        <v>838</v>
      </c>
    </row>
    <row r="6" spans="1:14" ht="26.25" customHeight="1" x14ac:dyDescent="0.25">
      <c r="A6" s="649"/>
      <c r="B6" s="649"/>
      <c r="C6" s="649"/>
      <c r="D6" s="666"/>
      <c r="E6" s="649"/>
      <c r="F6" s="650"/>
      <c r="G6" s="650"/>
      <c r="H6" s="650"/>
      <c r="I6" s="654"/>
      <c r="J6" s="638"/>
      <c r="K6" s="638"/>
      <c r="L6" s="654"/>
    </row>
    <row r="7" spans="1:14" ht="51.75" customHeight="1" x14ac:dyDescent="0.25">
      <c r="A7" s="649"/>
      <c r="B7" s="649"/>
      <c r="C7" s="649"/>
      <c r="D7" s="666"/>
      <c r="E7" s="649"/>
      <c r="F7" s="650"/>
      <c r="G7" s="650"/>
      <c r="H7" s="650"/>
      <c r="I7" s="655"/>
      <c r="J7" s="638"/>
      <c r="K7" s="638"/>
      <c r="L7" s="655"/>
    </row>
    <row r="8" spans="1:14" ht="21.75" customHeight="1" x14ac:dyDescent="0.25">
      <c r="A8" s="665" t="s">
        <v>259</v>
      </c>
      <c r="B8" s="665"/>
      <c r="C8" s="665"/>
      <c r="D8" s="665"/>
      <c r="E8" s="665"/>
      <c r="F8" s="665"/>
      <c r="G8" s="665"/>
      <c r="H8" s="665"/>
      <c r="I8" s="665"/>
      <c r="J8" s="460"/>
      <c r="K8" s="460"/>
      <c r="L8" s="60"/>
    </row>
    <row r="9" spans="1:14" ht="19.5" customHeight="1" x14ac:dyDescent="0.25">
      <c r="A9" s="50" t="s">
        <v>154</v>
      </c>
      <c r="B9" s="677" t="s">
        <v>561</v>
      </c>
      <c r="C9" s="678"/>
      <c r="D9" s="678"/>
      <c r="E9" s="678"/>
      <c r="F9" s="678"/>
      <c r="G9" s="678"/>
      <c r="H9" s="678"/>
      <c r="I9" s="678"/>
      <c r="J9" s="678"/>
      <c r="K9" s="678"/>
      <c r="L9" s="679"/>
    </row>
    <row r="10" spans="1:14" s="96" customFormat="1" ht="20.25" customHeight="1" x14ac:dyDescent="0.25">
      <c r="A10" s="50" t="s">
        <v>154</v>
      </c>
      <c r="B10" s="50" t="s">
        <v>154</v>
      </c>
      <c r="C10" s="677" t="s">
        <v>392</v>
      </c>
      <c r="D10" s="678"/>
      <c r="E10" s="678"/>
      <c r="F10" s="678"/>
      <c r="G10" s="678"/>
      <c r="H10" s="678"/>
      <c r="I10" s="678"/>
      <c r="J10" s="678"/>
      <c r="K10" s="678"/>
      <c r="L10" s="679"/>
      <c r="M10" s="551"/>
    </row>
    <row r="11" spans="1:14" ht="41.25" customHeight="1" x14ac:dyDescent="0.25">
      <c r="A11" s="644" t="s">
        <v>154</v>
      </c>
      <c r="B11" s="644" t="s">
        <v>154</v>
      </c>
      <c r="C11" s="644" t="s">
        <v>154</v>
      </c>
      <c r="D11" s="660" t="s">
        <v>393</v>
      </c>
      <c r="E11" s="645" t="s">
        <v>17</v>
      </c>
      <c r="F11" s="662">
        <v>17283.2</v>
      </c>
      <c r="G11" s="662">
        <v>17465.099999999999</v>
      </c>
      <c r="H11" s="671">
        <v>17479.900000000001</v>
      </c>
      <c r="I11" s="167" t="s">
        <v>303</v>
      </c>
      <c r="J11" s="273">
        <v>1480</v>
      </c>
      <c r="K11" s="273">
        <v>1410</v>
      </c>
      <c r="L11" s="656" t="s">
        <v>1172</v>
      </c>
      <c r="M11" s="552"/>
      <c r="N11" s="396"/>
    </row>
    <row r="12" spans="1:14" ht="35.25" customHeight="1" x14ac:dyDescent="0.25">
      <c r="A12" s="644"/>
      <c r="B12" s="644"/>
      <c r="C12" s="644"/>
      <c r="D12" s="660"/>
      <c r="E12" s="645"/>
      <c r="F12" s="662"/>
      <c r="G12" s="662"/>
      <c r="H12" s="671"/>
      <c r="I12" s="196" t="s">
        <v>109</v>
      </c>
      <c r="J12" s="272">
        <v>400</v>
      </c>
      <c r="K12" s="272">
        <v>421</v>
      </c>
      <c r="L12" s="657"/>
      <c r="M12" s="552"/>
    </row>
    <row r="13" spans="1:14" ht="42" customHeight="1" x14ac:dyDescent="0.25">
      <c r="A13" s="644"/>
      <c r="B13" s="644"/>
      <c r="C13" s="644"/>
      <c r="D13" s="660"/>
      <c r="E13" s="249" t="s">
        <v>2</v>
      </c>
      <c r="F13" s="198">
        <v>9315.4</v>
      </c>
      <c r="G13" s="198">
        <v>9623.7000000000007</v>
      </c>
      <c r="H13" s="469">
        <v>9668.5</v>
      </c>
      <c r="I13" s="167" t="s">
        <v>24</v>
      </c>
      <c r="J13" s="462">
        <v>5100</v>
      </c>
      <c r="K13" s="462">
        <v>5203</v>
      </c>
      <c r="L13" s="657"/>
      <c r="M13" s="552"/>
    </row>
    <row r="14" spans="1:14" ht="29.25" customHeight="1" x14ac:dyDescent="0.25">
      <c r="A14" s="644"/>
      <c r="B14" s="644"/>
      <c r="C14" s="644"/>
      <c r="D14" s="660"/>
      <c r="E14" s="249" t="s">
        <v>4</v>
      </c>
      <c r="F14" s="198">
        <v>174.2</v>
      </c>
      <c r="G14" s="198">
        <v>174.2</v>
      </c>
      <c r="H14" s="469">
        <v>233.5</v>
      </c>
      <c r="I14" s="656" t="s">
        <v>304</v>
      </c>
      <c r="J14" s="672">
        <v>0</v>
      </c>
      <c r="K14" s="672">
        <v>0</v>
      </c>
      <c r="L14" s="657"/>
      <c r="M14" s="552"/>
    </row>
    <row r="15" spans="1:14" ht="22.5" customHeight="1" x14ac:dyDescent="0.25">
      <c r="A15" s="644"/>
      <c r="B15" s="644"/>
      <c r="C15" s="644"/>
      <c r="D15" s="660"/>
      <c r="E15" s="249" t="s">
        <v>21</v>
      </c>
      <c r="F15" s="251">
        <v>730.4</v>
      </c>
      <c r="G15" s="251">
        <v>730.4</v>
      </c>
      <c r="H15" s="470">
        <v>601</v>
      </c>
      <c r="I15" s="667"/>
      <c r="J15" s="673"/>
      <c r="K15" s="673"/>
      <c r="L15" s="667"/>
      <c r="M15" s="552"/>
    </row>
    <row r="16" spans="1:14" ht="25.5" customHeight="1" x14ac:dyDescent="0.25">
      <c r="A16" s="644" t="s">
        <v>154</v>
      </c>
      <c r="B16" s="644" t="s">
        <v>154</v>
      </c>
      <c r="C16" s="644" t="s">
        <v>155</v>
      </c>
      <c r="D16" s="661" t="s">
        <v>790</v>
      </c>
      <c r="E16" s="249" t="s">
        <v>17</v>
      </c>
      <c r="F16" s="198">
        <v>67.2</v>
      </c>
      <c r="G16" s="198">
        <v>74.2</v>
      </c>
      <c r="H16" s="469">
        <v>67.3</v>
      </c>
      <c r="I16" s="656" t="s">
        <v>325</v>
      </c>
      <c r="J16" s="246" t="s">
        <v>587</v>
      </c>
      <c r="K16" s="246" t="s">
        <v>1173</v>
      </c>
      <c r="L16" s="656" t="s">
        <v>1175</v>
      </c>
      <c r="M16" s="552"/>
    </row>
    <row r="17" spans="1:13" ht="33" customHeight="1" x14ac:dyDescent="0.25">
      <c r="A17" s="644"/>
      <c r="B17" s="644"/>
      <c r="C17" s="644"/>
      <c r="D17" s="661"/>
      <c r="E17" s="249" t="s">
        <v>2</v>
      </c>
      <c r="F17" s="198">
        <v>1512.1</v>
      </c>
      <c r="G17" s="198">
        <v>1528.7</v>
      </c>
      <c r="H17" s="469">
        <v>1518.3</v>
      </c>
      <c r="I17" s="657"/>
      <c r="J17" s="450"/>
      <c r="K17" s="450"/>
      <c r="L17" s="657"/>
      <c r="M17" s="552"/>
    </row>
    <row r="18" spans="1:13" ht="26.25" customHeight="1" x14ac:dyDescent="0.25">
      <c r="A18" s="644"/>
      <c r="B18" s="644"/>
      <c r="C18" s="644"/>
      <c r="D18" s="661"/>
      <c r="E18" s="249" t="s">
        <v>21</v>
      </c>
      <c r="F18" s="251">
        <v>184.2</v>
      </c>
      <c r="G18" s="251">
        <v>184.2</v>
      </c>
      <c r="H18" s="470">
        <v>141.1</v>
      </c>
      <c r="I18" s="657"/>
      <c r="J18" s="450"/>
      <c r="K18" s="450"/>
      <c r="L18" s="657"/>
      <c r="M18" s="552"/>
    </row>
    <row r="19" spans="1:13" ht="27" customHeight="1" x14ac:dyDescent="0.25">
      <c r="A19" s="644" t="s">
        <v>154</v>
      </c>
      <c r="B19" s="644" t="s">
        <v>154</v>
      </c>
      <c r="C19" s="644" t="s">
        <v>156</v>
      </c>
      <c r="D19" s="660" t="s">
        <v>310</v>
      </c>
      <c r="E19" s="181" t="s">
        <v>17</v>
      </c>
      <c r="F19" s="251">
        <v>374.6</v>
      </c>
      <c r="G19" s="251">
        <v>374.6</v>
      </c>
      <c r="H19" s="470">
        <v>316.10000000000002</v>
      </c>
      <c r="I19" s="645" t="s">
        <v>399</v>
      </c>
      <c r="J19" s="639" t="s">
        <v>400</v>
      </c>
      <c r="K19" s="639" t="s">
        <v>1176</v>
      </c>
      <c r="L19" s="645" t="s">
        <v>1177</v>
      </c>
      <c r="M19" s="552"/>
    </row>
    <row r="20" spans="1:13" ht="25.5" customHeight="1" x14ac:dyDescent="0.25">
      <c r="A20" s="644"/>
      <c r="B20" s="644"/>
      <c r="C20" s="644"/>
      <c r="D20" s="660"/>
      <c r="E20" s="249" t="s">
        <v>2</v>
      </c>
      <c r="F20" s="251">
        <v>135</v>
      </c>
      <c r="G20" s="251">
        <v>140.30000000000001</v>
      </c>
      <c r="H20" s="470">
        <v>140.19999999999999</v>
      </c>
      <c r="I20" s="645"/>
      <c r="J20" s="639"/>
      <c r="K20" s="639"/>
      <c r="L20" s="645"/>
      <c r="M20" s="552"/>
    </row>
    <row r="21" spans="1:13" ht="25.5" customHeight="1" x14ac:dyDescent="0.25">
      <c r="A21" s="644"/>
      <c r="B21" s="644"/>
      <c r="C21" s="644"/>
      <c r="D21" s="660"/>
      <c r="E21" s="249" t="s">
        <v>4</v>
      </c>
      <c r="F21" s="251">
        <v>0</v>
      </c>
      <c r="G21" s="251">
        <v>0</v>
      </c>
      <c r="H21" s="470">
        <v>0</v>
      </c>
      <c r="I21" s="645"/>
      <c r="J21" s="639"/>
      <c r="K21" s="639"/>
      <c r="L21" s="645"/>
      <c r="M21" s="552"/>
    </row>
    <row r="22" spans="1:13" ht="27.75" customHeight="1" x14ac:dyDescent="0.25">
      <c r="A22" s="644"/>
      <c r="B22" s="644"/>
      <c r="C22" s="644"/>
      <c r="D22" s="660"/>
      <c r="E22" s="249" t="s">
        <v>21</v>
      </c>
      <c r="F22" s="251">
        <v>12.2</v>
      </c>
      <c r="G22" s="251">
        <v>12.2</v>
      </c>
      <c r="H22" s="470">
        <v>11.2</v>
      </c>
      <c r="I22" s="645"/>
      <c r="J22" s="639"/>
      <c r="K22" s="639"/>
      <c r="L22" s="645"/>
      <c r="M22" s="552"/>
    </row>
    <row r="23" spans="1:13" ht="90" customHeight="1" x14ac:dyDescent="0.25">
      <c r="A23" s="250" t="s">
        <v>154</v>
      </c>
      <c r="B23" s="250" t="s">
        <v>154</v>
      </c>
      <c r="C23" s="250" t="s">
        <v>157</v>
      </c>
      <c r="D23" s="253" t="s">
        <v>568</v>
      </c>
      <c r="E23" s="249" t="s">
        <v>17</v>
      </c>
      <c r="F23" s="251">
        <v>9.4</v>
      </c>
      <c r="G23" s="251">
        <v>9.4</v>
      </c>
      <c r="H23" s="470">
        <v>7.8</v>
      </c>
      <c r="I23" s="249" t="s">
        <v>205</v>
      </c>
      <c r="J23" s="273">
        <v>325</v>
      </c>
      <c r="K23" s="273">
        <v>320</v>
      </c>
      <c r="L23" s="167" t="s">
        <v>1180</v>
      </c>
      <c r="M23" s="552"/>
    </row>
    <row r="24" spans="1:13" ht="27.75" customHeight="1" x14ac:dyDescent="0.25">
      <c r="A24" s="246" t="s">
        <v>154</v>
      </c>
      <c r="B24" s="246" t="s">
        <v>154</v>
      </c>
      <c r="C24" s="246" t="s">
        <v>158</v>
      </c>
      <c r="D24" s="211" t="s">
        <v>238</v>
      </c>
      <c r="E24" s="167" t="s">
        <v>17</v>
      </c>
      <c r="F24" s="251">
        <v>262.8</v>
      </c>
      <c r="G24" s="251">
        <v>262.8</v>
      </c>
      <c r="H24" s="470">
        <v>256.10000000000002</v>
      </c>
      <c r="I24" s="203" t="s">
        <v>218</v>
      </c>
      <c r="J24" s="272">
        <v>40</v>
      </c>
      <c r="K24" s="272">
        <v>64</v>
      </c>
      <c r="L24" s="656" t="s">
        <v>1174</v>
      </c>
      <c r="M24" s="552"/>
    </row>
    <row r="25" spans="1:13" ht="26.25" customHeight="1" x14ac:dyDescent="0.25">
      <c r="A25" s="247"/>
      <c r="B25" s="247"/>
      <c r="C25" s="247"/>
      <c r="D25" s="212"/>
      <c r="E25" s="167" t="s">
        <v>2</v>
      </c>
      <c r="F25" s="251">
        <v>229.1</v>
      </c>
      <c r="G25" s="251">
        <v>229.1</v>
      </c>
      <c r="H25" s="470">
        <v>245.4</v>
      </c>
      <c r="I25" s="204"/>
      <c r="J25" s="278"/>
      <c r="K25" s="278"/>
      <c r="L25" s="667"/>
      <c r="M25" s="552"/>
    </row>
    <row r="26" spans="1:13" ht="118.5" customHeight="1" x14ac:dyDescent="0.25">
      <c r="A26" s="250" t="s">
        <v>154</v>
      </c>
      <c r="B26" s="250" t="s">
        <v>154</v>
      </c>
      <c r="C26" s="250" t="s">
        <v>159</v>
      </c>
      <c r="D26" s="253" t="s">
        <v>172</v>
      </c>
      <c r="E26" s="249" t="s">
        <v>2</v>
      </c>
      <c r="F26" s="251">
        <v>5</v>
      </c>
      <c r="G26" s="251">
        <v>5</v>
      </c>
      <c r="H26" s="470">
        <v>5</v>
      </c>
      <c r="I26" s="38" t="s">
        <v>627</v>
      </c>
      <c r="J26" s="273">
        <v>8</v>
      </c>
      <c r="K26" s="273">
        <v>10</v>
      </c>
      <c r="L26" s="38" t="s">
        <v>954</v>
      </c>
      <c r="M26" s="552"/>
    </row>
    <row r="27" spans="1:13" ht="84" customHeight="1" x14ac:dyDescent="0.25">
      <c r="A27" s="250" t="s">
        <v>154</v>
      </c>
      <c r="B27" s="250" t="s">
        <v>154</v>
      </c>
      <c r="C27" s="250" t="s">
        <v>160</v>
      </c>
      <c r="D27" s="253" t="s">
        <v>395</v>
      </c>
      <c r="E27" s="249" t="s">
        <v>2</v>
      </c>
      <c r="F27" s="251">
        <v>69</v>
      </c>
      <c r="G27" s="251">
        <v>69</v>
      </c>
      <c r="H27" s="470">
        <v>63.5</v>
      </c>
      <c r="I27" s="249" t="s">
        <v>396</v>
      </c>
      <c r="J27" s="273">
        <v>600</v>
      </c>
      <c r="K27" s="273">
        <v>700</v>
      </c>
      <c r="L27" s="249" t="s">
        <v>957</v>
      </c>
      <c r="M27" s="552"/>
    </row>
    <row r="28" spans="1:13" ht="55.5" customHeight="1" x14ac:dyDescent="0.25">
      <c r="A28" s="250" t="s">
        <v>154</v>
      </c>
      <c r="B28" s="250" t="s">
        <v>154</v>
      </c>
      <c r="C28" s="250" t="s">
        <v>161</v>
      </c>
      <c r="D28" s="167" t="s">
        <v>632</v>
      </c>
      <c r="E28" s="249" t="s">
        <v>2</v>
      </c>
      <c r="F28" s="251">
        <v>98</v>
      </c>
      <c r="G28" s="251">
        <v>98</v>
      </c>
      <c r="H28" s="470">
        <v>88.9</v>
      </c>
      <c r="I28" s="249" t="s">
        <v>394</v>
      </c>
      <c r="J28" s="273">
        <v>250</v>
      </c>
      <c r="K28" s="273">
        <v>247</v>
      </c>
      <c r="L28" s="249" t="s">
        <v>958</v>
      </c>
      <c r="M28" s="552"/>
    </row>
    <row r="29" spans="1:13" ht="81" customHeight="1" x14ac:dyDescent="0.25">
      <c r="A29" s="246" t="s">
        <v>154</v>
      </c>
      <c r="B29" s="246" t="s">
        <v>154</v>
      </c>
      <c r="C29" s="246" t="s">
        <v>162</v>
      </c>
      <c r="D29" s="196" t="s">
        <v>569</v>
      </c>
      <c r="E29" s="249" t="s">
        <v>17</v>
      </c>
      <c r="F29" s="251">
        <v>155.80000000000001</v>
      </c>
      <c r="G29" s="251">
        <v>155.80000000000001</v>
      </c>
      <c r="H29" s="470">
        <v>155.80000000000001</v>
      </c>
      <c r="I29" s="196" t="s">
        <v>570</v>
      </c>
      <c r="J29" s="272">
        <v>17</v>
      </c>
      <c r="K29" s="272">
        <v>17</v>
      </c>
      <c r="L29" s="196" t="s">
        <v>953</v>
      </c>
      <c r="M29" s="552"/>
    </row>
    <row r="30" spans="1:13" ht="72" customHeight="1" x14ac:dyDescent="0.25">
      <c r="A30" s="246" t="s">
        <v>154</v>
      </c>
      <c r="B30" s="246" t="s">
        <v>154</v>
      </c>
      <c r="C30" s="246" t="s">
        <v>163</v>
      </c>
      <c r="D30" s="248" t="s">
        <v>548</v>
      </c>
      <c r="E30" s="258" t="s">
        <v>2</v>
      </c>
      <c r="F30" s="251">
        <v>50</v>
      </c>
      <c r="G30" s="251">
        <v>50</v>
      </c>
      <c r="H30" s="470">
        <v>50</v>
      </c>
      <c r="I30" s="504" t="s">
        <v>422</v>
      </c>
      <c r="J30" s="272">
        <v>35</v>
      </c>
      <c r="K30" s="272">
        <v>36</v>
      </c>
      <c r="L30" s="504" t="s">
        <v>952</v>
      </c>
      <c r="M30" s="552"/>
    </row>
    <row r="31" spans="1:13" ht="58.5" customHeight="1" x14ac:dyDescent="0.25">
      <c r="A31" s="250" t="s">
        <v>154</v>
      </c>
      <c r="B31" s="250" t="s">
        <v>154</v>
      </c>
      <c r="C31" s="250" t="s">
        <v>164</v>
      </c>
      <c r="D31" s="253" t="s">
        <v>357</v>
      </c>
      <c r="E31" s="258" t="s">
        <v>2</v>
      </c>
      <c r="F31" s="251">
        <v>14</v>
      </c>
      <c r="G31" s="251">
        <v>14</v>
      </c>
      <c r="H31" s="470">
        <v>10</v>
      </c>
      <c r="I31" s="249" t="s">
        <v>110</v>
      </c>
      <c r="J31" s="273">
        <v>110</v>
      </c>
      <c r="K31" s="273">
        <v>128</v>
      </c>
      <c r="L31" s="249" t="s">
        <v>950</v>
      </c>
      <c r="M31" s="552"/>
    </row>
    <row r="32" spans="1:13" ht="48" customHeight="1" x14ac:dyDescent="0.25">
      <c r="A32" s="250" t="s">
        <v>154</v>
      </c>
      <c r="B32" s="250" t="s">
        <v>154</v>
      </c>
      <c r="C32" s="250" t="s">
        <v>165</v>
      </c>
      <c r="D32" s="253" t="s">
        <v>420</v>
      </c>
      <c r="E32" s="249" t="s">
        <v>2</v>
      </c>
      <c r="F32" s="251">
        <v>50</v>
      </c>
      <c r="G32" s="251">
        <v>50</v>
      </c>
      <c r="H32" s="470">
        <v>1.6</v>
      </c>
      <c r="I32" s="253" t="s">
        <v>403</v>
      </c>
      <c r="J32" s="250" t="s">
        <v>402</v>
      </c>
      <c r="K32" s="250" t="s">
        <v>402</v>
      </c>
      <c r="L32" s="253" t="s">
        <v>1181</v>
      </c>
      <c r="M32" s="552"/>
    </row>
    <row r="33" spans="1:15" ht="70.5" customHeight="1" x14ac:dyDescent="0.25">
      <c r="A33" s="644" t="s">
        <v>154</v>
      </c>
      <c r="B33" s="644" t="s">
        <v>154</v>
      </c>
      <c r="C33" s="644" t="s">
        <v>20</v>
      </c>
      <c r="D33" s="661" t="s">
        <v>423</v>
      </c>
      <c r="E33" s="258" t="s">
        <v>2</v>
      </c>
      <c r="F33" s="251">
        <v>152.19999999999999</v>
      </c>
      <c r="G33" s="251">
        <v>152.19999999999999</v>
      </c>
      <c r="H33" s="470">
        <v>138.1</v>
      </c>
      <c r="I33" s="645" t="s">
        <v>220</v>
      </c>
      <c r="J33" s="639">
        <v>28</v>
      </c>
      <c r="K33" s="639">
        <v>27</v>
      </c>
      <c r="L33" s="645" t="s">
        <v>949</v>
      </c>
      <c r="M33" s="552"/>
    </row>
    <row r="34" spans="1:15" ht="64.5" customHeight="1" x14ac:dyDescent="0.25">
      <c r="A34" s="644"/>
      <c r="B34" s="644"/>
      <c r="C34" s="644"/>
      <c r="D34" s="661"/>
      <c r="E34" s="258" t="s">
        <v>17</v>
      </c>
      <c r="F34" s="251">
        <v>8.1</v>
      </c>
      <c r="G34" s="251">
        <v>8.1</v>
      </c>
      <c r="H34" s="470">
        <v>8.1</v>
      </c>
      <c r="I34" s="645"/>
      <c r="J34" s="639"/>
      <c r="K34" s="639"/>
      <c r="L34" s="645"/>
      <c r="M34" s="552"/>
    </row>
    <row r="35" spans="1:15" ht="45.75" customHeight="1" x14ac:dyDescent="0.25">
      <c r="A35" s="250" t="s">
        <v>154</v>
      </c>
      <c r="B35" s="250" t="s">
        <v>154</v>
      </c>
      <c r="C35" s="250" t="s">
        <v>3</v>
      </c>
      <c r="D35" s="253" t="s">
        <v>229</v>
      </c>
      <c r="E35" s="258" t="s">
        <v>2</v>
      </c>
      <c r="F35" s="251">
        <v>3</v>
      </c>
      <c r="G35" s="251">
        <v>3</v>
      </c>
      <c r="H35" s="470">
        <v>3</v>
      </c>
      <c r="I35" s="249" t="s">
        <v>206</v>
      </c>
      <c r="J35" s="273">
        <v>1</v>
      </c>
      <c r="K35" s="273">
        <v>1</v>
      </c>
      <c r="L35" s="249" t="s">
        <v>951</v>
      </c>
      <c r="M35" s="552"/>
    </row>
    <row r="36" spans="1:15" ht="16.5" customHeight="1" x14ac:dyDescent="0.25">
      <c r="A36" s="210" t="s">
        <v>154</v>
      </c>
      <c r="B36" s="210" t="s">
        <v>154</v>
      </c>
      <c r="C36" s="675" t="s">
        <v>147</v>
      </c>
      <c r="D36" s="675"/>
      <c r="E36" s="675"/>
      <c r="F36" s="82">
        <f>SUM(F11:F35)</f>
        <v>30894.899999999998</v>
      </c>
      <c r="G36" s="82">
        <f>SUM(G11:G35)</f>
        <v>31414</v>
      </c>
      <c r="H36" s="82">
        <f>SUM(H11:H35)</f>
        <v>31210.399999999994</v>
      </c>
      <c r="I36" s="252"/>
      <c r="J36" s="463"/>
      <c r="K36" s="463"/>
      <c r="L36" s="252"/>
      <c r="M36" s="552"/>
    </row>
    <row r="37" spans="1:15" ht="17.25" customHeight="1" x14ac:dyDescent="0.25">
      <c r="A37" s="210" t="s">
        <v>154</v>
      </c>
      <c r="B37" s="668" t="s">
        <v>111</v>
      </c>
      <c r="C37" s="668"/>
      <c r="D37" s="668"/>
      <c r="E37" s="668"/>
      <c r="F37" s="82">
        <f t="shared" ref="F37:H37" si="0">+F36</f>
        <v>30894.899999999998</v>
      </c>
      <c r="G37" s="82">
        <f t="shared" ref="G37" si="1">+G36</f>
        <v>31414</v>
      </c>
      <c r="H37" s="82">
        <f t="shared" si="0"/>
        <v>31210.399999999994</v>
      </c>
      <c r="I37" s="252"/>
      <c r="J37" s="464"/>
      <c r="K37" s="464"/>
      <c r="L37" s="252"/>
      <c r="M37" s="552"/>
    </row>
    <row r="38" spans="1:15" ht="17.25" customHeight="1" x14ac:dyDescent="0.25">
      <c r="A38" s="50"/>
      <c r="B38" s="50"/>
      <c r="C38" s="50"/>
      <c r="D38" s="257"/>
      <c r="E38" s="258" t="s">
        <v>2</v>
      </c>
      <c r="F38" s="251">
        <f>+F35+F33+F32+F31+F30+F28+F27+F26+F25+F20+F17+F13</f>
        <v>11632.8</v>
      </c>
      <c r="G38" s="251">
        <f>+G35+G33+G32+G31+G30+G28+G27+G26+G25+G20+G17+G13</f>
        <v>11963</v>
      </c>
      <c r="H38" s="251">
        <f>+H35+H33+H32+H31+H30+H28+H27+H26+H25+H20+H17+H13</f>
        <v>11932.5</v>
      </c>
      <c r="I38" s="252"/>
      <c r="J38" s="464"/>
      <c r="K38" s="464"/>
      <c r="L38" s="252"/>
      <c r="M38" s="552"/>
    </row>
    <row r="39" spans="1:15" ht="17.25" customHeight="1" x14ac:dyDescent="0.25">
      <c r="A39" s="50"/>
      <c r="B39" s="50"/>
      <c r="C39" s="50"/>
      <c r="D39" s="257"/>
      <c r="E39" s="258" t="s">
        <v>17</v>
      </c>
      <c r="F39" s="251">
        <f>+F34+F29+F24+F23+F19+F16+F11</f>
        <v>18161.100000000002</v>
      </c>
      <c r="G39" s="251">
        <f t="shared" ref="G39:H39" si="2">+G34+G29+G24+G23+G19+G16+G11</f>
        <v>18350</v>
      </c>
      <c r="H39" s="251">
        <f t="shared" si="2"/>
        <v>18291.100000000002</v>
      </c>
      <c r="I39" s="252"/>
      <c r="J39" s="464"/>
      <c r="K39" s="464"/>
      <c r="L39" s="252"/>
      <c r="M39" s="552"/>
    </row>
    <row r="40" spans="1:15" ht="17.25" customHeight="1" x14ac:dyDescent="0.25">
      <c r="A40" s="50"/>
      <c r="B40" s="50"/>
      <c r="C40" s="50"/>
      <c r="D40" s="257"/>
      <c r="E40" s="258" t="s">
        <v>4</v>
      </c>
      <c r="F40" s="251">
        <f>+F21+F14</f>
        <v>174.2</v>
      </c>
      <c r="G40" s="251">
        <f>+G21+G14</f>
        <v>174.2</v>
      </c>
      <c r="H40" s="251">
        <f>+H21+H14</f>
        <v>233.5</v>
      </c>
      <c r="I40" s="252"/>
      <c r="J40" s="464"/>
      <c r="K40" s="464"/>
      <c r="L40" s="252"/>
      <c r="M40" s="552"/>
    </row>
    <row r="41" spans="1:15" ht="17.25" customHeight="1" x14ac:dyDescent="0.25">
      <c r="A41" s="50"/>
      <c r="B41" s="50"/>
      <c r="C41" s="50"/>
      <c r="D41" s="257"/>
      <c r="E41" s="258" t="s">
        <v>5</v>
      </c>
      <c r="F41" s="251"/>
      <c r="G41" s="251"/>
      <c r="H41" s="251"/>
      <c r="I41" s="252"/>
      <c r="J41" s="464"/>
      <c r="K41" s="464"/>
      <c r="L41" s="252"/>
      <c r="M41" s="552"/>
    </row>
    <row r="42" spans="1:15" ht="17.25" customHeight="1" x14ac:dyDescent="0.25">
      <c r="A42" s="50"/>
      <c r="B42" s="50"/>
      <c r="C42" s="50"/>
      <c r="D42" s="257"/>
      <c r="E42" s="258" t="s">
        <v>21</v>
      </c>
      <c r="F42" s="251">
        <f>+F22+F18+F15</f>
        <v>926.8</v>
      </c>
      <c r="G42" s="251">
        <f>+G22+G18+G15</f>
        <v>926.8</v>
      </c>
      <c r="H42" s="251">
        <f>+H22+H18+H15</f>
        <v>753.3</v>
      </c>
      <c r="I42" s="252"/>
      <c r="J42" s="464"/>
      <c r="K42" s="464"/>
      <c r="L42" s="252"/>
      <c r="M42" s="552"/>
      <c r="N42" s="184"/>
      <c r="O42" s="184"/>
    </row>
    <row r="43" spans="1:15" ht="22.5" customHeight="1" x14ac:dyDescent="0.25">
      <c r="A43" s="50" t="s">
        <v>155</v>
      </c>
      <c r="B43" s="670" t="s">
        <v>397</v>
      </c>
      <c r="C43" s="670"/>
      <c r="D43" s="670"/>
      <c r="E43" s="670"/>
      <c r="F43" s="670"/>
      <c r="G43" s="670"/>
      <c r="H43" s="670"/>
      <c r="I43" s="670"/>
      <c r="J43" s="461"/>
      <c r="K43" s="461"/>
      <c r="L43" s="61"/>
      <c r="M43" s="552"/>
    </row>
    <row r="44" spans="1:15" ht="20.25" customHeight="1" x14ac:dyDescent="0.25">
      <c r="A44" s="50" t="s">
        <v>155</v>
      </c>
      <c r="B44" s="50" t="s">
        <v>154</v>
      </c>
      <c r="C44" s="670" t="s">
        <v>398</v>
      </c>
      <c r="D44" s="670"/>
      <c r="E44" s="670"/>
      <c r="F44" s="670"/>
      <c r="G44" s="670"/>
      <c r="H44" s="670"/>
      <c r="I44" s="670"/>
      <c r="J44" s="461"/>
      <c r="K44" s="461"/>
      <c r="L44" s="61"/>
      <c r="M44" s="552"/>
    </row>
    <row r="45" spans="1:15" ht="25.5" customHeight="1" x14ac:dyDescent="0.25">
      <c r="A45" s="644" t="s">
        <v>155</v>
      </c>
      <c r="B45" s="644" t="s">
        <v>154</v>
      </c>
      <c r="C45" s="669" t="s">
        <v>154</v>
      </c>
      <c r="D45" s="648" t="s">
        <v>356</v>
      </c>
      <c r="E45" s="249" t="s">
        <v>17</v>
      </c>
      <c r="F45" s="251">
        <v>474</v>
      </c>
      <c r="G45" s="251">
        <v>474</v>
      </c>
      <c r="H45" s="470">
        <v>855</v>
      </c>
      <c r="I45" s="648" t="s">
        <v>185</v>
      </c>
      <c r="J45" s="639">
        <v>100</v>
      </c>
      <c r="K45" s="639">
        <v>100</v>
      </c>
      <c r="L45" s="648" t="s">
        <v>955</v>
      </c>
      <c r="M45" s="552"/>
    </row>
    <row r="46" spans="1:15" ht="25.5" customHeight="1" x14ac:dyDescent="0.25">
      <c r="A46" s="644"/>
      <c r="B46" s="644"/>
      <c r="C46" s="669"/>
      <c r="D46" s="648"/>
      <c r="E46" s="249" t="s">
        <v>2</v>
      </c>
      <c r="F46" s="251">
        <v>0</v>
      </c>
      <c r="G46" s="251">
        <v>157.19999999999999</v>
      </c>
      <c r="H46" s="470">
        <v>57.2</v>
      </c>
      <c r="I46" s="648"/>
      <c r="J46" s="639"/>
      <c r="K46" s="639"/>
      <c r="L46" s="648"/>
      <c r="M46" s="552"/>
    </row>
    <row r="47" spans="1:15" ht="45" customHeight="1" x14ac:dyDescent="0.25">
      <c r="A47" s="274" t="s">
        <v>155</v>
      </c>
      <c r="B47" s="274" t="s">
        <v>154</v>
      </c>
      <c r="C47" s="274" t="s">
        <v>155</v>
      </c>
      <c r="D47" s="203" t="s">
        <v>362</v>
      </c>
      <c r="E47" s="249" t="s">
        <v>2</v>
      </c>
      <c r="F47" s="251">
        <v>30</v>
      </c>
      <c r="G47" s="251">
        <v>30</v>
      </c>
      <c r="H47" s="470">
        <v>30</v>
      </c>
      <c r="I47" s="167" t="s">
        <v>401</v>
      </c>
      <c r="J47" s="449">
        <v>100</v>
      </c>
      <c r="K47" s="449">
        <v>100</v>
      </c>
      <c r="L47" s="167" t="s">
        <v>956</v>
      </c>
      <c r="M47" s="552"/>
    </row>
    <row r="48" spans="1:15" ht="24" customHeight="1" x14ac:dyDescent="0.25">
      <c r="A48" s="644" t="s">
        <v>155</v>
      </c>
      <c r="B48" s="644" t="s">
        <v>154</v>
      </c>
      <c r="C48" s="644" t="s">
        <v>156</v>
      </c>
      <c r="D48" s="645" t="s">
        <v>170</v>
      </c>
      <c r="E48" s="249" t="s">
        <v>2</v>
      </c>
      <c r="F48" s="198">
        <v>124.1</v>
      </c>
      <c r="G48" s="198">
        <v>124.1</v>
      </c>
      <c r="H48" s="469">
        <v>86.7</v>
      </c>
      <c r="I48" s="645" t="s">
        <v>560</v>
      </c>
      <c r="J48" s="639">
        <v>100</v>
      </c>
      <c r="K48" s="639">
        <v>100</v>
      </c>
      <c r="L48" s="645" t="s">
        <v>948</v>
      </c>
      <c r="M48" s="552"/>
    </row>
    <row r="49" spans="1:13" ht="21.75" customHeight="1" x14ac:dyDescent="0.25">
      <c r="A49" s="644"/>
      <c r="B49" s="644"/>
      <c r="C49" s="644"/>
      <c r="D49" s="645"/>
      <c r="E49" s="249" t="s">
        <v>4</v>
      </c>
      <c r="F49" s="198">
        <v>33.4</v>
      </c>
      <c r="G49" s="198">
        <v>58.4</v>
      </c>
      <c r="H49" s="469">
        <v>56.1</v>
      </c>
      <c r="I49" s="645"/>
      <c r="J49" s="639"/>
      <c r="K49" s="639"/>
      <c r="L49" s="645"/>
      <c r="M49" s="552"/>
    </row>
    <row r="50" spans="1:13" ht="21.75" customHeight="1" x14ac:dyDescent="0.25">
      <c r="A50" s="644"/>
      <c r="B50" s="644"/>
      <c r="C50" s="644"/>
      <c r="D50" s="645"/>
      <c r="E50" s="249" t="s">
        <v>5</v>
      </c>
      <c r="F50" s="198">
        <v>3</v>
      </c>
      <c r="G50" s="198">
        <v>3</v>
      </c>
      <c r="H50" s="469">
        <v>5</v>
      </c>
      <c r="I50" s="645"/>
      <c r="J50" s="639"/>
      <c r="K50" s="639"/>
      <c r="L50" s="645"/>
      <c r="M50" s="552"/>
    </row>
    <row r="51" spans="1:13" ht="56.25" customHeight="1" x14ac:dyDescent="0.25">
      <c r="A51" s="250" t="s">
        <v>155</v>
      </c>
      <c r="B51" s="250" t="s">
        <v>154</v>
      </c>
      <c r="C51" s="256" t="s">
        <v>157</v>
      </c>
      <c r="D51" s="167" t="s">
        <v>612</v>
      </c>
      <c r="E51" s="201" t="s">
        <v>2</v>
      </c>
      <c r="F51" s="251">
        <v>100</v>
      </c>
      <c r="G51" s="251">
        <v>100</v>
      </c>
      <c r="H51" s="470">
        <v>94.2</v>
      </c>
      <c r="I51" s="167" t="s">
        <v>217</v>
      </c>
      <c r="J51" s="273">
        <v>4</v>
      </c>
      <c r="K51" s="273">
        <v>4</v>
      </c>
      <c r="L51" s="167" t="s">
        <v>960</v>
      </c>
      <c r="M51" s="552"/>
    </row>
    <row r="52" spans="1:13" ht="47.25" customHeight="1" x14ac:dyDescent="0.25">
      <c r="A52" s="246" t="s">
        <v>155</v>
      </c>
      <c r="B52" s="246" t="s">
        <v>154</v>
      </c>
      <c r="C52" s="259" t="s">
        <v>158</v>
      </c>
      <c r="D52" s="196" t="s">
        <v>549</v>
      </c>
      <c r="E52" s="249" t="s">
        <v>2</v>
      </c>
      <c r="F52" s="251">
        <v>50</v>
      </c>
      <c r="G52" s="251">
        <v>50</v>
      </c>
      <c r="H52" s="470">
        <v>50</v>
      </c>
      <c r="I52" s="196" t="s">
        <v>667</v>
      </c>
      <c r="J52" s="246" t="s">
        <v>514</v>
      </c>
      <c r="K52" s="246" t="s">
        <v>514</v>
      </c>
      <c r="L52" s="249" t="s">
        <v>959</v>
      </c>
      <c r="M52" s="552"/>
    </row>
    <row r="53" spans="1:13" ht="45" customHeight="1" x14ac:dyDescent="0.25">
      <c r="A53" s="246" t="s">
        <v>155</v>
      </c>
      <c r="B53" s="246" t="s">
        <v>154</v>
      </c>
      <c r="C53" s="246" t="s">
        <v>159</v>
      </c>
      <c r="D53" s="196" t="s">
        <v>499</v>
      </c>
      <c r="E53" s="249" t="s">
        <v>2</v>
      </c>
      <c r="F53" s="251">
        <v>20</v>
      </c>
      <c r="G53" s="251">
        <v>20</v>
      </c>
      <c r="H53" s="470">
        <v>20</v>
      </c>
      <c r="I53" s="196" t="s">
        <v>502</v>
      </c>
      <c r="J53" s="246" t="s">
        <v>753</v>
      </c>
      <c r="K53" s="246" t="s">
        <v>753</v>
      </c>
      <c r="L53" s="196" t="s">
        <v>1148</v>
      </c>
      <c r="M53" s="552"/>
    </row>
    <row r="54" spans="1:13" ht="33.75" customHeight="1" x14ac:dyDescent="0.25">
      <c r="A54" s="250" t="s">
        <v>155</v>
      </c>
      <c r="B54" s="250" t="s">
        <v>154</v>
      </c>
      <c r="C54" s="250" t="s">
        <v>160</v>
      </c>
      <c r="D54" s="253" t="s">
        <v>666</v>
      </c>
      <c r="E54" s="249" t="s">
        <v>2</v>
      </c>
      <c r="F54" s="251">
        <v>50</v>
      </c>
      <c r="G54" s="251">
        <v>50</v>
      </c>
      <c r="H54" s="470">
        <v>40.299999999999997</v>
      </c>
      <c r="I54" s="253" t="s">
        <v>185</v>
      </c>
      <c r="J54" s="250" t="s">
        <v>186</v>
      </c>
      <c r="K54" s="250" t="s">
        <v>186</v>
      </c>
      <c r="L54" s="253" t="s">
        <v>1149</v>
      </c>
      <c r="M54" s="552"/>
    </row>
    <row r="55" spans="1:13" ht="28.5" customHeight="1" x14ac:dyDescent="0.25">
      <c r="A55" s="642" t="s">
        <v>155</v>
      </c>
      <c r="B55" s="642" t="s">
        <v>154</v>
      </c>
      <c r="C55" s="642" t="s">
        <v>161</v>
      </c>
      <c r="D55" s="640" t="s">
        <v>590</v>
      </c>
      <c r="E55" s="249" t="s">
        <v>2</v>
      </c>
      <c r="F55" s="251">
        <v>30</v>
      </c>
      <c r="G55" s="251">
        <v>40</v>
      </c>
      <c r="H55" s="470">
        <v>20.6</v>
      </c>
      <c r="I55" s="640" t="s">
        <v>595</v>
      </c>
      <c r="J55" s="646" t="s">
        <v>616</v>
      </c>
      <c r="K55" s="646" t="s">
        <v>553</v>
      </c>
      <c r="L55" s="640" t="s">
        <v>1150</v>
      </c>
      <c r="M55" s="552"/>
    </row>
    <row r="56" spans="1:13" ht="27.75" customHeight="1" x14ac:dyDescent="0.25">
      <c r="A56" s="643"/>
      <c r="B56" s="643"/>
      <c r="C56" s="643"/>
      <c r="D56" s="641"/>
      <c r="E56" s="249" t="s">
        <v>14</v>
      </c>
      <c r="F56" s="251">
        <v>400</v>
      </c>
      <c r="G56" s="251">
        <v>400</v>
      </c>
      <c r="H56" s="470">
        <v>0</v>
      </c>
      <c r="I56" s="641"/>
      <c r="J56" s="647"/>
      <c r="K56" s="647"/>
      <c r="L56" s="641"/>
      <c r="M56" s="552"/>
    </row>
    <row r="57" spans="1:13" ht="23.25" customHeight="1" x14ac:dyDescent="0.25">
      <c r="A57" s="663" t="s">
        <v>155</v>
      </c>
      <c r="B57" s="642" t="s">
        <v>154</v>
      </c>
      <c r="C57" s="663" t="s">
        <v>163</v>
      </c>
      <c r="D57" s="663" t="s">
        <v>725</v>
      </c>
      <c r="E57" s="249" t="s">
        <v>2</v>
      </c>
      <c r="F57" s="251">
        <v>5</v>
      </c>
      <c r="G57" s="251">
        <v>5</v>
      </c>
      <c r="H57" s="470">
        <v>5</v>
      </c>
      <c r="I57" s="640" t="s">
        <v>729</v>
      </c>
      <c r="J57" s="646" t="s">
        <v>186</v>
      </c>
      <c r="K57" s="646" t="s">
        <v>186</v>
      </c>
      <c r="L57" s="640" t="s">
        <v>961</v>
      </c>
      <c r="M57" s="552"/>
    </row>
    <row r="58" spans="1:13" ht="21.75" customHeight="1" x14ac:dyDescent="0.25">
      <c r="A58" s="664"/>
      <c r="B58" s="643"/>
      <c r="C58" s="664"/>
      <c r="D58" s="664"/>
      <c r="E58" s="249" t="s">
        <v>13</v>
      </c>
      <c r="F58" s="251">
        <v>5</v>
      </c>
      <c r="G58" s="251">
        <v>5</v>
      </c>
      <c r="H58" s="470">
        <v>3.6</v>
      </c>
      <c r="I58" s="641"/>
      <c r="J58" s="647"/>
      <c r="K58" s="647"/>
      <c r="L58" s="641"/>
      <c r="M58" s="552"/>
    </row>
    <row r="59" spans="1:13" ht="43.5" customHeight="1" x14ac:dyDescent="0.25">
      <c r="A59" s="259" t="s">
        <v>155</v>
      </c>
      <c r="B59" s="259" t="s">
        <v>154</v>
      </c>
      <c r="C59" s="259" t="s">
        <v>164</v>
      </c>
      <c r="D59" s="95" t="s">
        <v>726</v>
      </c>
      <c r="E59" s="249" t="s">
        <v>727</v>
      </c>
      <c r="F59" s="251">
        <v>25</v>
      </c>
      <c r="G59" s="251">
        <v>25</v>
      </c>
      <c r="H59" s="470">
        <v>25</v>
      </c>
      <c r="I59" s="248" t="s">
        <v>728</v>
      </c>
      <c r="J59" s="259" t="s">
        <v>186</v>
      </c>
      <c r="K59" s="259" t="s">
        <v>186</v>
      </c>
      <c r="L59" s="248" t="s">
        <v>962</v>
      </c>
      <c r="M59" s="552"/>
    </row>
    <row r="60" spans="1:13" ht="27.75" customHeight="1" x14ac:dyDescent="0.25">
      <c r="A60" s="646" t="s">
        <v>155</v>
      </c>
      <c r="B60" s="646" t="s">
        <v>154</v>
      </c>
      <c r="C60" s="646" t="s">
        <v>165</v>
      </c>
      <c r="D60" s="640" t="s">
        <v>756</v>
      </c>
      <c r="E60" s="249" t="s">
        <v>2</v>
      </c>
      <c r="F60" s="251">
        <v>0</v>
      </c>
      <c r="G60" s="251">
        <v>0.5</v>
      </c>
      <c r="H60" s="470">
        <v>0</v>
      </c>
      <c r="I60" s="640" t="s">
        <v>777</v>
      </c>
      <c r="J60" s="642" t="s">
        <v>402</v>
      </c>
      <c r="K60" s="642" t="s">
        <v>402</v>
      </c>
      <c r="L60" s="640" t="s">
        <v>947</v>
      </c>
      <c r="M60" s="552"/>
    </row>
    <row r="61" spans="1:13" ht="21" customHeight="1" x14ac:dyDescent="0.25">
      <c r="A61" s="647"/>
      <c r="B61" s="647"/>
      <c r="C61" s="647"/>
      <c r="D61" s="641"/>
      <c r="E61" s="249" t="s">
        <v>4</v>
      </c>
      <c r="F61" s="251">
        <v>0</v>
      </c>
      <c r="G61" s="251">
        <v>6.2</v>
      </c>
      <c r="H61" s="470">
        <v>0</v>
      </c>
      <c r="I61" s="641"/>
      <c r="J61" s="643"/>
      <c r="K61" s="643"/>
      <c r="L61" s="641"/>
      <c r="M61" s="552"/>
    </row>
    <row r="62" spans="1:13" ht="20.25" customHeight="1" x14ac:dyDescent="0.25">
      <c r="A62" s="50" t="s">
        <v>155</v>
      </c>
      <c r="B62" s="50" t="s">
        <v>154</v>
      </c>
      <c r="C62" s="674" t="s">
        <v>147</v>
      </c>
      <c r="D62" s="674"/>
      <c r="E62" s="674"/>
      <c r="F62" s="82">
        <f>SUM(F45:F61)</f>
        <v>1349.5</v>
      </c>
      <c r="G62" s="82">
        <f>SUM(G45:G61)</f>
        <v>1548.4</v>
      </c>
      <c r="H62" s="82">
        <f>SUM(H45:H61)</f>
        <v>1348.6999999999998</v>
      </c>
      <c r="I62" s="66"/>
      <c r="J62" s="465"/>
      <c r="K62" s="465"/>
      <c r="L62" s="66"/>
      <c r="M62" s="552"/>
    </row>
    <row r="63" spans="1:13" ht="16.5" customHeight="1" x14ac:dyDescent="0.25">
      <c r="A63" s="50" t="s">
        <v>155</v>
      </c>
      <c r="B63" s="659" t="s">
        <v>111</v>
      </c>
      <c r="C63" s="659"/>
      <c r="D63" s="659"/>
      <c r="E63" s="659"/>
      <c r="F63" s="81">
        <f t="shared" ref="F63:H63" si="3">+F62</f>
        <v>1349.5</v>
      </c>
      <c r="G63" s="81">
        <f t="shared" ref="G63" si="4">+G62</f>
        <v>1548.4</v>
      </c>
      <c r="H63" s="81">
        <f t="shared" si="3"/>
        <v>1348.6999999999998</v>
      </c>
      <c r="I63" s="78"/>
      <c r="J63" s="466"/>
      <c r="K63" s="466"/>
      <c r="L63" s="78"/>
      <c r="M63" s="552"/>
    </row>
    <row r="64" spans="1:13" ht="20.25" customHeight="1" x14ac:dyDescent="0.25">
      <c r="A64" s="681" t="s">
        <v>149</v>
      </c>
      <c r="B64" s="681"/>
      <c r="C64" s="681"/>
      <c r="D64" s="681"/>
      <c r="E64" s="681"/>
      <c r="F64" s="179">
        <f>+F63+F37</f>
        <v>32244.399999999998</v>
      </c>
      <c r="G64" s="179">
        <f>+G63+G37</f>
        <v>32962.400000000001</v>
      </c>
      <c r="H64" s="179">
        <f>+H63+H37</f>
        <v>32559.099999999995</v>
      </c>
      <c r="I64" s="553"/>
      <c r="J64" s="372"/>
      <c r="K64" s="372"/>
      <c r="L64" s="390"/>
    </row>
    <row r="65" spans="1:13" ht="14.25" customHeight="1" x14ac:dyDescent="0.25">
      <c r="A65" s="674" t="s">
        <v>169</v>
      </c>
      <c r="B65" s="674"/>
      <c r="C65" s="674"/>
      <c r="D65" s="674"/>
      <c r="E65" s="674"/>
      <c r="F65" s="508"/>
      <c r="G65" s="508"/>
      <c r="H65" s="508"/>
      <c r="I65" s="553"/>
      <c r="J65" s="372"/>
      <c r="K65" s="372"/>
      <c r="L65" s="390"/>
    </row>
    <row r="66" spans="1:13" ht="19.5" customHeight="1" x14ac:dyDescent="0.25">
      <c r="A66" s="680" t="s">
        <v>19</v>
      </c>
      <c r="B66" s="680"/>
      <c r="C66" s="680"/>
      <c r="D66" s="680"/>
      <c r="E66" s="680"/>
      <c r="F66" s="180">
        <f t="shared" ref="F66:H66" si="5">SUM(F67:F72)</f>
        <v>32028.799999999999</v>
      </c>
      <c r="G66" s="180">
        <f t="shared" si="5"/>
        <v>32715.599999999999</v>
      </c>
      <c r="H66" s="180">
        <f t="shared" si="5"/>
        <v>32260.9</v>
      </c>
      <c r="I66" s="553"/>
      <c r="J66" s="372"/>
      <c r="K66" s="372"/>
      <c r="L66" s="390"/>
    </row>
    <row r="67" spans="1:13" ht="14.25" customHeight="1" x14ac:dyDescent="0.25">
      <c r="A67" s="658" t="s">
        <v>112</v>
      </c>
      <c r="B67" s="658"/>
      <c r="C67" s="658"/>
      <c r="D67" s="658"/>
      <c r="E67" s="658"/>
      <c r="F67" s="97">
        <f>+F55+F54+F53+F52+F51+F48+F47+F46+F38+F57+F59+F60</f>
        <v>12066.9</v>
      </c>
      <c r="G67" s="97">
        <f t="shared" ref="G67:H67" si="6">+G55+G54+G53+G52+G51+G48+G47+G46+G38+G57+G59+G60</f>
        <v>12564.8</v>
      </c>
      <c r="H67" s="609">
        <f t="shared" si="6"/>
        <v>12361.5</v>
      </c>
      <c r="I67" s="553"/>
      <c r="J67" s="372"/>
      <c r="K67" s="372"/>
      <c r="L67" s="390"/>
    </row>
    <row r="68" spans="1:13" ht="15.75" customHeight="1" x14ac:dyDescent="0.25">
      <c r="A68" s="658" t="s">
        <v>180</v>
      </c>
      <c r="B68" s="658"/>
      <c r="C68" s="658"/>
      <c r="D68" s="658"/>
      <c r="E68" s="658"/>
      <c r="F68" s="115">
        <f>+F45+F39</f>
        <v>18635.100000000002</v>
      </c>
      <c r="G68" s="115">
        <f>+G45+G39</f>
        <v>18824</v>
      </c>
      <c r="H68" s="610">
        <f>+H45+H39</f>
        <v>19146.100000000002</v>
      </c>
      <c r="I68" s="553"/>
      <c r="J68" s="372"/>
      <c r="K68" s="372"/>
      <c r="L68" s="390"/>
    </row>
    <row r="69" spans="1:13" ht="16.5" customHeight="1" x14ac:dyDescent="0.25">
      <c r="A69" s="658" t="s">
        <v>113</v>
      </c>
      <c r="B69" s="658"/>
      <c r="C69" s="658"/>
      <c r="D69" s="658"/>
      <c r="E69" s="658"/>
      <c r="F69" s="115"/>
      <c r="G69" s="115"/>
      <c r="H69" s="610"/>
      <c r="I69" s="553"/>
      <c r="J69" s="372"/>
      <c r="K69" s="372"/>
      <c r="L69" s="390"/>
    </row>
    <row r="70" spans="1:13" ht="15" customHeight="1" x14ac:dyDescent="0.25">
      <c r="A70" s="658" t="s">
        <v>114</v>
      </c>
      <c r="B70" s="658"/>
      <c r="C70" s="658"/>
      <c r="D70" s="658"/>
      <c r="E70" s="658"/>
      <c r="F70" s="115">
        <f>+F42</f>
        <v>926.8</v>
      </c>
      <c r="G70" s="115">
        <f>+G42</f>
        <v>926.8</v>
      </c>
      <c r="H70" s="610">
        <f>+H42</f>
        <v>753.3</v>
      </c>
      <c r="I70" s="553"/>
      <c r="J70" s="372"/>
      <c r="K70" s="372"/>
      <c r="L70" s="390"/>
    </row>
    <row r="71" spans="1:13" ht="13.5" customHeight="1" x14ac:dyDescent="0.25">
      <c r="A71" s="658" t="s">
        <v>117</v>
      </c>
      <c r="B71" s="658"/>
      <c r="C71" s="658"/>
      <c r="D71" s="658"/>
      <c r="E71" s="658"/>
      <c r="F71" s="97">
        <f>+F56</f>
        <v>400</v>
      </c>
      <c r="G71" s="97">
        <f>+G56</f>
        <v>400</v>
      </c>
      <c r="H71" s="609">
        <f>+H56</f>
        <v>0</v>
      </c>
      <c r="I71" s="553"/>
      <c r="J71" s="372"/>
      <c r="K71" s="372"/>
      <c r="L71" s="390"/>
    </row>
    <row r="72" spans="1:13" ht="12.75" customHeight="1" x14ac:dyDescent="0.25">
      <c r="A72" s="658" t="s">
        <v>118</v>
      </c>
      <c r="B72" s="658"/>
      <c r="C72" s="658"/>
      <c r="D72" s="658"/>
      <c r="E72" s="658"/>
      <c r="F72" s="115"/>
      <c r="G72" s="115"/>
      <c r="H72" s="610"/>
      <c r="I72" s="553"/>
      <c r="J72" s="372"/>
      <c r="K72" s="372"/>
      <c r="L72" s="390"/>
    </row>
    <row r="73" spans="1:13" ht="16.5" customHeight="1" x14ac:dyDescent="0.25">
      <c r="A73" s="682" t="s">
        <v>18</v>
      </c>
      <c r="B73" s="682"/>
      <c r="C73" s="682"/>
      <c r="D73" s="682"/>
      <c r="E73" s="682"/>
      <c r="F73" s="180">
        <f t="shared" ref="F73:H73" si="7">+F74+F75+F76+F77</f>
        <v>215.6</v>
      </c>
      <c r="G73" s="180">
        <f t="shared" si="7"/>
        <v>246.79999999999998</v>
      </c>
      <c r="H73" s="180">
        <f t="shared" si="7"/>
        <v>298.20000000000005</v>
      </c>
      <c r="I73" s="553"/>
      <c r="J73" s="372"/>
      <c r="K73" s="372"/>
      <c r="L73" s="390"/>
    </row>
    <row r="74" spans="1:13" ht="12.75" customHeight="1" x14ac:dyDescent="0.25">
      <c r="A74" s="658" t="s">
        <v>115</v>
      </c>
      <c r="B74" s="658"/>
      <c r="C74" s="658"/>
      <c r="D74" s="658"/>
      <c r="E74" s="658"/>
      <c r="F74" s="97">
        <f>+F49+F40+F61</f>
        <v>207.6</v>
      </c>
      <c r="G74" s="97">
        <f t="shared" ref="G74:H74" si="8">+G49+G40+G61</f>
        <v>238.79999999999998</v>
      </c>
      <c r="H74" s="609">
        <f t="shared" si="8"/>
        <v>289.60000000000002</v>
      </c>
      <c r="I74" s="553"/>
      <c r="J74" s="372"/>
      <c r="K74" s="372"/>
      <c r="L74" s="390"/>
    </row>
    <row r="75" spans="1:13" ht="12.75" customHeight="1" x14ac:dyDescent="0.25">
      <c r="A75" s="658" t="s">
        <v>116</v>
      </c>
      <c r="B75" s="658"/>
      <c r="C75" s="658"/>
      <c r="D75" s="658"/>
      <c r="E75" s="658"/>
      <c r="F75" s="97">
        <f>+F50+F41</f>
        <v>3</v>
      </c>
      <c r="G75" s="97">
        <f>+G50+G41</f>
        <v>3</v>
      </c>
      <c r="H75" s="609">
        <f>+H50+H41</f>
        <v>5</v>
      </c>
      <c r="I75" s="553"/>
      <c r="J75" s="372"/>
      <c r="K75" s="372"/>
      <c r="L75" s="390"/>
    </row>
    <row r="76" spans="1:13" ht="12.75" customHeight="1" x14ac:dyDescent="0.25">
      <c r="A76" s="658" t="s">
        <v>119</v>
      </c>
      <c r="B76" s="658"/>
      <c r="C76" s="658"/>
      <c r="D76" s="658"/>
      <c r="E76" s="658"/>
      <c r="F76" s="97">
        <f t="shared" ref="F76:H76" si="9">+F58</f>
        <v>5</v>
      </c>
      <c r="G76" s="97">
        <f t="shared" ref="G76" si="10">+G58</f>
        <v>5</v>
      </c>
      <c r="H76" s="609">
        <f t="shared" si="9"/>
        <v>3.6</v>
      </c>
      <c r="I76" s="553"/>
      <c r="J76" s="372"/>
      <c r="K76" s="372"/>
      <c r="L76" s="390"/>
    </row>
    <row r="77" spans="1:13" ht="12.75" customHeight="1" x14ac:dyDescent="0.25">
      <c r="A77" s="658" t="s">
        <v>120</v>
      </c>
      <c r="B77" s="658"/>
      <c r="C77" s="658"/>
      <c r="D77" s="658"/>
      <c r="E77" s="658"/>
      <c r="F77" s="115"/>
      <c r="G77" s="115"/>
      <c r="H77" s="610"/>
      <c r="I77" s="553"/>
      <c r="J77" s="372"/>
      <c r="K77" s="372"/>
      <c r="L77" s="390"/>
    </row>
    <row r="78" spans="1:13" s="18" customFormat="1" ht="17.25" customHeight="1" x14ac:dyDescent="0.25">
      <c r="A78" s="676" t="s">
        <v>1191</v>
      </c>
      <c r="B78" s="676"/>
      <c r="C78" s="676"/>
      <c r="D78" s="676"/>
      <c r="E78" s="676"/>
      <c r="F78" s="676"/>
      <c r="G78" s="676"/>
      <c r="H78" s="676"/>
      <c r="I78" s="614"/>
      <c r="J78" s="615"/>
      <c r="K78" s="615"/>
      <c r="L78" s="614"/>
      <c r="M78" s="616"/>
    </row>
    <row r="79" spans="1:13" s="395" customFormat="1" ht="17.25" customHeight="1" x14ac:dyDescent="0.25">
      <c r="A79" s="676" t="s">
        <v>1192</v>
      </c>
      <c r="B79" s="676"/>
      <c r="C79" s="676"/>
      <c r="D79" s="676"/>
      <c r="E79" s="676"/>
      <c r="F79" s="676"/>
      <c r="G79" s="676"/>
      <c r="H79" s="676"/>
      <c r="I79" s="617"/>
    </row>
    <row r="80" spans="1:13" x14ac:dyDescent="0.25">
      <c r="I80" s="54"/>
      <c r="L80" s="54"/>
    </row>
    <row r="81" spans="9:12" x14ac:dyDescent="0.25">
      <c r="I81" s="54"/>
      <c r="L81" s="54"/>
    </row>
    <row r="82" spans="9:12" x14ac:dyDescent="0.25">
      <c r="I82" s="54"/>
      <c r="L82" s="54"/>
    </row>
    <row r="83" spans="9:12" x14ac:dyDescent="0.25">
      <c r="I83" s="54"/>
      <c r="L83" s="54"/>
    </row>
    <row r="84" spans="9:12" x14ac:dyDescent="0.25">
      <c r="I84" s="54"/>
      <c r="L84" s="54"/>
    </row>
    <row r="85" spans="9:12" x14ac:dyDescent="0.25">
      <c r="I85" s="54"/>
      <c r="L85" s="54"/>
    </row>
    <row r="86" spans="9:12" x14ac:dyDescent="0.25">
      <c r="I86" s="54"/>
      <c r="L86" s="54"/>
    </row>
    <row r="87" spans="9:12" x14ac:dyDescent="0.25">
      <c r="I87" s="54"/>
      <c r="L87" s="54"/>
    </row>
    <row r="88" spans="9:12" x14ac:dyDescent="0.25">
      <c r="I88" s="54"/>
      <c r="L88" s="54"/>
    </row>
    <row r="89" spans="9:12" x14ac:dyDescent="0.25">
      <c r="I89" s="54"/>
      <c r="L89" s="54"/>
    </row>
    <row r="90" spans="9:12" x14ac:dyDescent="0.25">
      <c r="I90" s="54"/>
      <c r="L90" s="54"/>
    </row>
    <row r="91" spans="9:12" x14ac:dyDescent="0.25">
      <c r="I91" s="54"/>
      <c r="L91" s="54"/>
    </row>
    <row r="92" spans="9:12" x14ac:dyDescent="0.25">
      <c r="I92" s="54"/>
      <c r="L92" s="54"/>
    </row>
    <row r="93" spans="9:12" x14ac:dyDescent="0.25">
      <c r="I93" s="54"/>
      <c r="L93" s="54"/>
    </row>
    <row r="94" spans="9:12" x14ac:dyDescent="0.25">
      <c r="I94" s="54"/>
      <c r="L94" s="54"/>
    </row>
    <row r="95" spans="9:12" x14ac:dyDescent="0.25">
      <c r="I95" s="54"/>
      <c r="L95" s="54"/>
    </row>
    <row r="96" spans="9:12" x14ac:dyDescent="0.25">
      <c r="I96" s="54"/>
      <c r="L96" s="54"/>
    </row>
    <row r="97" spans="9:12" x14ac:dyDescent="0.25">
      <c r="I97" s="54"/>
      <c r="L97" s="54"/>
    </row>
    <row r="98" spans="9:12" x14ac:dyDescent="0.25">
      <c r="I98" s="54"/>
      <c r="L98" s="54"/>
    </row>
    <row r="99" spans="9:12" x14ac:dyDescent="0.25">
      <c r="I99" s="54"/>
      <c r="L99" s="54"/>
    </row>
  </sheetData>
  <mergeCells count="117">
    <mergeCell ref="A79:H79"/>
    <mergeCell ref="J60:J61"/>
    <mergeCell ref="A76:E76"/>
    <mergeCell ref="B19:B22"/>
    <mergeCell ref="C10:L10"/>
    <mergeCell ref="B9:L9"/>
    <mergeCell ref="D60:D61"/>
    <mergeCell ref="L11:L15"/>
    <mergeCell ref="C19:C22"/>
    <mergeCell ref="K60:K61"/>
    <mergeCell ref="L60:L61"/>
    <mergeCell ref="A66:E66"/>
    <mergeCell ref="A74:E74"/>
    <mergeCell ref="A64:E64"/>
    <mergeCell ref="A67:E67"/>
    <mergeCell ref="A73:E73"/>
    <mergeCell ref="A70:E70"/>
    <mergeCell ref="A60:A61"/>
    <mergeCell ref="B60:B61"/>
    <mergeCell ref="C60:C61"/>
    <mergeCell ref="A75:E75"/>
    <mergeCell ref="L33:L34"/>
    <mergeCell ref="K14:K15"/>
    <mergeCell ref="A78:H78"/>
    <mergeCell ref="A77:E77"/>
    <mergeCell ref="A71:E71"/>
    <mergeCell ref="A68:E68"/>
    <mergeCell ref="A65:E65"/>
    <mergeCell ref="A69:E69"/>
    <mergeCell ref="I57:I58"/>
    <mergeCell ref="B57:B58"/>
    <mergeCell ref="C36:E36"/>
    <mergeCell ref="C44:I44"/>
    <mergeCell ref="I45:I46"/>
    <mergeCell ref="A48:A50"/>
    <mergeCell ref="D45:D46"/>
    <mergeCell ref="C62:E62"/>
    <mergeCell ref="I60:I61"/>
    <mergeCell ref="A57:A58"/>
    <mergeCell ref="C48:C50"/>
    <mergeCell ref="I48:I50"/>
    <mergeCell ref="D48:D50"/>
    <mergeCell ref="E11:E12"/>
    <mergeCell ref="B45:B46"/>
    <mergeCell ref="I14:I15"/>
    <mergeCell ref="B4:B7"/>
    <mergeCell ref="I5:I7"/>
    <mergeCell ref="H11:H12"/>
    <mergeCell ref="J57:J58"/>
    <mergeCell ref="C57:C58"/>
    <mergeCell ref="J14:J15"/>
    <mergeCell ref="J19:J22"/>
    <mergeCell ref="J33:J34"/>
    <mergeCell ref="J45:J46"/>
    <mergeCell ref="J48:J50"/>
    <mergeCell ref="L19:L22"/>
    <mergeCell ref="G4:G7"/>
    <mergeCell ref="G11:G12"/>
    <mergeCell ref="A8:I8"/>
    <mergeCell ref="E4:E7"/>
    <mergeCell ref="H4:H7"/>
    <mergeCell ref="D4:D7"/>
    <mergeCell ref="L24:L25"/>
    <mergeCell ref="A45:A46"/>
    <mergeCell ref="B37:E37"/>
    <mergeCell ref="C45:C46"/>
    <mergeCell ref="A4:A7"/>
    <mergeCell ref="B43:I43"/>
    <mergeCell ref="A33:A34"/>
    <mergeCell ref="K3:L3"/>
    <mergeCell ref="A19:A22"/>
    <mergeCell ref="J55:J56"/>
    <mergeCell ref="L5:L7"/>
    <mergeCell ref="L16:L18"/>
    <mergeCell ref="A72:E72"/>
    <mergeCell ref="B63:E63"/>
    <mergeCell ref="A16:A18"/>
    <mergeCell ref="A11:A15"/>
    <mergeCell ref="D19:D22"/>
    <mergeCell ref="I19:I22"/>
    <mergeCell ref="B16:B18"/>
    <mergeCell ref="B33:B34"/>
    <mergeCell ref="D33:D34"/>
    <mergeCell ref="D11:D15"/>
    <mergeCell ref="C16:C18"/>
    <mergeCell ref="I16:I18"/>
    <mergeCell ref="F11:F12"/>
    <mergeCell ref="C11:C15"/>
    <mergeCell ref="D16:D18"/>
    <mergeCell ref="B11:B15"/>
    <mergeCell ref="D57:D58"/>
    <mergeCell ref="K57:K58"/>
    <mergeCell ref="L57:L58"/>
    <mergeCell ref="I1:L1"/>
    <mergeCell ref="A2:L2"/>
    <mergeCell ref="K5:K7"/>
    <mergeCell ref="K19:K22"/>
    <mergeCell ref="D55:D56"/>
    <mergeCell ref="C55:C56"/>
    <mergeCell ref="B55:B56"/>
    <mergeCell ref="A55:A56"/>
    <mergeCell ref="I55:I56"/>
    <mergeCell ref="B48:B50"/>
    <mergeCell ref="I33:I34"/>
    <mergeCell ref="C33:C34"/>
    <mergeCell ref="K55:K56"/>
    <mergeCell ref="L55:L56"/>
    <mergeCell ref="L48:L50"/>
    <mergeCell ref="K33:K34"/>
    <mergeCell ref="K45:K46"/>
    <mergeCell ref="K48:K50"/>
    <mergeCell ref="L45:L46"/>
    <mergeCell ref="C4:C7"/>
    <mergeCell ref="F4:F7"/>
    <mergeCell ref="I4:L4"/>
    <mergeCell ref="I3:J3"/>
    <mergeCell ref="J5:J7"/>
  </mergeCells>
  <phoneticPr fontId="17" type="noConversion"/>
  <pageMargins left="0.19685039370078741" right="0.19685039370078741" top="0.51181102362204722" bottom="0.19685039370078741" header="0" footer="0"/>
  <pageSetup paperSize="9" scale="81"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44"/>
  <sheetViews>
    <sheetView zoomScale="85" zoomScaleNormal="85" workbookViewId="0">
      <pane ySplit="7" topLeftCell="A8" activePane="bottomLeft" state="frozen"/>
      <selection activeCell="F27" sqref="F27"/>
      <selection pane="bottomLeft" activeCell="F4" sqref="F4:F7"/>
    </sheetView>
  </sheetViews>
  <sheetFormatPr defaultColWidth="9.109375" defaultRowHeight="13.2" x14ac:dyDescent="0.25"/>
  <cols>
    <col min="1" max="1" width="3.88671875" style="176" customWidth="1"/>
    <col min="2" max="2" width="3.5546875" style="176" customWidth="1"/>
    <col min="3" max="3" width="4.33203125" style="176" customWidth="1"/>
    <col min="4" max="4" width="39.6640625" style="176" customWidth="1"/>
    <col min="5" max="5" width="7.109375" style="176" customWidth="1"/>
    <col min="6" max="6" width="14.5546875" style="150" customWidth="1"/>
    <col min="7" max="7" width="15.44140625" style="378" customWidth="1"/>
    <col min="8" max="8" width="14" style="150" customWidth="1"/>
    <col min="9" max="9" width="30.109375" style="150" customWidth="1"/>
    <col min="10" max="10" width="5.5546875" style="582" customWidth="1"/>
    <col min="11" max="11" width="5.5546875" style="434" customWidth="1"/>
    <col min="12" max="12" width="38" style="150" customWidth="1"/>
    <col min="13" max="13" width="7" style="576" customWidth="1"/>
    <col min="14" max="16384" width="9.109375" style="171"/>
  </cols>
  <sheetData>
    <row r="1" spans="1:13" ht="21" customHeight="1" x14ac:dyDescent="0.25">
      <c r="A1" s="149"/>
      <c r="B1" s="149"/>
      <c r="C1" s="149"/>
      <c r="D1" s="149"/>
      <c r="E1" s="149"/>
      <c r="G1" s="150"/>
      <c r="J1" s="718" t="s">
        <v>835</v>
      </c>
      <c r="K1" s="718"/>
      <c r="L1" s="718"/>
    </row>
    <row r="2" spans="1:13" ht="21.75" customHeight="1" x14ac:dyDescent="0.25">
      <c r="A2" s="955" t="s">
        <v>850</v>
      </c>
      <c r="B2" s="955"/>
      <c r="C2" s="955"/>
      <c r="D2" s="955"/>
      <c r="E2" s="955"/>
      <c r="F2" s="955"/>
      <c r="G2" s="955"/>
      <c r="H2" s="955"/>
      <c r="I2" s="955"/>
      <c r="J2" s="955"/>
      <c r="K2" s="955"/>
      <c r="L2" s="955"/>
    </row>
    <row r="3" spans="1:13" ht="12.75" customHeight="1" x14ac:dyDescent="0.25">
      <c r="A3" s="151"/>
      <c r="B3" s="151"/>
      <c r="C3" s="151"/>
      <c r="D3" s="151"/>
      <c r="E3" s="152"/>
      <c r="F3" s="152"/>
      <c r="G3" s="152"/>
      <c r="H3" s="152"/>
      <c r="I3" s="797"/>
      <c r="J3" s="797"/>
      <c r="K3" s="797"/>
      <c r="L3" s="797"/>
    </row>
    <row r="4" spans="1:13" s="172" customFormat="1" ht="27" customHeight="1" x14ac:dyDescent="0.25">
      <c r="A4" s="649" t="s">
        <v>141</v>
      </c>
      <c r="B4" s="649" t="s">
        <v>142</v>
      </c>
      <c r="C4" s="649" t="s">
        <v>143</v>
      </c>
      <c r="D4" s="666" t="s">
        <v>144</v>
      </c>
      <c r="E4" s="649" t="s">
        <v>140</v>
      </c>
      <c r="F4" s="650" t="s">
        <v>840</v>
      </c>
      <c r="G4" s="650" t="s">
        <v>841</v>
      </c>
      <c r="H4" s="650" t="s">
        <v>946</v>
      </c>
      <c r="I4" s="650" t="s">
        <v>145</v>
      </c>
      <c r="J4" s="650"/>
      <c r="K4" s="650"/>
      <c r="L4" s="650"/>
      <c r="M4" s="577"/>
    </row>
    <row r="5" spans="1:13" s="172" customFormat="1" ht="32.25" customHeight="1" x14ac:dyDescent="0.25">
      <c r="A5" s="649"/>
      <c r="B5" s="649"/>
      <c r="C5" s="649"/>
      <c r="D5" s="666"/>
      <c r="E5" s="649"/>
      <c r="F5" s="650"/>
      <c r="G5" s="650"/>
      <c r="H5" s="650"/>
      <c r="I5" s="654" t="s">
        <v>146</v>
      </c>
      <c r="J5" s="749" t="s">
        <v>836</v>
      </c>
      <c r="K5" s="749" t="s">
        <v>837</v>
      </c>
      <c r="L5" s="653" t="s">
        <v>838</v>
      </c>
      <c r="M5" s="577"/>
    </row>
    <row r="6" spans="1:13" s="172" customFormat="1" ht="19.5" customHeight="1" x14ac:dyDescent="0.25">
      <c r="A6" s="649"/>
      <c r="B6" s="649"/>
      <c r="C6" s="649"/>
      <c r="D6" s="666"/>
      <c r="E6" s="649"/>
      <c r="F6" s="650"/>
      <c r="G6" s="650"/>
      <c r="H6" s="650"/>
      <c r="I6" s="654"/>
      <c r="J6" s="749"/>
      <c r="K6" s="749"/>
      <c r="L6" s="654"/>
      <c r="M6" s="577"/>
    </row>
    <row r="7" spans="1:13" s="172" customFormat="1" ht="45" customHeight="1" x14ac:dyDescent="0.25">
      <c r="A7" s="649"/>
      <c r="B7" s="649"/>
      <c r="C7" s="649"/>
      <c r="D7" s="666"/>
      <c r="E7" s="649"/>
      <c r="F7" s="650"/>
      <c r="G7" s="650"/>
      <c r="H7" s="650"/>
      <c r="I7" s="655"/>
      <c r="J7" s="749"/>
      <c r="K7" s="749"/>
      <c r="L7" s="655"/>
      <c r="M7" s="577"/>
    </row>
    <row r="8" spans="1:13" s="172" customFormat="1" ht="26.25" customHeight="1" x14ac:dyDescent="0.25">
      <c r="A8" s="936" t="s">
        <v>266</v>
      </c>
      <c r="B8" s="937"/>
      <c r="C8" s="937"/>
      <c r="D8" s="937"/>
      <c r="E8" s="937"/>
      <c r="F8" s="937"/>
      <c r="G8" s="937"/>
      <c r="H8" s="937"/>
      <c r="I8" s="937"/>
      <c r="J8" s="937"/>
      <c r="K8" s="937"/>
      <c r="L8" s="938"/>
      <c r="M8" s="577"/>
    </row>
    <row r="9" spans="1:13" ht="14.25" customHeight="1" x14ac:dyDescent="0.25">
      <c r="A9" s="153" t="s">
        <v>154</v>
      </c>
      <c r="B9" s="952" t="s">
        <v>541</v>
      </c>
      <c r="C9" s="952"/>
      <c r="D9" s="952"/>
      <c r="E9" s="952"/>
      <c r="F9" s="952"/>
      <c r="G9" s="952"/>
      <c r="H9" s="952"/>
      <c r="I9" s="952"/>
      <c r="J9" s="579"/>
      <c r="K9" s="579"/>
      <c r="L9" s="228"/>
    </row>
    <row r="10" spans="1:13" ht="14.25" customHeight="1" x14ac:dyDescent="0.25">
      <c r="A10" s="153" t="s">
        <v>154</v>
      </c>
      <c r="B10" s="154" t="s">
        <v>154</v>
      </c>
      <c r="C10" s="952" t="s">
        <v>105</v>
      </c>
      <c r="D10" s="952"/>
      <c r="E10" s="952"/>
      <c r="F10" s="952"/>
      <c r="G10" s="952"/>
      <c r="H10" s="952"/>
      <c r="I10" s="952"/>
      <c r="J10" s="579"/>
      <c r="K10" s="579"/>
      <c r="L10" s="228"/>
    </row>
    <row r="11" spans="1:13" s="98" customFormat="1" ht="59.25" customHeight="1" x14ac:dyDescent="0.25">
      <c r="A11" s="293" t="s">
        <v>154</v>
      </c>
      <c r="B11" s="293" t="s">
        <v>154</v>
      </c>
      <c r="C11" s="290" t="s">
        <v>154</v>
      </c>
      <c r="D11" s="188" t="s">
        <v>459</v>
      </c>
      <c r="E11" s="734" t="s">
        <v>2</v>
      </c>
      <c r="F11" s="761">
        <v>36</v>
      </c>
      <c r="G11" s="761">
        <v>36</v>
      </c>
      <c r="H11" s="761">
        <v>36</v>
      </c>
      <c r="I11" s="265" t="s">
        <v>827</v>
      </c>
      <c r="J11" s="477">
        <v>900</v>
      </c>
      <c r="K11" s="477">
        <v>1390</v>
      </c>
      <c r="L11" s="656" t="s">
        <v>894</v>
      </c>
      <c r="M11" s="565"/>
    </row>
    <row r="12" spans="1:13" s="173" customFormat="1" ht="53.25" customHeight="1" x14ac:dyDescent="0.25">
      <c r="A12" s="293" t="s">
        <v>154</v>
      </c>
      <c r="B12" s="293" t="s">
        <v>154</v>
      </c>
      <c r="C12" s="165" t="s">
        <v>235</v>
      </c>
      <c r="D12" s="155" t="s">
        <v>458</v>
      </c>
      <c r="E12" s="783"/>
      <c r="F12" s="861"/>
      <c r="G12" s="861"/>
      <c r="H12" s="861"/>
      <c r="I12" s="467" t="s">
        <v>893</v>
      </c>
      <c r="J12" s="580">
        <v>300</v>
      </c>
      <c r="K12" s="580">
        <v>480</v>
      </c>
      <c r="L12" s="657"/>
      <c r="M12" s="565"/>
    </row>
    <row r="13" spans="1:13" s="173" customFormat="1" ht="33.75" customHeight="1" x14ac:dyDescent="0.25">
      <c r="A13" s="293" t="s">
        <v>154</v>
      </c>
      <c r="B13" s="293" t="s">
        <v>154</v>
      </c>
      <c r="C13" s="165" t="s">
        <v>236</v>
      </c>
      <c r="D13" s="155" t="s">
        <v>600</v>
      </c>
      <c r="E13" s="735"/>
      <c r="F13" s="762"/>
      <c r="G13" s="762"/>
      <c r="H13" s="762"/>
      <c r="I13" s="174" t="s">
        <v>462</v>
      </c>
      <c r="J13" s="580">
        <v>110</v>
      </c>
      <c r="K13" s="580">
        <v>112</v>
      </c>
      <c r="L13" s="657"/>
      <c r="M13" s="565"/>
    </row>
    <row r="14" spans="1:13" s="173" customFormat="1" ht="44.25" customHeight="1" x14ac:dyDescent="0.25">
      <c r="A14" s="293" t="s">
        <v>154</v>
      </c>
      <c r="B14" s="293" t="s">
        <v>154</v>
      </c>
      <c r="C14" s="165" t="s">
        <v>237</v>
      </c>
      <c r="D14" s="155" t="s">
        <v>460</v>
      </c>
      <c r="E14" s="734" t="s">
        <v>13</v>
      </c>
      <c r="F14" s="761">
        <v>80</v>
      </c>
      <c r="G14" s="761">
        <v>80</v>
      </c>
      <c r="H14" s="761">
        <v>96.1</v>
      </c>
      <c r="I14" s="467" t="s">
        <v>601</v>
      </c>
      <c r="J14" s="580">
        <v>10</v>
      </c>
      <c r="K14" s="580">
        <v>10</v>
      </c>
      <c r="L14" s="657"/>
      <c r="M14" s="565"/>
    </row>
    <row r="15" spans="1:13" s="173" customFormat="1" ht="33.75" customHeight="1" x14ac:dyDescent="0.25">
      <c r="A15" s="293" t="s">
        <v>154</v>
      </c>
      <c r="B15" s="293" t="s">
        <v>154</v>
      </c>
      <c r="C15" s="165" t="s">
        <v>244</v>
      </c>
      <c r="D15" s="155" t="s">
        <v>461</v>
      </c>
      <c r="E15" s="783"/>
      <c r="F15" s="861"/>
      <c r="G15" s="861"/>
      <c r="H15" s="861"/>
      <c r="I15" s="953" t="s">
        <v>463</v>
      </c>
      <c r="J15" s="948">
        <v>2</v>
      </c>
      <c r="K15" s="948">
        <v>2</v>
      </c>
      <c r="L15" s="657"/>
      <c r="M15" s="565"/>
    </row>
    <row r="16" spans="1:13" s="173" customFormat="1" ht="45" customHeight="1" x14ac:dyDescent="0.25">
      <c r="A16" s="293" t="s">
        <v>154</v>
      </c>
      <c r="B16" s="293" t="s">
        <v>154</v>
      </c>
      <c r="C16" s="165" t="s">
        <v>315</v>
      </c>
      <c r="D16" s="155" t="s">
        <v>602</v>
      </c>
      <c r="E16" s="735"/>
      <c r="F16" s="762"/>
      <c r="G16" s="762"/>
      <c r="H16" s="762"/>
      <c r="I16" s="954"/>
      <c r="J16" s="949"/>
      <c r="K16" s="949"/>
      <c r="L16" s="667"/>
      <c r="M16" s="565"/>
    </row>
    <row r="17" spans="1:13" s="98" customFormat="1" ht="88.5" customHeight="1" x14ac:dyDescent="0.25">
      <c r="A17" s="789" t="s">
        <v>154</v>
      </c>
      <c r="B17" s="789" t="s">
        <v>154</v>
      </c>
      <c r="C17" s="732" t="s">
        <v>155</v>
      </c>
      <c r="D17" s="781" t="s">
        <v>852</v>
      </c>
      <c r="E17" s="298" t="s">
        <v>73</v>
      </c>
      <c r="F17" s="101">
        <v>32.700000000000003</v>
      </c>
      <c r="G17" s="101">
        <v>32.700000000000003</v>
      </c>
      <c r="H17" s="101">
        <v>32.6</v>
      </c>
      <c r="I17" s="693" t="s">
        <v>828</v>
      </c>
      <c r="J17" s="737">
        <v>49</v>
      </c>
      <c r="K17" s="737">
        <v>38</v>
      </c>
      <c r="L17" s="950" t="s">
        <v>907</v>
      </c>
      <c r="M17" s="565"/>
    </row>
    <row r="18" spans="1:13" s="98" customFormat="1" ht="96.75" customHeight="1" x14ac:dyDescent="0.25">
      <c r="A18" s="791"/>
      <c r="B18" s="791"/>
      <c r="C18" s="733"/>
      <c r="D18" s="782"/>
      <c r="E18" s="298" t="s">
        <v>2</v>
      </c>
      <c r="F18" s="101">
        <v>70</v>
      </c>
      <c r="G18" s="101">
        <v>70</v>
      </c>
      <c r="H18" s="101">
        <v>43.9</v>
      </c>
      <c r="I18" s="694"/>
      <c r="J18" s="738"/>
      <c r="K18" s="738"/>
      <c r="L18" s="951"/>
      <c r="M18" s="565"/>
    </row>
    <row r="19" spans="1:13" s="98" customFormat="1" ht="109.5" customHeight="1" x14ac:dyDescent="0.25">
      <c r="A19" s="298" t="s">
        <v>154</v>
      </c>
      <c r="B19" s="291" t="s">
        <v>154</v>
      </c>
      <c r="C19" s="290" t="s">
        <v>156</v>
      </c>
      <c r="D19" s="269" t="s">
        <v>457</v>
      </c>
      <c r="E19" s="298" t="s">
        <v>2</v>
      </c>
      <c r="F19" s="79">
        <v>3</v>
      </c>
      <c r="G19" s="79">
        <v>3</v>
      </c>
      <c r="H19" s="79">
        <v>3</v>
      </c>
      <c r="I19" s="207" t="s">
        <v>853</v>
      </c>
      <c r="J19" s="477">
        <v>1</v>
      </c>
      <c r="K19" s="477">
        <v>1</v>
      </c>
      <c r="L19" s="207" t="s">
        <v>854</v>
      </c>
      <c r="M19" s="565"/>
    </row>
    <row r="20" spans="1:13" ht="20.25" customHeight="1" x14ac:dyDescent="0.25">
      <c r="A20" s="156" t="s">
        <v>154</v>
      </c>
      <c r="B20" s="157" t="s">
        <v>154</v>
      </c>
      <c r="C20" s="959" t="s">
        <v>147</v>
      </c>
      <c r="D20" s="959"/>
      <c r="E20" s="959"/>
      <c r="F20" s="158">
        <f t="shared" ref="F20:H20" si="0">SUM(F11:F19)</f>
        <v>221.7</v>
      </c>
      <c r="G20" s="158">
        <f t="shared" ref="G20" si="1">SUM(G11:G19)</f>
        <v>221.7</v>
      </c>
      <c r="H20" s="158">
        <f t="shared" si="0"/>
        <v>211.6</v>
      </c>
      <c r="I20" s="159"/>
      <c r="J20" s="579"/>
      <c r="K20" s="579"/>
      <c r="L20" s="159"/>
      <c r="M20" s="565"/>
    </row>
    <row r="21" spans="1:13" ht="17.25" customHeight="1" x14ac:dyDescent="0.25">
      <c r="A21" s="156" t="s">
        <v>154</v>
      </c>
      <c r="B21" s="960" t="s">
        <v>148</v>
      </c>
      <c r="C21" s="960"/>
      <c r="D21" s="960"/>
      <c r="E21" s="960"/>
      <c r="F21" s="160">
        <f t="shared" ref="F21:H21" si="2">+F20</f>
        <v>221.7</v>
      </c>
      <c r="G21" s="160">
        <f t="shared" ref="G21" si="3">+G20</f>
        <v>221.7</v>
      </c>
      <c r="H21" s="160">
        <f t="shared" si="2"/>
        <v>211.6</v>
      </c>
      <c r="I21" s="159"/>
      <c r="J21" s="579"/>
      <c r="K21" s="579"/>
      <c r="L21" s="159"/>
      <c r="M21" s="565"/>
    </row>
    <row r="22" spans="1:13" s="98" customFormat="1" ht="18.75" customHeight="1" x14ac:dyDescent="0.25">
      <c r="A22" s="100" t="s">
        <v>155</v>
      </c>
      <c r="B22" s="919" t="s">
        <v>465</v>
      </c>
      <c r="C22" s="919"/>
      <c r="D22" s="919"/>
      <c r="E22" s="919"/>
      <c r="F22" s="919"/>
      <c r="G22" s="919"/>
      <c r="H22" s="919"/>
      <c r="I22" s="919"/>
      <c r="J22" s="393"/>
      <c r="K22" s="393"/>
      <c r="L22" s="298"/>
      <c r="M22" s="565"/>
    </row>
    <row r="23" spans="1:13" s="98" customFormat="1" ht="21" customHeight="1" x14ac:dyDescent="0.25">
      <c r="A23" s="100" t="s">
        <v>155</v>
      </c>
      <c r="B23" s="100" t="s">
        <v>154</v>
      </c>
      <c r="C23" s="919" t="s">
        <v>464</v>
      </c>
      <c r="D23" s="919"/>
      <c r="E23" s="919"/>
      <c r="F23" s="919"/>
      <c r="G23" s="919"/>
      <c r="H23" s="919"/>
      <c r="I23" s="919"/>
      <c r="J23" s="393"/>
      <c r="K23" s="393"/>
      <c r="L23" s="298"/>
      <c r="M23" s="565"/>
    </row>
    <row r="24" spans="1:13" s="98" customFormat="1" ht="174" customHeight="1" x14ac:dyDescent="0.25">
      <c r="A24" s="191" t="s">
        <v>155</v>
      </c>
      <c r="B24" s="191" t="s">
        <v>154</v>
      </c>
      <c r="C24" s="290" t="s">
        <v>154</v>
      </c>
      <c r="D24" s="191" t="s">
        <v>55</v>
      </c>
      <c r="E24" s="191" t="s">
        <v>13</v>
      </c>
      <c r="F24" s="102">
        <v>20</v>
      </c>
      <c r="G24" s="102">
        <v>20</v>
      </c>
      <c r="H24" s="102">
        <v>20</v>
      </c>
      <c r="I24" s="265" t="s">
        <v>336</v>
      </c>
      <c r="J24" s="262" t="s">
        <v>649</v>
      </c>
      <c r="K24" s="262" t="s">
        <v>337</v>
      </c>
      <c r="L24" s="258" t="s">
        <v>1115</v>
      </c>
      <c r="M24" s="565"/>
    </row>
    <row r="25" spans="1:13" ht="36" customHeight="1" x14ac:dyDescent="0.25">
      <c r="A25" s="732" t="s">
        <v>155</v>
      </c>
      <c r="B25" s="732" t="s">
        <v>154</v>
      </c>
      <c r="C25" s="732" t="s">
        <v>155</v>
      </c>
      <c r="D25" s="743" t="s">
        <v>603</v>
      </c>
      <c r="E25" s="191" t="s">
        <v>5</v>
      </c>
      <c r="F25" s="79">
        <v>2822</v>
      </c>
      <c r="G25" s="79">
        <v>0</v>
      </c>
      <c r="H25" s="79">
        <v>0</v>
      </c>
      <c r="I25" s="693" t="s">
        <v>908</v>
      </c>
      <c r="J25" s="739" t="s">
        <v>909</v>
      </c>
      <c r="K25" s="739" t="s">
        <v>909</v>
      </c>
      <c r="L25" s="693" t="s">
        <v>855</v>
      </c>
      <c r="M25" s="565"/>
    </row>
    <row r="26" spans="1:13" ht="37.5" customHeight="1" x14ac:dyDescent="0.25">
      <c r="A26" s="733"/>
      <c r="B26" s="733"/>
      <c r="C26" s="733"/>
      <c r="D26" s="744"/>
      <c r="E26" s="191" t="s">
        <v>17</v>
      </c>
      <c r="F26" s="79">
        <v>0</v>
      </c>
      <c r="G26" s="79">
        <v>27.3</v>
      </c>
      <c r="H26" s="79">
        <v>42.3</v>
      </c>
      <c r="I26" s="694"/>
      <c r="J26" s="740"/>
      <c r="K26" s="740"/>
      <c r="L26" s="694"/>
      <c r="M26" s="565"/>
    </row>
    <row r="27" spans="1:13" ht="17.25" customHeight="1" x14ac:dyDescent="0.25">
      <c r="A27" s="100" t="s">
        <v>156</v>
      </c>
      <c r="B27" s="100" t="s">
        <v>154</v>
      </c>
      <c r="C27" s="944" t="s">
        <v>147</v>
      </c>
      <c r="D27" s="944"/>
      <c r="E27" s="944"/>
      <c r="F27" s="121">
        <f t="shared" ref="F27:H27" si="4">SUM(F24:F26)</f>
        <v>2842</v>
      </c>
      <c r="G27" s="121">
        <f t="shared" si="4"/>
        <v>47.3</v>
      </c>
      <c r="H27" s="121">
        <f t="shared" si="4"/>
        <v>62.3</v>
      </c>
      <c r="I27" s="265"/>
      <c r="J27" s="579"/>
      <c r="K27" s="579"/>
      <c r="L27" s="265"/>
      <c r="M27" s="565"/>
    </row>
    <row r="28" spans="1:13" s="175" customFormat="1" ht="15.75" customHeight="1" x14ac:dyDescent="0.25">
      <c r="A28" s="99" t="s">
        <v>156</v>
      </c>
      <c r="B28" s="943" t="s">
        <v>148</v>
      </c>
      <c r="C28" s="943"/>
      <c r="D28" s="943"/>
      <c r="E28" s="943"/>
      <c r="F28" s="229">
        <f t="shared" ref="F28:H28" si="5">+F27</f>
        <v>2842</v>
      </c>
      <c r="G28" s="229">
        <f t="shared" ref="G28" si="6">+G27</f>
        <v>47.3</v>
      </c>
      <c r="H28" s="229">
        <f t="shared" si="5"/>
        <v>62.3</v>
      </c>
      <c r="I28" s="161"/>
      <c r="J28" s="581"/>
      <c r="K28" s="581"/>
      <c r="L28" s="161"/>
      <c r="M28" s="565"/>
    </row>
    <row r="29" spans="1:13" ht="17.25" customHeight="1" x14ac:dyDescent="0.25">
      <c r="A29" s="928" t="s">
        <v>149</v>
      </c>
      <c r="B29" s="928"/>
      <c r="C29" s="928"/>
      <c r="D29" s="928"/>
      <c r="E29" s="928"/>
      <c r="F29" s="374">
        <f t="shared" ref="F29:H29" si="7">+F28+F21</f>
        <v>3063.7</v>
      </c>
      <c r="G29" s="374">
        <f t="shared" si="7"/>
        <v>269</v>
      </c>
      <c r="H29" s="374">
        <f t="shared" si="7"/>
        <v>273.89999999999998</v>
      </c>
      <c r="I29" s="578"/>
      <c r="J29" s="434"/>
      <c r="L29" s="435"/>
    </row>
    <row r="30" spans="1:13" ht="14.25" customHeight="1" x14ac:dyDescent="0.25">
      <c r="A30" s="870" t="s">
        <v>169</v>
      </c>
      <c r="B30" s="871"/>
      <c r="C30" s="871"/>
      <c r="D30" s="871"/>
      <c r="E30" s="872"/>
      <c r="F30" s="631"/>
      <c r="G30" s="631"/>
      <c r="H30" s="631"/>
      <c r="I30" s="578"/>
      <c r="J30" s="434"/>
      <c r="L30" s="435"/>
    </row>
    <row r="31" spans="1:13" ht="16.5" customHeight="1" x14ac:dyDescent="0.25">
      <c r="A31" s="945" t="s">
        <v>19</v>
      </c>
      <c r="B31" s="946"/>
      <c r="C31" s="946"/>
      <c r="D31" s="946"/>
      <c r="E31" s="947"/>
      <c r="F31" s="375">
        <f t="shared" ref="F31:H31" si="8">SUM(F32:F37)</f>
        <v>109</v>
      </c>
      <c r="G31" s="375">
        <f t="shared" si="8"/>
        <v>136.30000000000001</v>
      </c>
      <c r="H31" s="375">
        <f t="shared" si="8"/>
        <v>125.2</v>
      </c>
      <c r="I31" s="578"/>
      <c r="J31" s="434"/>
      <c r="L31" s="435"/>
    </row>
    <row r="32" spans="1:13" x14ac:dyDescent="0.25">
      <c r="A32" s="956" t="s">
        <v>207</v>
      </c>
      <c r="B32" s="957"/>
      <c r="C32" s="957"/>
      <c r="D32" s="957"/>
      <c r="E32" s="958"/>
      <c r="F32" s="137">
        <f>+F19+F11+F18</f>
        <v>109</v>
      </c>
      <c r="G32" s="137">
        <f>+G19+G11+G18</f>
        <v>109</v>
      </c>
      <c r="H32" s="137">
        <f>+H19+H11+H18</f>
        <v>82.9</v>
      </c>
      <c r="I32" s="578"/>
      <c r="J32" s="434"/>
      <c r="L32" s="435"/>
    </row>
    <row r="33" spans="1:13" x14ac:dyDescent="0.25">
      <c r="A33" s="956" t="s">
        <v>208</v>
      </c>
      <c r="B33" s="957"/>
      <c r="C33" s="957"/>
      <c r="D33" s="957"/>
      <c r="E33" s="958"/>
      <c r="F33" s="138">
        <f t="shared" ref="F33:H33" si="9">+F26</f>
        <v>0</v>
      </c>
      <c r="G33" s="138">
        <f t="shared" si="9"/>
        <v>27.3</v>
      </c>
      <c r="H33" s="138">
        <f t="shared" si="9"/>
        <v>42.3</v>
      </c>
      <c r="I33" s="578"/>
      <c r="J33" s="434"/>
      <c r="L33" s="435"/>
    </row>
    <row r="34" spans="1:13" x14ac:dyDescent="0.25">
      <c r="A34" s="956" t="s">
        <v>209</v>
      </c>
      <c r="B34" s="957"/>
      <c r="C34" s="957"/>
      <c r="D34" s="957"/>
      <c r="E34" s="958"/>
      <c r="F34" s="230"/>
      <c r="G34" s="230"/>
      <c r="H34" s="230"/>
      <c r="I34" s="578"/>
      <c r="J34" s="434"/>
      <c r="L34" s="435"/>
    </row>
    <row r="35" spans="1:13" x14ac:dyDescent="0.25">
      <c r="A35" s="956" t="s">
        <v>210</v>
      </c>
      <c r="B35" s="957"/>
      <c r="C35" s="957"/>
      <c r="D35" s="957"/>
      <c r="E35" s="958"/>
      <c r="F35" s="230"/>
      <c r="G35" s="230"/>
      <c r="H35" s="230"/>
      <c r="I35" s="578"/>
      <c r="J35" s="434"/>
      <c r="L35" s="435"/>
    </row>
    <row r="36" spans="1:13" x14ac:dyDescent="0.25">
      <c r="A36" s="956" t="s">
        <v>211</v>
      </c>
      <c r="B36" s="957"/>
      <c r="C36" s="957"/>
      <c r="D36" s="957"/>
      <c r="E36" s="958"/>
      <c r="F36" s="230"/>
      <c r="G36" s="230"/>
      <c r="H36" s="230"/>
      <c r="I36" s="578"/>
      <c r="J36" s="434"/>
      <c r="L36" s="435"/>
    </row>
    <row r="37" spans="1:13" x14ac:dyDescent="0.25">
      <c r="A37" s="956" t="s">
        <v>212</v>
      </c>
      <c r="B37" s="957"/>
      <c r="C37" s="957"/>
      <c r="D37" s="957"/>
      <c r="E37" s="958"/>
      <c r="F37" s="230"/>
      <c r="G37" s="230"/>
      <c r="H37" s="230"/>
      <c r="I37" s="578"/>
      <c r="J37" s="434"/>
      <c r="L37" s="435"/>
    </row>
    <row r="38" spans="1:13" ht="16.5" customHeight="1" x14ac:dyDescent="0.25">
      <c r="A38" s="961" t="s">
        <v>18</v>
      </c>
      <c r="B38" s="962"/>
      <c r="C38" s="962"/>
      <c r="D38" s="962"/>
      <c r="E38" s="963"/>
      <c r="F38" s="375">
        <f t="shared" ref="F38:H38" si="10">SUM(F39:F42)</f>
        <v>2954.7</v>
      </c>
      <c r="G38" s="375">
        <f t="shared" si="10"/>
        <v>132.69999999999999</v>
      </c>
      <c r="H38" s="375">
        <f t="shared" si="10"/>
        <v>148.69999999999999</v>
      </c>
      <c r="I38" s="578"/>
      <c r="J38" s="434"/>
      <c r="L38" s="435"/>
    </row>
    <row r="39" spans="1:13" x14ac:dyDescent="0.25">
      <c r="A39" s="956" t="s">
        <v>213</v>
      </c>
      <c r="B39" s="957"/>
      <c r="C39" s="957"/>
      <c r="D39" s="957"/>
      <c r="E39" s="958"/>
      <c r="F39" s="138"/>
      <c r="G39" s="138"/>
      <c r="H39" s="138"/>
      <c r="I39" s="578"/>
      <c r="J39" s="434"/>
      <c r="L39" s="435"/>
    </row>
    <row r="40" spans="1:13" x14ac:dyDescent="0.25">
      <c r="A40" s="956" t="s">
        <v>214</v>
      </c>
      <c r="B40" s="957"/>
      <c r="C40" s="957"/>
      <c r="D40" s="957"/>
      <c r="E40" s="958"/>
      <c r="F40" s="230">
        <f t="shared" ref="F40:H40" si="11">+F25</f>
        <v>2822</v>
      </c>
      <c r="G40" s="230">
        <f t="shared" ref="G40" si="12">+G25</f>
        <v>0</v>
      </c>
      <c r="H40" s="230">
        <f t="shared" si="11"/>
        <v>0</v>
      </c>
      <c r="I40" s="578"/>
      <c r="J40" s="434"/>
      <c r="L40" s="435"/>
    </row>
    <row r="41" spans="1:13" x14ac:dyDescent="0.25">
      <c r="A41" s="956" t="s">
        <v>215</v>
      </c>
      <c r="B41" s="957"/>
      <c r="C41" s="957"/>
      <c r="D41" s="957"/>
      <c r="E41" s="958"/>
      <c r="F41" s="138">
        <f t="shared" ref="F41:H41" si="13">+F24+F14</f>
        <v>100</v>
      </c>
      <c r="G41" s="138">
        <f t="shared" ref="G41" si="14">+G24+G14</f>
        <v>100</v>
      </c>
      <c r="H41" s="138">
        <f t="shared" si="13"/>
        <v>116.1</v>
      </c>
      <c r="I41" s="578"/>
      <c r="J41" s="434"/>
      <c r="L41" s="435"/>
    </row>
    <row r="42" spans="1:13" ht="15" customHeight="1" x14ac:dyDescent="0.25">
      <c r="A42" s="956" t="s">
        <v>216</v>
      </c>
      <c r="B42" s="957"/>
      <c r="C42" s="957"/>
      <c r="D42" s="957"/>
      <c r="E42" s="958"/>
      <c r="F42" s="230">
        <f>+F17</f>
        <v>32.700000000000003</v>
      </c>
      <c r="G42" s="230">
        <f>+G17</f>
        <v>32.700000000000003</v>
      </c>
      <c r="H42" s="230">
        <f>+H17</f>
        <v>32.6</v>
      </c>
      <c r="I42" s="578"/>
      <c r="J42" s="434"/>
      <c r="L42" s="435"/>
    </row>
    <row r="43" spans="1:13" s="18" customFormat="1" ht="17.25" customHeight="1" x14ac:dyDescent="0.25">
      <c r="A43" s="676" t="s">
        <v>1191</v>
      </c>
      <c r="B43" s="676"/>
      <c r="C43" s="676"/>
      <c r="D43" s="676"/>
      <c r="E43" s="676"/>
      <c r="F43" s="676"/>
      <c r="G43" s="676"/>
      <c r="H43" s="676"/>
      <c r="I43" s="614"/>
      <c r="J43" s="615"/>
      <c r="K43" s="615"/>
      <c r="L43" s="614"/>
      <c r="M43" s="616"/>
    </row>
    <row r="44" spans="1:13" s="395" customFormat="1" ht="17.25" customHeight="1" x14ac:dyDescent="0.25">
      <c r="A44" s="676" t="s">
        <v>1192</v>
      </c>
      <c r="B44" s="676"/>
      <c r="C44" s="676"/>
      <c r="D44" s="676"/>
      <c r="E44" s="676"/>
      <c r="F44" s="676"/>
      <c r="G44" s="676"/>
      <c r="H44" s="676"/>
      <c r="I44" s="617"/>
    </row>
  </sheetData>
  <mergeCells count="69">
    <mergeCell ref="A44:H44"/>
    <mergeCell ref="L11:L16"/>
    <mergeCell ref="A43:H43"/>
    <mergeCell ref="J25:J26"/>
    <mergeCell ref="K25:K26"/>
    <mergeCell ref="L25:L26"/>
    <mergeCell ref="D25:D26"/>
    <mergeCell ref="C25:C26"/>
    <mergeCell ref="B25:B26"/>
    <mergeCell ref="A25:A26"/>
    <mergeCell ref="I25:I26"/>
    <mergeCell ref="A42:E42"/>
    <mergeCell ref="A40:E40"/>
    <mergeCell ref="A41:E41"/>
    <mergeCell ref="A33:E33"/>
    <mergeCell ref="A38:E38"/>
    <mergeCell ref="A39:E39"/>
    <mergeCell ref="J15:J16"/>
    <mergeCell ref="J17:J18"/>
    <mergeCell ref="I17:I18"/>
    <mergeCell ref="H11:H13"/>
    <mergeCell ref="C23:I23"/>
    <mergeCell ref="C20:E20"/>
    <mergeCell ref="B21:E21"/>
    <mergeCell ref="B22:I22"/>
    <mergeCell ref="D17:D18"/>
    <mergeCell ref="A37:E37"/>
    <mergeCell ref="A35:E35"/>
    <mergeCell ref="A36:E36"/>
    <mergeCell ref="A34:E34"/>
    <mergeCell ref="A32:E32"/>
    <mergeCell ref="A30:E30"/>
    <mergeCell ref="J1:L1"/>
    <mergeCell ref="A8:L8"/>
    <mergeCell ref="I4:L4"/>
    <mergeCell ref="A2:L2"/>
    <mergeCell ref="B4:B7"/>
    <mergeCell ref="I5:I7"/>
    <mergeCell ref="A4:A7"/>
    <mergeCell ref="F4:F7"/>
    <mergeCell ref="E4:E7"/>
    <mergeCell ref="I3:L3"/>
    <mergeCell ref="D4:D7"/>
    <mergeCell ref="G4:G7"/>
    <mergeCell ref="J5:J7"/>
    <mergeCell ref="K5:K7"/>
    <mergeCell ref="H4:H7"/>
    <mergeCell ref="L5:L7"/>
    <mergeCell ref="C4:C7"/>
    <mergeCell ref="C10:I10"/>
    <mergeCell ref="G14:G16"/>
    <mergeCell ref="B9:I9"/>
    <mergeCell ref="F11:F13"/>
    <mergeCell ref="F14:F16"/>
    <mergeCell ref="E14:E16"/>
    <mergeCell ref="E11:E13"/>
    <mergeCell ref="G11:G13"/>
    <mergeCell ref="I15:I16"/>
    <mergeCell ref="H14:H16"/>
    <mergeCell ref="K15:K16"/>
    <mergeCell ref="L17:L18"/>
    <mergeCell ref="A17:A18"/>
    <mergeCell ref="C17:C18"/>
    <mergeCell ref="B17:B18"/>
    <mergeCell ref="A29:E29"/>
    <mergeCell ref="B28:E28"/>
    <mergeCell ref="C27:E27"/>
    <mergeCell ref="A31:E31"/>
    <mergeCell ref="K17:K18"/>
  </mergeCells>
  <phoneticPr fontId="17" type="noConversion"/>
  <pageMargins left="0.19685039370078741" right="0.19685039370078741" top="0.59055118110236227" bottom="0.19685039370078741" header="0" footer="0"/>
  <pageSetup paperSize="9" scale="80"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90"/>
  <sheetViews>
    <sheetView zoomScale="85" zoomScaleNormal="85" workbookViewId="0">
      <pane ySplit="7" topLeftCell="A8" activePane="bottomLeft" state="frozen"/>
      <selection activeCell="F27" sqref="F27"/>
      <selection pane="bottomLeft" activeCell="I68" sqref="I68"/>
    </sheetView>
  </sheetViews>
  <sheetFormatPr defaultColWidth="9.109375" defaultRowHeight="13.2" x14ac:dyDescent="0.25"/>
  <cols>
    <col min="1" max="1" width="3.109375" style="36" customWidth="1"/>
    <col min="2" max="2" width="4.109375" style="36" customWidth="1"/>
    <col min="3" max="3" width="3.44140625" style="36" customWidth="1"/>
    <col min="4" max="4" width="32.44140625" style="3" customWidth="1"/>
    <col min="5" max="5" width="7.109375" style="16" customWidth="1"/>
    <col min="6" max="6" width="12.5546875" style="187" customWidth="1"/>
    <col min="7" max="7" width="14.33203125" style="187" customWidth="1"/>
    <col min="8" max="8" width="12.5546875" style="187" customWidth="1"/>
    <col min="9" max="9" width="28.6640625" style="16" customWidth="1"/>
    <col min="10" max="11" width="5.44140625" style="502" customWidth="1"/>
    <col min="12" max="12" width="44.109375" style="16" customWidth="1"/>
    <col min="13" max="13" width="6.6640625" style="587" customWidth="1"/>
    <col min="14" max="16384" width="9.109375" style="3"/>
  </cols>
  <sheetData>
    <row r="1" spans="1:13" ht="18" customHeight="1" x14ac:dyDescent="0.25">
      <c r="A1" s="80"/>
      <c r="B1" s="80"/>
      <c r="C1" s="80"/>
      <c r="D1" s="54"/>
      <c r="E1" s="120"/>
      <c r="F1" s="54"/>
      <c r="G1" s="186"/>
      <c r="H1" s="54"/>
      <c r="I1" s="120"/>
      <c r="J1" s="636" t="s">
        <v>712</v>
      </c>
      <c r="K1" s="636"/>
      <c r="L1" s="636"/>
      <c r="M1" s="588"/>
    </row>
    <row r="2" spans="1:13" ht="26.25" customHeight="1" x14ac:dyDescent="0.25">
      <c r="A2" s="984" t="s">
        <v>851</v>
      </c>
      <c r="B2" s="984"/>
      <c r="C2" s="984"/>
      <c r="D2" s="984"/>
      <c r="E2" s="984"/>
      <c r="F2" s="984"/>
      <c r="G2" s="984"/>
      <c r="H2" s="984"/>
      <c r="I2" s="984"/>
      <c r="J2" s="984"/>
      <c r="K2" s="984"/>
      <c r="L2" s="984"/>
      <c r="M2" s="589"/>
    </row>
    <row r="3" spans="1:13" x14ac:dyDescent="0.25">
      <c r="A3" s="123"/>
      <c r="B3" s="123"/>
      <c r="C3" s="123"/>
      <c r="D3" s="124"/>
      <c r="E3" s="125"/>
      <c r="F3" s="85"/>
      <c r="G3" s="379"/>
      <c r="H3" s="85"/>
      <c r="I3" s="685"/>
      <c r="J3" s="685"/>
      <c r="K3" s="685"/>
      <c r="L3" s="685"/>
      <c r="M3" s="583"/>
    </row>
    <row r="4" spans="1:13" ht="18" customHeight="1" x14ac:dyDescent="0.25">
      <c r="A4" s="649" t="s">
        <v>141</v>
      </c>
      <c r="B4" s="649" t="s">
        <v>142</v>
      </c>
      <c r="C4" s="649" t="s">
        <v>143</v>
      </c>
      <c r="D4" s="666" t="s">
        <v>144</v>
      </c>
      <c r="E4" s="649" t="s">
        <v>140</v>
      </c>
      <c r="F4" s="650" t="s">
        <v>840</v>
      </c>
      <c r="G4" s="650" t="s">
        <v>841</v>
      </c>
      <c r="H4" s="650" t="s">
        <v>946</v>
      </c>
      <c r="I4" s="650" t="s">
        <v>145</v>
      </c>
      <c r="J4" s="650"/>
      <c r="K4" s="650"/>
      <c r="L4" s="650"/>
      <c r="M4" s="584"/>
    </row>
    <row r="5" spans="1:13" ht="24.75" customHeight="1" x14ac:dyDescent="0.25">
      <c r="A5" s="649"/>
      <c r="B5" s="649"/>
      <c r="C5" s="649"/>
      <c r="D5" s="666"/>
      <c r="E5" s="649"/>
      <c r="F5" s="650"/>
      <c r="G5" s="650"/>
      <c r="H5" s="650"/>
      <c r="I5" s="654" t="s">
        <v>146</v>
      </c>
      <c r="J5" s="638" t="s">
        <v>836</v>
      </c>
      <c r="K5" s="638" t="s">
        <v>837</v>
      </c>
      <c r="L5" s="653" t="s">
        <v>838</v>
      </c>
      <c r="M5" s="584"/>
    </row>
    <row r="6" spans="1:13" ht="45" customHeight="1" x14ac:dyDescent="0.25">
      <c r="A6" s="649"/>
      <c r="B6" s="649"/>
      <c r="C6" s="649"/>
      <c r="D6" s="666"/>
      <c r="E6" s="649"/>
      <c r="F6" s="650"/>
      <c r="G6" s="650"/>
      <c r="H6" s="650"/>
      <c r="I6" s="654"/>
      <c r="J6" s="638"/>
      <c r="K6" s="638"/>
      <c r="L6" s="654"/>
      <c r="M6" s="584"/>
    </row>
    <row r="7" spans="1:13" ht="36" customHeight="1" x14ac:dyDescent="0.25">
      <c r="A7" s="649"/>
      <c r="B7" s="649"/>
      <c r="C7" s="649"/>
      <c r="D7" s="666"/>
      <c r="E7" s="649"/>
      <c r="F7" s="650"/>
      <c r="G7" s="650"/>
      <c r="H7" s="650"/>
      <c r="I7" s="655"/>
      <c r="J7" s="638"/>
      <c r="K7" s="638"/>
      <c r="L7" s="655"/>
      <c r="M7" s="584"/>
    </row>
    <row r="8" spans="1:13" ht="27" customHeight="1" x14ac:dyDescent="0.25">
      <c r="A8" s="665" t="s">
        <v>267</v>
      </c>
      <c r="B8" s="665"/>
      <c r="C8" s="665"/>
      <c r="D8" s="665"/>
      <c r="E8" s="665"/>
      <c r="F8" s="665"/>
      <c r="G8" s="665"/>
      <c r="H8" s="665"/>
      <c r="I8" s="665"/>
      <c r="J8" s="460"/>
      <c r="K8" s="460"/>
      <c r="L8" s="254"/>
      <c r="M8" s="590"/>
    </row>
    <row r="9" spans="1:13" ht="18" customHeight="1" x14ac:dyDescent="0.25">
      <c r="A9" s="94" t="s">
        <v>154</v>
      </c>
      <c r="B9" s="964" t="s">
        <v>384</v>
      </c>
      <c r="C9" s="964"/>
      <c r="D9" s="964"/>
      <c r="E9" s="964"/>
      <c r="F9" s="964"/>
      <c r="G9" s="964"/>
      <c r="H9" s="964"/>
      <c r="I9" s="964"/>
      <c r="J9" s="494"/>
      <c r="K9" s="494"/>
      <c r="L9" s="306"/>
      <c r="M9" s="591"/>
    </row>
    <row r="10" spans="1:13" ht="30.75" customHeight="1" x14ac:dyDescent="0.25">
      <c r="A10" s="94" t="s">
        <v>154</v>
      </c>
      <c r="B10" s="94" t="s">
        <v>154</v>
      </c>
      <c r="C10" s="993" t="s">
        <v>385</v>
      </c>
      <c r="D10" s="994"/>
      <c r="E10" s="994"/>
      <c r="F10" s="994"/>
      <c r="G10" s="994"/>
      <c r="H10" s="994"/>
      <c r="I10" s="994"/>
      <c r="J10" s="994"/>
      <c r="K10" s="994"/>
      <c r="L10" s="995"/>
      <c r="M10" s="592"/>
    </row>
    <row r="11" spans="1:13" ht="52.5" customHeight="1" x14ac:dyDescent="0.25">
      <c r="A11" s="989" t="s">
        <v>154</v>
      </c>
      <c r="B11" s="989" t="s">
        <v>154</v>
      </c>
      <c r="C11" s="989" t="s">
        <v>154</v>
      </c>
      <c r="D11" s="986" t="s">
        <v>388</v>
      </c>
      <c r="E11" s="992" t="s">
        <v>2</v>
      </c>
      <c r="F11" s="966">
        <v>4273.5</v>
      </c>
      <c r="G11" s="966">
        <v>4305.5</v>
      </c>
      <c r="H11" s="966">
        <v>4277.7</v>
      </c>
      <c r="I11" s="436" t="s">
        <v>89</v>
      </c>
      <c r="J11" s="495">
        <v>300</v>
      </c>
      <c r="K11" s="517">
        <v>348</v>
      </c>
      <c r="L11" s="1001" t="s">
        <v>1109</v>
      </c>
      <c r="M11" s="585"/>
    </row>
    <row r="12" spans="1:13" ht="72" customHeight="1" x14ac:dyDescent="0.25">
      <c r="A12" s="990"/>
      <c r="B12" s="990"/>
      <c r="C12" s="990"/>
      <c r="D12" s="987"/>
      <c r="E12" s="992"/>
      <c r="F12" s="967"/>
      <c r="G12" s="967"/>
      <c r="H12" s="967"/>
      <c r="I12" s="436" t="s">
        <v>829</v>
      </c>
      <c r="J12" s="495">
        <v>100</v>
      </c>
      <c r="K12" s="517">
        <v>99.3</v>
      </c>
      <c r="L12" s="1002"/>
      <c r="M12" s="585"/>
    </row>
    <row r="13" spans="1:13" ht="111" customHeight="1" x14ac:dyDescent="0.25">
      <c r="A13" s="990"/>
      <c r="B13" s="990"/>
      <c r="C13" s="990"/>
      <c r="D13" s="987"/>
      <c r="E13" s="992"/>
      <c r="F13" s="967"/>
      <c r="G13" s="967"/>
      <c r="H13" s="967"/>
      <c r="I13" s="436" t="s">
        <v>1010</v>
      </c>
      <c r="J13" s="495">
        <v>100</v>
      </c>
      <c r="K13" s="632">
        <v>82</v>
      </c>
      <c r="L13" s="438" t="s">
        <v>1011</v>
      </c>
      <c r="M13" s="585"/>
    </row>
    <row r="14" spans="1:13" ht="155.25" customHeight="1" x14ac:dyDescent="0.25">
      <c r="A14" s="990"/>
      <c r="B14" s="990"/>
      <c r="C14" s="990"/>
      <c r="D14" s="987"/>
      <c r="E14" s="999" t="s">
        <v>21</v>
      </c>
      <c r="F14" s="970">
        <v>23</v>
      </c>
      <c r="G14" s="970">
        <v>23</v>
      </c>
      <c r="H14" s="970">
        <v>10.8</v>
      </c>
      <c r="I14" s="436" t="s">
        <v>1012</v>
      </c>
      <c r="J14" s="496">
        <v>100</v>
      </c>
      <c r="K14" s="518">
        <v>95</v>
      </c>
      <c r="L14" s="438" t="s">
        <v>1110</v>
      </c>
      <c r="M14" s="585"/>
    </row>
    <row r="15" spans="1:13" ht="122.25" customHeight="1" x14ac:dyDescent="0.25">
      <c r="A15" s="991"/>
      <c r="B15" s="991"/>
      <c r="C15" s="991"/>
      <c r="D15" s="988"/>
      <c r="E15" s="1000"/>
      <c r="F15" s="971"/>
      <c r="G15" s="971"/>
      <c r="H15" s="971"/>
      <c r="I15" s="436" t="s">
        <v>386</v>
      </c>
      <c r="J15" s="496">
        <v>7</v>
      </c>
      <c r="K15" s="518">
        <v>7</v>
      </c>
      <c r="L15" s="438" t="s">
        <v>1013</v>
      </c>
      <c r="M15" s="585"/>
    </row>
    <row r="16" spans="1:13" ht="136.5" customHeight="1" x14ac:dyDescent="0.25">
      <c r="A16" s="439" t="s">
        <v>154</v>
      </c>
      <c r="B16" s="439" t="s">
        <v>154</v>
      </c>
      <c r="C16" s="439" t="s">
        <v>155</v>
      </c>
      <c r="D16" s="206" t="s">
        <v>74</v>
      </c>
      <c r="E16" s="436" t="s">
        <v>2</v>
      </c>
      <c r="F16" s="117">
        <v>153.5</v>
      </c>
      <c r="G16" s="117">
        <v>154.1</v>
      </c>
      <c r="H16" s="117">
        <v>154.1</v>
      </c>
      <c r="I16" s="440" t="s">
        <v>387</v>
      </c>
      <c r="J16" s="496">
        <v>100</v>
      </c>
      <c r="K16" s="496">
        <v>100</v>
      </c>
      <c r="L16" s="438" t="s">
        <v>1007</v>
      </c>
      <c r="M16" s="585"/>
    </row>
    <row r="17" spans="1:13" ht="43.5" customHeight="1" x14ac:dyDescent="0.25">
      <c r="A17" s="965" t="s">
        <v>154</v>
      </c>
      <c r="B17" s="965" t="s">
        <v>154</v>
      </c>
      <c r="C17" s="965" t="s">
        <v>156</v>
      </c>
      <c r="D17" s="1005" t="s">
        <v>390</v>
      </c>
      <c r="E17" s="442" t="s">
        <v>2</v>
      </c>
      <c r="F17" s="198">
        <v>1090.5999999999999</v>
      </c>
      <c r="G17" s="198">
        <v>1160.5999999999999</v>
      </c>
      <c r="H17" s="198">
        <v>1144.5999999999999</v>
      </c>
      <c r="I17" s="1003" t="s">
        <v>389</v>
      </c>
      <c r="J17" s="968">
        <v>11</v>
      </c>
      <c r="K17" s="968">
        <v>11</v>
      </c>
      <c r="L17" s="1001" t="s">
        <v>1008</v>
      </c>
      <c r="M17" s="585"/>
    </row>
    <row r="18" spans="1:13" ht="50.25" customHeight="1" x14ac:dyDescent="0.25">
      <c r="A18" s="965"/>
      <c r="B18" s="965"/>
      <c r="C18" s="965"/>
      <c r="D18" s="1005"/>
      <c r="E18" s="442" t="s">
        <v>21</v>
      </c>
      <c r="F18" s="198">
        <v>45.4</v>
      </c>
      <c r="G18" s="198">
        <v>45.4</v>
      </c>
      <c r="H18" s="198">
        <v>29.2</v>
      </c>
      <c r="I18" s="1004"/>
      <c r="J18" s="969"/>
      <c r="K18" s="969"/>
      <c r="L18" s="1002"/>
      <c r="M18" s="585"/>
    </row>
    <row r="19" spans="1:13" ht="24" customHeight="1" x14ac:dyDescent="0.25">
      <c r="A19" s="41" t="s">
        <v>154</v>
      </c>
      <c r="B19" s="41" t="s">
        <v>154</v>
      </c>
      <c r="C19" s="981" t="s">
        <v>147</v>
      </c>
      <c r="D19" s="981"/>
      <c r="E19" s="981"/>
      <c r="F19" s="109">
        <f>SUM(F11:F18)</f>
        <v>5586</v>
      </c>
      <c r="G19" s="109">
        <f>SUM(G11:G18)</f>
        <v>5688.6</v>
      </c>
      <c r="H19" s="109">
        <f>SUM(H11:H18)</f>
        <v>5616.4000000000005</v>
      </c>
      <c r="I19" s="42"/>
      <c r="J19" s="497"/>
      <c r="K19" s="497"/>
      <c r="L19" s="42"/>
      <c r="M19" s="585"/>
    </row>
    <row r="20" spans="1:13" ht="22.5" customHeight="1" x14ac:dyDescent="0.25">
      <c r="A20" s="305" t="s">
        <v>154</v>
      </c>
      <c r="B20" s="305" t="s">
        <v>155</v>
      </c>
      <c r="C20" s="979" t="s">
        <v>391</v>
      </c>
      <c r="D20" s="979"/>
      <c r="E20" s="979"/>
      <c r="F20" s="979"/>
      <c r="G20" s="979"/>
      <c r="H20" s="979"/>
      <c r="I20" s="979"/>
      <c r="J20" s="498"/>
      <c r="K20" s="498"/>
      <c r="L20" s="59"/>
      <c r="M20" s="585"/>
    </row>
    <row r="21" spans="1:13" ht="42.75" customHeight="1" x14ac:dyDescent="0.25">
      <c r="A21" s="439" t="s">
        <v>154</v>
      </c>
      <c r="B21" s="439" t="s">
        <v>155</v>
      </c>
      <c r="C21" s="439" t="s">
        <v>154</v>
      </c>
      <c r="D21" s="441" t="s">
        <v>75</v>
      </c>
      <c r="E21" s="441" t="s">
        <v>17</v>
      </c>
      <c r="F21" s="117">
        <v>0.8</v>
      </c>
      <c r="G21" s="117">
        <v>0.8</v>
      </c>
      <c r="H21" s="117">
        <v>0.8</v>
      </c>
      <c r="I21" s="436" t="s">
        <v>90</v>
      </c>
      <c r="J21" s="495">
        <v>2000</v>
      </c>
      <c r="K21" s="517">
        <v>1600</v>
      </c>
      <c r="L21" s="167" t="s">
        <v>1032</v>
      </c>
      <c r="M21" s="585"/>
    </row>
    <row r="22" spans="1:13" ht="44.25" customHeight="1" x14ac:dyDescent="0.25">
      <c r="A22" s="439" t="s">
        <v>154</v>
      </c>
      <c r="B22" s="439" t="s">
        <v>155</v>
      </c>
      <c r="C22" s="439" t="s">
        <v>155</v>
      </c>
      <c r="D22" s="441" t="s">
        <v>76</v>
      </c>
      <c r="E22" s="441" t="s">
        <v>17</v>
      </c>
      <c r="F22" s="117">
        <v>46.7</v>
      </c>
      <c r="G22" s="117">
        <v>46.7</v>
      </c>
      <c r="H22" s="117">
        <v>46.7</v>
      </c>
      <c r="I22" s="436" t="s">
        <v>91</v>
      </c>
      <c r="J22" s="495">
        <v>700</v>
      </c>
      <c r="K22" s="517">
        <v>907</v>
      </c>
      <c r="L22" s="167" t="s">
        <v>1017</v>
      </c>
      <c r="M22" s="585"/>
    </row>
    <row r="23" spans="1:13" ht="32.25" customHeight="1" x14ac:dyDescent="0.25">
      <c r="A23" s="439" t="s">
        <v>154</v>
      </c>
      <c r="B23" s="439" t="s">
        <v>155</v>
      </c>
      <c r="C23" s="439" t="s">
        <v>156</v>
      </c>
      <c r="D23" s="441" t="s">
        <v>77</v>
      </c>
      <c r="E23" s="441" t="s">
        <v>17</v>
      </c>
      <c r="F23" s="117">
        <v>33.700000000000003</v>
      </c>
      <c r="G23" s="117">
        <v>33.700000000000003</v>
      </c>
      <c r="H23" s="117">
        <v>33.6</v>
      </c>
      <c r="I23" s="436" t="s">
        <v>830</v>
      </c>
      <c r="J23" s="495">
        <v>1600</v>
      </c>
      <c r="K23" s="517">
        <v>1741</v>
      </c>
      <c r="L23" s="438" t="s">
        <v>1016</v>
      </c>
      <c r="M23" s="585"/>
    </row>
    <row r="24" spans="1:13" ht="112.5" customHeight="1" x14ac:dyDescent="0.25">
      <c r="A24" s="439" t="s">
        <v>154</v>
      </c>
      <c r="B24" s="439" t="s">
        <v>155</v>
      </c>
      <c r="C24" s="439" t="s">
        <v>157</v>
      </c>
      <c r="D24" s="441" t="s">
        <v>79</v>
      </c>
      <c r="E24" s="441" t="s">
        <v>17</v>
      </c>
      <c r="F24" s="117">
        <v>8.5</v>
      </c>
      <c r="G24" s="117">
        <v>8.5</v>
      </c>
      <c r="H24" s="117">
        <v>8.5</v>
      </c>
      <c r="I24" s="436" t="s">
        <v>92</v>
      </c>
      <c r="J24" s="495">
        <v>20</v>
      </c>
      <c r="K24" s="495">
        <v>21</v>
      </c>
      <c r="L24" s="437" t="s">
        <v>1111</v>
      </c>
      <c r="M24" s="585"/>
    </row>
    <row r="25" spans="1:13" ht="96.75" customHeight="1" x14ac:dyDescent="0.25">
      <c r="A25" s="439" t="s">
        <v>154</v>
      </c>
      <c r="B25" s="439" t="s">
        <v>155</v>
      </c>
      <c r="C25" s="439" t="s">
        <v>158</v>
      </c>
      <c r="D25" s="253" t="s">
        <v>700</v>
      </c>
      <c r="E25" s="441" t="s">
        <v>17</v>
      </c>
      <c r="F25" s="117">
        <v>18.8</v>
      </c>
      <c r="G25" s="117">
        <v>18.8</v>
      </c>
      <c r="H25" s="117">
        <v>18.8</v>
      </c>
      <c r="I25" s="436" t="s">
        <v>383</v>
      </c>
      <c r="J25" s="495">
        <v>5</v>
      </c>
      <c r="K25" s="495">
        <v>6</v>
      </c>
      <c r="L25" s="437" t="s">
        <v>1018</v>
      </c>
      <c r="M25" s="585"/>
    </row>
    <row r="26" spans="1:13" ht="129.75" customHeight="1" x14ac:dyDescent="0.25">
      <c r="A26" s="439" t="s">
        <v>154</v>
      </c>
      <c r="B26" s="439" t="s">
        <v>155</v>
      </c>
      <c r="C26" s="439" t="s">
        <v>159</v>
      </c>
      <c r="D26" s="441" t="s">
        <v>94</v>
      </c>
      <c r="E26" s="441" t="s">
        <v>17</v>
      </c>
      <c r="F26" s="443">
        <v>19.8</v>
      </c>
      <c r="G26" s="443">
        <v>19.8</v>
      </c>
      <c r="H26" s="443">
        <v>20</v>
      </c>
      <c r="I26" s="436" t="s">
        <v>95</v>
      </c>
      <c r="J26" s="495">
        <v>10</v>
      </c>
      <c r="K26" s="495">
        <v>10</v>
      </c>
      <c r="L26" s="437" t="s">
        <v>1112</v>
      </c>
      <c r="M26" s="585"/>
    </row>
    <row r="27" spans="1:13" ht="75.75" customHeight="1" x14ac:dyDescent="0.25">
      <c r="A27" s="439" t="s">
        <v>154</v>
      </c>
      <c r="B27" s="439" t="s">
        <v>155</v>
      </c>
      <c r="C27" s="439" t="s">
        <v>160</v>
      </c>
      <c r="D27" s="441" t="s">
        <v>80</v>
      </c>
      <c r="E27" s="441" t="s">
        <v>17</v>
      </c>
      <c r="F27" s="117">
        <v>14.5</v>
      </c>
      <c r="G27" s="117">
        <v>14.5</v>
      </c>
      <c r="H27" s="117">
        <v>14.5</v>
      </c>
      <c r="I27" s="436" t="s">
        <v>96</v>
      </c>
      <c r="J27" s="495">
        <v>800</v>
      </c>
      <c r="K27" s="495">
        <v>713</v>
      </c>
      <c r="L27" s="437" t="s">
        <v>1019</v>
      </c>
      <c r="M27" s="585"/>
    </row>
    <row r="28" spans="1:13" ht="41.25" customHeight="1" x14ac:dyDescent="0.25">
      <c r="A28" s="439" t="s">
        <v>154</v>
      </c>
      <c r="B28" s="439" t="s">
        <v>155</v>
      </c>
      <c r="C28" s="439" t="s">
        <v>161</v>
      </c>
      <c r="D28" s="441" t="s">
        <v>81</v>
      </c>
      <c r="E28" s="441" t="s">
        <v>17</v>
      </c>
      <c r="F28" s="117">
        <v>1.3</v>
      </c>
      <c r="G28" s="117">
        <v>1.3</v>
      </c>
      <c r="H28" s="117">
        <v>1.3</v>
      </c>
      <c r="I28" s="436" t="s">
        <v>90</v>
      </c>
      <c r="J28" s="495">
        <v>12</v>
      </c>
      <c r="K28" s="495">
        <v>12</v>
      </c>
      <c r="L28" s="438" t="s">
        <v>1014</v>
      </c>
      <c r="M28" s="585"/>
    </row>
    <row r="29" spans="1:13" ht="45.75" customHeight="1" x14ac:dyDescent="0.25">
      <c r="A29" s="439" t="s">
        <v>154</v>
      </c>
      <c r="B29" s="439" t="s">
        <v>155</v>
      </c>
      <c r="C29" s="439" t="s">
        <v>162</v>
      </c>
      <c r="D29" s="441" t="s">
        <v>82</v>
      </c>
      <c r="E29" s="206" t="s">
        <v>17</v>
      </c>
      <c r="F29" s="117">
        <v>0.3</v>
      </c>
      <c r="G29" s="117">
        <v>0.3</v>
      </c>
      <c r="H29" s="117">
        <v>0.3</v>
      </c>
      <c r="I29" s="440" t="s">
        <v>219</v>
      </c>
      <c r="J29" s="496">
        <v>1</v>
      </c>
      <c r="K29" s="496">
        <v>1</v>
      </c>
      <c r="L29" s="167" t="s">
        <v>1212</v>
      </c>
      <c r="M29" s="585"/>
    </row>
    <row r="30" spans="1:13" ht="58.5" customHeight="1" x14ac:dyDescent="0.25">
      <c r="A30" s="444" t="s">
        <v>154</v>
      </c>
      <c r="B30" s="444" t="s">
        <v>155</v>
      </c>
      <c r="C30" s="444" t="s">
        <v>163</v>
      </c>
      <c r="D30" s="441" t="s">
        <v>379</v>
      </c>
      <c r="E30" s="441" t="s">
        <v>17</v>
      </c>
      <c r="F30" s="117">
        <v>6.8</v>
      </c>
      <c r="G30" s="117">
        <v>6.8</v>
      </c>
      <c r="H30" s="117">
        <v>6.7</v>
      </c>
      <c r="I30" s="436" t="s">
        <v>97</v>
      </c>
      <c r="J30" s="496">
        <v>11</v>
      </c>
      <c r="K30" s="496">
        <v>11</v>
      </c>
      <c r="L30" s="438" t="s">
        <v>1015</v>
      </c>
      <c r="M30" s="585"/>
    </row>
    <row r="31" spans="1:13" ht="24" customHeight="1" x14ac:dyDescent="0.25">
      <c r="A31" s="985" t="s">
        <v>154</v>
      </c>
      <c r="B31" s="985" t="s">
        <v>155</v>
      </c>
      <c r="C31" s="985" t="s">
        <v>164</v>
      </c>
      <c r="D31" s="982" t="s">
        <v>297</v>
      </c>
      <c r="E31" s="442" t="s">
        <v>17</v>
      </c>
      <c r="F31" s="117">
        <v>139.1</v>
      </c>
      <c r="G31" s="117">
        <v>153.1</v>
      </c>
      <c r="H31" s="117">
        <v>150.30000000000001</v>
      </c>
      <c r="I31" s="978" t="s">
        <v>97</v>
      </c>
      <c r="J31" s="977">
        <v>11</v>
      </c>
      <c r="K31" s="977">
        <v>11</v>
      </c>
      <c r="L31" s="978" t="s">
        <v>1020</v>
      </c>
      <c r="M31" s="585"/>
    </row>
    <row r="32" spans="1:13" ht="24" customHeight="1" x14ac:dyDescent="0.25">
      <c r="A32" s="985"/>
      <c r="B32" s="985"/>
      <c r="C32" s="985"/>
      <c r="D32" s="982"/>
      <c r="E32" s="442" t="s">
        <v>2</v>
      </c>
      <c r="F32" s="117">
        <v>51.2</v>
      </c>
      <c r="G32" s="117">
        <v>51.2</v>
      </c>
      <c r="H32" s="117">
        <v>50.9</v>
      </c>
      <c r="I32" s="978"/>
      <c r="J32" s="977"/>
      <c r="K32" s="977"/>
      <c r="L32" s="978"/>
      <c r="M32" s="585"/>
    </row>
    <row r="33" spans="1:13" ht="18" customHeight="1" x14ac:dyDescent="0.25">
      <c r="A33" s="439" t="s">
        <v>154</v>
      </c>
      <c r="B33" s="439" t="s">
        <v>155</v>
      </c>
      <c r="C33" s="980" t="s">
        <v>147</v>
      </c>
      <c r="D33" s="980"/>
      <c r="E33" s="980"/>
      <c r="F33" s="110">
        <f t="shared" ref="F33:H33" si="0">SUM(F21:F32)</f>
        <v>341.50000000000006</v>
      </c>
      <c r="G33" s="110">
        <f t="shared" ref="G33" si="1">SUM(G21:G32)</f>
        <v>355.50000000000006</v>
      </c>
      <c r="H33" s="110">
        <f t="shared" si="0"/>
        <v>352.4</v>
      </c>
      <c r="I33" s="436"/>
      <c r="J33" s="495"/>
      <c r="K33" s="519"/>
      <c r="L33" s="436"/>
      <c r="M33" s="585"/>
    </row>
    <row r="34" spans="1:13" ht="20.25" customHeight="1" x14ac:dyDescent="0.25">
      <c r="A34" s="305" t="s">
        <v>154</v>
      </c>
      <c r="B34" s="305" t="s">
        <v>156</v>
      </c>
      <c r="C34" s="979" t="s">
        <v>98</v>
      </c>
      <c r="D34" s="979"/>
      <c r="E34" s="979"/>
      <c r="F34" s="979"/>
      <c r="G34" s="979"/>
      <c r="H34" s="979"/>
      <c r="I34" s="979"/>
      <c r="J34" s="494"/>
      <c r="K34" s="520"/>
      <c r="L34" s="303"/>
      <c r="M34" s="585"/>
    </row>
    <row r="35" spans="1:13" ht="110.25" customHeight="1" x14ac:dyDescent="0.25">
      <c r="A35" s="439" t="s">
        <v>154</v>
      </c>
      <c r="B35" s="439" t="s">
        <v>156</v>
      </c>
      <c r="C35" s="439" t="s">
        <v>154</v>
      </c>
      <c r="D35" s="441" t="s">
        <v>138</v>
      </c>
      <c r="E35" s="441" t="s">
        <v>2</v>
      </c>
      <c r="F35" s="117">
        <v>55</v>
      </c>
      <c r="G35" s="117">
        <v>55</v>
      </c>
      <c r="H35" s="117">
        <v>6.5</v>
      </c>
      <c r="I35" s="436" t="s">
        <v>99</v>
      </c>
      <c r="J35" s="495">
        <v>100</v>
      </c>
      <c r="K35" s="495">
        <v>12</v>
      </c>
      <c r="L35" s="436" t="s">
        <v>1036</v>
      </c>
      <c r="M35" s="585"/>
    </row>
    <row r="36" spans="1:13" ht="46.5" customHeight="1" x14ac:dyDescent="0.25">
      <c r="A36" s="439" t="s">
        <v>154</v>
      </c>
      <c r="B36" s="439" t="s">
        <v>156</v>
      </c>
      <c r="C36" s="439" t="s">
        <v>155</v>
      </c>
      <c r="D36" s="442" t="s">
        <v>139</v>
      </c>
      <c r="E36" s="441" t="s">
        <v>2</v>
      </c>
      <c r="F36" s="117">
        <v>30</v>
      </c>
      <c r="G36" s="117">
        <v>30</v>
      </c>
      <c r="H36" s="117">
        <v>28.4</v>
      </c>
      <c r="I36" s="436" t="s">
        <v>100</v>
      </c>
      <c r="J36" s="495">
        <v>100</v>
      </c>
      <c r="K36" s="495">
        <v>94.7</v>
      </c>
      <c r="L36" s="436" t="s">
        <v>1021</v>
      </c>
      <c r="M36" s="585"/>
    </row>
    <row r="37" spans="1:13" ht="16.5" customHeight="1" x14ac:dyDescent="0.25">
      <c r="A37" s="996" t="s">
        <v>154</v>
      </c>
      <c r="B37" s="996" t="s">
        <v>156</v>
      </c>
      <c r="C37" s="996" t="s">
        <v>156</v>
      </c>
      <c r="D37" s="661" t="s">
        <v>83</v>
      </c>
      <c r="E37" s="441" t="s">
        <v>2</v>
      </c>
      <c r="F37" s="117">
        <v>95</v>
      </c>
      <c r="G37" s="117">
        <v>95</v>
      </c>
      <c r="H37" s="117">
        <v>83.1</v>
      </c>
      <c r="I37" s="992" t="s">
        <v>339</v>
      </c>
      <c r="J37" s="976">
        <v>100</v>
      </c>
      <c r="K37" s="976">
        <v>100</v>
      </c>
      <c r="L37" s="992" t="s">
        <v>1022</v>
      </c>
      <c r="M37" s="585"/>
    </row>
    <row r="38" spans="1:13" ht="19.5" customHeight="1" x14ac:dyDescent="0.25">
      <c r="A38" s="996"/>
      <c r="B38" s="996"/>
      <c r="C38" s="996"/>
      <c r="D38" s="661"/>
      <c r="E38" s="441" t="s">
        <v>2</v>
      </c>
      <c r="F38" s="117">
        <v>48.1</v>
      </c>
      <c r="G38" s="117">
        <v>48.1</v>
      </c>
      <c r="H38" s="117">
        <v>48.1</v>
      </c>
      <c r="I38" s="992"/>
      <c r="J38" s="976"/>
      <c r="K38" s="976"/>
      <c r="L38" s="992"/>
      <c r="M38" s="585"/>
    </row>
    <row r="39" spans="1:13" ht="21.75" customHeight="1" x14ac:dyDescent="0.25">
      <c r="A39" s="996"/>
      <c r="B39" s="996"/>
      <c r="C39" s="996"/>
      <c r="D39" s="661"/>
      <c r="E39" s="441" t="s">
        <v>14</v>
      </c>
      <c r="F39" s="117">
        <v>1169.7</v>
      </c>
      <c r="G39" s="117">
        <v>1169.7</v>
      </c>
      <c r="H39" s="117">
        <v>1169.7</v>
      </c>
      <c r="I39" s="992"/>
      <c r="J39" s="976"/>
      <c r="K39" s="976"/>
      <c r="L39" s="992"/>
      <c r="M39" s="585"/>
    </row>
    <row r="40" spans="1:13" ht="63" customHeight="1" x14ac:dyDescent="0.25">
      <c r="A40" s="457" t="s">
        <v>154</v>
      </c>
      <c r="B40" s="457" t="s">
        <v>156</v>
      </c>
      <c r="C40" s="457" t="s">
        <v>157</v>
      </c>
      <c r="D40" s="456" t="s">
        <v>101</v>
      </c>
      <c r="E40" s="441" t="s">
        <v>2</v>
      </c>
      <c r="F40" s="117">
        <v>800</v>
      </c>
      <c r="G40" s="117">
        <v>800</v>
      </c>
      <c r="H40" s="117">
        <v>900.3</v>
      </c>
      <c r="I40" s="455" t="s">
        <v>102</v>
      </c>
      <c r="J40" s="458">
        <v>100</v>
      </c>
      <c r="K40" s="458">
        <v>100</v>
      </c>
      <c r="L40" s="455" t="s">
        <v>1025</v>
      </c>
      <c r="M40" s="585"/>
    </row>
    <row r="41" spans="1:13" ht="67.5" customHeight="1" x14ac:dyDescent="0.25">
      <c r="A41" s="439" t="s">
        <v>154</v>
      </c>
      <c r="B41" s="439" t="s">
        <v>156</v>
      </c>
      <c r="C41" s="439" t="s">
        <v>158</v>
      </c>
      <c r="D41" s="441" t="s">
        <v>555</v>
      </c>
      <c r="E41" s="441" t="s">
        <v>17</v>
      </c>
      <c r="F41" s="117">
        <v>44</v>
      </c>
      <c r="G41" s="117">
        <v>22.3</v>
      </c>
      <c r="H41" s="117">
        <v>22.1</v>
      </c>
      <c r="I41" s="437" t="s">
        <v>752</v>
      </c>
      <c r="J41" s="495">
        <v>100</v>
      </c>
      <c r="K41" s="495">
        <v>100</v>
      </c>
      <c r="L41" s="437" t="s">
        <v>1026</v>
      </c>
      <c r="M41" s="585"/>
    </row>
    <row r="42" spans="1:13" ht="73.5" customHeight="1" x14ac:dyDescent="0.25">
      <c r="A42" s="439" t="s">
        <v>154</v>
      </c>
      <c r="B42" s="439" t="s">
        <v>156</v>
      </c>
      <c r="C42" s="439" t="s">
        <v>159</v>
      </c>
      <c r="D42" s="442" t="s">
        <v>831</v>
      </c>
      <c r="E42" s="441" t="s">
        <v>17</v>
      </c>
      <c r="F42" s="117">
        <v>0</v>
      </c>
      <c r="G42" s="117">
        <v>6.1</v>
      </c>
      <c r="H42" s="117">
        <v>9.8000000000000007</v>
      </c>
      <c r="I42" s="438" t="s">
        <v>832</v>
      </c>
      <c r="J42" s="444" t="s">
        <v>789</v>
      </c>
      <c r="K42" s="444" t="s">
        <v>1027</v>
      </c>
      <c r="L42" s="438" t="s">
        <v>1029</v>
      </c>
      <c r="M42" s="585"/>
    </row>
    <row r="43" spans="1:13" ht="20.25" customHeight="1" x14ac:dyDescent="0.25">
      <c r="A43" s="439" t="s">
        <v>154</v>
      </c>
      <c r="B43" s="439" t="s">
        <v>156</v>
      </c>
      <c r="C43" s="980" t="s">
        <v>147</v>
      </c>
      <c r="D43" s="980"/>
      <c r="E43" s="980"/>
      <c r="F43" s="110">
        <f>SUM(F35:F42)</f>
        <v>2241.8000000000002</v>
      </c>
      <c r="G43" s="110">
        <f>SUM(G35:G42)</f>
        <v>2226.2000000000003</v>
      </c>
      <c r="H43" s="110">
        <f>SUM(H35:H42)</f>
        <v>2268</v>
      </c>
      <c r="I43" s="436"/>
      <c r="J43" s="495"/>
      <c r="K43" s="495"/>
      <c r="L43" s="436"/>
      <c r="M43" s="585"/>
    </row>
    <row r="44" spans="1:13" ht="18.75" customHeight="1" x14ac:dyDescent="0.25">
      <c r="A44" s="439" t="s">
        <v>154</v>
      </c>
      <c r="B44" s="981" t="s">
        <v>148</v>
      </c>
      <c r="C44" s="981"/>
      <c r="D44" s="981"/>
      <c r="E44" s="981"/>
      <c r="F44" s="111">
        <f>+F43+F33+F19</f>
        <v>8169.3</v>
      </c>
      <c r="G44" s="111">
        <f>+G43+G33+G19</f>
        <v>8270.3000000000011</v>
      </c>
      <c r="H44" s="111">
        <f>+H43+H33+H19</f>
        <v>8236.8000000000011</v>
      </c>
      <c r="I44" s="436"/>
      <c r="J44" s="495"/>
      <c r="K44" s="495"/>
      <c r="L44" s="436"/>
      <c r="M44" s="585"/>
    </row>
    <row r="45" spans="1:13" ht="18.75" customHeight="1" x14ac:dyDescent="0.25">
      <c r="A45" s="305" t="s">
        <v>155</v>
      </c>
      <c r="B45" s="979" t="s">
        <v>542</v>
      </c>
      <c r="C45" s="979"/>
      <c r="D45" s="979"/>
      <c r="E45" s="979"/>
      <c r="F45" s="979"/>
      <c r="G45" s="979"/>
      <c r="H45" s="979"/>
      <c r="I45" s="979"/>
      <c r="J45" s="494"/>
      <c r="K45" s="494"/>
      <c r="L45" s="303"/>
      <c r="M45" s="585"/>
    </row>
    <row r="46" spans="1:13" ht="21" customHeight="1" x14ac:dyDescent="0.25">
      <c r="A46" s="305" t="s">
        <v>155</v>
      </c>
      <c r="B46" s="304" t="s">
        <v>154</v>
      </c>
      <c r="C46" s="979" t="s">
        <v>508</v>
      </c>
      <c r="D46" s="979"/>
      <c r="E46" s="979"/>
      <c r="F46" s="979"/>
      <c r="G46" s="979"/>
      <c r="H46" s="979"/>
      <c r="I46" s="979"/>
      <c r="J46" s="494"/>
      <c r="K46" s="494"/>
      <c r="L46" s="303"/>
      <c r="M46" s="585"/>
    </row>
    <row r="47" spans="1:13" ht="95.25" customHeight="1" x14ac:dyDescent="0.25">
      <c r="A47" s="439" t="s">
        <v>155</v>
      </c>
      <c r="B47" s="439" t="s">
        <v>154</v>
      </c>
      <c r="C47" s="439" t="s">
        <v>154</v>
      </c>
      <c r="D47" s="442" t="s">
        <v>543</v>
      </c>
      <c r="E47" s="441" t="s">
        <v>2</v>
      </c>
      <c r="F47" s="117">
        <v>29.5</v>
      </c>
      <c r="G47" s="117">
        <v>29.5</v>
      </c>
      <c r="H47" s="117">
        <v>17.2</v>
      </c>
      <c r="I47" s="440" t="s">
        <v>648</v>
      </c>
      <c r="J47" s="499">
        <v>100</v>
      </c>
      <c r="K47" s="522" t="s">
        <v>1024</v>
      </c>
      <c r="L47" s="440" t="s">
        <v>1030</v>
      </c>
      <c r="M47" s="585"/>
    </row>
    <row r="48" spans="1:13" ht="19.5" customHeight="1" x14ac:dyDescent="0.25">
      <c r="A48" s="439" t="s">
        <v>155</v>
      </c>
      <c r="B48" s="439" t="s">
        <v>154</v>
      </c>
      <c r="C48" s="980" t="s">
        <v>147</v>
      </c>
      <c r="D48" s="980"/>
      <c r="E48" s="980"/>
      <c r="F48" s="110">
        <f t="shared" ref="F48:H48" si="2">+F47</f>
        <v>29.5</v>
      </c>
      <c r="G48" s="110">
        <f t="shared" ref="G48" si="3">+G47</f>
        <v>29.5</v>
      </c>
      <c r="H48" s="110">
        <f t="shared" si="2"/>
        <v>17.2</v>
      </c>
      <c r="I48" s="436"/>
      <c r="J48" s="495"/>
      <c r="K48" s="495"/>
      <c r="L48" s="436"/>
      <c r="M48" s="585"/>
    </row>
    <row r="49" spans="1:13" ht="17.25" customHeight="1" x14ac:dyDescent="0.25">
      <c r="A49" s="305" t="s">
        <v>155</v>
      </c>
      <c r="B49" s="305" t="s">
        <v>155</v>
      </c>
      <c r="C49" s="979" t="s">
        <v>103</v>
      </c>
      <c r="D49" s="979"/>
      <c r="E49" s="979"/>
      <c r="F49" s="979"/>
      <c r="G49" s="979"/>
      <c r="H49" s="979"/>
      <c r="I49" s="979"/>
      <c r="J49" s="494"/>
      <c r="K49" s="494"/>
      <c r="L49" s="303"/>
      <c r="M49" s="585"/>
    </row>
    <row r="50" spans="1:13" ht="29.25" customHeight="1" x14ac:dyDescent="0.25">
      <c r="A50" s="439" t="s">
        <v>155</v>
      </c>
      <c r="B50" s="439" t="s">
        <v>155</v>
      </c>
      <c r="C50" s="439" t="s">
        <v>154</v>
      </c>
      <c r="D50" s="441" t="s">
        <v>84</v>
      </c>
      <c r="E50" s="441" t="s">
        <v>2</v>
      </c>
      <c r="F50" s="117">
        <v>15</v>
      </c>
      <c r="G50" s="117">
        <v>20</v>
      </c>
      <c r="H50" s="117">
        <v>20</v>
      </c>
      <c r="I50" s="436" t="s">
        <v>546</v>
      </c>
      <c r="J50" s="496">
        <v>59</v>
      </c>
      <c r="K50" s="518">
        <v>59</v>
      </c>
      <c r="L50" s="997" t="s">
        <v>1023</v>
      </c>
      <c r="M50" s="585"/>
    </row>
    <row r="51" spans="1:13" ht="28.5" customHeight="1" x14ac:dyDescent="0.25">
      <c r="A51" s="439" t="s">
        <v>155</v>
      </c>
      <c r="B51" s="439" t="s">
        <v>155</v>
      </c>
      <c r="C51" s="439" t="s">
        <v>155</v>
      </c>
      <c r="D51" s="445" t="s">
        <v>85</v>
      </c>
      <c r="E51" s="441" t="s">
        <v>2</v>
      </c>
      <c r="F51" s="117">
        <v>15</v>
      </c>
      <c r="G51" s="117">
        <v>15</v>
      </c>
      <c r="H51" s="117">
        <v>15</v>
      </c>
      <c r="I51" s="440" t="s">
        <v>833</v>
      </c>
      <c r="J51" s="496">
        <v>4</v>
      </c>
      <c r="K51" s="518">
        <v>4</v>
      </c>
      <c r="L51" s="998"/>
      <c r="M51" s="585"/>
    </row>
    <row r="52" spans="1:13" ht="15.75" customHeight="1" x14ac:dyDescent="0.25">
      <c r="A52" s="305" t="s">
        <v>155</v>
      </c>
      <c r="B52" s="305" t="s">
        <v>155</v>
      </c>
      <c r="C52" s="980" t="s">
        <v>147</v>
      </c>
      <c r="D52" s="980"/>
      <c r="E52" s="980"/>
      <c r="F52" s="112">
        <f t="shared" ref="F52:H52" si="4">SUM(F50:F51)</f>
        <v>30</v>
      </c>
      <c r="G52" s="112">
        <f t="shared" si="4"/>
        <v>35</v>
      </c>
      <c r="H52" s="112">
        <f t="shared" si="4"/>
        <v>35</v>
      </c>
      <c r="I52" s="436"/>
      <c r="J52" s="495"/>
      <c r="K52" s="495"/>
      <c r="L52" s="436"/>
      <c r="M52" s="585"/>
    </row>
    <row r="53" spans="1:13" ht="13.8" x14ac:dyDescent="0.25">
      <c r="A53" s="305" t="s">
        <v>155</v>
      </c>
      <c r="B53" s="981" t="s">
        <v>148</v>
      </c>
      <c r="C53" s="981"/>
      <c r="D53" s="981"/>
      <c r="E53" s="981"/>
      <c r="F53" s="109">
        <f t="shared" ref="F53:H53" si="5">+F52+F48</f>
        <v>59.5</v>
      </c>
      <c r="G53" s="109">
        <f t="shared" si="5"/>
        <v>64.5</v>
      </c>
      <c r="H53" s="109">
        <f t="shared" si="5"/>
        <v>52.2</v>
      </c>
      <c r="I53" s="436"/>
      <c r="J53" s="495"/>
      <c r="K53" s="495"/>
      <c r="L53" s="436"/>
      <c r="M53" s="585"/>
    </row>
    <row r="54" spans="1:13" ht="34.5" customHeight="1" x14ac:dyDescent="0.25">
      <c r="A54" s="305" t="s">
        <v>156</v>
      </c>
      <c r="B54" s="979" t="s">
        <v>607</v>
      </c>
      <c r="C54" s="979"/>
      <c r="D54" s="979"/>
      <c r="E54" s="979"/>
      <c r="F54" s="979"/>
      <c r="G54" s="979"/>
      <c r="H54" s="979"/>
      <c r="I54" s="979"/>
      <c r="J54" s="494"/>
      <c r="K54" s="494"/>
      <c r="L54" s="303"/>
      <c r="M54" s="585"/>
    </row>
    <row r="55" spans="1:13" ht="18" customHeight="1" x14ac:dyDescent="0.25">
      <c r="A55" s="305" t="s">
        <v>156</v>
      </c>
      <c r="B55" s="304" t="s">
        <v>154</v>
      </c>
      <c r="C55" s="979" t="s">
        <v>199</v>
      </c>
      <c r="D55" s="979"/>
      <c r="E55" s="979"/>
      <c r="F55" s="979"/>
      <c r="G55" s="979"/>
      <c r="H55" s="979"/>
      <c r="I55" s="979"/>
      <c r="J55" s="494"/>
      <c r="K55" s="494"/>
      <c r="L55" s="303"/>
      <c r="M55" s="585"/>
    </row>
    <row r="56" spans="1:13" ht="63" customHeight="1" x14ac:dyDescent="0.25">
      <c r="A56" s="439" t="s">
        <v>156</v>
      </c>
      <c r="B56" s="439" t="s">
        <v>154</v>
      </c>
      <c r="C56" s="439" t="s">
        <v>154</v>
      </c>
      <c r="D56" s="442" t="s">
        <v>258</v>
      </c>
      <c r="E56" s="441" t="s">
        <v>2</v>
      </c>
      <c r="F56" s="446">
        <v>161</v>
      </c>
      <c r="G56" s="446">
        <v>161</v>
      </c>
      <c r="H56" s="446">
        <v>116.9</v>
      </c>
      <c r="I56" s="440" t="s">
        <v>338</v>
      </c>
      <c r="J56" s="496">
        <v>50</v>
      </c>
      <c r="K56" s="496">
        <v>46</v>
      </c>
      <c r="L56" s="440" t="s">
        <v>1031</v>
      </c>
      <c r="M56" s="585"/>
    </row>
    <row r="57" spans="1:13" x14ac:dyDescent="0.25">
      <c r="A57" s="305" t="s">
        <v>156</v>
      </c>
      <c r="B57" s="305" t="s">
        <v>154</v>
      </c>
      <c r="C57" s="980" t="s">
        <v>147</v>
      </c>
      <c r="D57" s="980"/>
      <c r="E57" s="980"/>
      <c r="F57" s="110">
        <f>SUM(F56:F56)</f>
        <v>161</v>
      </c>
      <c r="G57" s="110">
        <f>SUM(G56:G56)</f>
        <v>161</v>
      </c>
      <c r="H57" s="110">
        <f>SUM(H56:H56)</f>
        <v>116.9</v>
      </c>
      <c r="I57" s="436"/>
      <c r="J57" s="495"/>
      <c r="K57" s="495"/>
      <c r="L57" s="436"/>
      <c r="M57" s="585"/>
    </row>
    <row r="58" spans="1:13" ht="13.8" x14ac:dyDescent="0.25">
      <c r="A58" s="305" t="s">
        <v>156</v>
      </c>
      <c r="B58" s="981" t="s">
        <v>148</v>
      </c>
      <c r="C58" s="981"/>
      <c r="D58" s="981"/>
      <c r="E58" s="981"/>
      <c r="F58" s="111">
        <f t="shared" ref="F58:H58" si="6">+F57</f>
        <v>161</v>
      </c>
      <c r="G58" s="111">
        <f t="shared" ref="G58" si="7">+G57</f>
        <v>161</v>
      </c>
      <c r="H58" s="111">
        <f t="shared" si="6"/>
        <v>116.9</v>
      </c>
      <c r="I58" s="436"/>
      <c r="J58" s="495"/>
      <c r="K58" s="495"/>
      <c r="L58" s="436"/>
      <c r="M58" s="585"/>
    </row>
    <row r="59" spans="1:13" ht="16.5" customHeight="1" x14ac:dyDescent="0.25">
      <c r="A59" s="305" t="s">
        <v>157</v>
      </c>
      <c r="B59" s="979" t="s">
        <v>380</v>
      </c>
      <c r="C59" s="979"/>
      <c r="D59" s="979"/>
      <c r="E59" s="979"/>
      <c r="F59" s="979"/>
      <c r="G59" s="979"/>
      <c r="H59" s="979"/>
      <c r="I59" s="979"/>
      <c r="J59" s="494"/>
      <c r="K59" s="494"/>
      <c r="L59" s="303"/>
      <c r="M59" s="585"/>
    </row>
    <row r="60" spans="1:13" ht="18" customHeight="1" x14ac:dyDescent="0.25">
      <c r="A60" s="305" t="s">
        <v>157</v>
      </c>
      <c r="B60" s="304" t="s">
        <v>154</v>
      </c>
      <c r="C60" s="979" t="s">
        <v>381</v>
      </c>
      <c r="D60" s="979"/>
      <c r="E60" s="979"/>
      <c r="F60" s="979"/>
      <c r="G60" s="979"/>
      <c r="H60" s="979"/>
      <c r="I60" s="979"/>
      <c r="J60" s="494"/>
      <c r="K60" s="494"/>
      <c r="L60" s="303"/>
      <c r="M60" s="585"/>
    </row>
    <row r="61" spans="1:13" ht="86.25" customHeight="1" x14ac:dyDescent="0.25">
      <c r="A61" s="439" t="s">
        <v>157</v>
      </c>
      <c r="B61" s="439" t="s">
        <v>154</v>
      </c>
      <c r="C61" s="439" t="s">
        <v>154</v>
      </c>
      <c r="D61" s="253" t="s">
        <v>151</v>
      </c>
      <c r="E61" s="441" t="s">
        <v>2</v>
      </c>
      <c r="F61" s="443">
        <v>25</v>
      </c>
      <c r="G61" s="443">
        <v>2</v>
      </c>
      <c r="H61" s="443">
        <v>2</v>
      </c>
      <c r="I61" s="436" t="s">
        <v>38</v>
      </c>
      <c r="J61" s="495">
        <v>2</v>
      </c>
      <c r="K61" s="495">
        <v>2</v>
      </c>
      <c r="L61" s="436" t="s">
        <v>1035</v>
      </c>
      <c r="M61" s="585"/>
    </row>
    <row r="62" spans="1:13" ht="28.5" customHeight="1" x14ac:dyDescent="0.25">
      <c r="A62" s="965" t="s">
        <v>157</v>
      </c>
      <c r="B62" s="965" t="s">
        <v>154</v>
      </c>
      <c r="C62" s="965" t="s">
        <v>155</v>
      </c>
      <c r="D62" s="982" t="s">
        <v>382</v>
      </c>
      <c r="E62" s="436" t="s">
        <v>2</v>
      </c>
      <c r="F62" s="443">
        <v>78.599999999999994</v>
      </c>
      <c r="G62" s="443">
        <v>79</v>
      </c>
      <c r="H62" s="443">
        <v>79</v>
      </c>
      <c r="I62" s="978" t="s">
        <v>239</v>
      </c>
      <c r="J62" s="973">
        <v>27</v>
      </c>
      <c r="K62" s="973">
        <v>26</v>
      </c>
      <c r="L62" s="972" t="s">
        <v>1113</v>
      </c>
      <c r="M62" s="585"/>
    </row>
    <row r="63" spans="1:13" ht="36" customHeight="1" x14ac:dyDescent="0.25">
      <c r="A63" s="965"/>
      <c r="B63" s="965"/>
      <c r="C63" s="965"/>
      <c r="D63" s="982"/>
      <c r="E63" s="436" t="s">
        <v>17</v>
      </c>
      <c r="F63" s="443">
        <v>1176.9000000000001</v>
      </c>
      <c r="G63" s="443">
        <v>1176.9000000000001</v>
      </c>
      <c r="H63" s="443">
        <v>1208.9000000000001</v>
      </c>
      <c r="I63" s="978"/>
      <c r="J63" s="974"/>
      <c r="K63" s="974"/>
      <c r="L63" s="972"/>
      <c r="M63" s="585"/>
    </row>
    <row r="64" spans="1:13" ht="41.25" customHeight="1" x14ac:dyDescent="0.25">
      <c r="A64" s="965"/>
      <c r="B64" s="965"/>
      <c r="C64" s="965"/>
      <c r="D64" s="982"/>
      <c r="E64" s="436" t="s">
        <v>21</v>
      </c>
      <c r="F64" s="443">
        <v>0.5</v>
      </c>
      <c r="G64" s="443">
        <v>1</v>
      </c>
      <c r="H64" s="443">
        <v>1</v>
      </c>
      <c r="I64" s="978"/>
      <c r="J64" s="975"/>
      <c r="K64" s="975"/>
      <c r="L64" s="972"/>
      <c r="M64" s="585"/>
    </row>
    <row r="65" spans="1:13" ht="199.5" customHeight="1" x14ac:dyDescent="0.25">
      <c r="A65" s="439" t="s">
        <v>157</v>
      </c>
      <c r="B65" s="439" t="s">
        <v>154</v>
      </c>
      <c r="C65" s="439" t="s">
        <v>156</v>
      </c>
      <c r="D65" s="441" t="s">
        <v>78</v>
      </c>
      <c r="E65" s="441" t="s">
        <v>17</v>
      </c>
      <c r="F65" s="117">
        <v>46.5</v>
      </c>
      <c r="G65" s="117">
        <v>46.5</v>
      </c>
      <c r="H65" s="117">
        <v>46.4</v>
      </c>
      <c r="I65" s="436" t="s">
        <v>834</v>
      </c>
      <c r="J65" s="495">
        <v>100</v>
      </c>
      <c r="K65" s="495">
        <v>100</v>
      </c>
      <c r="L65" s="437" t="s">
        <v>1033</v>
      </c>
      <c r="M65" s="585"/>
    </row>
    <row r="66" spans="1:13" ht="70.5" customHeight="1" x14ac:dyDescent="0.25">
      <c r="A66" s="439" t="s">
        <v>157</v>
      </c>
      <c r="B66" s="439" t="s">
        <v>154</v>
      </c>
      <c r="C66" s="439" t="s">
        <v>157</v>
      </c>
      <c r="D66" s="441" t="s">
        <v>32</v>
      </c>
      <c r="E66" s="441" t="s">
        <v>17</v>
      </c>
      <c r="F66" s="117">
        <v>30.1</v>
      </c>
      <c r="G66" s="117">
        <v>30.1</v>
      </c>
      <c r="H66" s="117">
        <v>28.8</v>
      </c>
      <c r="I66" s="436" t="s">
        <v>93</v>
      </c>
      <c r="J66" s="495">
        <v>1</v>
      </c>
      <c r="K66" s="495">
        <v>1</v>
      </c>
      <c r="L66" s="437" t="s">
        <v>1034</v>
      </c>
      <c r="M66" s="585"/>
    </row>
    <row r="67" spans="1:13" ht="91.5" customHeight="1" x14ac:dyDescent="0.25">
      <c r="A67" s="439" t="s">
        <v>157</v>
      </c>
      <c r="B67" s="439" t="s">
        <v>154</v>
      </c>
      <c r="C67" s="439" t="s">
        <v>158</v>
      </c>
      <c r="D67" s="441" t="s">
        <v>544</v>
      </c>
      <c r="E67" s="441" t="s">
        <v>2</v>
      </c>
      <c r="F67" s="117">
        <v>0</v>
      </c>
      <c r="G67" s="117">
        <v>26</v>
      </c>
      <c r="H67" s="117">
        <v>26</v>
      </c>
      <c r="I67" s="440" t="s">
        <v>786</v>
      </c>
      <c r="J67" s="496" t="s">
        <v>184</v>
      </c>
      <c r="K67" s="516" t="s">
        <v>505</v>
      </c>
      <c r="L67" s="440" t="s">
        <v>1114</v>
      </c>
      <c r="M67" s="585"/>
    </row>
    <row r="68" spans="1:13" ht="102" customHeight="1" x14ac:dyDescent="0.25">
      <c r="A68" s="439" t="s">
        <v>157</v>
      </c>
      <c r="B68" s="439" t="s">
        <v>154</v>
      </c>
      <c r="C68" s="439" t="s">
        <v>159</v>
      </c>
      <c r="D68" s="442" t="s">
        <v>606</v>
      </c>
      <c r="E68" s="441" t="s">
        <v>2</v>
      </c>
      <c r="F68" s="443">
        <v>190</v>
      </c>
      <c r="G68" s="443">
        <v>167.4</v>
      </c>
      <c r="H68" s="443">
        <v>79.7</v>
      </c>
      <c r="I68" s="436" t="s">
        <v>1218</v>
      </c>
      <c r="J68" s="496">
        <v>67</v>
      </c>
      <c r="K68" s="496">
        <v>49</v>
      </c>
      <c r="L68" s="438" t="s">
        <v>1049</v>
      </c>
      <c r="M68" s="585"/>
    </row>
    <row r="69" spans="1:13" ht="44.25" customHeight="1" x14ac:dyDescent="0.25">
      <c r="A69" s="439" t="s">
        <v>157</v>
      </c>
      <c r="B69" s="439" t="s">
        <v>154</v>
      </c>
      <c r="C69" s="439" t="s">
        <v>160</v>
      </c>
      <c r="D69" s="442" t="s">
        <v>605</v>
      </c>
      <c r="E69" s="441" t="s">
        <v>2</v>
      </c>
      <c r="F69" s="443">
        <v>10</v>
      </c>
      <c r="G69" s="443">
        <v>10</v>
      </c>
      <c r="H69" s="443">
        <v>9</v>
      </c>
      <c r="I69" s="436" t="s">
        <v>1217</v>
      </c>
      <c r="J69" s="496">
        <v>64</v>
      </c>
      <c r="K69" s="496">
        <v>82</v>
      </c>
      <c r="L69" s="436" t="s">
        <v>1006</v>
      </c>
      <c r="M69" s="585"/>
    </row>
    <row r="70" spans="1:13" ht="17.25" customHeight="1" x14ac:dyDescent="0.25">
      <c r="A70" s="305" t="s">
        <v>157</v>
      </c>
      <c r="B70" s="305" t="s">
        <v>155</v>
      </c>
      <c r="C70" s="980" t="s">
        <v>147</v>
      </c>
      <c r="D70" s="980"/>
      <c r="E70" s="980"/>
      <c r="F70" s="112">
        <f t="shared" ref="F70:H70" si="8">SUM(F61:F69)</f>
        <v>1557.6</v>
      </c>
      <c r="G70" s="112">
        <f t="shared" ref="G70" si="9">SUM(G61:G69)</f>
        <v>1538.9</v>
      </c>
      <c r="H70" s="112">
        <f t="shared" si="8"/>
        <v>1480.8000000000002</v>
      </c>
      <c r="I70" s="436"/>
      <c r="J70" s="495"/>
      <c r="K70" s="495"/>
      <c r="L70" s="436"/>
      <c r="M70" s="585"/>
    </row>
    <row r="71" spans="1:13" ht="15.75" customHeight="1" x14ac:dyDescent="0.25">
      <c r="A71" s="305" t="s">
        <v>157</v>
      </c>
      <c r="B71" s="981" t="s">
        <v>148</v>
      </c>
      <c r="C71" s="981"/>
      <c r="D71" s="981"/>
      <c r="E71" s="981"/>
      <c r="F71" s="109">
        <f t="shared" ref="F71:H71" si="10">+F70</f>
        <v>1557.6</v>
      </c>
      <c r="G71" s="109">
        <f t="shared" ref="G71" si="11">+G70</f>
        <v>1538.9</v>
      </c>
      <c r="H71" s="109">
        <f t="shared" si="10"/>
        <v>1480.8000000000002</v>
      </c>
      <c r="I71" s="436"/>
      <c r="J71" s="495"/>
      <c r="K71" s="495"/>
      <c r="L71" s="436"/>
      <c r="M71" s="585"/>
    </row>
    <row r="72" spans="1:13" ht="21.75" customHeight="1" x14ac:dyDescent="0.25">
      <c r="A72" s="1006" t="s">
        <v>149</v>
      </c>
      <c r="B72" s="1006"/>
      <c r="C72" s="1006"/>
      <c r="D72" s="1006"/>
      <c r="E72" s="1006"/>
      <c r="F72" s="51">
        <f t="shared" ref="F72:H72" si="12">+F71+F58+F53+F44</f>
        <v>9947.4</v>
      </c>
      <c r="G72" s="51">
        <f t="shared" si="12"/>
        <v>10034.700000000001</v>
      </c>
      <c r="H72" s="51">
        <f t="shared" si="12"/>
        <v>9886.7000000000007</v>
      </c>
      <c r="I72" s="593"/>
      <c r="J72" s="500"/>
      <c r="K72" s="500"/>
      <c r="L72" s="447"/>
      <c r="M72" s="586"/>
    </row>
    <row r="73" spans="1:13" ht="16.5" customHeight="1" x14ac:dyDescent="0.25">
      <c r="A73" s="1008" t="s">
        <v>150</v>
      </c>
      <c r="B73" s="1008"/>
      <c r="C73" s="1008"/>
      <c r="D73" s="1008"/>
      <c r="E73" s="1008"/>
      <c r="F73" s="443"/>
      <c r="G73" s="443"/>
      <c r="H73" s="443"/>
      <c r="I73" s="593"/>
      <c r="J73" s="500"/>
      <c r="K73" s="500"/>
      <c r="L73" s="447"/>
      <c r="M73" s="586"/>
    </row>
    <row r="74" spans="1:13" ht="19.5" customHeight="1" x14ac:dyDescent="0.25">
      <c r="A74" s="680" t="s">
        <v>19</v>
      </c>
      <c r="B74" s="680"/>
      <c r="C74" s="680"/>
      <c r="D74" s="680"/>
      <c r="E74" s="680"/>
      <c r="F74" s="52">
        <f t="shared" ref="F74:H74" si="13">SUM(F75:F80)</f>
        <v>9947.4</v>
      </c>
      <c r="G74" s="52">
        <f t="shared" si="13"/>
        <v>10034.699999999999</v>
      </c>
      <c r="H74" s="52">
        <f t="shared" si="13"/>
        <v>9886.7000000000007</v>
      </c>
      <c r="I74" s="593"/>
      <c r="J74" s="500"/>
      <c r="K74" s="500"/>
      <c r="L74" s="447"/>
      <c r="M74" s="586"/>
    </row>
    <row r="75" spans="1:13" ht="15" customHeight="1" x14ac:dyDescent="0.25">
      <c r="A75" s="983" t="s">
        <v>207</v>
      </c>
      <c r="B75" s="983"/>
      <c r="C75" s="983"/>
      <c r="D75" s="983"/>
      <c r="E75" s="983"/>
      <c r="F75" s="443">
        <f>+F68+F62+F61+F56+F51+F50+F47+F40+F37+F36+F35+F32+F17+F16+F11+F67+F69+F38</f>
        <v>7121</v>
      </c>
      <c r="G75" s="443">
        <f t="shared" ref="G75:H75" si="14">+G68+G62+G61+G56+G51+G50+G47+G40+G37+G36+G35+G32+G17+G16+G11+G67+G69+G38</f>
        <v>7209.4</v>
      </c>
      <c r="H75" s="443">
        <f t="shared" si="14"/>
        <v>7058.5</v>
      </c>
      <c r="I75" s="593"/>
      <c r="J75" s="500"/>
      <c r="K75" s="500"/>
      <c r="L75" s="447"/>
      <c r="M75" s="586"/>
    </row>
    <row r="76" spans="1:13" ht="12.75" customHeight="1" x14ac:dyDescent="0.25">
      <c r="A76" s="983" t="s">
        <v>208</v>
      </c>
      <c r="B76" s="983"/>
      <c r="C76" s="983"/>
      <c r="D76" s="983"/>
      <c r="E76" s="983"/>
      <c r="F76" s="443">
        <f>+F66+F65+F63+F31+F30+F29+F28+F27+F26+F25+F24+F23+F22+F21+F41+F42</f>
        <v>1587.7999999999997</v>
      </c>
      <c r="G76" s="443">
        <f>+G66+G65+G63+G31+G30+G29+G28+G27+G26+G25+G24+G23+G22+G21+G41+G42</f>
        <v>1586.1999999999996</v>
      </c>
      <c r="H76" s="443">
        <f>+H66+H65+H63+H31+H30+H29+H28+H27+H26+H25+H24+H23+H22+H21+H41+H42</f>
        <v>1617.4999999999998</v>
      </c>
      <c r="I76" s="593"/>
      <c r="J76" s="501"/>
      <c r="K76" s="501"/>
      <c r="L76" s="447"/>
      <c r="M76" s="586"/>
    </row>
    <row r="77" spans="1:13" ht="12.75" customHeight="1" x14ac:dyDescent="0.25">
      <c r="A77" s="983" t="s">
        <v>209</v>
      </c>
      <c r="B77" s="983"/>
      <c r="C77" s="983"/>
      <c r="D77" s="983"/>
      <c r="E77" s="983"/>
      <c r="F77" s="443"/>
      <c r="G77" s="443"/>
      <c r="H77" s="443"/>
      <c r="I77" s="593"/>
      <c r="J77" s="500"/>
      <c r="K77" s="500"/>
      <c r="L77" s="447"/>
      <c r="M77" s="586"/>
    </row>
    <row r="78" spans="1:13" ht="12.75" customHeight="1" x14ac:dyDescent="0.25">
      <c r="A78" s="983" t="s">
        <v>210</v>
      </c>
      <c r="B78" s="983"/>
      <c r="C78" s="983"/>
      <c r="D78" s="983"/>
      <c r="E78" s="983"/>
      <c r="F78" s="443">
        <f>+F14+F18+F64</f>
        <v>68.900000000000006</v>
      </c>
      <c r="G78" s="443">
        <f>+G14+G18+G64</f>
        <v>69.400000000000006</v>
      </c>
      <c r="H78" s="443">
        <f>+H14+H18+H64</f>
        <v>41</v>
      </c>
      <c r="I78" s="593"/>
      <c r="J78" s="500"/>
      <c r="K78" s="500"/>
      <c r="L78" s="447"/>
      <c r="M78" s="586"/>
    </row>
    <row r="79" spans="1:13" ht="14.25" customHeight="1" x14ac:dyDescent="0.25">
      <c r="A79" s="983" t="s">
        <v>211</v>
      </c>
      <c r="B79" s="983"/>
      <c r="C79" s="983"/>
      <c r="D79" s="983"/>
      <c r="E79" s="983"/>
      <c r="F79" s="443">
        <f>+F39</f>
        <v>1169.7</v>
      </c>
      <c r="G79" s="443">
        <f>+G39</f>
        <v>1169.7</v>
      </c>
      <c r="H79" s="443">
        <f>+H39</f>
        <v>1169.7</v>
      </c>
      <c r="I79" s="593"/>
      <c r="J79" s="500"/>
      <c r="K79" s="500"/>
      <c r="L79" s="447"/>
      <c r="M79" s="586"/>
    </row>
    <row r="80" spans="1:13" ht="12.75" customHeight="1" x14ac:dyDescent="0.25">
      <c r="A80" s="983" t="s">
        <v>212</v>
      </c>
      <c r="B80" s="983"/>
      <c r="C80" s="983"/>
      <c r="D80" s="983"/>
      <c r="E80" s="983"/>
      <c r="F80" s="443"/>
      <c r="G80" s="443"/>
      <c r="H80" s="443"/>
      <c r="I80" s="593"/>
      <c r="J80" s="500"/>
      <c r="K80" s="500"/>
      <c r="L80" s="447"/>
      <c r="M80" s="586"/>
    </row>
    <row r="81" spans="1:13" ht="15" customHeight="1" x14ac:dyDescent="0.25">
      <c r="A81" s="1007" t="s">
        <v>18</v>
      </c>
      <c r="B81" s="1007"/>
      <c r="C81" s="1007"/>
      <c r="D81" s="1007"/>
      <c r="E81" s="1007"/>
      <c r="F81" s="53">
        <f t="shared" ref="F81:H81" si="15">SUM(F82:F85)</f>
        <v>0</v>
      </c>
      <c r="G81" s="53">
        <f t="shared" si="15"/>
        <v>0</v>
      </c>
      <c r="H81" s="53">
        <f t="shared" si="15"/>
        <v>0</v>
      </c>
      <c r="I81" s="593"/>
      <c r="J81" s="500"/>
      <c r="K81" s="500"/>
      <c r="L81" s="447"/>
      <c r="M81" s="586"/>
    </row>
    <row r="82" spans="1:13" ht="14.25" customHeight="1" x14ac:dyDescent="0.25">
      <c r="A82" s="983" t="s">
        <v>213</v>
      </c>
      <c r="B82" s="983"/>
      <c r="C82" s="983"/>
      <c r="D82" s="983"/>
      <c r="E82" s="983"/>
      <c r="F82" s="443"/>
      <c r="G82" s="443"/>
      <c r="H82" s="443"/>
      <c r="I82" s="593"/>
      <c r="J82" s="500"/>
      <c r="K82" s="500"/>
      <c r="L82" s="447"/>
      <c r="M82" s="586"/>
    </row>
    <row r="83" spans="1:13" ht="12.75" customHeight="1" x14ac:dyDescent="0.25">
      <c r="A83" s="983" t="s">
        <v>214</v>
      </c>
      <c r="B83" s="983"/>
      <c r="C83" s="983"/>
      <c r="D83" s="983"/>
      <c r="E83" s="983"/>
      <c r="F83" s="443"/>
      <c r="G83" s="443"/>
      <c r="H83" s="443"/>
      <c r="I83" s="593"/>
      <c r="J83" s="500"/>
      <c r="K83" s="500"/>
      <c r="L83" s="447"/>
      <c r="M83" s="586"/>
    </row>
    <row r="84" spans="1:13" ht="12.75" customHeight="1" x14ac:dyDescent="0.25">
      <c r="A84" s="983" t="s">
        <v>215</v>
      </c>
      <c r="B84" s="983"/>
      <c r="C84" s="983"/>
      <c r="D84" s="983"/>
      <c r="E84" s="983"/>
      <c r="F84" s="443"/>
      <c r="G84" s="443"/>
      <c r="H84" s="443"/>
      <c r="I84" s="593"/>
      <c r="J84" s="500"/>
      <c r="K84" s="500"/>
      <c r="L84" s="447"/>
      <c r="M84" s="586"/>
    </row>
    <row r="85" spans="1:13" ht="12.75" customHeight="1" x14ac:dyDescent="0.25">
      <c r="A85" s="983" t="s">
        <v>216</v>
      </c>
      <c r="B85" s="983"/>
      <c r="C85" s="983"/>
      <c r="D85" s="983"/>
      <c r="E85" s="983"/>
      <c r="F85" s="448"/>
      <c r="G85" s="448"/>
      <c r="H85" s="448"/>
      <c r="I85" s="593"/>
      <c r="J85" s="500"/>
      <c r="K85" s="500"/>
      <c r="L85" s="447"/>
      <c r="M85" s="586"/>
    </row>
    <row r="86" spans="1:13" s="18" customFormat="1" ht="17.25" customHeight="1" x14ac:dyDescent="0.25">
      <c r="A86" s="676" t="s">
        <v>1191</v>
      </c>
      <c r="B86" s="676"/>
      <c r="C86" s="676"/>
      <c r="D86" s="676"/>
      <c r="E86" s="676"/>
      <c r="F86" s="676"/>
      <c r="G86" s="676"/>
      <c r="H86" s="676"/>
      <c r="I86" s="614"/>
      <c r="J86" s="615"/>
      <c r="K86" s="615"/>
      <c r="L86" s="614"/>
      <c r="M86" s="616"/>
    </row>
    <row r="87" spans="1:13" s="395" customFormat="1" ht="17.25" customHeight="1" x14ac:dyDescent="0.25">
      <c r="A87" s="676" t="s">
        <v>1192</v>
      </c>
      <c r="B87" s="676"/>
      <c r="C87" s="676"/>
      <c r="D87" s="676"/>
      <c r="E87" s="676"/>
      <c r="F87" s="676"/>
      <c r="G87" s="676"/>
      <c r="H87" s="676"/>
      <c r="I87" s="617"/>
    </row>
    <row r="88" spans="1:13" x14ac:dyDescent="0.25">
      <c r="F88" s="13"/>
      <c r="G88" s="13"/>
      <c r="H88" s="13"/>
    </row>
    <row r="89" spans="1:13" x14ac:dyDescent="0.25">
      <c r="F89" s="13"/>
      <c r="G89" s="13"/>
      <c r="H89" s="13"/>
    </row>
    <row r="90" spans="1:13" x14ac:dyDescent="0.25">
      <c r="F90" s="13"/>
      <c r="G90" s="13"/>
      <c r="H90" s="13"/>
    </row>
  </sheetData>
  <mergeCells count="101">
    <mergeCell ref="A87:H87"/>
    <mergeCell ref="A86:H86"/>
    <mergeCell ref="J62:J64"/>
    <mergeCell ref="I62:I64"/>
    <mergeCell ref="B62:B64"/>
    <mergeCell ref="C43:E43"/>
    <mergeCell ref="A83:E83"/>
    <mergeCell ref="A11:A15"/>
    <mergeCell ref="A37:A39"/>
    <mergeCell ref="A72:E72"/>
    <mergeCell ref="B31:B32"/>
    <mergeCell ref="D31:D32"/>
    <mergeCell ref="B45:I45"/>
    <mergeCell ref="B53:E53"/>
    <mergeCell ref="A84:E84"/>
    <mergeCell ref="A85:E85"/>
    <mergeCell ref="A81:E81"/>
    <mergeCell ref="A82:E82"/>
    <mergeCell ref="A79:E79"/>
    <mergeCell ref="A80:E80"/>
    <mergeCell ref="A76:E76"/>
    <mergeCell ref="B71:E71"/>
    <mergeCell ref="A73:E73"/>
    <mergeCell ref="A78:E78"/>
    <mergeCell ref="J1:L1"/>
    <mergeCell ref="L37:L39"/>
    <mergeCell ref="E14:E15"/>
    <mergeCell ref="L17:L18"/>
    <mergeCell ref="L31:L32"/>
    <mergeCell ref="I17:I18"/>
    <mergeCell ref="C20:I20"/>
    <mergeCell ref="C19:E19"/>
    <mergeCell ref="C34:I34"/>
    <mergeCell ref="I37:I39"/>
    <mergeCell ref="D37:D39"/>
    <mergeCell ref="C11:C15"/>
    <mergeCell ref="C17:C18"/>
    <mergeCell ref="C31:C32"/>
    <mergeCell ref="C37:C39"/>
    <mergeCell ref="C33:E33"/>
    <mergeCell ref="L11:L12"/>
    <mergeCell ref="D17:D18"/>
    <mergeCell ref="I4:L4"/>
    <mergeCell ref="G4:G7"/>
    <mergeCell ref="L5:L7"/>
    <mergeCell ref="J17:J18"/>
    <mergeCell ref="J31:J32"/>
    <mergeCell ref="K5:K7"/>
    <mergeCell ref="A62:A64"/>
    <mergeCell ref="C57:E57"/>
    <mergeCell ref="A77:E77"/>
    <mergeCell ref="A74:E74"/>
    <mergeCell ref="A2:L2"/>
    <mergeCell ref="C70:E70"/>
    <mergeCell ref="C60:I60"/>
    <mergeCell ref="C48:E48"/>
    <mergeCell ref="C49:I49"/>
    <mergeCell ref="A31:A32"/>
    <mergeCell ref="I5:I7"/>
    <mergeCell ref="B58:E58"/>
    <mergeCell ref="D11:D15"/>
    <mergeCell ref="A4:A7"/>
    <mergeCell ref="B11:B15"/>
    <mergeCell ref="E11:E13"/>
    <mergeCell ref="C10:L10"/>
    <mergeCell ref="I3:L3"/>
    <mergeCell ref="D4:D7"/>
    <mergeCell ref="F4:F7"/>
    <mergeCell ref="C62:C64"/>
    <mergeCell ref="B37:B39"/>
    <mergeCell ref="L50:L51"/>
    <mergeCell ref="A75:E75"/>
    <mergeCell ref="L62:L64"/>
    <mergeCell ref="K62:K64"/>
    <mergeCell ref="J37:J39"/>
    <mergeCell ref="K31:K32"/>
    <mergeCell ref="I31:I32"/>
    <mergeCell ref="C46:I46"/>
    <mergeCell ref="B54:I54"/>
    <mergeCell ref="C52:E52"/>
    <mergeCell ref="B59:I59"/>
    <mergeCell ref="C55:I55"/>
    <mergeCell ref="B44:E44"/>
    <mergeCell ref="D62:D64"/>
    <mergeCell ref="K37:K39"/>
    <mergeCell ref="H4:H7"/>
    <mergeCell ref="B9:I9"/>
    <mergeCell ref="B4:B7"/>
    <mergeCell ref="B17:B18"/>
    <mergeCell ref="G11:G13"/>
    <mergeCell ref="K17:K18"/>
    <mergeCell ref="A17:A18"/>
    <mergeCell ref="C4:C7"/>
    <mergeCell ref="E4:E7"/>
    <mergeCell ref="F11:F13"/>
    <mergeCell ref="F14:F15"/>
    <mergeCell ref="J5:J7"/>
    <mergeCell ref="G14:G15"/>
    <mergeCell ref="H14:H15"/>
    <mergeCell ref="H11:H13"/>
    <mergeCell ref="A8:I8"/>
  </mergeCells>
  <phoneticPr fontId="17" type="noConversion"/>
  <pageMargins left="0.19685039370078741" right="0.19685039370078741" top="0.19685039370078741" bottom="0.19685039370078741" header="0" footer="0"/>
  <pageSetup paperSize="9" scale="8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24"/>
  <sheetViews>
    <sheetView zoomScale="85" zoomScaleNormal="85" workbookViewId="0">
      <selection activeCell="N13" sqref="N13"/>
    </sheetView>
  </sheetViews>
  <sheetFormatPr defaultColWidth="9.109375" defaultRowHeight="15.6" x14ac:dyDescent="0.3"/>
  <cols>
    <col min="1" max="3" width="9.109375" style="231"/>
    <col min="4" max="4" width="13" style="231" customWidth="1"/>
    <col min="5" max="5" width="24" style="231" customWidth="1"/>
    <col min="6" max="6" width="15.6640625" style="231" customWidth="1"/>
    <col min="7" max="7" width="17.109375" style="382" customWidth="1"/>
    <col min="8" max="8" width="15" style="231" customWidth="1"/>
    <col min="9" max="9" width="8.44140625" style="594" customWidth="1"/>
    <col min="10" max="16384" width="9.109375" style="4"/>
  </cols>
  <sheetData>
    <row r="1" spans="1:9" ht="19.5" customHeight="1" x14ac:dyDescent="0.3">
      <c r="F1" s="232"/>
      <c r="G1" s="380"/>
      <c r="H1" s="232" t="s">
        <v>1223</v>
      </c>
    </row>
    <row r="2" spans="1:9" ht="21" customHeight="1" x14ac:dyDescent="0.25">
      <c r="A2" s="1009" t="s">
        <v>1219</v>
      </c>
      <c r="B2" s="1009"/>
      <c r="C2" s="1009"/>
      <c r="D2" s="1009"/>
      <c r="E2" s="1009"/>
      <c r="F2" s="1009"/>
      <c r="G2" s="1009"/>
      <c r="H2" s="1009"/>
    </row>
    <row r="3" spans="1:9" x14ac:dyDescent="0.25">
      <c r="A3" s="307"/>
      <c r="B3" s="307"/>
      <c r="C3" s="307"/>
      <c r="D3" s="307"/>
      <c r="E3" s="307"/>
      <c r="F3" s="307"/>
      <c r="G3" s="381"/>
      <c r="H3" s="307"/>
    </row>
    <row r="4" spans="1:9" ht="12.75" customHeight="1" x14ac:dyDescent="0.25">
      <c r="A4" s="1010" t="s">
        <v>140</v>
      </c>
      <c r="B4" s="1010"/>
      <c r="C4" s="1010"/>
      <c r="D4" s="1010"/>
      <c r="E4" s="1010"/>
      <c r="F4" s="1014" t="s">
        <v>1220</v>
      </c>
      <c r="G4" s="1014" t="s">
        <v>1221</v>
      </c>
      <c r="H4" s="1014" t="s">
        <v>1222</v>
      </c>
    </row>
    <row r="5" spans="1:9" ht="12.75" customHeight="1" x14ac:dyDescent="0.25">
      <c r="A5" s="1010"/>
      <c r="B5" s="1010"/>
      <c r="C5" s="1010"/>
      <c r="D5" s="1010"/>
      <c r="E5" s="1010"/>
      <c r="F5" s="1014"/>
      <c r="G5" s="1014"/>
      <c r="H5" s="1014"/>
    </row>
    <row r="6" spans="1:9" ht="13.2" x14ac:dyDescent="0.25">
      <c r="A6" s="1010"/>
      <c r="B6" s="1010"/>
      <c r="C6" s="1010"/>
      <c r="D6" s="1010"/>
      <c r="E6" s="1010"/>
      <c r="F6" s="1014"/>
      <c r="G6" s="1014"/>
      <c r="H6" s="1014"/>
    </row>
    <row r="7" spans="1:9" ht="17.25" customHeight="1" x14ac:dyDescent="0.25">
      <c r="A7" s="1010"/>
      <c r="B7" s="1010"/>
      <c r="C7" s="1010"/>
      <c r="D7" s="1010"/>
      <c r="E7" s="1010"/>
      <c r="F7" s="1014"/>
      <c r="G7" s="1014"/>
      <c r="H7" s="1014"/>
    </row>
    <row r="8" spans="1:9" ht="27.75" customHeight="1" x14ac:dyDescent="0.25">
      <c r="A8" s="1010"/>
      <c r="B8" s="1010"/>
      <c r="C8" s="1010"/>
      <c r="D8" s="1010"/>
      <c r="E8" s="1010"/>
      <c r="F8" s="1014"/>
      <c r="G8" s="1014"/>
      <c r="H8" s="1014"/>
      <c r="I8" s="613"/>
    </row>
    <row r="9" spans="1:9" ht="20.25" customHeight="1" x14ac:dyDescent="0.25">
      <c r="A9" s="1018" t="s">
        <v>276</v>
      </c>
      <c r="B9" s="1019"/>
      <c r="C9" s="1019"/>
      <c r="D9" s="1019"/>
      <c r="E9" s="1020"/>
      <c r="F9" s="51">
        <f>+'01šviet.'!F64+'02sveikat.'!F61+'03social.'!F88+'04sport.'!F49+'05kultura'!F87+'06turizm_paveld'!F52+'07Infrastr.'!F133+'08aplinkosauga'!F50+'09ž.ū.'!F34+'10verslas'!F29+'11valdym.'!F72</f>
        <v>97096.299999999988</v>
      </c>
      <c r="G9" s="51">
        <f>+'01šviet.'!G64+'02sveikat.'!G61+'03social.'!G88+'04sport.'!G49+'05kultura'!G87+'06turizm_paveld'!G52+'07Infrastr.'!G133+'08aplinkosauga'!G50+'09ž.ū.'!G34+'10verslas'!G29+'11valdym.'!G72</f>
        <v>97474.1</v>
      </c>
      <c r="H9" s="51">
        <f>+'01šviet.'!H64+'02sveikat.'!H61+'03social.'!H88+'04sport.'!H49+'05kultura'!H87+'06turizm_paveld'!H52+'07Infrastr.'!H133+'08aplinkosauga'!H50+'09ž.ū.'!H34+'10verslas'!H29+'11valdym.'!H72</f>
        <v>95492.099999999977</v>
      </c>
      <c r="I9" s="595"/>
    </row>
    <row r="10" spans="1:9" ht="21" customHeight="1" x14ac:dyDescent="0.25">
      <c r="A10" s="1011" t="s">
        <v>150</v>
      </c>
      <c r="B10" s="1012"/>
      <c r="C10" s="1012"/>
      <c r="D10" s="1012"/>
      <c r="E10" s="1013"/>
      <c r="F10" s="178"/>
      <c r="G10" s="178"/>
      <c r="H10" s="178"/>
      <c r="I10" s="595"/>
    </row>
    <row r="11" spans="1:9" ht="20.25" customHeight="1" x14ac:dyDescent="0.25">
      <c r="A11" s="1021" t="s">
        <v>19</v>
      </c>
      <c r="B11" s="1022"/>
      <c r="C11" s="1022"/>
      <c r="D11" s="1022"/>
      <c r="E11" s="1023"/>
      <c r="F11" s="51">
        <f>+'01šviet.'!F66+'02sveikat.'!F63+'03social.'!F90+'04sport.'!F51+'05kultura'!F89+'06turizm_paveld'!F54+'07Infrastr.'!F135+'08aplinkosauga'!F52+'09ž.ū.'!F36+'10verslas'!F31+'11valdym.'!F74</f>
        <v>74832.3</v>
      </c>
      <c r="G11" s="51">
        <f>+'01šviet.'!G66+'02sveikat.'!G63+'03social.'!G90+'04sport.'!G51+'05kultura'!G89+'06turizm_paveld'!G54+'07Infrastr.'!G135+'08aplinkosauga'!G52+'09ž.ū.'!G36+'10verslas'!G31+'11valdym.'!G74</f>
        <v>77473.399999999994</v>
      </c>
      <c r="H11" s="51">
        <f>+'01šviet.'!H66+'02sveikat.'!H63+'03social.'!H90+'04sport.'!H51+'05kultura'!H89+'06turizm_paveld'!H54+'07Infrastr.'!H135+'08aplinkosauga'!H52+'09ž.ū.'!H36+'10verslas'!H31+'11valdym.'!H74</f>
        <v>77004.899999999994</v>
      </c>
      <c r="I11" s="595"/>
    </row>
    <row r="12" spans="1:9" ht="20.25" customHeight="1" x14ac:dyDescent="0.25">
      <c r="A12" s="1015" t="s">
        <v>701</v>
      </c>
      <c r="B12" s="1016"/>
      <c r="C12" s="1016"/>
      <c r="D12" s="1016"/>
      <c r="E12" s="1017"/>
      <c r="F12" s="178">
        <f>+'01šviet.'!F67+'02sveikat.'!F64+'03social.'!F91+'04sport.'!F52+'05kultura'!F90+'06turizm_paveld'!F55+'07Infrastr.'!F136+'08aplinkosauga'!F53+'09ž.ū.'!F37+'10verslas'!F32+'11valdym.'!F75</f>
        <v>41767.199999999997</v>
      </c>
      <c r="G12" s="178">
        <f>+'01šviet.'!G67+'02sveikat.'!G64+'03social.'!G91+'04sport.'!G52+'05kultura'!G90+'06turizm_paveld'!G55+'07Infrastr.'!G136+'08aplinkosauga'!G53+'09ž.ū.'!G37+'10verslas'!G32+'11valdym.'!G75</f>
        <v>43576</v>
      </c>
      <c r="H12" s="178">
        <f>+'01šviet.'!H67+'02sveikat.'!H64+'03social.'!H91+'04sport.'!H52+'05kultura'!H90+'06turizm_paveld'!H55+'07Infrastr.'!H136+'08aplinkosauga'!H53+'09ž.ū.'!H37+'10verslas'!H32+'11valdym.'!H75</f>
        <v>42965.30000000001</v>
      </c>
      <c r="I12" s="595"/>
    </row>
    <row r="13" spans="1:9" ht="20.25" customHeight="1" x14ac:dyDescent="0.25">
      <c r="A13" s="1015" t="s">
        <v>702</v>
      </c>
      <c r="B13" s="1016"/>
      <c r="C13" s="1016"/>
      <c r="D13" s="1016"/>
      <c r="E13" s="1017"/>
      <c r="F13" s="178">
        <f>+'01šviet.'!F68+'02sveikat.'!F65+'03social.'!F92+'04sport.'!F53+'05kultura'!F91+'06turizm_paveld'!F56+'07Infrastr.'!F137+'08aplinkosauga'!F54+'09ž.ū.'!F38+'10verslas'!F33+'11valdym.'!F76</f>
        <v>26155</v>
      </c>
      <c r="G13" s="178">
        <f>+'01šviet.'!G68+'02sveikat.'!G65+'03social.'!G92+'04sport.'!G53+'05kultura'!G91+'06turizm_paveld'!G56+'07Infrastr.'!G137+'08aplinkosauga'!G54+'09ž.ū.'!G38+'10verslas'!G33+'11valdym.'!G76</f>
        <v>26934.2</v>
      </c>
      <c r="H13" s="178">
        <f>+'01šviet.'!H68+'02sveikat.'!H65+'03social.'!H92+'04sport.'!H53+'05kultura'!H91+'06turizm_paveld'!H56+'07Infrastr.'!H137+'08aplinkosauga'!H54+'09ž.ū.'!H38+'10verslas'!H33+'11valdym.'!H76</f>
        <v>27805.600000000002</v>
      </c>
      <c r="I13" s="595"/>
    </row>
    <row r="14" spans="1:9" ht="20.25" customHeight="1" x14ac:dyDescent="0.25">
      <c r="A14" s="1015" t="s">
        <v>703</v>
      </c>
      <c r="B14" s="1016"/>
      <c r="C14" s="1016"/>
      <c r="D14" s="1016"/>
      <c r="E14" s="1017"/>
      <c r="F14" s="178">
        <f>+'01šviet.'!F69+'02sveikat.'!F66+'03social.'!F93+'04sport.'!F54+'05kultura'!F92+'06turizm_paveld'!F57+'07Infrastr.'!F138+'08aplinkosauga'!F55+'09ž.ū.'!F39+'10verslas'!F34+'11valdym.'!F77</f>
        <v>455.50000000000006</v>
      </c>
      <c r="G14" s="178">
        <f>+'01šviet.'!G69+'02sveikat.'!G66+'03social.'!G93+'04sport.'!G54+'05kultura'!G92+'06turizm_paveld'!G57+'07Infrastr.'!G138+'08aplinkosauga'!G55+'09ž.ū.'!G39+'10verslas'!G34+'11valdym.'!G77</f>
        <v>455.50000000000006</v>
      </c>
      <c r="H14" s="178">
        <f>+'01šviet.'!H69+'02sveikat.'!H66+'03social.'!H93+'04sport.'!H54+'05kultura'!H92+'06turizm_paveld'!H57+'07Infrastr.'!H138+'08aplinkosauga'!H55+'09ž.ū.'!H39+'10verslas'!H34+'11valdym.'!H77</f>
        <v>393.9</v>
      </c>
      <c r="I14" s="595"/>
    </row>
    <row r="15" spans="1:9" ht="20.25" customHeight="1" x14ac:dyDescent="0.25">
      <c r="A15" s="1015" t="s">
        <v>704</v>
      </c>
      <c r="B15" s="1016"/>
      <c r="C15" s="1016"/>
      <c r="D15" s="1016"/>
      <c r="E15" s="1017"/>
      <c r="F15" s="178">
        <f>+'01šviet.'!F70+'02sveikat.'!F67+'03social.'!F94+'04sport.'!F55+'05kultura'!F93+'06turizm_paveld'!F58+'07Infrastr.'!F139+'08aplinkosauga'!F56+'09ž.ū.'!F40+'10verslas'!F35+'11valdym.'!F78</f>
        <v>1884.8999999999999</v>
      </c>
      <c r="G15" s="178">
        <f>+'01šviet.'!G70+'02sveikat.'!G67+'03social.'!G94+'04sport.'!G55+'05kultura'!G93+'06turizm_paveld'!G58+'07Infrastr.'!G139+'08aplinkosauga'!G56+'09ž.ū.'!G40+'10verslas'!G35+'11valdym.'!G78</f>
        <v>1929.7</v>
      </c>
      <c r="H15" s="178">
        <f>+'01šviet.'!H70+'02sveikat.'!H67+'03social.'!H94+'04sport.'!H55+'05kultura'!H93+'06turizm_paveld'!H58+'07Infrastr.'!H139+'08aplinkosauga'!H56+'09ž.ū.'!H40+'10verslas'!H35+'11valdym.'!H78</f>
        <v>1667.6</v>
      </c>
      <c r="I15" s="595"/>
    </row>
    <row r="16" spans="1:9" ht="20.25" customHeight="1" x14ac:dyDescent="0.25">
      <c r="A16" s="1015" t="s">
        <v>705</v>
      </c>
      <c r="B16" s="1016"/>
      <c r="C16" s="1016"/>
      <c r="D16" s="1016"/>
      <c r="E16" s="1017"/>
      <c r="F16" s="178">
        <f>+'01šviet.'!F71+'02sveikat.'!F68+'03social.'!F95+'04sport.'!F56+'05kultura'!F94+'06turizm_paveld'!F59+'07Infrastr.'!F140+'08aplinkosauga'!F57+'09ž.ū.'!F41+'10verslas'!F36+'11valdym.'!F79</f>
        <v>1569.7</v>
      </c>
      <c r="G16" s="178">
        <f>+'01šviet.'!G71+'02sveikat.'!G68+'03social.'!G95+'04sport.'!G56+'05kultura'!G94+'06turizm_paveld'!G59+'07Infrastr.'!G140+'08aplinkosauga'!G57+'09ž.ū.'!G41+'10verslas'!G36+'11valdym.'!G79</f>
        <v>1569.7</v>
      </c>
      <c r="H16" s="178">
        <f>+'01šviet.'!H71+'02sveikat.'!H68+'03social.'!H95+'04sport.'!H56+'05kultura'!H94+'06turizm_paveld'!H59+'07Infrastr.'!H140+'08aplinkosauga'!H57+'09ž.ū.'!H41+'10verslas'!H36+'11valdym.'!H79</f>
        <v>1169.7</v>
      </c>
      <c r="I16" s="595"/>
    </row>
    <row r="17" spans="1:13" ht="20.25" customHeight="1" x14ac:dyDescent="0.25">
      <c r="A17" s="1015" t="s">
        <v>706</v>
      </c>
      <c r="B17" s="1016"/>
      <c r="C17" s="1016"/>
      <c r="D17" s="1016"/>
      <c r="E17" s="1017"/>
      <c r="F17" s="178">
        <f>+'01šviet.'!F72+'02sveikat.'!F69+'03social.'!F96+'04sport.'!F57+'05kultura'!F95+'06turizm_paveld'!F60+'07Infrastr.'!F141+'08aplinkosauga'!F58+'09ž.ū.'!F42+'10verslas'!F37+'11valdym.'!F80</f>
        <v>3000</v>
      </c>
      <c r="G17" s="178">
        <f>+'01šviet.'!G72+'02sveikat.'!G69+'03social.'!G96+'04sport.'!G57+'05kultura'!G95+'06turizm_paveld'!G60+'07Infrastr.'!G141+'08aplinkosauga'!G58+'09ž.ū.'!G42+'10verslas'!G37+'11valdym.'!G80</f>
        <v>3008.2999999999997</v>
      </c>
      <c r="H17" s="178">
        <f>+'01šviet.'!H72+'02sveikat.'!H69+'03social.'!H96+'04sport.'!H57+'05kultura'!H95+'06turizm_paveld'!H60+'07Infrastr.'!H141+'08aplinkosauga'!H58+'09ž.ū.'!H42+'10verslas'!H37+'11valdym.'!H80</f>
        <v>3002.8</v>
      </c>
      <c r="I17" s="595"/>
    </row>
    <row r="18" spans="1:13" ht="20.25" customHeight="1" x14ac:dyDescent="0.25">
      <c r="A18" s="1024" t="s">
        <v>18</v>
      </c>
      <c r="B18" s="1025"/>
      <c r="C18" s="1025"/>
      <c r="D18" s="1025"/>
      <c r="E18" s="1026"/>
      <c r="F18" s="51">
        <f>+'01šviet.'!F73+'02sveikat.'!F70+'03social.'!F97+'04sport.'!F58+'05kultura'!F96+'06turizm_paveld'!F61+'07Infrastr.'!F142+'08aplinkosauga'!F59+'09ž.ū.'!F43+'10verslas'!F38+'11valdym.'!F81</f>
        <v>22264.000000000004</v>
      </c>
      <c r="G18" s="51">
        <f>+'01šviet.'!G73+'02sveikat.'!G70+'03social.'!G97+'04sport.'!G58+'05kultura'!G96+'06turizm_paveld'!G61+'07Infrastr.'!G142+'08aplinkosauga'!G59+'09ž.ū.'!G43+'10verslas'!G38+'11valdym.'!G81</f>
        <v>20000.700000000004</v>
      </c>
      <c r="H18" s="51">
        <f>+'01šviet.'!H73+'02sveikat.'!H70+'03social.'!H97+'04sport.'!H58+'05kultura'!H96+'06turizm_paveld'!H61+'07Infrastr.'!H142+'08aplinkosauga'!H59+'09ž.ū.'!H43+'10verslas'!H38+'11valdym.'!H81</f>
        <v>18487.2</v>
      </c>
      <c r="I18" s="595"/>
    </row>
    <row r="19" spans="1:13" ht="20.25" customHeight="1" x14ac:dyDescent="0.25">
      <c r="A19" s="1015" t="s">
        <v>707</v>
      </c>
      <c r="B19" s="1016"/>
      <c r="C19" s="1016"/>
      <c r="D19" s="1016"/>
      <c r="E19" s="1017"/>
      <c r="F19" s="178">
        <f>+'01šviet.'!F74+'02sveikat.'!F71+'03social.'!F98+'04sport.'!F59+'05kultura'!F97+'06turizm_paveld'!F62+'07Infrastr.'!F143+'08aplinkosauga'!F60+'09ž.ū.'!F44+'10verslas'!F39+'11valdym.'!F82</f>
        <v>4580.2</v>
      </c>
      <c r="G19" s="178">
        <f>+'01šviet.'!G74+'02sveikat.'!G71+'03social.'!G98+'04sport.'!G59+'05kultura'!G97+'06turizm_paveld'!G62+'07Infrastr.'!G143+'08aplinkosauga'!G60+'09ž.ū.'!G44+'10verslas'!G39+'11valdym.'!G82</f>
        <v>4256.8999999999996</v>
      </c>
      <c r="H19" s="178">
        <f>+'01šviet.'!H74+'02sveikat.'!H71+'03social.'!H98+'04sport.'!H59+'05kultura'!H97+'06turizm_paveld'!H62+'07Infrastr.'!H143+'08aplinkosauga'!H60+'09ž.ū.'!H44+'10verslas'!H39+'11valdym.'!H82</f>
        <v>3458.7</v>
      </c>
      <c r="I19" s="595"/>
    </row>
    <row r="20" spans="1:13" ht="20.25" customHeight="1" x14ac:dyDescent="0.25">
      <c r="A20" s="1015" t="s">
        <v>708</v>
      </c>
      <c r="B20" s="1016"/>
      <c r="C20" s="1016"/>
      <c r="D20" s="1016"/>
      <c r="E20" s="1017"/>
      <c r="F20" s="178">
        <f>+'01šviet.'!F75+'02sveikat.'!F72+'03social.'!F99+'04sport.'!F60+'05kultura'!F98+'06turizm_paveld'!F63+'07Infrastr.'!F144+'08aplinkosauga'!F61+'09ž.ū.'!F45+'10verslas'!F40+'11valdym.'!F83</f>
        <v>16431.7</v>
      </c>
      <c r="G20" s="178">
        <f>+'01šviet.'!G75+'02sveikat.'!G72+'03social.'!G99+'04sport.'!G60+'05kultura'!G98+'06turizm_paveld'!G63+'07Infrastr.'!G144+'08aplinkosauga'!G61+'09ž.ū.'!G45+'10verslas'!G40+'11valdym.'!G83</f>
        <v>14127.400000000003</v>
      </c>
      <c r="H20" s="178">
        <f>+'01šviet.'!H75+'02sveikat.'!H72+'03social.'!H99+'04sport.'!H60+'05kultura'!H98+'06turizm_paveld'!H63+'07Infrastr.'!H144+'08aplinkosauga'!H61+'09ž.ū.'!H45+'10verslas'!H40+'11valdym.'!H83</f>
        <v>13560.1</v>
      </c>
      <c r="I20" s="595"/>
    </row>
    <row r="21" spans="1:13" ht="20.25" customHeight="1" x14ac:dyDescent="0.25">
      <c r="A21" s="1015" t="s">
        <v>709</v>
      </c>
      <c r="B21" s="1016"/>
      <c r="C21" s="1016"/>
      <c r="D21" s="1016"/>
      <c r="E21" s="1017"/>
      <c r="F21" s="178">
        <f>+'01šviet.'!F76+'02sveikat.'!F73+'03social.'!F100+'04sport.'!F61+'05kultura'!F99+'06turizm_paveld'!F64+'07Infrastr.'!F145+'08aplinkosauga'!F62+'09ž.ū.'!F46+'10verslas'!F41+'11valdym.'!F84</f>
        <v>1215.9000000000001</v>
      </c>
      <c r="G21" s="178">
        <f>+'01šviet.'!G76+'02sveikat.'!G73+'03social.'!G100+'04sport.'!G61+'05kultura'!G99+'06turizm_paveld'!G64+'07Infrastr.'!G145+'08aplinkosauga'!G62+'09ž.ū.'!G46+'10verslas'!G41+'11valdym.'!G84</f>
        <v>1580.1999999999998</v>
      </c>
      <c r="H21" s="178">
        <f>+'01šviet.'!H76+'02sveikat.'!H73+'03social.'!H100+'04sport.'!H61+'05kultura'!H99+'06turizm_paveld'!H64+'07Infrastr.'!H145+'08aplinkosauga'!H62+'09ž.ū.'!H46+'10verslas'!H41+'11valdym.'!H84</f>
        <v>1432.3000000000002</v>
      </c>
      <c r="I21" s="595"/>
    </row>
    <row r="22" spans="1:13" ht="20.25" customHeight="1" x14ac:dyDescent="0.25">
      <c r="A22" s="1015" t="s">
        <v>710</v>
      </c>
      <c r="B22" s="1016"/>
      <c r="C22" s="1016"/>
      <c r="D22" s="1016"/>
      <c r="E22" s="1017"/>
      <c r="F22" s="178">
        <f>+'01šviet.'!F77+'02sveikat.'!F74+'03social.'!F101+'04sport.'!F62+'05kultura'!F100+'06turizm_paveld'!F65+'07Infrastr.'!F146+'08aplinkosauga'!F63+'09ž.ū.'!F47+'10verslas'!F42+'11valdym.'!F85</f>
        <v>36.200000000000003</v>
      </c>
      <c r="G22" s="178">
        <f>+'01šviet.'!G77+'02sveikat.'!G74+'03social.'!G101+'04sport.'!G62+'05kultura'!G100+'06turizm_paveld'!G65+'07Infrastr.'!G146+'08aplinkosauga'!G63+'09ž.ū.'!G47+'10verslas'!G42+'11valdym.'!G85</f>
        <v>36.200000000000003</v>
      </c>
      <c r="H22" s="178">
        <f>+'01šviet.'!H77+'02sveikat.'!H74+'03social.'!H101+'04sport.'!H62+'05kultura'!H100+'06turizm_paveld'!H65+'07Infrastr.'!H146+'08aplinkosauga'!H63+'09ž.ū.'!H47+'10verslas'!H42+'11valdym.'!H85</f>
        <v>36.1</v>
      </c>
      <c r="I22" s="595"/>
    </row>
    <row r="23" spans="1:13" s="18" customFormat="1" ht="17.25" customHeight="1" x14ac:dyDescent="0.25">
      <c r="A23" s="676" t="s">
        <v>1191</v>
      </c>
      <c r="B23" s="676"/>
      <c r="C23" s="676"/>
      <c r="D23" s="676"/>
      <c r="E23" s="676"/>
      <c r="F23" s="676"/>
      <c r="G23" s="676"/>
      <c r="H23" s="676"/>
      <c r="I23" s="614"/>
      <c r="J23" s="615"/>
      <c r="K23" s="615"/>
      <c r="L23" s="614"/>
      <c r="M23" s="616"/>
    </row>
    <row r="24" spans="1:13" s="395" customFormat="1" ht="17.25" customHeight="1" x14ac:dyDescent="0.25">
      <c r="A24" s="676" t="s">
        <v>1192</v>
      </c>
      <c r="B24" s="676"/>
      <c r="C24" s="676"/>
      <c r="D24" s="676"/>
      <c r="E24" s="676"/>
      <c r="F24" s="676"/>
      <c r="G24" s="676"/>
      <c r="H24" s="676"/>
      <c r="I24" s="617"/>
    </row>
  </sheetData>
  <mergeCells count="21">
    <mergeCell ref="A17:E17"/>
    <mergeCell ref="A20:E20"/>
    <mergeCell ref="A16:E16"/>
    <mergeCell ref="A18:E18"/>
    <mergeCell ref="A15:E15"/>
    <mergeCell ref="A24:H24"/>
    <mergeCell ref="A2:H2"/>
    <mergeCell ref="A4:E8"/>
    <mergeCell ref="A10:E10"/>
    <mergeCell ref="H4:H8"/>
    <mergeCell ref="F4:F8"/>
    <mergeCell ref="A12:E12"/>
    <mergeCell ref="A9:E9"/>
    <mergeCell ref="G4:G8"/>
    <mergeCell ref="A23:H23"/>
    <mergeCell ref="A21:E21"/>
    <mergeCell ref="A11:E11"/>
    <mergeCell ref="A14:E14"/>
    <mergeCell ref="A22:E22"/>
    <mergeCell ref="A13:E13"/>
    <mergeCell ref="A19:E19"/>
  </mergeCells>
  <pageMargins left="0.78740157480314965" right="0.19685039370078741" top="0.19685039370078741" bottom="0.19685039370078741" header="0" footer="0"/>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L84"/>
  <sheetViews>
    <sheetView zoomScale="85" zoomScaleNormal="85" workbookViewId="0">
      <pane xSplit="9" ySplit="6" topLeftCell="J7" activePane="bottomRight" state="frozen"/>
      <selection activeCell="F27" sqref="F27"/>
      <selection pane="topRight" activeCell="F27" sqref="F27"/>
      <selection pane="bottomLeft" activeCell="F27" sqref="F27"/>
      <selection pane="bottomRight" activeCell="F4" sqref="F4:F7"/>
    </sheetView>
  </sheetViews>
  <sheetFormatPr defaultColWidth="9.109375" defaultRowHeight="30" customHeight="1" x14ac:dyDescent="0.25"/>
  <cols>
    <col min="1" max="1" width="3.5546875" style="164" customWidth="1"/>
    <col min="2" max="2" width="3.33203125" style="4" customWidth="1"/>
    <col min="3" max="3" width="3.44140625" style="4" customWidth="1"/>
    <col min="4" max="4" width="40.5546875" style="4" customWidth="1"/>
    <col min="5" max="5" width="6.44140625" style="4" customWidth="1"/>
    <col min="6" max="6" width="13.88671875" style="4" customWidth="1"/>
    <col min="7" max="7" width="14" style="4" customWidth="1"/>
    <col min="8" max="8" width="14.5546875" style="4" customWidth="1"/>
    <col min="9" max="9" width="28.44140625" style="4" customWidth="1"/>
    <col min="10" max="10" width="6.6640625" style="534" customWidth="1"/>
    <col min="11" max="11" width="6.33203125" style="534" customWidth="1"/>
    <col min="12" max="12" width="37.44140625" style="4" customWidth="1"/>
    <col min="13" max="16384" width="9.109375" style="4"/>
  </cols>
  <sheetData>
    <row r="1" spans="1:12" s="13" customFormat="1" ht="18.75" customHeight="1" x14ac:dyDescent="0.25">
      <c r="A1" s="54"/>
      <c r="B1" s="54"/>
      <c r="C1" s="54"/>
      <c r="D1" s="54"/>
      <c r="E1" s="54"/>
      <c r="F1" s="386"/>
      <c r="G1" s="387"/>
      <c r="H1" s="387"/>
      <c r="I1" s="636" t="s">
        <v>738</v>
      </c>
      <c r="J1" s="636"/>
      <c r="K1" s="636"/>
      <c r="L1" s="636"/>
    </row>
    <row r="2" spans="1:12" s="13" customFormat="1" ht="21.75" customHeight="1" x14ac:dyDescent="0.3">
      <c r="A2" s="684" t="s">
        <v>842</v>
      </c>
      <c r="B2" s="684"/>
      <c r="C2" s="684"/>
      <c r="D2" s="684"/>
      <c r="E2" s="684"/>
      <c r="F2" s="684"/>
      <c r="G2" s="684"/>
      <c r="H2" s="684"/>
      <c r="I2" s="684"/>
      <c r="J2" s="684"/>
      <c r="K2" s="684"/>
      <c r="L2" s="684"/>
    </row>
    <row r="3" spans="1:12" ht="18.75" customHeight="1" x14ac:dyDescent="0.25">
      <c r="A3" s="403"/>
      <c r="B3" s="403"/>
      <c r="C3" s="403"/>
      <c r="D3" s="403"/>
      <c r="E3" s="403"/>
      <c r="F3" s="403"/>
      <c r="G3" s="403"/>
      <c r="H3" s="403"/>
      <c r="I3" s="685"/>
      <c r="J3" s="685"/>
      <c r="K3" s="685"/>
      <c r="L3" s="685"/>
    </row>
    <row r="4" spans="1:12" ht="33" customHeight="1" x14ac:dyDescent="0.25">
      <c r="A4" s="649" t="s">
        <v>141</v>
      </c>
      <c r="B4" s="649" t="s">
        <v>142</v>
      </c>
      <c r="C4" s="649" t="s">
        <v>143</v>
      </c>
      <c r="D4" s="666" t="s">
        <v>144</v>
      </c>
      <c r="E4" s="649" t="s">
        <v>140</v>
      </c>
      <c r="F4" s="650" t="s">
        <v>840</v>
      </c>
      <c r="G4" s="650" t="s">
        <v>841</v>
      </c>
      <c r="H4" s="650" t="s">
        <v>946</v>
      </c>
      <c r="I4" s="650" t="s">
        <v>145</v>
      </c>
      <c r="J4" s="650"/>
      <c r="K4" s="650"/>
      <c r="L4" s="650"/>
    </row>
    <row r="5" spans="1:12" ht="30" customHeight="1" x14ac:dyDescent="0.25">
      <c r="A5" s="649"/>
      <c r="B5" s="649"/>
      <c r="C5" s="649"/>
      <c r="D5" s="666"/>
      <c r="E5" s="649"/>
      <c r="F5" s="650"/>
      <c r="G5" s="650"/>
      <c r="H5" s="650"/>
      <c r="I5" s="654" t="s">
        <v>146</v>
      </c>
      <c r="J5" s="638" t="s">
        <v>836</v>
      </c>
      <c r="K5" s="638" t="s">
        <v>837</v>
      </c>
      <c r="L5" s="653" t="s">
        <v>838</v>
      </c>
    </row>
    <row r="6" spans="1:12" ht="69.75" customHeight="1" x14ac:dyDescent="0.25">
      <c r="A6" s="649"/>
      <c r="B6" s="649"/>
      <c r="C6" s="649"/>
      <c r="D6" s="666"/>
      <c r="E6" s="649"/>
      <c r="F6" s="650"/>
      <c r="G6" s="650"/>
      <c r="H6" s="650"/>
      <c r="I6" s="654"/>
      <c r="J6" s="638"/>
      <c r="K6" s="638"/>
      <c r="L6" s="654"/>
    </row>
    <row r="7" spans="1:12" ht="13.5" customHeight="1" x14ac:dyDescent="0.25">
      <c r="A7" s="649"/>
      <c r="B7" s="649"/>
      <c r="C7" s="649"/>
      <c r="D7" s="666"/>
      <c r="E7" s="649"/>
      <c r="F7" s="650"/>
      <c r="G7" s="650"/>
      <c r="H7" s="650"/>
      <c r="I7" s="655"/>
      <c r="J7" s="638"/>
      <c r="K7" s="638"/>
      <c r="L7" s="655"/>
    </row>
    <row r="8" spans="1:12" ht="26.25" customHeight="1" x14ac:dyDescent="0.25">
      <c r="A8" s="665" t="s">
        <v>260</v>
      </c>
      <c r="B8" s="665"/>
      <c r="C8" s="665"/>
      <c r="D8" s="665"/>
      <c r="E8" s="665"/>
      <c r="F8" s="665"/>
      <c r="G8" s="665"/>
      <c r="H8" s="665"/>
      <c r="I8" s="665"/>
      <c r="J8" s="530"/>
      <c r="K8" s="530"/>
      <c r="L8" s="389"/>
    </row>
    <row r="9" spans="1:12" ht="16.5" customHeight="1" x14ac:dyDescent="0.25">
      <c r="A9" s="285" t="s">
        <v>154</v>
      </c>
      <c r="B9" s="691" t="s">
        <v>405</v>
      </c>
      <c r="C9" s="691"/>
      <c r="D9" s="691"/>
      <c r="E9" s="691"/>
      <c r="F9" s="691"/>
      <c r="G9" s="691"/>
      <c r="H9" s="691"/>
      <c r="I9" s="691"/>
      <c r="J9" s="531"/>
      <c r="K9" s="531"/>
      <c r="L9" s="285"/>
    </row>
    <row r="10" spans="1:12" ht="17.25" customHeight="1" x14ac:dyDescent="0.25">
      <c r="A10" s="285" t="s">
        <v>154</v>
      </c>
      <c r="B10" s="285" t="s">
        <v>154</v>
      </c>
      <c r="C10" s="691" t="s">
        <v>404</v>
      </c>
      <c r="D10" s="691"/>
      <c r="E10" s="691"/>
      <c r="F10" s="691"/>
      <c r="G10" s="691"/>
      <c r="H10" s="691"/>
      <c r="I10" s="691"/>
      <c r="J10" s="531"/>
      <c r="K10" s="531"/>
      <c r="L10" s="285"/>
    </row>
    <row r="11" spans="1:12" ht="100.5" customHeight="1" x14ac:dyDescent="0.25">
      <c r="A11" s="190" t="s">
        <v>154</v>
      </c>
      <c r="B11" s="190" t="s">
        <v>154</v>
      </c>
      <c r="C11" s="190" t="s">
        <v>154</v>
      </c>
      <c r="D11" s="258" t="s">
        <v>406</v>
      </c>
      <c r="E11" s="258" t="s">
        <v>166</v>
      </c>
      <c r="F11" s="117">
        <v>87.3</v>
      </c>
      <c r="G11" s="117">
        <v>87.3</v>
      </c>
      <c r="H11" s="468">
        <v>62.7</v>
      </c>
      <c r="I11" s="258" t="s">
        <v>247</v>
      </c>
      <c r="J11" s="273">
        <v>100</v>
      </c>
      <c r="K11" s="273">
        <v>100</v>
      </c>
      <c r="L11" s="258" t="s">
        <v>1152</v>
      </c>
    </row>
    <row r="12" spans="1:12" ht="26.25" customHeight="1" x14ac:dyDescent="0.25">
      <c r="A12" s="683" t="s">
        <v>154</v>
      </c>
      <c r="B12" s="683" t="s">
        <v>154</v>
      </c>
      <c r="C12" s="683" t="s">
        <v>155</v>
      </c>
      <c r="D12" s="661" t="s">
        <v>358</v>
      </c>
      <c r="E12" s="253" t="s">
        <v>2</v>
      </c>
      <c r="F12" s="198">
        <v>63.7</v>
      </c>
      <c r="G12" s="198">
        <v>93.7</v>
      </c>
      <c r="H12" s="469">
        <v>93.7</v>
      </c>
      <c r="I12" s="645" t="s">
        <v>121</v>
      </c>
      <c r="J12" s="639" t="s">
        <v>311</v>
      </c>
      <c r="K12" s="639" t="s">
        <v>881</v>
      </c>
      <c r="L12" s="686" t="s">
        <v>882</v>
      </c>
    </row>
    <row r="13" spans="1:12" ht="30" customHeight="1" x14ac:dyDescent="0.25">
      <c r="A13" s="683"/>
      <c r="B13" s="683"/>
      <c r="C13" s="683"/>
      <c r="D13" s="661"/>
      <c r="E13" s="253" t="s">
        <v>17</v>
      </c>
      <c r="F13" s="198">
        <v>543.5</v>
      </c>
      <c r="G13" s="198">
        <v>593.5</v>
      </c>
      <c r="H13" s="469">
        <v>593.5</v>
      </c>
      <c r="I13" s="645"/>
      <c r="J13" s="639"/>
      <c r="K13" s="639"/>
      <c r="L13" s="686"/>
    </row>
    <row r="14" spans="1:12" ht="22.5" customHeight="1" x14ac:dyDescent="0.25">
      <c r="A14" s="683"/>
      <c r="B14" s="683"/>
      <c r="C14" s="683"/>
      <c r="D14" s="661"/>
      <c r="E14" s="253" t="s">
        <v>21</v>
      </c>
      <c r="F14" s="198">
        <v>11.8</v>
      </c>
      <c r="G14" s="198">
        <v>11.8</v>
      </c>
      <c r="H14" s="469">
        <v>5.4</v>
      </c>
      <c r="I14" s="645"/>
      <c r="J14" s="639"/>
      <c r="K14" s="639"/>
      <c r="L14" s="686"/>
    </row>
    <row r="15" spans="1:12" ht="45" customHeight="1" x14ac:dyDescent="0.25">
      <c r="A15" s="190" t="s">
        <v>154</v>
      </c>
      <c r="B15" s="190" t="s">
        <v>154</v>
      </c>
      <c r="C15" s="190" t="s">
        <v>156</v>
      </c>
      <c r="D15" s="37" t="s">
        <v>240</v>
      </c>
      <c r="E15" s="253" t="s">
        <v>17</v>
      </c>
      <c r="F15" s="198">
        <v>2.5</v>
      </c>
      <c r="G15" s="198">
        <v>2.5</v>
      </c>
      <c r="H15" s="469">
        <v>2.2999999999999998</v>
      </c>
      <c r="I15" s="199" t="s">
        <v>257</v>
      </c>
      <c r="J15" s="354">
        <v>60</v>
      </c>
      <c r="K15" s="354">
        <v>63</v>
      </c>
      <c r="L15" s="166" t="s">
        <v>884</v>
      </c>
    </row>
    <row r="16" spans="1:12" ht="24.75" customHeight="1" x14ac:dyDescent="0.25">
      <c r="A16" s="683" t="s">
        <v>154</v>
      </c>
      <c r="B16" s="683" t="s">
        <v>154</v>
      </c>
      <c r="C16" s="683" t="s">
        <v>157</v>
      </c>
      <c r="D16" s="661" t="s">
        <v>261</v>
      </c>
      <c r="E16" s="253" t="s">
        <v>2</v>
      </c>
      <c r="F16" s="198">
        <v>7</v>
      </c>
      <c r="G16" s="198">
        <v>0.1</v>
      </c>
      <c r="H16" s="469">
        <v>0</v>
      </c>
      <c r="I16" s="645" t="s">
        <v>312</v>
      </c>
      <c r="J16" s="639">
        <v>4</v>
      </c>
      <c r="K16" s="639">
        <v>4</v>
      </c>
      <c r="L16" s="686" t="s">
        <v>879</v>
      </c>
    </row>
    <row r="17" spans="1:12" ht="21" customHeight="1" x14ac:dyDescent="0.25">
      <c r="A17" s="683"/>
      <c r="B17" s="683"/>
      <c r="C17" s="683"/>
      <c r="D17" s="661"/>
      <c r="E17" s="253" t="s">
        <v>4</v>
      </c>
      <c r="F17" s="198">
        <v>7.4</v>
      </c>
      <c r="G17" s="198">
        <v>0.4</v>
      </c>
      <c r="H17" s="469">
        <v>0.4</v>
      </c>
      <c r="I17" s="645"/>
      <c r="J17" s="639"/>
      <c r="K17" s="639"/>
      <c r="L17" s="686"/>
    </row>
    <row r="18" spans="1:12" ht="21" customHeight="1" x14ac:dyDescent="0.25">
      <c r="A18" s="683"/>
      <c r="B18" s="683"/>
      <c r="C18" s="683"/>
      <c r="D18" s="661"/>
      <c r="E18" s="253" t="s">
        <v>5</v>
      </c>
      <c r="F18" s="198">
        <v>0.7</v>
      </c>
      <c r="G18" s="198">
        <v>0.1</v>
      </c>
      <c r="H18" s="469">
        <v>0.1</v>
      </c>
      <c r="I18" s="645"/>
      <c r="J18" s="639"/>
      <c r="K18" s="639"/>
      <c r="L18" s="686"/>
    </row>
    <row r="19" spans="1:12" ht="44.25" customHeight="1" x14ac:dyDescent="0.25">
      <c r="A19" s="683" t="s">
        <v>154</v>
      </c>
      <c r="B19" s="683" t="s">
        <v>154</v>
      </c>
      <c r="C19" s="683" t="s">
        <v>158</v>
      </c>
      <c r="D19" s="661" t="s">
        <v>500</v>
      </c>
      <c r="E19" s="253" t="s">
        <v>2</v>
      </c>
      <c r="F19" s="198">
        <v>0</v>
      </c>
      <c r="G19" s="198">
        <v>0</v>
      </c>
      <c r="H19" s="469">
        <v>0</v>
      </c>
      <c r="I19" s="656" t="s">
        <v>876</v>
      </c>
      <c r="J19" s="672" t="s">
        <v>878</v>
      </c>
      <c r="K19" s="672" t="s">
        <v>875</v>
      </c>
      <c r="L19" s="656" t="s">
        <v>877</v>
      </c>
    </row>
    <row r="20" spans="1:12" ht="33.75" customHeight="1" x14ac:dyDescent="0.25">
      <c r="A20" s="683"/>
      <c r="B20" s="683"/>
      <c r="C20" s="683"/>
      <c r="D20" s="661"/>
      <c r="E20" s="253" t="s">
        <v>4</v>
      </c>
      <c r="F20" s="198">
        <v>40</v>
      </c>
      <c r="G20" s="198">
        <v>40</v>
      </c>
      <c r="H20" s="469">
        <v>40</v>
      </c>
      <c r="I20" s="667"/>
      <c r="J20" s="673"/>
      <c r="K20" s="673"/>
      <c r="L20" s="667"/>
    </row>
    <row r="21" spans="1:12" ht="28.5" customHeight="1" x14ac:dyDescent="0.25">
      <c r="A21" s="646" t="s">
        <v>154</v>
      </c>
      <c r="B21" s="646" t="s">
        <v>154</v>
      </c>
      <c r="C21" s="646" t="s">
        <v>159</v>
      </c>
      <c r="D21" s="640" t="s">
        <v>501</v>
      </c>
      <c r="E21" s="253" t="s">
        <v>2</v>
      </c>
      <c r="F21" s="198">
        <v>35</v>
      </c>
      <c r="G21" s="198">
        <v>35</v>
      </c>
      <c r="H21" s="469">
        <v>35</v>
      </c>
      <c r="I21" s="656" t="s">
        <v>873</v>
      </c>
      <c r="J21" s="646" t="s">
        <v>163</v>
      </c>
      <c r="K21" s="646" t="s">
        <v>163</v>
      </c>
      <c r="L21" s="656" t="s">
        <v>874</v>
      </c>
    </row>
    <row r="22" spans="1:12" ht="29.25" customHeight="1" x14ac:dyDescent="0.25">
      <c r="A22" s="690"/>
      <c r="B22" s="690"/>
      <c r="C22" s="690"/>
      <c r="D22" s="689"/>
      <c r="E22" s="253" t="s">
        <v>4</v>
      </c>
      <c r="F22" s="198">
        <v>100</v>
      </c>
      <c r="G22" s="198">
        <v>100</v>
      </c>
      <c r="H22" s="469">
        <v>106.5</v>
      </c>
      <c r="I22" s="657"/>
      <c r="J22" s="690"/>
      <c r="K22" s="690"/>
      <c r="L22" s="657"/>
    </row>
    <row r="23" spans="1:12" ht="32.25" customHeight="1" x14ac:dyDescent="0.25">
      <c r="A23" s="647"/>
      <c r="B23" s="647"/>
      <c r="C23" s="647"/>
      <c r="D23" s="641"/>
      <c r="E23" s="253" t="s">
        <v>5</v>
      </c>
      <c r="F23" s="198">
        <v>0</v>
      </c>
      <c r="G23" s="198">
        <v>0</v>
      </c>
      <c r="H23" s="469">
        <v>22.5</v>
      </c>
      <c r="I23" s="667"/>
      <c r="J23" s="647"/>
      <c r="K23" s="647"/>
      <c r="L23" s="667"/>
    </row>
    <row r="24" spans="1:12" ht="42.75" customHeight="1" x14ac:dyDescent="0.25">
      <c r="A24" s="190" t="s">
        <v>154</v>
      </c>
      <c r="B24" s="190" t="s">
        <v>154</v>
      </c>
      <c r="C24" s="190" t="s">
        <v>160</v>
      </c>
      <c r="D24" s="258" t="s">
        <v>617</v>
      </c>
      <c r="E24" s="253" t="s">
        <v>17</v>
      </c>
      <c r="F24" s="198">
        <v>300</v>
      </c>
      <c r="G24" s="198">
        <v>0</v>
      </c>
      <c r="H24" s="469">
        <v>0</v>
      </c>
      <c r="I24" s="245" t="s">
        <v>618</v>
      </c>
      <c r="J24" s="247"/>
      <c r="K24" s="247"/>
      <c r="L24" s="245" t="s">
        <v>1196</v>
      </c>
    </row>
    <row r="25" spans="1:12" ht="15.75" customHeight="1" x14ac:dyDescent="0.25">
      <c r="A25" s="201" t="s">
        <v>154</v>
      </c>
      <c r="B25" s="404" t="s">
        <v>154</v>
      </c>
      <c r="C25" s="692" t="s">
        <v>147</v>
      </c>
      <c r="D25" s="692"/>
      <c r="E25" s="692"/>
      <c r="F25" s="81">
        <f>SUM(F11:F24)</f>
        <v>1198.9000000000001</v>
      </c>
      <c r="G25" s="81">
        <f>SUM(G11:G24)</f>
        <v>964.4</v>
      </c>
      <c r="H25" s="81">
        <f>SUM(H11:H24)</f>
        <v>962.09999999999991</v>
      </c>
      <c r="I25" s="202"/>
      <c r="J25" s="273"/>
      <c r="K25" s="202"/>
      <c r="L25" s="202"/>
    </row>
    <row r="26" spans="1:12" ht="15.75" customHeight="1" x14ac:dyDescent="0.25">
      <c r="A26" s="201" t="s">
        <v>154</v>
      </c>
      <c r="B26" s="692" t="s">
        <v>148</v>
      </c>
      <c r="C26" s="692"/>
      <c r="D26" s="692"/>
      <c r="E26" s="692"/>
      <c r="F26" s="81">
        <f t="shared" ref="F26:H26" si="0">+F25</f>
        <v>1198.9000000000001</v>
      </c>
      <c r="G26" s="81">
        <f t="shared" ref="G26" si="1">+G25</f>
        <v>964.4</v>
      </c>
      <c r="H26" s="81">
        <f t="shared" si="0"/>
        <v>962.09999999999991</v>
      </c>
      <c r="I26" s="202"/>
      <c r="J26" s="273"/>
      <c r="K26" s="202"/>
      <c r="L26" s="202"/>
    </row>
    <row r="27" spans="1:12" ht="16.5" customHeight="1" x14ac:dyDescent="0.25">
      <c r="A27" s="285" t="s">
        <v>155</v>
      </c>
      <c r="B27" s="691" t="s">
        <v>409</v>
      </c>
      <c r="C27" s="691"/>
      <c r="D27" s="691"/>
      <c r="E27" s="691"/>
      <c r="F27" s="691"/>
      <c r="G27" s="691"/>
      <c r="H27" s="691"/>
      <c r="I27" s="691"/>
      <c r="J27" s="50"/>
      <c r="K27" s="531"/>
      <c r="L27" s="285"/>
    </row>
    <row r="28" spans="1:12" ht="17.25" customHeight="1" x14ac:dyDescent="0.25">
      <c r="A28" s="285" t="s">
        <v>155</v>
      </c>
      <c r="B28" s="285" t="s">
        <v>154</v>
      </c>
      <c r="C28" s="691" t="s">
        <v>562</v>
      </c>
      <c r="D28" s="691"/>
      <c r="E28" s="691"/>
      <c r="F28" s="691"/>
      <c r="G28" s="691"/>
      <c r="H28" s="691"/>
      <c r="I28" s="691"/>
      <c r="J28" s="50"/>
      <c r="K28" s="531"/>
      <c r="L28" s="285"/>
    </row>
    <row r="29" spans="1:12" ht="39.75" customHeight="1" x14ac:dyDescent="0.25">
      <c r="A29" s="644" t="s">
        <v>155</v>
      </c>
      <c r="B29" s="644" t="s">
        <v>154</v>
      </c>
      <c r="C29" s="644" t="s">
        <v>154</v>
      </c>
      <c r="D29" s="661" t="s">
        <v>717</v>
      </c>
      <c r="E29" s="253" t="s">
        <v>2</v>
      </c>
      <c r="F29" s="198">
        <v>43.9</v>
      </c>
      <c r="G29" s="198">
        <v>44.9</v>
      </c>
      <c r="H29" s="469">
        <v>44.9</v>
      </c>
      <c r="I29" s="645" t="s">
        <v>880</v>
      </c>
      <c r="J29" s="687">
        <v>6</v>
      </c>
      <c r="K29" s="687">
        <v>6</v>
      </c>
      <c r="L29" s="686" t="s">
        <v>859</v>
      </c>
    </row>
    <row r="30" spans="1:12" ht="36.75" customHeight="1" x14ac:dyDescent="0.25">
      <c r="A30" s="644"/>
      <c r="B30" s="644"/>
      <c r="C30" s="644"/>
      <c r="D30" s="661"/>
      <c r="E30" s="253" t="s">
        <v>13</v>
      </c>
      <c r="F30" s="198">
        <v>35.5</v>
      </c>
      <c r="G30" s="198">
        <v>35.5</v>
      </c>
      <c r="H30" s="469">
        <v>35.5</v>
      </c>
      <c r="I30" s="645"/>
      <c r="J30" s="688"/>
      <c r="K30" s="688"/>
      <c r="L30" s="686"/>
    </row>
    <row r="31" spans="1:12" ht="57.75" customHeight="1" x14ac:dyDescent="0.25">
      <c r="A31" s="250" t="s">
        <v>155</v>
      </c>
      <c r="B31" s="250" t="s">
        <v>154</v>
      </c>
      <c r="C31" s="250" t="s">
        <v>155</v>
      </c>
      <c r="D31" s="258" t="s">
        <v>302</v>
      </c>
      <c r="E31" s="258" t="s">
        <v>2</v>
      </c>
      <c r="F31" s="117">
        <v>20</v>
      </c>
      <c r="G31" s="117">
        <v>20</v>
      </c>
      <c r="H31" s="468">
        <v>20</v>
      </c>
      <c r="I31" s="196" t="s">
        <v>301</v>
      </c>
      <c r="J31" s="273">
        <v>41</v>
      </c>
      <c r="K31" s="273">
        <v>41</v>
      </c>
      <c r="L31" s="196" t="s">
        <v>858</v>
      </c>
    </row>
    <row r="32" spans="1:12" ht="28.5" customHeight="1" x14ac:dyDescent="0.25">
      <c r="A32" s="644" t="s">
        <v>155</v>
      </c>
      <c r="B32" s="644" t="s">
        <v>154</v>
      </c>
      <c r="C32" s="644" t="s">
        <v>156</v>
      </c>
      <c r="D32" s="661" t="s">
        <v>342</v>
      </c>
      <c r="E32" s="258" t="s">
        <v>2</v>
      </c>
      <c r="F32" s="117">
        <v>26.2</v>
      </c>
      <c r="G32" s="117">
        <v>26.2</v>
      </c>
      <c r="H32" s="468">
        <v>26.2</v>
      </c>
      <c r="I32" s="645" t="s">
        <v>248</v>
      </c>
      <c r="J32" s="672" t="s">
        <v>692</v>
      </c>
      <c r="K32" s="672" t="s">
        <v>861</v>
      </c>
      <c r="L32" s="656" t="s">
        <v>860</v>
      </c>
    </row>
    <row r="33" spans="1:12" ht="27.75" customHeight="1" x14ac:dyDescent="0.25">
      <c r="A33" s="644"/>
      <c r="B33" s="644"/>
      <c r="C33" s="644"/>
      <c r="D33" s="661"/>
      <c r="E33" s="258" t="s">
        <v>13</v>
      </c>
      <c r="F33" s="117">
        <v>1</v>
      </c>
      <c r="G33" s="117">
        <v>1</v>
      </c>
      <c r="H33" s="468">
        <v>1</v>
      </c>
      <c r="I33" s="645"/>
      <c r="J33" s="673"/>
      <c r="K33" s="673"/>
      <c r="L33" s="667"/>
    </row>
    <row r="34" spans="1:12" ht="49.5" customHeight="1" x14ac:dyDescent="0.25">
      <c r="A34" s="250" t="s">
        <v>155</v>
      </c>
      <c r="B34" s="250" t="s">
        <v>154</v>
      </c>
      <c r="C34" s="250" t="s">
        <v>157</v>
      </c>
      <c r="D34" s="253" t="s">
        <v>343</v>
      </c>
      <c r="E34" s="258" t="s">
        <v>2</v>
      </c>
      <c r="F34" s="117">
        <v>5.2</v>
      </c>
      <c r="G34" s="117">
        <v>5.2</v>
      </c>
      <c r="H34" s="468">
        <v>5.2</v>
      </c>
      <c r="I34" s="249" t="s">
        <v>305</v>
      </c>
      <c r="J34" s="273">
        <v>14500</v>
      </c>
      <c r="K34" s="273">
        <v>17394</v>
      </c>
      <c r="L34" s="207" t="s">
        <v>862</v>
      </c>
    </row>
    <row r="35" spans="1:12" ht="57.75" customHeight="1" x14ac:dyDescent="0.25">
      <c r="A35" s="250" t="s">
        <v>155</v>
      </c>
      <c r="B35" s="250" t="s">
        <v>154</v>
      </c>
      <c r="C35" s="250" t="s">
        <v>158</v>
      </c>
      <c r="D35" s="253" t="s">
        <v>614</v>
      </c>
      <c r="E35" s="258" t="s">
        <v>2</v>
      </c>
      <c r="F35" s="117">
        <v>48</v>
      </c>
      <c r="G35" s="117">
        <v>96.5</v>
      </c>
      <c r="H35" s="468">
        <v>95.3</v>
      </c>
      <c r="I35" s="249" t="s">
        <v>254</v>
      </c>
      <c r="J35" s="273">
        <v>3</v>
      </c>
      <c r="K35" s="273">
        <v>3</v>
      </c>
      <c r="L35" s="207" t="s">
        <v>883</v>
      </c>
    </row>
    <row r="36" spans="1:12" ht="54.75" customHeight="1" x14ac:dyDescent="0.25">
      <c r="A36" s="250" t="s">
        <v>155</v>
      </c>
      <c r="B36" s="250" t="s">
        <v>154</v>
      </c>
      <c r="C36" s="250" t="s">
        <v>159</v>
      </c>
      <c r="D36" s="249" t="s">
        <v>355</v>
      </c>
      <c r="E36" s="258" t="s">
        <v>2</v>
      </c>
      <c r="F36" s="117">
        <v>7</v>
      </c>
      <c r="G36" s="117">
        <v>6</v>
      </c>
      <c r="H36" s="468">
        <v>6</v>
      </c>
      <c r="I36" s="249" t="s">
        <v>863</v>
      </c>
      <c r="J36" s="273">
        <v>285</v>
      </c>
      <c r="K36" s="273">
        <v>354</v>
      </c>
      <c r="L36" s="265" t="s">
        <v>864</v>
      </c>
    </row>
    <row r="37" spans="1:12" ht="102.75" customHeight="1" x14ac:dyDescent="0.25">
      <c r="A37" s="250" t="s">
        <v>155</v>
      </c>
      <c r="B37" s="250" t="s">
        <v>154</v>
      </c>
      <c r="C37" s="250" t="s">
        <v>160</v>
      </c>
      <c r="D37" s="209" t="s">
        <v>563</v>
      </c>
      <c r="E37" s="258" t="s">
        <v>2</v>
      </c>
      <c r="F37" s="117">
        <v>21.1</v>
      </c>
      <c r="G37" s="117">
        <v>21.1</v>
      </c>
      <c r="H37" s="468">
        <v>21.1</v>
      </c>
      <c r="I37" s="249" t="s">
        <v>408</v>
      </c>
      <c r="J37" s="273">
        <v>1750</v>
      </c>
      <c r="K37" s="273">
        <v>1398</v>
      </c>
      <c r="L37" s="265" t="s">
        <v>1144</v>
      </c>
    </row>
    <row r="38" spans="1:12" ht="56.25" customHeight="1" x14ac:dyDescent="0.25">
      <c r="A38" s="246" t="s">
        <v>155</v>
      </c>
      <c r="B38" s="246" t="s">
        <v>154</v>
      </c>
      <c r="C38" s="246" t="s">
        <v>161</v>
      </c>
      <c r="D38" s="248" t="s">
        <v>550</v>
      </c>
      <c r="E38" s="258" t="s">
        <v>2</v>
      </c>
      <c r="F38" s="117">
        <v>19.100000000000001</v>
      </c>
      <c r="G38" s="117">
        <v>19.100000000000001</v>
      </c>
      <c r="H38" s="468">
        <v>19.100000000000001</v>
      </c>
      <c r="I38" s="196" t="s">
        <v>551</v>
      </c>
      <c r="J38" s="272">
        <v>1800</v>
      </c>
      <c r="K38" s="272">
        <v>5814</v>
      </c>
      <c r="L38" s="196" t="s">
        <v>865</v>
      </c>
    </row>
    <row r="39" spans="1:12" ht="43.5" customHeight="1" x14ac:dyDescent="0.25">
      <c r="A39" s="646" t="s">
        <v>155</v>
      </c>
      <c r="B39" s="646" t="s">
        <v>154</v>
      </c>
      <c r="C39" s="646" t="s">
        <v>162</v>
      </c>
      <c r="D39" s="640" t="s">
        <v>628</v>
      </c>
      <c r="E39" s="258" t="s">
        <v>2</v>
      </c>
      <c r="F39" s="117">
        <v>18.2</v>
      </c>
      <c r="G39" s="117">
        <v>18.2</v>
      </c>
      <c r="H39" s="468">
        <v>0</v>
      </c>
      <c r="I39" s="656" t="s">
        <v>1151</v>
      </c>
      <c r="J39" s="672">
        <v>3</v>
      </c>
      <c r="K39" s="672">
        <v>0</v>
      </c>
      <c r="L39" s="696" t="s">
        <v>1145</v>
      </c>
    </row>
    <row r="40" spans="1:12" ht="40.5" customHeight="1" x14ac:dyDescent="0.25">
      <c r="A40" s="647"/>
      <c r="B40" s="647"/>
      <c r="C40" s="647"/>
      <c r="D40" s="641"/>
      <c r="E40" s="258" t="s">
        <v>13</v>
      </c>
      <c r="F40" s="117">
        <v>18</v>
      </c>
      <c r="G40" s="117">
        <v>18</v>
      </c>
      <c r="H40" s="468">
        <v>0</v>
      </c>
      <c r="I40" s="667"/>
      <c r="J40" s="673"/>
      <c r="K40" s="673"/>
      <c r="L40" s="697"/>
    </row>
    <row r="41" spans="1:12" ht="24" customHeight="1" x14ac:dyDescent="0.25">
      <c r="A41" s="646" t="s">
        <v>155</v>
      </c>
      <c r="B41" s="646" t="s">
        <v>154</v>
      </c>
      <c r="C41" s="646" t="s">
        <v>163</v>
      </c>
      <c r="D41" s="640" t="s">
        <v>567</v>
      </c>
      <c r="E41" s="258" t="s">
        <v>2</v>
      </c>
      <c r="F41" s="117">
        <v>23</v>
      </c>
      <c r="G41" s="117">
        <v>14</v>
      </c>
      <c r="H41" s="468">
        <v>12.5</v>
      </c>
      <c r="I41" s="656" t="s">
        <v>608</v>
      </c>
      <c r="J41" s="672">
        <v>1</v>
      </c>
      <c r="K41" s="672">
        <v>1</v>
      </c>
      <c r="L41" s="656" t="s">
        <v>866</v>
      </c>
    </row>
    <row r="42" spans="1:12" ht="24" customHeight="1" x14ac:dyDescent="0.25">
      <c r="A42" s="647"/>
      <c r="B42" s="647"/>
      <c r="C42" s="647"/>
      <c r="D42" s="641"/>
      <c r="E42" s="258" t="s">
        <v>13</v>
      </c>
      <c r="F42" s="117">
        <v>12.5</v>
      </c>
      <c r="G42" s="117">
        <v>12.5</v>
      </c>
      <c r="H42" s="468">
        <v>12.5</v>
      </c>
      <c r="I42" s="667"/>
      <c r="J42" s="673"/>
      <c r="K42" s="673"/>
      <c r="L42" s="667"/>
    </row>
    <row r="43" spans="1:12" s="130" customFormat="1" ht="27.75" customHeight="1" x14ac:dyDescent="0.25">
      <c r="A43" s="646" t="s">
        <v>155</v>
      </c>
      <c r="B43" s="646" t="s">
        <v>154</v>
      </c>
      <c r="C43" s="646" t="s">
        <v>164</v>
      </c>
      <c r="D43" s="640" t="s">
        <v>629</v>
      </c>
      <c r="E43" s="258" t="s">
        <v>2</v>
      </c>
      <c r="F43" s="117">
        <v>31.8</v>
      </c>
      <c r="G43" s="117">
        <v>31.8</v>
      </c>
      <c r="H43" s="468">
        <v>31.8</v>
      </c>
      <c r="I43" s="656" t="s">
        <v>867</v>
      </c>
      <c r="J43" s="672">
        <v>2</v>
      </c>
      <c r="K43" s="672">
        <v>3</v>
      </c>
      <c r="L43" s="656" t="s">
        <v>1146</v>
      </c>
    </row>
    <row r="44" spans="1:12" s="130" customFormat="1" ht="29.25" customHeight="1" x14ac:dyDescent="0.25">
      <c r="A44" s="647"/>
      <c r="B44" s="647"/>
      <c r="C44" s="647"/>
      <c r="D44" s="641"/>
      <c r="E44" s="258" t="s">
        <v>13</v>
      </c>
      <c r="F44" s="117">
        <v>5</v>
      </c>
      <c r="G44" s="117">
        <v>5</v>
      </c>
      <c r="H44" s="468">
        <v>5</v>
      </c>
      <c r="I44" s="667"/>
      <c r="J44" s="673"/>
      <c r="K44" s="673"/>
      <c r="L44" s="667"/>
    </row>
    <row r="45" spans="1:12" s="130" customFormat="1" ht="44.25" customHeight="1" x14ac:dyDescent="0.25">
      <c r="A45" s="250" t="s">
        <v>155</v>
      </c>
      <c r="B45" s="250" t="s">
        <v>154</v>
      </c>
      <c r="C45" s="247" t="s">
        <v>165</v>
      </c>
      <c r="D45" s="397" t="s">
        <v>630</v>
      </c>
      <c r="E45" s="258" t="s">
        <v>2</v>
      </c>
      <c r="F45" s="117">
        <v>41.4</v>
      </c>
      <c r="G45" s="117">
        <v>41.4</v>
      </c>
      <c r="H45" s="468">
        <v>32</v>
      </c>
      <c r="I45" s="245" t="s">
        <v>857</v>
      </c>
      <c r="J45" s="278">
        <v>1</v>
      </c>
      <c r="K45" s="278">
        <v>1</v>
      </c>
      <c r="L45" s="245" t="s">
        <v>868</v>
      </c>
    </row>
    <row r="46" spans="1:12" s="130" customFormat="1" ht="59.25" customHeight="1" x14ac:dyDescent="0.25">
      <c r="A46" s="250" t="s">
        <v>155</v>
      </c>
      <c r="B46" s="250" t="s">
        <v>154</v>
      </c>
      <c r="C46" s="247" t="s">
        <v>3</v>
      </c>
      <c r="D46" s="397" t="s">
        <v>693</v>
      </c>
      <c r="E46" s="258" t="s">
        <v>2</v>
      </c>
      <c r="F46" s="117">
        <v>39</v>
      </c>
      <c r="G46" s="117">
        <v>39</v>
      </c>
      <c r="H46" s="468">
        <v>38.299999999999997</v>
      </c>
      <c r="I46" s="245" t="s">
        <v>631</v>
      </c>
      <c r="J46" s="278">
        <v>30</v>
      </c>
      <c r="K46" s="278">
        <v>32</v>
      </c>
      <c r="L46" s="245" t="s">
        <v>869</v>
      </c>
    </row>
    <row r="47" spans="1:12" ht="85.5" customHeight="1" x14ac:dyDescent="0.25">
      <c r="A47" s="250" t="s">
        <v>155</v>
      </c>
      <c r="B47" s="250" t="s">
        <v>154</v>
      </c>
      <c r="C47" s="250" t="s">
        <v>10</v>
      </c>
      <c r="D47" s="253" t="s">
        <v>230</v>
      </c>
      <c r="E47" s="258" t="s">
        <v>2</v>
      </c>
      <c r="F47" s="117">
        <v>3</v>
      </c>
      <c r="G47" s="117">
        <v>3</v>
      </c>
      <c r="H47" s="468">
        <v>3</v>
      </c>
      <c r="I47" s="249" t="s">
        <v>52</v>
      </c>
      <c r="J47" s="273">
        <v>1</v>
      </c>
      <c r="K47" s="273">
        <v>1</v>
      </c>
      <c r="L47" s="249" t="s">
        <v>870</v>
      </c>
    </row>
    <row r="48" spans="1:12" ht="64.5" customHeight="1" x14ac:dyDescent="0.25">
      <c r="A48" s="250" t="s">
        <v>155</v>
      </c>
      <c r="B48" s="250" t="s">
        <v>154</v>
      </c>
      <c r="C48" s="250" t="s">
        <v>6</v>
      </c>
      <c r="D48" s="253" t="s">
        <v>791</v>
      </c>
      <c r="E48" s="258" t="s">
        <v>2</v>
      </c>
      <c r="F48" s="117">
        <v>0</v>
      </c>
      <c r="G48" s="117">
        <v>8.3000000000000007</v>
      </c>
      <c r="H48" s="468">
        <v>8.3000000000000007</v>
      </c>
      <c r="I48" s="249" t="s">
        <v>755</v>
      </c>
      <c r="J48" s="273" t="s">
        <v>621</v>
      </c>
      <c r="K48" s="273" t="s">
        <v>621</v>
      </c>
      <c r="L48" s="249" t="s">
        <v>1197</v>
      </c>
    </row>
    <row r="49" spans="1:12" ht="15.75" customHeight="1" x14ac:dyDescent="0.25">
      <c r="A49" s="285" t="s">
        <v>155</v>
      </c>
      <c r="B49" s="10" t="s">
        <v>154</v>
      </c>
      <c r="C49" s="692" t="s">
        <v>147</v>
      </c>
      <c r="D49" s="692"/>
      <c r="E49" s="692"/>
      <c r="F49" s="81">
        <f>SUM(F29:F48)</f>
        <v>418.9</v>
      </c>
      <c r="G49" s="81">
        <f>SUM(G29:G48)</f>
        <v>466.70000000000005</v>
      </c>
      <c r="H49" s="81">
        <f>SUM(H29:H48)</f>
        <v>417.70000000000005</v>
      </c>
      <c r="I49" s="357"/>
      <c r="J49" s="532"/>
      <c r="K49" s="369"/>
      <c r="L49" s="357"/>
    </row>
    <row r="50" spans="1:12" ht="15.75" customHeight="1" x14ac:dyDescent="0.25">
      <c r="A50" s="285" t="s">
        <v>155</v>
      </c>
      <c r="B50" s="692" t="s">
        <v>111</v>
      </c>
      <c r="C50" s="692"/>
      <c r="D50" s="692"/>
      <c r="E50" s="692"/>
      <c r="F50" s="81">
        <f t="shared" ref="F50:H50" si="2">+F49</f>
        <v>418.9</v>
      </c>
      <c r="G50" s="81">
        <f t="shared" ref="G50" si="3">+G49</f>
        <v>466.70000000000005</v>
      </c>
      <c r="H50" s="81">
        <f t="shared" si="2"/>
        <v>417.70000000000005</v>
      </c>
      <c r="I50" s="206"/>
      <c r="J50" s="273"/>
      <c r="K50" s="202"/>
      <c r="L50" s="206"/>
    </row>
    <row r="51" spans="1:12" ht="17.25" customHeight="1" x14ac:dyDescent="0.25">
      <c r="A51" s="285" t="s">
        <v>156</v>
      </c>
      <c r="B51" s="691" t="s">
        <v>29</v>
      </c>
      <c r="C51" s="691"/>
      <c r="D51" s="691"/>
      <c r="E51" s="691"/>
      <c r="F51" s="691"/>
      <c r="G51" s="691"/>
      <c r="H51" s="691"/>
      <c r="I51" s="691"/>
      <c r="J51" s="50"/>
      <c r="K51" s="531"/>
      <c r="L51" s="285"/>
    </row>
    <row r="52" spans="1:12" ht="15.75" customHeight="1" x14ac:dyDescent="0.25">
      <c r="A52" s="285" t="s">
        <v>156</v>
      </c>
      <c r="B52" s="285" t="s">
        <v>154</v>
      </c>
      <c r="C52" s="691" t="s">
        <v>410</v>
      </c>
      <c r="D52" s="691"/>
      <c r="E52" s="691"/>
      <c r="F52" s="691"/>
      <c r="G52" s="691"/>
      <c r="H52" s="691"/>
      <c r="I52" s="691"/>
      <c r="J52" s="50"/>
      <c r="K52" s="531"/>
      <c r="L52" s="285"/>
    </row>
    <row r="53" spans="1:12" s="83" customFormat="1" ht="28.5" customHeight="1" x14ac:dyDescent="0.25">
      <c r="A53" s="644" t="s">
        <v>156</v>
      </c>
      <c r="B53" s="644" t="s">
        <v>154</v>
      </c>
      <c r="C53" s="644" t="s">
        <v>156</v>
      </c>
      <c r="D53" s="645" t="s">
        <v>306</v>
      </c>
      <c r="E53" s="249" t="s">
        <v>2</v>
      </c>
      <c r="F53" s="251">
        <v>6.3</v>
      </c>
      <c r="G53" s="251">
        <v>6.3</v>
      </c>
      <c r="H53" s="470">
        <v>2.6</v>
      </c>
      <c r="I53" s="660" t="s">
        <v>284</v>
      </c>
      <c r="J53" s="644" t="s">
        <v>407</v>
      </c>
      <c r="K53" s="644" t="s">
        <v>856</v>
      </c>
      <c r="L53" s="695" t="s">
        <v>871</v>
      </c>
    </row>
    <row r="54" spans="1:12" s="83" customFormat="1" ht="34.5" customHeight="1" x14ac:dyDescent="0.25">
      <c r="A54" s="644"/>
      <c r="B54" s="644"/>
      <c r="C54" s="644"/>
      <c r="D54" s="645"/>
      <c r="E54" s="249" t="s">
        <v>4</v>
      </c>
      <c r="F54" s="251">
        <v>69.2</v>
      </c>
      <c r="G54" s="251">
        <v>69.2</v>
      </c>
      <c r="H54" s="470">
        <v>30.7</v>
      </c>
      <c r="I54" s="660"/>
      <c r="J54" s="644"/>
      <c r="K54" s="644"/>
      <c r="L54" s="695"/>
    </row>
    <row r="55" spans="1:12" s="83" customFormat="1" ht="24.75" customHeight="1" x14ac:dyDescent="0.25">
      <c r="A55" s="644"/>
      <c r="B55" s="644"/>
      <c r="C55" s="644"/>
      <c r="D55" s="645"/>
      <c r="E55" s="249" t="s">
        <v>5</v>
      </c>
      <c r="F55" s="251">
        <v>6.1</v>
      </c>
      <c r="G55" s="251">
        <v>6.1</v>
      </c>
      <c r="H55" s="470">
        <v>2.7</v>
      </c>
      <c r="I55" s="660"/>
      <c r="J55" s="644"/>
      <c r="K55" s="644"/>
      <c r="L55" s="695"/>
    </row>
    <row r="56" spans="1:12" ht="50.25" customHeight="1" x14ac:dyDescent="0.25">
      <c r="A56" s="646" t="s">
        <v>156</v>
      </c>
      <c r="B56" s="646" t="s">
        <v>154</v>
      </c>
      <c r="C56" s="646" t="s">
        <v>157</v>
      </c>
      <c r="D56" s="656" t="s">
        <v>377</v>
      </c>
      <c r="E56" s="249" t="s">
        <v>4</v>
      </c>
      <c r="F56" s="251">
        <v>22</v>
      </c>
      <c r="G56" s="251">
        <v>22</v>
      </c>
      <c r="H56" s="470">
        <v>16.5</v>
      </c>
      <c r="I56" s="656" t="s">
        <v>503</v>
      </c>
      <c r="J56" s="672">
        <v>1152</v>
      </c>
      <c r="K56" s="672">
        <v>1562</v>
      </c>
      <c r="L56" s="693" t="s">
        <v>1147</v>
      </c>
    </row>
    <row r="57" spans="1:12" ht="52.5" customHeight="1" x14ac:dyDescent="0.25">
      <c r="A57" s="647"/>
      <c r="B57" s="647"/>
      <c r="C57" s="647"/>
      <c r="D57" s="667"/>
      <c r="E57" s="249" t="s">
        <v>5</v>
      </c>
      <c r="F57" s="251">
        <v>4</v>
      </c>
      <c r="G57" s="251">
        <v>4</v>
      </c>
      <c r="H57" s="470">
        <v>2.9</v>
      </c>
      <c r="I57" s="667"/>
      <c r="J57" s="673"/>
      <c r="K57" s="673"/>
      <c r="L57" s="694"/>
    </row>
    <row r="58" spans="1:12" ht="33" customHeight="1" x14ac:dyDescent="0.25">
      <c r="A58" s="247" t="s">
        <v>156</v>
      </c>
      <c r="B58" s="247" t="s">
        <v>154</v>
      </c>
      <c r="C58" s="247" t="s">
        <v>158</v>
      </c>
      <c r="D58" s="245" t="s">
        <v>619</v>
      </c>
      <c r="E58" s="249" t="s">
        <v>2</v>
      </c>
      <c r="F58" s="251">
        <v>15</v>
      </c>
      <c r="G58" s="251">
        <v>6.7</v>
      </c>
      <c r="H58" s="470">
        <v>6.7</v>
      </c>
      <c r="I58" s="245" t="s">
        <v>620</v>
      </c>
      <c r="J58" s="278" t="s">
        <v>621</v>
      </c>
      <c r="K58" s="278" t="s">
        <v>621</v>
      </c>
      <c r="L58" s="245" t="s">
        <v>872</v>
      </c>
    </row>
    <row r="59" spans="1:12" ht="18" customHeight="1" x14ac:dyDescent="0.25">
      <c r="A59" s="285" t="s">
        <v>156</v>
      </c>
      <c r="B59" s="399" t="s">
        <v>154</v>
      </c>
      <c r="C59" s="692" t="s">
        <v>122</v>
      </c>
      <c r="D59" s="692"/>
      <c r="E59" s="692"/>
      <c r="F59" s="81">
        <f>SUM(F53:F58)</f>
        <v>122.6</v>
      </c>
      <c r="G59" s="81">
        <f>SUM(G53:G58)</f>
        <v>114.3</v>
      </c>
      <c r="H59" s="81">
        <f>SUM(H53:H58)</f>
        <v>62.1</v>
      </c>
      <c r="I59" s="45"/>
      <c r="J59" s="532"/>
      <c r="K59" s="369"/>
      <c r="L59" s="45"/>
    </row>
    <row r="60" spans="1:12" ht="18.75" customHeight="1" x14ac:dyDescent="0.25">
      <c r="A60" s="285" t="s">
        <v>156</v>
      </c>
      <c r="B60" s="692" t="s">
        <v>111</v>
      </c>
      <c r="C60" s="692"/>
      <c r="D60" s="692"/>
      <c r="E60" s="692"/>
      <c r="F60" s="81">
        <f t="shared" ref="F60:H60" si="4">+F59</f>
        <v>122.6</v>
      </c>
      <c r="G60" s="81">
        <f t="shared" ref="G60" si="5">+G59</f>
        <v>114.3</v>
      </c>
      <c r="H60" s="81">
        <f t="shared" si="4"/>
        <v>62.1</v>
      </c>
      <c r="I60" s="45"/>
      <c r="J60" s="532"/>
      <c r="K60" s="369"/>
      <c r="L60" s="45"/>
    </row>
    <row r="61" spans="1:12" s="163" customFormat="1" ht="20.25" customHeight="1" x14ac:dyDescent="0.25">
      <c r="A61" s="710" t="s">
        <v>149</v>
      </c>
      <c r="B61" s="711"/>
      <c r="C61" s="711"/>
      <c r="D61" s="711"/>
      <c r="E61" s="712"/>
      <c r="F61" s="405">
        <f>+F60+F50+F26</f>
        <v>1740.4</v>
      </c>
      <c r="G61" s="405">
        <f>+G60+G50+G26</f>
        <v>1545.4</v>
      </c>
      <c r="H61" s="405">
        <f>+H60+H50+H26</f>
        <v>1441.9</v>
      </c>
      <c r="I61" s="553"/>
      <c r="J61" s="372"/>
      <c r="K61" s="372"/>
      <c r="L61" s="390"/>
    </row>
    <row r="62" spans="1:12" ht="16.5" customHeight="1" x14ac:dyDescent="0.25">
      <c r="A62" s="698" t="s">
        <v>169</v>
      </c>
      <c r="B62" s="699"/>
      <c r="C62" s="699"/>
      <c r="D62" s="699"/>
      <c r="E62" s="700"/>
      <c r="F62" s="459"/>
      <c r="G62" s="459"/>
      <c r="H62" s="459"/>
      <c r="I62" s="553"/>
      <c r="J62" s="372"/>
      <c r="K62" s="372"/>
      <c r="L62" s="390"/>
    </row>
    <row r="63" spans="1:12" ht="20.25" customHeight="1" x14ac:dyDescent="0.25">
      <c r="A63" s="707" t="s">
        <v>19</v>
      </c>
      <c r="B63" s="708"/>
      <c r="C63" s="708"/>
      <c r="D63" s="708"/>
      <c r="E63" s="709"/>
      <c r="F63" s="177">
        <f t="shared" ref="F63:H63" si="6">SUM(F64:F69)</f>
        <v>1418.9999999999998</v>
      </c>
      <c r="G63" s="177">
        <f t="shared" si="6"/>
        <v>1231.5999999999999</v>
      </c>
      <c r="H63" s="177">
        <f t="shared" si="6"/>
        <v>1165.6000000000001</v>
      </c>
      <c r="I63" s="553"/>
      <c r="J63" s="372"/>
      <c r="K63" s="372"/>
      <c r="L63" s="390"/>
    </row>
    <row r="64" spans="1:12" ht="15.75" customHeight="1" x14ac:dyDescent="0.25">
      <c r="A64" s="701" t="s">
        <v>207</v>
      </c>
      <c r="B64" s="702"/>
      <c r="C64" s="702"/>
      <c r="D64" s="702"/>
      <c r="E64" s="703"/>
      <c r="F64" s="104">
        <f>+F58+F53+F47+F46+F45+F43+F41+F39+F37+F38+F36+F35+F34+F32+F31+F29+F21+F19+F16+F12+F48</f>
        <v>473.89999999999992</v>
      </c>
      <c r="G64" s="104">
        <f t="shared" ref="G64:H64" si="7">+G58+G53+G47+G46+G45+G43+G41+G39+G37+G38+G36+G35+G34+G32+G31+G29+G21+G19+G16+G12+G48</f>
        <v>536.5</v>
      </c>
      <c r="H64" s="607">
        <f t="shared" si="7"/>
        <v>501.69999999999993</v>
      </c>
      <c r="I64" s="553"/>
      <c r="J64" s="533"/>
      <c r="K64" s="533"/>
      <c r="L64" s="390"/>
    </row>
    <row r="65" spans="1:12" ht="15.75" customHeight="1" x14ac:dyDescent="0.25">
      <c r="A65" s="701" t="s">
        <v>208</v>
      </c>
      <c r="B65" s="702"/>
      <c r="C65" s="702"/>
      <c r="D65" s="702"/>
      <c r="E65" s="703"/>
      <c r="F65" s="105">
        <f>+F24+F15+F13</f>
        <v>846</v>
      </c>
      <c r="G65" s="105">
        <f>+G24+G15+G13</f>
        <v>596</v>
      </c>
      <c r="H65" s="608">
        <f>+H24+H15+H13</f>
        <v>595.79999999999995</v>
      </c>
      <c r="I65" s="553"/>
      <c r="J65" s="533"/>
      <c r="K65" s="533"/>
      <c r="L65" s="390"/>
    </row>
    <row r="66" spans="1:12" ht="13.2" x14ac:dyDescent="0.25">
      <c r="A66" s="701" t="s">
        <v>209</v>
      </c>
      <c r="B66" s="702"/>
      <c r="C66" s="702"/>
      <c r="D66" s="702"/>
      <c r="E66" s="703"/>
      <c r="F66" s="105">
        <f>+F11</f>
        <v>87.3</v>
      </c>
      <c r="G66" s="105">
        <f>+G11</f>
        <v>87.3</v>
      </c>
      <c r="H66" s="608">
        <f>+H11</f>
        <v>62.7</v>
      </c>
      <c r="I66" s="553"/>
      <c r="J66" s="372"/>
      <c r="K66" s="372"/>
      <c r="L66" s="390"/>
    </row>
    <row r="67" spans="1:12" ht="13.2" x14ac:dyDescent="0.25">
      <c r="A67" s="701" t="s">
        <v>210</v>
      </c>
      <c r="B67" s="702"/>
      <c r="C67" s="702"/>
      <c r="D67" s="702"/>
      <c r="E67" s="703"/>
      <c r="F67" s="105">
        <f>+F14</f>
        <v>11.8</v>
      </c>
      <c r="G67" s="105">
        <f>+G14</f>
        <v>11.8</v>
      </c>
      <c r="H67" s="608">
        <f>+H14</f>
        <v>5.4</v>
      </c>
      <c r="I67" s="553"/>
      <c r="J67" s="372"/>
      <c r="K67" s="372"/>
      <c r="L67" s="390"/>
    </row>
    <row r="68" spans="1:12" ht="13.2" x14ac:dyDescent="0.25">
      <c r="A68" s="701" t="s">
        <v>211</v>
      </c>
      <c r="B68" s="702"/>
      <c r="C68" s="702"/>
      <c r="D68" s="702"/>
      <c r="E68" s="703"/>
      <c r="F68" s="105"/>
      <c r="G68" s="105"/>
      <c r="H68" s="608"/>
      <c r="I68" s="553"/>
      <c r="J68" s="372"/>
      <c r="K68" s="372"/>
      <c r="L68" s="390"/>
    </row>
    <row r="69" spans="1:12" ht="13.2" x14ac:dyDescent="0.25">
      <c r="A69" s="701" t="s">
        <v>212</v>
      </c>
      <c r="B69" s="702"/>
      <c r="C69" s="702"/>
      <c r="D69" s="702"/>
      <c r="E69" s="703"/>
      <c r="F69" s="105"/>
      <c r="G69" s="105"/>
      <c r="H69" s="608"/>
      <c r="I69" s="553"/>
      <c r="J69" s="372"/>
      <c r="K69" s="372"/>
      <c r="L69" s="390"/>
    </row>
    <row r="70" spans="1:12" ht="16.5" customHeight="1" x14ac:dyDescent="0.25">
      <c r="A70" s="704" t="s">
        <v>18</v>
      </c>
      <c r="B70" s="705"/>
      <c r="C70" s="705"/>
      <c r="D70" s="705"/>
      <c r="E70" s="706"/>
      <c r="F70" s="177">
        <f t="shared" ref="F70:H70" si="8">SUM(F71:F74)</f>
        <v>321.39999999999998</v>
      </c>
      <c r="G70" s="177">
        <f t="shared" si="8"/>
        <v>313.79999999999995</v>
      </c>
      <c r="H70" s="177">
        <f t="shared" si="8"/>
        <v>276.29999999999995</v>
      </c>
      <c r="I70" s="553"/>
      <c r="J70" s="372"/>
      <c r="K70" s="372"/>
      <c r="L70" s="390"/>
    </row>
    <row r="71" spans="1:12" ht="13.2" x14ac:dyDescent="0.25">
      <c r="A71" s="701" t="s">
        <v>213</v>
      </c>
      <c r="B71" s="702"/>
      <c r="C71" s="702"/>
      <c r="D71" s="702"/>
      <c r="E71" s="703"/>
      <c r="F71" s="105">
        <f>+F56+F54+F22+F20+F17</f>
        <v>238.6</v>
      </c>
      <c r="G71" s="105">
        <f>+G56+G54+G22+G20+G17</f>
        <v>231.6</v>
      </c>
      <c r="H71" s="608">
        <f>+H56+H54+H22+H20+H17</f>
        <v>194.1</v>
      </c>
      <c r="I71" s="553"/>
      <c r="J71" s="372"/>
      <c r="K71" s="372"/>
      <c r="L71" s="390"/>
    </row>
    <row r="72" spans="1:12" ht="13.2" x14ac:dyDescent="0.25">
      <c r="A72" s="701" t="s">
        <v>214</v>
      </c>
      <c r="B72" s="702"/>
      <c r="C72" s="702"/>
      <c r="D72" s="702"/>
      <c r="E72" s="703"/>
      <c r="F72" s="105">
        <f>+F57+F55+F18+F23</f>
        <v>10.799999999999999</v>
      </c>
      <c r="G72" s="105">
        <f>+G57+G55+G18+G23</f>
        <v>10.199999999999999</v>
      </c>
      <c r="H72" s="608">
        <f>+H57+H55+H18+H23</f>
        <v>28.2</v>
      </c>
      <c r="I72" s="553"/>
      <c r="J72" s="372"/>
      <c r="K72" s="372"/>
      <c r="L72" s="390"/>
    </row>
    <row r="73" spans="1:12" ht="13.2" x14ac:dyDescent="0.25">
      <c r="A73" s="701" t="s">
        <v>215</v>
      </c>
      <c r="B73" s="702"/>
      <c r="C73" s="702"/>
      <c r="D73" s="702"/>
      <c r="E73" s="703"/>
      <c r="F73" s="105">
        <f>+F42+F40+F33+F30+F44</f>
        <v>72</v>
      </c>
      <c r="G73" s="105">
        <f>+G42+G40+G33+G30+G44</f>
        <v>72</v>
      </c>
      <c r="H73" s="608">
        <f>+H42+H40+H33+H30+H44</f>
        <v>54</v>
      </c>
      <c r="I73" s="553"/>
      <c r="J73" s="372"/>
      <c r="K73" s="372"/>
      <c r="L73" s="390"/>
    </row>
    <row r="74" spans="1:12" ht="13.2" x14ac:dyDescent="0.25">
      <c r="A74" s="701" t="s">
        <v>216</v>
      </c>
      <c r="B74" s="702"/>
      <c r="C74" s="702"/>
      <c r="D74" s="702"/>
      <c r="E74" s="703"/>
      <c r="F74" s="105"/>
      <c r="G74" s="105"/>
      <c r="H74" s="608"/>
      <c r="I74" s="553"/>
      <c r="J74" s="372"/>
      <c r="K74" s="372"/>
      <c r="L74" s="390"/>
    </row>
    <row r="75" spans="1:12" s="18" customFormat="1" ht="17.25" customHeight="1" x14ac:dyDescent="0.25">
      <c r="A75" s="676" t="s">
        <v>1191</v>
      </c>
      <c r="B75" s="676"/>
      <c r="C75" s="676"/>
      <c r="D75" s="676"/>
      <c r="E75" s="676"/>
      <c r="F75" s="676"/>
      <c r="G75" s="676"/>
      <c r="H75" s="676"/>
      <c r="I75" s="614"/>
      <c r="J75" s="615"/>
      <c r="K75" s="615"/>
      <c r="L75" s="614"/>
    </row>
    <row r="76" spans="1:12" s="395" customFormat="1" ht="17.25" customHeight="1" x14ac:dyDescent="0.25">
      <c r="A76" s="676" t="s">
        <v>1192</v>
      </c>
      <c r="B76" s="676"/>
      <c r="C76" s="676"/>
      <c r="D76" s="676"/>
      <c r="E76" s="676"/>
      <c r="F76" s="676"/>
      <c r="G76" s="676"/>
      <c r="H76" s="676"/>
      <c r="I76" s="617"/>
    </row>
    <row r="77" spans="1:12" ht="13.2" x14ac:dyDescent="0.25"/>
    <row r="78" spans="1:12" ht="13.2" x14ac:dyDescent="0.25"/>
    <row r="79" spans="1:12" ht="13.2" x14ac:dyDescent="0.25"/>
    <row r="80" spans="1:12" ht="13.2" x14ac:dyDescent="0.25"/>
    <row r="81" ht="13.2" x14ac:dyDescent="0.25"/>
    <row r="82" ht="13.2" x14ac:dyDescent="0.25"/>
    <row r="83" ht="13.2" x14ac:dyDescent="0.25"/>
    <row r="84" ht="13.2" x14ac:dyDescent="0.25"/>
  </sheetData>
  <mergeCells count="133">
    <mergeCell ref="A76:H76"/>
    <mergeCell ref="C52:I52"/>
    <mergeCell ref="A75:H75"/>
    <mergeCell ref="J53:J55"/>
    <mergeCell ref="J56:J57"/>
    <mergeCell ref="C59:E59"/>
    <mergeCell ref="A62:E62"/>
    <mergeCell ref="A72:E72"/>
    <mergeCell ref="A74:E74"/>
    <mergeCell ref="A68:E68"/>
    <mergeCell ref="A67:E67"/>
    <mergeCell ref="A73:E73"/>
    <mergeCell ref="A69:E69"/>
    <mergeCell ref="A70:E70"/>
    <mergeCell ref="A71:E71"/>
    <mergeCell ref="B60:E60"/>
    <mergeCell ref="A65:E65"/>
    <mergeCell ref="A64:E64"/>
    <mergeCell ref="A66:E66"/>
    <mergeCell ref="A56:A57"/>
    <mergeCell ref="A63:E63"/>
    <mergeCell ref="A61:E61"/>
    <mergeCell ref="A53:A55"/>
    <mergeCell ref="K32:K33"/>
    <mergeCell ref="K39:K40"/>
    <mergeCell ref="L39:L40"/>
    <mergeCell ref="K41:K42"/>
    <mergeCell ref="C41:C42"/>
    <mergeCell ref="A39:A40"/>
    <mergeCell ref="A32:A33"/>
    <mergeCell ref="A43:A44"/>
    <mergeCell ref="A41:A42"/>
    <mergeCell ref="K43:K44"/>
    <mergeCell ref="L43:L44"/>
    <mergeCell ref="K56:K57"/>
    <mergeCell ref="C56:C57"/>
    <mergeCell ref="K53:K55"/>
    <mergeCell ref="B56:B57"/>
    <mergeCell ref="I53:I55"/>
    <mergeCell ref="C53:C55"/>
    <mergeCell ref="D53:D55"/>
    <mergeCell ref="L56:L57"/>
    <mergeCell ref="L53:L55"/>
    <mergeCell ref="I56:I57"/>
    <mergeCell ref="B51:I51"/>
    <mergeCell ref="B53:B55"/>
    <mergeCell ref="D56:D57"/>
    <mergeCell ref="B29:B30"/>
    <mergeCell ref="B50:E50"/>
    <mergeCell ref="L29:L30"/>
    <mergeCell ref="B32:B33"/>
    <mergeCell ref="I41:I42"/>
    <mergeCell ref="J41:J42"/>
    <mergeCell ref="J43:J44"/>
    <mergeCell ref="C49:E49"/>
    <mergeCell ref="D39:D40"/>
    <mergeCell ref="I43:I44"/>
    <mergeCell ref="C39:C40"/>
    <mergeCell ref="D43:D44"/>
    <mergeCell ref="C43:C44"/>
    <mergeCell ref="B43:B44"/>
    <mergeCell ref="I32:I33"/>
    <mergeCell ref="C32:C33"/>
    <mergeCell ref="B39:B40"/>
    <mergeCell ref="D32:D33"/>
    <mergeCell ref="B41:B42"/>
    <mergeCell ref="I39:I40"/>
    <mergeCell ref="C29:C30"/>
    <mergeCell ref="D29:D30"/>
    <mergeCell ref="I29:I30"/>
    <mergeCell ref="C28:I28"/>
    <mergeCell ref="C10:I10"/>
    <mergeCell ref="D16:D18"/>
    <mergeCell ref="B9:I9"/>
    <mergeCell ref="J12:J14"/>
    <mergeCell ref="D19:D20"/>
    <mergeCell ref="I19:I20"/>
    <mergeCell ref="B27:I27"/>
    <mergeCell ref="C12:C14"/>
    <mergeCell ref="C25:E25"/>
    <mergeCell ref="B26:E26"/>
    <mergeCell ref="C16:C18"/>
    <mergeCell ref="B16:B18"/>
    <mergeCell ref="I16:I18"/>
    <mergeCell ref="C19:C20"/>
    <mergeCell ref="B19:B20"/>
    <mergeCell ref="A29:A30"/>
    <mergeCell ref="A19:A20"/>
    <mergeCell ref="L41:L42"/>
    <mergeCell ref="K29:K30"/>
    <mergeCell ref="A16:A18"/>
    <mergeCell ref="D21:D23"/>
    <mergeCell ref="J16:J18"/>
    <mergeCell ref="J19:J20"/>
    <mergeCell ref="J29:J30"/>
    <mergeCell ref="J32:J33"/>
    <mergeCell ref="J39:J40"/>
    <mergeCell ref="C21:C23"/>
    <mergeCell ref="B21:B23"/>
    <mergeCell ref="A21:A23"/>
    <mergeCell ref="I21:I23"/>
    <mergeCell ref="J21:J23"/>
    <mergeCell ref="K21:K23"/>
    <mergeCell ref="L21:L23"/>
    <mergeCell ref="D41:D42"/>
    <mergeCell ref="L16:L18"/>
    <mergeCell ref="L32:L33"/>
    <mergeCell ref="L19:L20"/>
    <mergeCell ref="K16:K18"/>
    <mergeCell ref="K19:K20"/>
    <mergeCell ref="A12:A14"/>
    <mergeCell ref="I1:L1"/>
    <mergeCell ref="A2:L2"/>
    <mergeCell ref="L5:L7"/>
    <mergeCell ref="J5:J7"/>
    <mergeCell ref="E4:E7"/>
    <mergeCell ref="B4:B7"/>
    <mergeCell ref="I5:I7"/>
    <mergeCell ref="A8:I8"/>
    <mergeCell ref="D4:D7"/>
    <mergeCell ref="F4:F7"/>
    <mergeCell ref="A4:A7"/>
    <mergeCell ref="G4:G7"/>
    <mergeCell ref="H4:H7"/>
    <mergeCell ref="B12:B14"/>
    <mergeCell ref="I3:L3"/>
    <mergeCell ref="I4:L4"/>
    <mergeCell ref="L12:L14"/>
    <mergeCell ref="K5:K7"/>
    <mergeCell ref="K12:K14"/>
    <mergeCell ref="C4:C7"/>
    <mergeCell ref="D12:D14"/>
    <mergeCell ref="I12:I14"/>
  </mergeCells>
  <phoneticPr fontId="17" type="noConversion"/>
  <pageMargins left="0.19685039370078741" right="0.19685039370078741" top="0.51181102362204722" bottom="0.19685039370078741" header="0" footer="0"/>
  <pageSetup paperSize="9" scale="82"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L103"/>
  <sheetViews>
    <sheetView zoomScale="85" zoomScaleNormal="85" workbookViewId="0">
      <pane ySplit="7" topLeftCell="A8" activePane="bottomLeft" state="frozen"/>
      <selection activeCell="F27" sqref="F27"/>
      <selection pane="bottomLeft" activeCell="E1" sqref="E1"/>
    </sheetView>
  </sheetViews>
  <sheetFormatPr defaultColWidth="9.109375" defaultRowHeight="13.2" x14ac:dyDescent="0.25"/>
  <cols>
    <col min="1" max="1" width="3.109375" style="176" customWidth="1"/>
    <col min="2" max="2" width="3.44140625" style="176" customWidth="1"/>
    <col min="3" max="3" width="3.33203125" style="176" customWidth="1"/>
    <col min="4" max="4" width="38.109375" style="176" customWidth="1"/>
    <col min="5" max="5" width="8.6640625" style="176" customWidth="1"/>
    <col min="6" max="6" width="12" style="171" customWidth="1"/>
    <col min="7" max="7" width="14" style="171" customWidth="1"/>
    <col min="8" max="8" width="12.109375" style="171" customWidth="1"/>
    <col min="9" max="9" width="30.5546875" style="171" customWidth="1"/>
    <col min="10" max="10" width="7.44140625" style="434" customWidth="1"/>
    <col min="11" max="11" width="6.88671875" style="434" customWidth="1"/>
    <col min="12" max="12" width="38" style="171" customWidth="1"/>
    <col min="13" max="16384" width="9.109375" style="215"/>
  </cols>
  <sheetData>
    <row r="1" spans="1:38" s="7" customFormat="1" ht="23.25" customHeight="1" x14ac:dyDescent="0.25">
      <c r="A1" s="149"/>
      <c r="B1" s="149"/>
      <c r="C1" s="149"/>
      <c r="D1" s="149"/>
      <c r="E1" s="406"/>
      <c r="F1" s="150"/>
      <c r="G1" s="150"/>
      <c r="H1" s="150"/>
      <c r="I1" s="718" t="s">
        <v>739</v>
      </c>
      <c r="J1" s="718"/>
      <c r="K1" s="718"/>
      <c r="L1" s="718"/>
    </row>
    <row r="2" spans="1:38" s="7" customFormat="1" ht="20.25" customHeight="1" x14ac:dyDescent="0.25">
      <c r="A2" s="763" t="s">
        <v>843</v>
      </c>
      <c r="B2" s="763"/>
      <c r="C2" s="763"/>
      <c r="D2" s="763"/>
      <c r="E2" s="763"/>
      <c r="F2" s="763"/>
      <c r="G2" s="763"/>
      <c r="H2" s="763"/>
      <c r="I2" s="763"/>
      <c r="J2" s="763"/>
      <c r="K2" s="763"/>
      <c r="L2" s="763"/>
    </row>
    <row r="3" spans="1:38" s="7" customFormat="1" ht="15.75" customHeight="1" x14ac:dyDescent="0.25">
      <c r="A3" s="407"/>
      <c r="B3" s="407"/>
      <c r="C3" s="407"/>
      <c r="D3" s="408"/>
      <c r="E3" s="409"/>
      <c r="F3" s="408"/>
      <c r="G3" s="408"/>
      <c r="H3" s="408"/>
      <c r="I3" s="713"/>
      <c r="J3" s="713"/>
      <c r="K3" s="713"/>
      <c r="L3" s="713"/>
    </row>
    <row r="4" spans="1:38" s="217" customFormat="1" ht="16.5" customHeight="1" x14ac:dyDescent="0.2">
      <c r="A4" s="649" t="s">
        <v>141</v>
      </c>
      <c r="B4" s="649" t="s">
        <v>142</v>
      </c>
      <c r="C4" s="649" t="s">
        <v>143</v>
      </c>
      <c r="D4" s="666" t="s">
        <v>144</v>
      </c>
      <c r="E4" s="649" t="s">
        <v>140</v>
      </c>
      <c r="F4" s="650" t="s">
        <v>840</v>
      </c>
      <c r="G4" s="650" t="s">
        <v>841</v>
      </c>
      <c r="H4" s="650" t="s">
        <v>946</v>
      </c>
      <c r="I4" s="650" t="s">
        <v>145</v>
      </c>
      <c r="J4" s="650"/>
      <c r="K4" s="650"/>
      <c r="L4" s="650"/>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row>
    <row r="5" spans="1:38" s="217" customFormat="1" ht="15" customHeight="1" x14ac:dyDescent="0.2">
      <c r="A5" s="649"/>
      <c r="B5" s="649"/>
      <c r="C5" s="649"/>
      <c r="D5" s="666"/>
      <c r="E5" s="649"/>
      <c r="F5" s="650"/>
      <c r="G5" s="650"/>
      <c r="H5" s="650"/>
      <c r="I5" s="654" t="s">
        <v>146</v>
      </c>
      <c r="J5" s="749" t="s">
        <v>836</v>
      </c>
      <c r="K5" s="749" t="s">
        <v>837</v>
      </c>
      <c r="L5" s="653" t="s">
        <v>838</v>
      </c>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row>
    <row r="6" spans="1:38" s="217" customFormat="1" ht="60" customHeight="1" x14ac:dyDescent="0.2">
      <c r="A6" s="649"/>
      <c r="B6" s="649"/>
      <c r="C6" s="649"/>
      <c r="D6" s="666"/>
      <c r="E6" s="649"/>
      <c r="F6" s="650"/>
      <c r="G6" s="650"/>
      <c r="H6" s="650"/>
      <c r="I6" s="654"/>
      <c r="J6" s="749"/>
      <c r="K6" s="749"/>
      <c r="L6" s="654"/>
      <c r="M6" s="216"/>
      <c r="N6" s="216"/>
      <c r="O6" s="216"/>
      <c r="P6" s="216"/>
      <c r="Q6" s="216"/>
      <c r="R6" s="216"/>
      <c r="S6" s="216"/>
      <c r="T6" s="216"/>
      <c r="U6" s="216"/>
      <c r="V6" s="216"/>
      <c r="W6" s="216"/>
      <c r="X6" s="216"/>
      <c r="Y6" s="216"/>
      <c r="Z6" s="216"/>
      <c r="AA6" s="216"/>
      <c r="AB6" s="216"/>
      <c r="AC6" s="216"/>
      <c r="AD6" s="216"/>
      <c r="AE6" s="216"/>
      <c r="AF6" s="216"/>
      <c r="AG6" s="216"/>
      <c r="AH6" s="216"/>
      <c r="AI6" s="216"/>
      <c r="AJ6" s="216"/>
      <c r="AK6" s="216"/>
      <c r="AL6" s="216"/>
    </row>
    <row r="7" spans="1:38" s="217" customFormat="1" ht="35.25" customHeight="1" x14ac:dyDescent="0.2">
      <c r="A7" s="649"/>
      <c r="B7" s="649"/>
      <c r="C7" s="649"/>
      <c r="D7" s="666"/>
      <c r="E7" s="649"/>
      <c r="F7" s="650"/>
      <c r="G7" s="650"/>
      <c r="H7" s="650"/>
      <c r="I7" s="655"/>
      <c r="J7" s="749"/>
      <c r="K7" s="749"/>
      <c r="L7" s="655"/>
      <c r="M7" s="216"/>
      <c r="N7" s="216"/>
      <c r="O7" s="216"/>
      <c r="P7" s="216"/>
      <c r="Q7" s="216"/>
      <c r="R7" s="216"/>
      <c r="S7" s="216"/>
      <c r="T7" s="216"/>
      <c r="U7" s="216"/>
      <c r="V7" s="216"/>
      <c r="W7" s="216"/>
      <c r="X7" s="216"/>
      <c r="Y7" s="216"/>
      <c r="Z7" s="216"/>
      <c r="AA7" s="216"/>
      <c r="AB7" s="216"/>
      <c r="AC7" s="216"/>
      <c r="AD7" s="216"/>
      <c r="AE7" s="216"/>
      <c r="AF7" s="216"/>
      <c r="AG7" s="216"/>
      <c r="AH7" s="216"/>
      <c r="AI7" s="216"/>
      <c r="AJ7" s="216"/>
      <c r="AK7" s="216"/>
      <c r="AL7" s="216"/>
    </row>
    <row r="8" spans="1:38" s="216" customFormat="1" ht="25.5" customHeight="1" x14ac:dyDescent="0.2">
      <c r="A8" s="750" t="s">
        <v>262</v>
      </c>
      <c r="B8" s="750"/>
      <c r="C8" s="750"/>
      <c r="D8" s="750"/>
      <c r="E8" s="750"/>
      <c r="F8" s="750"/>
      <c r="G8" s="750"/>
      <c r="H8" s="750"/>
      <c r="I8" s="750"/>
      <c r="J8" s="485"/>
      <c r="K8" s="485"/>
      <c r="L8" s="309"/>
    </row>
    <row r="9" spans="1:38" s="216" customFormat="1" ht="15.75" customHeight="1" x14ac:dyDescent="0.2">
      <c r="A9" s="100" t="s">
        <v>154</v>
      </c>
      <c r="B9" s="730" t="s">
        <v>470</v>
      </c>
      <c r="C9" s="730"/>
      <c r="D9" s="730"/>
      <c r="E9" s="730"/>
      <c r="F9" s="730"/>
      <c r="G9" s="730"/>
      <c r="H9" s="730"/>
      <c r="I9" s="730"/>
      <c r="J9" s="474"/>
      <c r="K9" s="474"/>
      <c r="L9" s="100"/>
    </row>
    <row r="10" spans="1:38" s="216" customFormat="1" ht="16.5" customHeight="1" x14ac:dyDescent="0.2">
      <c r="A10" s="100" t="s">
        <v>154</v>
      </c>
      <c r="B10" s="264" t="s">
        <v>154</v>
      </c>
      <c r="C10" s="730" t="s">
        <v>54</v>
      </c>
      <c r="D10" s="730"/>
      <c r="E10" s="730"/>
      <c r="F10" s="730"/>
      <c r="G10" s="730"/>
      <c r="H10" s="730"/>
      <c r="I10" s="730"/>
      <c r="J10" s="474"/>
      <c r="K10" s="474"/>
      <c r="L10" s="100"/>
    </row>
    <row r="11" spans="1:38" ht="36" customHeight="1" x14ac:dyDescent="0.25">
      <c r="A11" s="731" t="s">
        <v>154</v>
      </c>
      <c r="B11" s="731" t="s">
        <v>154</v>
      </c>
      <c r="C11" s="731" t="s">
        <v>154</v>
      </c>
      <c r="D11" s="758" t="s">
        <v>39</v>
      </c>
      <c r="E11" s="188" t="s">
        <v>17</v>
      </c>
      <c r="F11" s="310">
        <v>387.6</v>
      </c>
      <c r="G11" s="310">
        <v>411.3</v>
      </c>
      <c r="H11" s="598">
        <f>336.6+13.2</f>
        <v>349.8</v>
      </c>
      <c r="I11" s="751" t="s">
        <v>792</v>
      </c>
      <c r="J11" s="752" t="s">
        <v>581</v>
      </c>
      <c r="K11" s="752" t="s">
        <v>918</v>
      </c>
      <c r="L11" s="751" t="s">
        <v>1139</v>
      </c>
      <c r="M11" s="509"/>
      <c r="N11" s="509"/>
      <c r="O11" s="503"/>
    </row>
    <row r="12" spans="1:38" ht="34.5" customHeight="1" x14ac:dyDescent="0.25">
      <c r="A12" s="731"/>
      <c r="B12" s="731"/>
      <c r="C12" s="731"/>
      <c r="D12" s="758"/>
      <c r="E12" s="188" t="s">
        <v>2</v>
      </c>
      <c r="F12" s="310">
        <v>2967.1</v>
      </c>
      <c r="G12" s="310">
        <v>2775.5</v>
      </c>
      <c r="H12" s="598">
        <v>4060.6</v>
      </c>
      <c r="I12" s="751"/>
      <c r="J12" s="752"/>
      <c r="K12" s="752"/>
      <c r="L12" s="751"/>
      <c r="M12" s="509"/>
      <c r="N12" s="510"/>
      <c r="O12" s="503"/>
    </row>
    <row r="13" spans="1:38" ht="32.25" customHeight="1" x14ac:dyDescent="0.25">
      <c r="A13" s="731"/>
      <c r="B13" s="731"/>
      <c r="C13" s="731"/>
      <c r="D13" s="758"/>
      <c r="E13" s="188" t="s">
        <v>21</v>
      </c>
      <c r="F13" s="310">
        <v>0.1</v>
      </c>
      <c r="G13" s="310">
        <v>0.1</v>
      </c>
      <c r="H13" s="598">
        <v>0.1</v>
      </c>
      <c r="I13" s="751"/>
      <c r="J13" s="752"/>
      <c r="K13" s="752"/>
      <c r="L13" s="751"/>
      <c r="M13" s="509"/>
      <c r="N13" s="510"/>
      <c r="O13" s="509"/>
      <c r="P13" s="618"/>
    </row>
    <row r="14" spans="1:38" ht="51" customHeight="1" x14ac:dyDescent="0.25">
      <c r="A14" s="731" t="s">
        <v>154</v>
      </c>
      <c r="B14" s="731" t="s">
        <v>154</v>
      </c>
      <c r="C14" s="731" t="s">
        <v>155</v>
      </c>
      <c r="D14" s="751" t="s">
        <v>106</v>
      </c>
      <c r="E14" s="751" t="s">
        <v>17</v>
      </c>
      <c r="F14" s="761">
        <v>797.6</v>
      </c>
      <c r="G14" s="761">
        <v>868.3</v>
      </c>
      <c r="H14" s="756">
        <v>912.1</v>
      </c>
      <c r="I14" s="298" t="s">
        <v>123</v>
      </c>
      <c r="J14" s="477">
        <v>2300</v>
      </c>
      <c r="K14" s="477">
        <v>2138</v>
      </c>
      <c r="L14" s="656" t="s">
        <v>1140</v>
      </c>
      <c r="M14" s="509"/>
      <c r="N14" s="509"/>
      <c r="O14" s="503"/>
    </row>
    <row r="15" spans="1:38" ht="43.5" customHeight="1" x14ac:dyDescent="0.25">
      <c r="A15" s="731"/>
      <c r="B15" s="731"/>
      <c r="C15" s="731"/>
      <c r="D15" s="751"/>
      <c r="E15" s="751"/>
      <c r="F15" s="762"/>
      <c r="G15" s="762"/>
      <c r="H15" s="757"/>
      <c r="I15" s="298" t="s">
        <v>793</v>
      </c>
      <c r="J15" s="477">
        <v>1250</v>
      </c>
      <c r="K15" s="477">
        <v>1325</v>
      </c>
      <c r="L15" s="667"/>
    </row>
    <row r="16" spans="1:38" ht="82.5" customHeight="1" x14ac:dyDescent="0.25">
      <c r="A16" s="290" t="s">
        <v>154</v>
      </c>
      <c r="B16" s="290" t="s">
        <v>154</v>
      </c>
      <c r="C16" s="290" t="s">
        <v>156</v>
      </c>
      <c r="D16" s="188" t="s">
        <v>56</v>
      </c>
      <c r="E16" s="269" t="s">
        <v>17</v>
      </c>
      <c r="F16" s="311">
        <v>847.7</v>
      </c>
      <c r="G16" s="311">
        <v>908.3</v>
      </c>
      <c r="H16" s="599">
        <v>1250</v>
      </c>
      <c r="I16" s="312" t="s">
        <v>794</v>
      </c>
      <c r="J16" s="262" t="s">
        <v>634</v>
      </c>
      <c r="K16" s="262" t="s">
        <v>929</v>
      </c>
      <c r="L16" s="249" t="s">
        <v>896</v>
      </c>
    </row>
    <row r="17" spans="1:14" ht="98.25" customHeight="1" x14ac:dyDescent="0.25">
      <c r="A17" s="191" t="s">
        <v>154</v>
      </c>
      <c r="B17" s="188" t="s">
        <v>154</v>
      </c>
      <c r="C17" s="188" t="s">
        <v>157</v>
      </c>
      <c r="D17" s="312" t="s">
        <v>60</v>
      </c>
      <c r="E17" s="166" t="s">
        <v>17</v>
      </c>
      <c r="F17" s="313">
        <v>828.8</v>
      </c>
      <c r="G17" s="313">
        <v>828.8</v>
      </c>
      <c r="H17" s="600">
        <v>828.8</v>
      </c>
      <c r="I17" s="312" t="s">
        <v>795</v>
      </c>
      <c r="J17" s="262" t="s">
        <v>939</v>
      </c>
      <c r="K17" s="262" t="s">
        <v>939</v>
      </c>
      <c r="L17" s="166" t="s">
        <v>1198</v>
      </c>
    </row>
    <row r="18" spans="1:14" ht="58.5" customHeight="1" x14ac:dyDescent="0.25">
      <c r="A18" s="191" t="s">
        <v>154</v>
      </c>
      <c r="B18" s="188" t="s">
        <v>154</v>
      </c>
      <c r="C18" s="314" t="s">
        <v>158</v>
      </c>
      <c r="D18" s="191" t="s">
        <v>57</v>
      </c>
      <c r="E18" s="314" t="s">
        <v>2</v>
      </c>
      <c r="F18" s="101">
        <v>50</v>
      </c>
      <c r="G18" s="101">
        <v>50</v>
      </c>
      <c r="H18" s="471">
        <v>61</v>
      </c>
      <c r="I18" s="315" t="s">
        <v>796</v>
      </c>
      <c r="J18" s="262" t="s">
        <v>635</v>
      </c>
      <c r="K18" s="262" t="s">
        <v>917</v>
      </c>
      <c r="L18" s="269" t="s">
        <v>926</v>
      </c>
    </row>
    <row r="19" spans="1:14" ht="49.5" customHeight="1" x14ac:dyDescent="0.25">
      <c r="A19" s="191" t="s">
        <v>154</v>
      </c>
      <c r="B19" s="188" t="s">
        <v>154</v>
      </c>
      <c r="C19" s="314" t="s">
        <v>159</v>
      </c>
      <c r="D19" s="191" t="s">
        <v>58</v>
      </c>
      <c r="E19" s="314" t="s">
        <v>2</v>
      </c>
      <c r="F19" s="101">
        <v>150</v>
      </c>
      <c r="G19" s="101">
        <v>226</v>
      </c>
      <c r="H19" s="471">
        <v>223</v>
      </c>
      <c r="I19" s="298" t="s">
        <v>123</v>
      </c>
      <c r="J19" s="477">
        <v>2300</v>
      </c>
      <c r="K19" s="252">
        <v>2138</v>
      </c>
      <c r="L19" s="167" t="s">
        <v>914</v>
      </c>
    </row>
    <row r="20" spans="1:14" ht="24.75" customHeight="1" x14ac:dyDescent="0.25">
      <c r="A20" s="732" t="s">
        <v>154</v>
      </c>
      <c r="B20" s="732" t="s">
        <v>154</v>
      </c>
      <c r="C20" s="745" t="s">
        <v>160</v>
      </c>
      <c r="D20" s="743" t="s">
        <v>784</v>
      </c>
      <c r="E20" s="269" t="s">
        <v>5</v>
      </c>
      <c r="F20" s="101">
        <v>2982</v>
      </c>
      <c r="G20" s="101">
        <v>3130.8</v>
      </c>
      <c r="H20" s="471">
        <v>2998</v>
      </c>
      <c r="I20" s="734" t="s">
        <v>797</v>
      </c>
      <c r="J20" s="737">
        <v>1429</v>
      </c>
      <c r="K20" s="737">
        <v>1470</v>
      </c>
      <c r="L20" s="734" t="s">
        <v>898</v>
      </c>
      <c r="M20" s="510">
        <v>3011.1</v>
      </c>
      <c r="N20" s="509"/>
    </row>
    <row r="21" spans="1:14" ht="28.5" customHeight="1" x14ac:dyDescent="0.25">
      <c r="A21" s="733"/>
      <c r="B21" s="733"/>
      <c r="C21" s="746"/>
      <c r="D21" s="744"/>
      <c r="E21" s="269" t="s">
        <v>17</v>
      </c>
      <c r="F21" s="101">
        <v>0</v>
      </c>
      <c r="G21" s="101">
        <v>0.1</v>
      </c>
      <c r="H21" s="471">
        <v>0.1</v>
      </c>
      <c r="I21" s="735"/>
      <c r="J21" s="738"/>
      <c r="K21" s="738"/>
      <c r="L21" s="735"/>
      <c r="M21" s="509"/>
      <c r="N21" s="509"/>
    </row>
    <row r="22" spans="1:14" ht="36.75" customHeight="1" x14ac:dyDescent="0.25">
      <c r="A22" s="191" t="s">
        <v>154</v>
      </c>
      <c r="B22" s="188" t="s">
        <v>154</v>
      </c>
      <c r="C22" s="314" t="s">
        <v>161</v>
      </c>
      <c r="D22" s="191" t="s">
        <v>25</v>
      </c>
      <c r="E22" s="269" t="s">
        <v>5</v>
      </c>
      <c r="F22" s="101">
        <v>10191</v>
      </c>
      <c r="G22" s="101">
        <v>10760.5</v>
      </c>
      <c r="H22" s="471">
        <v>10398</v>
      </c>
      <c r="I22" s="207" t="s">
        <v>798</v>
      </c>
      <c r="J22" s="477">
        <v>11700</v>
      </c>
      <c r="K22" s="477">
        <v>8846</v>
      </c>
      <c r="L22" s="249" t="s">
        <v>895</v>
      </c>
      <c r="M22" s="509"/>
      <c r="N22" s="509"/>
    </row>
    <row r="23" spans="1:14" ht="36.75" customHeight="1" x14ac:dyDescent="0.25">
      <c r="A23" s="742" t="s">
        <v>154</v>
      </c>
      <c r="B23" s="742" t="s">
        <v>154</v>
      </c>
      <c r="C23" s="695" t="s">
        <v>162</v>
      </c>
      <c r="D23" s="751" t="s">
        <v>26</v>
      </c>
      <c r="E23" s="191" t="s">
        <v>17</v>
      </c>
      <c r="F23" s="101">
        <v>84.1</v>
      </c>
      <c r="G23" s="101">
        <v>84.1</v>
      </c>
      <c r="H23" s="471">
        <v>83.4</v>
      </c>
      <c r="I23" s="755" t="s">
        <v>799</v>
      </c>
      <c r="J23" s="766">
        <v>380</v>
      </c>
      <c r="K23" s="478">
        <v>479</v>
      </c>
      <c r="L23" s="764" t="s">
        <v>911</v>
      </c>
    </row>
    <row r="24" spans="1:14" ht="33" customHeight="1" x14ac:dyDescent="0.25">
      <c r="A24" s="742"/>
      <c r="B24" s="742"/>
      <c r="C24" s="695"/>
      <c r="D24" s="751"/>
      <c r="E24" s="191" t="s">
        <v>2</v>
      </c>
      <c r="F24" s="101">
        <v>16</v>
      </c>
      <c r="G24" s="101">
        <v>16</v>
      </c>
      <c r="H24" s="471">
        <v>16</v>
      </c>
      <c r="I24" s="755"/>
      <c r="J24" s="767"/>
      <c r="K24" s="479"/>
      <c r="L24" s="765"/>
    </row>
    <row r="25" spans="1:14" ht="19.5" customHeight="1" x14ac:dyDescent="0.25">
      <c r="A25" s="732" t="s">
        <v>154</v>
      </c>
      <c r="B25" s="732" t="s">
        <v>154</v>
      </c>
      <c r="C25" s="745" t="s">
        <v>163</v>
      </c>
      <c r="D25" s="743" t="s">
        <v>27</v>
      </c>
      <c r="E25" s="191" t="s">
        <v>17</v>
      </c>
      <c r="F25" s="101">
        <v>24.8</v>
      </c>
      <c r="G25" s="101">
        <v>27</v>
      </c>
      <c r="H25" s="471">
        <v>23.1</v>
      </c>
      <c r="I25" s="771" t="s">
        <v>800</v>
      </c>
      <c r="J25" s="766">
        <v>7</v>
      </c>
      <c r="K25" s="766">
        <v>7</v>
      </c>
      <c r="L25" s="771" t="s">
        <v>910</v>
      </c>
    </row>
    <row r="26" spans="1:14" ht="19.5" customHeight="1" x14ac:dyDescent="0.25">
      <c r="A26" s="733"/>
      <c r="B26" s="733"/>
      <c r="C26" s="746"/>
      <c r="D26" s="744"/>
      <c r="E26" s="191" t="s">
        <v>5</v>
      </c>
      <c r="F26" s="101">
        <v>0.1</v>
      </c>
      <c r="G26" s="101">
        <v>0.1</v>
      </c>
      <c r="H26" s="471">
        <v>0</v>
      </c>
      <c r="I26" s="772"/>
      <c r="J26" s="767"/>
      <c r="K26" s="767"/>
      <c r="L26" s="772"/>
    </row>
    <row r="27" spans="1:14" ht="52.5" customHeight="1" x14ac:dyDescent="0.25">
      <c r="A27" s="191" t="s">
        <v>154</v>
      </c>
      <c r="B27" s="191" t="s">
        <v>154</v>
      </c>
      <c r="C27" s="316" t="s">
        <v>165</v>
      </c>
      <c r="D27" s="191" t="s">
        <v>31</v>
      </c>
      <c r="E27" s="271" t="s">
        <v>5</v>
      </c>
      <c r="F27" s="101">
        <v>1.6</v>
      </c>
      <c r="G27" s="101">
        <v>8.1</v>
      </c>
      <c r="H27" s="471">
        <v>0</v>
      </c>
      <c r="I27" s="315" t="s">
        <v>801</v>
      </c>
      <c r="J27" s="486">
        <v>1</v>
      </c>
      <c r="K27" s="486">
        <v>0</v>
      </c>
      <c r="L27" s="547" t="s">
        <v>903</v>
      </c>
    </row>
    <row r="28" spans="1:14" ht="55.5" customHeight="1" x14ac:dyDescent="0.25">
      <c r="A28" s="191" t="s">
        <v>154</v>
      </c>
      <c r="B28" s="191" t="s">
        <v>154</v>
      </c>
      <c r="C28" s="316" t="s">
        <v>20</v>
      </c>
      <c r="D28" s="191" t="s">
        <v>171</v>
      </c>
      <c r="E28" s="191" t="s">
        <v>17</v>
      </c>
      <c r="F28" s="101">
        <v>8.9</v>
      </c>
      <c r="G28" s="101">
        <v>8.9</v>
      </c>
      <c r="H28" s="471">
        <v>4.3</v>
      </c>
      <c r="I28" s="166" t="s">
        <v>905</v>
      </c>
      <c r="J28" s="486">
        <v>9</v>
      </c>
      <c r="K28" s="486">
        <v>9</v>
      </c>
      <c r="L28" s="167" t="s">
        <v>904</v>
      </c>
    </row>
    <row r="29" spans="1:14" ht="81" customHeight="1" x14ac:dyDescent="0.25">
      <c r="A29" s="271" t="s">
        <v>154</v>
      </c>
      <c r="B29" s="271" t="s">
        <v>154</v>
      </c>
      <c r="C29" s="271" t="s">
        <v>3</v>
      </c>
      <c r="D29" s="271" t="s">
        <v>724</v>
      </c>
      <c r="E29" s="317" t="s">
        <v>17</v>
      </c>
      <c r="F29" s="207">
        <v>150.4</v>
      </c>
      <c r="G29" s="207">
        <v>150.4</v>
      </c>
      <c r="H29" s="601">
        <v>3.4</v>
      </c>
      <c r="I29" s="166" t="s">
        <v>906</v>
      </c>
      <c r="J29" s="486">
        <v>6</v>
      </c>
      <c r="K29" s="486">
        <v>4</v>
      </c>
      <c r="L29" s="166" t="s">
        <v>1199</v>
      </c>
    </row>
    <row r="30" spans="1:14" ht="54.75" customHeight="1" x14ac:dyDescent="0.25">
      <c r="A30" s="271" t="s">
        <v>154</v>
      </c>
      <c r="B30" s="271" t="s">
        <v>154</v>
      </c>
      <c r="C30" s="271" t="s">
        <v>10</v>
      </c>
      <c r="D30" s="271" t="s">
        <v>1171</v>
      </c>
      <c r="E30" s="317" t="s">
        <v>17</v>
      </c>
      <c r="F30" s="207">
        <v>0</v>
      </c>
      <c r="G30" s="207">
        <v>87.9</v>
      </c>
      <c r="H30" s="601">
        <f>140.4+0.9</f>
        <v>141.30000000000001</v>
      </c>
      <c r="I30" s="166" t="s">
        <v>749</v>
      </c>
      <c r="J30" s="486">
        <v>100</v>
      </c>
      <c r="K30" s="486">
        <v>100</v>
      </c>
      <c r="L30" s="166" t="s">
        <v>900</v>
      </c>
    </row>
    <row r="31" spans="1:14" ht="63" customHeight="1" x14ac:dyDescent="0.25">
      <c r="A31" s="271" t="s">
        <v>154</v>
      </c>
      <c r="B31" s="271" t="s">
        <v>154</v>
      </c>
      <c r="C31" s="271" t="s">
        <v>6</v>
      </c>
      <c r="D31" s="271" t="s">
        <v>782</v>
      </c>
      <c r="E31" s="317" t="s">
        <v>17</v>
      </c>
      <c r="F31" s="207">
        <v>0</v>
      </c>
      <c r="G31" s="207">
        <v>436.3</v>
      </c>
      <c r="H31" s="601">
        <v>436.3</v>
      </c>
      <c r="I31" s="166" t="s">
        <v>749</v>
      </c>
      <c r="J31" s="486">
        <v>100</v>
      </c>
      <c r="K31" s="486">
        <v>100</v>
      </c>
      <c r="L31" s="166" t="s">
        <v>901</v>
      </c>
    </row>
    <row r="32" spans="1:14" ht="99" customHeight="1" x14ac:dyDescent="0.25">
      <c r="A32" s="271" t="s">
        <v>154</v>
      </c>
      <c r="B32" s="271" t="s">
        <v>154</v>
      </c>
      <c r="C32" s="271" t="s">
        <v>7</v>
      </c>
      <c r="D32" s="271" t="s">
        <v>802</v>
      </c>
      <c r="E32" s="317" t="s">
        <v>17</v>
      </c>
      <c r="F32" s="207">
        <v>0</v>
      </c>
      <c r="G32" s="207">
        <v>20.7</v>
      </c>
      <c r="H32" s="601">
        <v>96.8</v>
      </c>
      <c r="I32" s="166" t="s">
        <v>1141</v>
      </c>
      <c r="J32" s="486">
        <v>100</v>
      </c>
      <c r="K32" s="486">
        <v>100</v>
      </c>
      <c r="L32" s="166" t="s">
        <v>902</v>
      </c>
    </row>
    <row r="33" spans="1:12" ht="69.75" customHeight="1" x14ac:dyDescent="0.25">
      <c r="A33" s="271" t="s">
        <v>154</v>
      </c>
      <c r="B33" s="271" t="s">
        <v>154</v>
      </c>
      <c r="C33" s="271" t="s">
        <v>8</v>
      </c>
      <c r="D33" s="271" t="s">
        <v>783</v>
      </c>
      <c r="E33" s="317" t="s">
        <v>17</v>
      </c>
      <c r="F33" s="207">
        <v>0</v>
      </c>
      <c r="G33" s="207">
        <v>3.3</v>
      </c>
      <c r="H33" s="602">
        <v>7</v>
      </c>
      <c r="I33" s="166" t="s">
        <v>749</v>
      </c>
      <c r="J33" s="486">
        <v>100</v>
      </c>
      <c r="K33" s="486">
        <v>100</v>
      </c>
      <c r="L33" s="166" t="s">
        <v>1028</v>
      </c>
    </row>
    <row r="34" spans="1:12" ht="18.75" customHeight="1" x14ac:dyDescent="0.25">
      <c r="A34" s="100" t="s">
        <v>154</v>
      </c>
      <c r="B34" s="100" t="s">
        <v>154</v>
      </c>
      <c r="C34" s="714" t="s">
        <v>147</v>
      </c>
      <c r="D34" s="714"/>
      <c r="E34" s="714"/>
      <c r="F34" s="318">
        <f>SUM(F11:F33)</f>
        <v>19487.8</v>
      </c>
      <c r="G34" s="318">
        <f>SUM(G11:G33)</f>
        <v>20802.5</v>
      </c>
      <c r="H34" s="318">
        <f>SUM(H11:H33)</f>
        <v>21893.1</v>
      </c>
      <c r="I34" s="315"/>
      <c r="J34" s="486"/>
      <c r="K34" s="486"/>
      <c r="L34" s="315"/>
    </row>
    <row r="35" spans="1:12" ht="18" customHeight="1" x14ac:dyDescent="0.25">
      <c r="A35" s="191" t="s">
        <v>154</v>
      </c>
      <c r="B35" s="188" t="s">
        <v>155</v>
      </c>
      <c r="C35" s="724" t="s">
        <v>271</v>
      </c>
      <c r="D35" s="725"/>
      <c r="E35" s="725"/>
      <c r="F35" s="725"/>
      <c r="G35" s="725"/>
      <c r="H35" s="725"/>
      <c r="I35" s="725"/>
      <c r="J35" s="725"/>
      <c r="K35" s="725"/>
      <c r="L35" s="726"/>
    </row>
    <row r="36" spans="1:12" ht="39.75" customHeight="1" x14ac:dyDescent="0.25">
      <c r="A36" s="731" t="s">
        <v>154</v>
      </c>
      <c r="B36" s="731" t="s">
        <v>155</v>
      </c>
      <c r="C36" s="729" t="s">
        <v>154</v>
      </c>
      <c r="D36" s="758" t="s">
        <v>277</v>
      </c>
      <c r="E36" s="314" t="s">
        <v>2</v>
      </c>
      <c r="F36" s="79">
        <v>440</v>
      </c>
      <c r="G36" s="79">
        <v>440</v>
      </c>
      <c r="H36" s="603">
        <v>497.9</v>
      </c>
      <c r="I36" s="769" t="s">
        <v>124</v>
      </c>
      <c r="J36" s="768">
        <v>4500</v>
      </c>
      <c r="K36" s="753">
        <v>4540</v>
      </c>
      <c r="L36" s="764" t="s">
        <v>927</v>
      </c>
    </row>
    <row r="37" spans="1:12" ht="30" customHeight="1" x14ac:dyDescent="0.25">
      <c r="A37" s="731"/>
      <c r="B37" s="731"/>
      <c r="C37" s="729"/>
      <c r="D37" s="758"/>
      <c r="E37" s="314" t="s">
        <v>2</v>
      </c>
      <c r="F37" s="79">
        <v>186.9</v>
      </c>
      <c r="G37" s="79">
        <v>201.9</v>
      </c>
      <c r="H37" s="603">
        <v>203.2</v>
      </c>
      <c r="I37" s="769"/>
      <c r="J37" s="768"/>
      <c r="K37" s="754"/>
      <c r="L37" s="765"/>
    </row>
    <row r="38" spans="1:12" ht="68.25" customHeight="1" x14ac:dyDescent="0.25">
      <c r="A38" s="191" t="s">
        <v>154</v>
      </c>
      <c r="B38" s="188" t="s">
        <v>155</v>
      </c>
      <c r="C38" s="188" t="s">
        <v>155</v>
      </c>
      <c r="D38" s="315" t="s">
        <v>61</v>
      </c>
      <c r="E38" s="312" t="s">
        <v>2</v>
      </c>
      <c r="F38" s="241">
        <v>80</v>
      </c>
      <c r="G38" s="241">
        <v>153.5</v>
      </c>
      <c r="H38" s="604">
        <v>120.7</v>
      </c>
      <c r="I38" s="166" t="s">
        <v>126</v>
      </c>
      <c r="J38" s="486">
        <v>500</v>
      </c>
      <c r="K38" s="486">
        <v>498</v>
      </c>
      <c r="L38" s="249" t="s">
        <v>923</v>
      </c>
    </row>
    <row r="39" spans="1:12" ht="59.25" customHeight="1" x14ac:dyDescent="0.25">
      <c r="A39" s="191" t="s">
        <v>154</v>
      </c>
      <c r="B39" s="188" t="s">
        <v>155</v>
      </c>
      <c r="C39" s="188" t="s">
        <v>156</v>
      </c>
      <c r="D39" s="315" t="s">
        <v>62</v>
      </c>
      <c r="E39" s="312" t="s">
        <v>2</v>
      </c>
      <c r="F39" s="241">
        <v>131</v>
      </c>
      <c r="G39" s="241">
        <v>129.5</v>
      </c>
      <c r="H39" s="604">
        <v>130</v>
      </c>
      <c r="I39" s="166" t="s">
        <v>127</v>
      </c>
      <c r="J39" s="486">
        <v>5800</v>
      </c>
      <c r="K39" s="486">
        <v>5796</v>
      </c>
      <c r="L39" s="245" t="s">
        <v>924</v>
      </c>
    </row>
    <row r="40" spans="1:12" ht="45" customHeight="1" x14ac:dyDescent="0.25">
      <c r="A40" s="191" t="s">
        <v>154</v>
      </c>
      <c r="B40" s="188" t="s">
        <v>155</v>
      </c>
      <c r="C40" s="188" t="s">
        <v>157</v>
      </c>
      <c r="D40" s="166" t="s">
        <v>604</v>
      </c>
      <c r="E40" s="166" t="s">
        <v>2</v>
      </c>
      <c r="F40" s="241">
        <v>30</v>
      </c>
      <c r="G40" s="241">
        <v>30</v>
      </c>
      <c r="H40" s="604">
        <v>29.1</v>
      </c>
      <c r="I40" s="207" t="s">
        <v>803</v>
      </c>
      <c r="J40" s="477">
        <v>320</v>
      </c>
      <c r="K40" s="477">
        <v>291</v>
      </c>
      <c r="L40" s="167" t="s">
        <v>1200</v>
      </c>
    </row>
    <row r="41" spans="1:12" ht="69.75" customHeight="1" x14ac:dyDescent="0.25">
      <c r="A41" s="191" t="s">
        <v>154</v>
      </c>
      <c r="B41" s="188" t="s">
        <v>155</v>
      </c>
      <c r="C41" s="188" t="s">
        <v>158</v>
      </c>
      <c r="D41" s="166" t="s">
        <v>722</v>
      </c>
      <c r="E41" s="166" t="s">
        <v>17</v>
      </c>
      <c r="F41" s="241">
        <v>371.2</v>
      </c>
      <c r="G41" s="241">
        <v>371.2</v>
      </c>
      <c r="H41" s="604">
        <v>371.2</v>
      </c>
      <c r="I41" s="207" t="s">
        <v>723</v>
      </c>
      <c r="J41" s="477">
        <v>100</v>
      </c>
      <c r="K41" s="477">
        <v>100</v>
      </c>
      <c r="L41" s="207" t="s">
        <v>930</v>
      </c>
    </row>
    <row r="42" spans="1:12" ht="46.5" customHeight="1" x14ac:dyDescent="0.25">
      <c r="A42" s="191" t="s">
        <v>154</v>
      </c>
      <c r="B42" s="188" t="s">
        <v>155</v>
      </c>
      <c r="C42" s="188" t="s">
        <v>159</v>
      </c>
      <c r="D42" s="207" t="s">
        <v>730</v>
      </c>
      <c r="E42" s="319" t="s">
        <v>2</v>
      </c>
      <c r="F42" s="241">
        <v>23.2</v>
      </c>
      <c r="G42" s="241">
        <v>23.2</v>
      </c>
      <c r="H42" s="604">
        <v>25</v>
      </c>
      <c r="I42" s="207" t="s">
        <v>731</v>
      </c>
      <c r="J42" s="477">
        <v>48</v>
      </c>
      <c r="K42" s="477">
        <v>48</v>
      </c>
      <c r="L42" s="207" t="s">
        <v>1142</v>
      </c>
    </row>
    <row r="43" spans="1:12" ht="59.25" customHeight="1" x14ac:dyDescent="0.25">
      <c r="A43" s="191" t="s">
        <v>154</v>
      </c>
      <c r="B43" s="188" t="s">
        <v>155</v>
      </c>
      <c r="C43" s="188" t="s">
        <v>160</v>
      </c>
      <c r="D43" s="315" t="s">
        <v>231</v>
      </c>
      <c r="E43" s="312" t="s">
        <v>2</v>
      </c>
      <c r="F43" s="241">
        <v>3</v>
      </c>
      <c r="G43" s="241">
        <v>3</v>
      </c>
      <c r="H43" s="604">
        <v>3</v>
      </c>
      <c r="I43" s="166" t="s">
        <v>241</v>
      </c>
      <c r="J43" s="486">
        <v>1</v>
      </c>
      <c r="K43" s="486">
        <v>1</v>
      </c>
      <c r="L43" s="207" t="s">
        <v>925</v>
      </c>
    </row>
    <row r="44" spans="1:12" ht="19.5" customHeight="1" x14ac:dyDescent="0.25">
      <c r="A44" s="100" t="s">
        <v>154</v>
      </c>
      <c r="B44" s="100" t="s">
        <v>155</v>
      </c>
      <c r="C44" s="714" t="s">
        <v>147</v>
      </c>
      <c r="D44" s="714"/>
      <c r="E44" s="714"/>
      <c r="F44" s="121">
        <f>SUM(F36:F43)</f>
        <v>1265.3</v>
      </c>
      <c r="G44" s="121">
        <f>SUM(G36:G43)</f>
        <v>1352.3</v>
      </c>
      <c r="H44" s="121">
        <f>SUM(H36:H43)</f>
        <v>1380.1</v>
      </c>
      <c r="I44" s="315"/>
      <c r="J44" s="487"/>
      <c r="K44" s="487"/>
      <c r="L44" s="315"/>
    </row>
    <row r="45" spans="1:12" ht="16.5" customHeight="1" x14ac:dyDescent="0.25">
      <c r="A45" s="191" t="s">
        <v>154</v>
      </c>
      <c r="B45" s="188" t="s">
        <v>156</v>
      </c>
      <c r="C45" s="759" t="s">
        <v>471</v>
      </c>
      <c r="D45" s="759"/>
      <c r="E45" s="759"/>
      <c r="F45" s="759"/>
      <c r="G45" s="759"/>
      <c r="H45" s="759"/>
      <c r="I45" s="759"/>
      <c r="J45" s="475"/>
      <c r="K45" s="475"/>
      <c r="L45" s="320"/>
    </row>
    <row r="46" spans="1:12" ht="84" customHeight="1" x14ac:dyDescent="0.25">
      <c r="A46" s="290" t="s">
        <v>154</v>
      </c>
      <c r="B46" s="290" t="s">
        <v>156</v>
      </c>
      <c r="C46" s="263" t="s">
        <v>154</v>
      </c>
      <c r="D46" s="314" t="s">
        <v>59</v>
      </c>
      <c r="E46" s="166" t="s">
        <v>2</v>
      </c>
      <c r="F46" s="79">
        <v>376</v>
      </c>
      <c r="G46" s="79">
        <v>376</v>
      </c>
      <c r="H46" s="603">
        <v>448.4</v>
      </c>
      <c r="I46" s="315" t="s">
        <v>125</v>
      </c>
      <c r="J46" s="477">
        <v>550</v>
      </c>
      <c r="K46" s="477">
        <v>747.3</v>
      </c>
      <c r="L46" s="199" t="s">
        <v>938</v>
      </c>
    </row>
    <row r="47" spans="1:12" ht="21" customHeight="1" x14ac:dyDescent="0.25">
      <c r="A47" s="191" t="s">
        <v>154</v>
      </c>
      <c r="B47" s="191" t="s">
        <v>156</v>
      </c>
      <c r="C47" s="721" t="s">
        <v>147</v>
      </c>
      <c r="D47" s="721"/>
      <c r="E47" s="721"/>
      <c r="F47" s="318">
        <f>+F46</f>
        <v>376</v>
      </c>
      <c r="G47" s="318">
        <f t="shared" ref="G47:H47" si="0">+G46</f>
        <v>376</v>
      </c>
      <c r="H47" s="318">
        <f t="shared" si="0"/>
        <v>448.4</v>
      </c>
      <c r="I47" s="312"/>
      <c r="J47" s="488"/>
      <c r="K47" s="488"/>
      <c r="L47" s="312"/>
    </row>
    <row r="48" spans="1:12" ht="17.25" customHeight="1" x14ac:dyDescent="0.25">
      <c r="A48" s="100" t="s">
        <v>154</v>
      </c>
      <c r="B48" s="721" t="s">
        <v>148</v>
      </c>
      <c r="C48" s="721"/>
      <c r="D48" s="721"/>
      <c r="E48" s="721"/>
      <c r="F48" s="121">
        <f>+F47+F44+F34</f>
        <v>21129.1</v>
      </c>
      <c r="G48" s="121">
        <f>+G47+G44+G34</f>
        <v>22530.799999999999</v>
      </c>
      <c r="H48" s="121">
        <f>+H47+H44+H34</f>
        <v>23721.599999999999</v>
      </c>
      <c r="I48" s="321"/>
      <c r="J48" s="489"/>
      <c r="K48" s="489"/>
      <c r="L48" s="321"/>
    </row>
    <row r="49" spans="1:12" ht="16.5" customHeight="1" x14ac:dyDescent="0.25">
      <c r="A49" s="100" t="s">
        <v>155</v>
      </c>
      <c r="B49" s="727" t="s">
        <v>472</v>
      </c>
      <c r="C49" s="727"/>
      <c r="D49" s="727"/>
      <c r="E49" s="727"/>
      <c r="F49" s="727"/>
      <c r="G49" s="727"/>
      <c r="H49" s="727"/>
      <c r="I49" s="727"/>
      <c r="J49" s="490"/>
      <c r="K49" s="490"/>
      <c r="L49" s="322"/>
    </row>
    <row r="50" spans="1:12" ht="16.5" customHeight="1" x14ac:dyDescent="0.25">
      <c r="A50" s="100" t="s">
        <v>155</v>
      </c>
      <c r="B50" s="323" t="s">
        <v>154</v>
      </c>
      <c r="C50" s="727" t="s">
        <v>473</v>
      </c>
      <c r="D50" s="727"/>
      <c r="E50" s="727"/>
      <c r="F50" s="727"/>
      <c r="G50" s="727"/>
      <c r="H50" s="727"/>
      <c r="I50" s="727"/>
      <c r="J50" s="490"/>
      <c r="K50" s="490"/>
      <c r="L50" s="322"/>
    </row>
    <row r="51" spans="1:12" ht="18.75" customHeight="1" x14ac:dyDescent="0.25">
      <c r="A51" s="751" t="s">
        <v>155</v>
      </c>
      <c r="B51" s="717" t="s">
        <v>154</v>
      </c>
      <c r="C51" s="717" t="s">
        <v>154</v>
      </c>
      <c r="D51" s="686" t="s">
        <v>63</v>
      </c>
      <c r="E51" s="291" t="s">
        <v>2</v>
      </c>
      <c r="F51" s="101">
        <v>998.9</v>
      </c>
      <c r="G51" s="101">
        <v>1002.3</v>
      </c>
      <c r="H51" s="471">
        <v>1002.1</v>
      </c>
      <c r="I51" s="773" t="s">
        <v>804</v>
      </c>
      <c r="J51" s="747" t="s">
        <v>636</v>
      </c>
      <c r="K51" s="737" t="s">
        <v>931</v>
      </c>
      <c r="L51" s="715" t="s">
        <v>897</v>
      </c>
    </row>
    <row r="52" spans="1:12" ht="18.75" customHeight="1" x14ac:dyDescent="0.25">
      <c r="A52" s="751"/>
      <c r="B52" s="717"/>
      <c r="C52" s="717"/>
      <c r="D52" s="686"/>
      <c r="E52" s="291" t="s">
        <v>17</v>
      </c>
      <c r="F52" s="101">
        <v>55.6</v>
      </c>
      <c r="G52" s="101">
        <v>68.099999999999994</v>
      </c>
      <c r="H52" s="471">
        <v>67.900000000000006</v>
      </c>
      <c r="I52" s="774"/>
      <c r="J52" s="748"/>
      <c r="K52" s="760"/>
      <c r="L52" s="716"/>
    </row>
    <row r="53" spans="1:12" s="218" customFormat="1" ht="18.75" customHeight="1" x14ac:dyDescent="0.25">
      <c r="A53" s="751"/>
      <c r="B53" s="717"/>
      <c r="C53" s="717"/>
      <c r="D53" s="686"/>
      <c r="E53" s="291" t="s">
        <v>21</v>
      </c>
      <c r="F53" s="101">
        <v>31.4</v>
      </c>
      <c r="G53" s="101">
        <v>33.6</v>
      </c>
      <c r="H53" s="471">
        <v>49.9</v>
      </c>
      <c r="I53" s="774"/>
      <c r="J53" s="748"/>
      <c r="K53" s="760"/>
      <c r="L53" s="716"/>
    </row>
    <row r="54" spans="1:12" ht="18.75" customHeight="1" x14ac:dyDescent="0.25">
      <c r="A54" s="731" t="s">
        <v>155</v>
      </c>
      <c r="B54" s="728" t="s">
        <v>154</v>
      </c>
      <c r="C54" s="728" t="s">
        <v>155</v>
      </c>
      <c r="D54" s="686" t="s">
        <v>64</v>
      </c>
      <c r="E54" s="324" t="s">
        <v>2</v>
      </c>
      <c r="F54" s="311">
        <v>285.8</v>
      </c>
      <c r="G54" s="311">
        <v>290</v>
      </c>
      <c r="H54" s="599">
        <v>279.7</v>
      </c>
      <c r="I54" s="774"/>
      <c r="J54" s="748"/>
      <c r="K54" s="760"/>
      <c r="L54" s="325"/>
    </row>
    <row r="55" spans="1:12" ht="18.75" customHeight="1" x14ac:dyDescent="0.25">
      <c r="A55" s="731"/>
      <c r="B55" s="728"/>
      <c r="C55" s="728"/>
      <c r="D55" s="686"/>
      <c r="E55" s="291" t="s">
        <v>17</v>
      </c>
      <c r="F55" s="101">
        <v>2.9</v>
      </c>
      <c r="G55" s="101">
        <v>7.1</v>
      </c>
      <c r="H55" s="471">
        <v>7.1</v>
      </c>
      <c r="I55" s="774"/>
      <c r="J55" s="748"/>
      <c r="K55" s="760"/>
      <c r="L55" s="325"/>
    </row>
    <row r="56" spans="1:12" ht="18.75" customHeight="1" x14ac:dyDescent="0.25">
      <c r="A56" s="731"/>
      <c r="B56" s="728"/>
      <c r="C56" s="728"/>
      <c r="D56" s="686"/>
      <c r="E56" s="324" t="s">
        <v>21</v>
      </c>
      <c r="F56" s="311">
        <v>308.39999999999998</v>
      </c>
      <c r="G56" s="311">
        <v>328.4</v>
      </c>
      <c r="H56" s="599">
        <v>295.10000000000002</v>
      </c>
      <c r="I56" s="774"/>
      <c r="J56" s="748"/>
      <c r="K56" s="760"/>
      <c r="L56" s="325"/>
    </row>
    <row r="57" spans="1:12" ht="19.5" customHeight="1" x14ac:dyDescent="0.25">
      <c r="A57" s="731" t="s">
        <v>155</v>
      </c>
      <c r="B57" s="728" t="s">
        <v>154</v>
      </c>
      <c r="C57" s="728" t="s">
        <v>156</v>
      </c>
      <c r="D57" s="686" t="s">
        <v>278</v>
      </c>
      <c r="E57" s="324" t="s">
        <v>2</v>
      </c>
      <c r="F57" s="101">
        <v>1244.9000000000001</v>
      </c>
      <c r="G57" s="101">
        <v>1280.2</v>
      </c>
      <c r="H57" s="471">
        <v>1280.4000000000001</v>
      </c>
      <c r="I57" s="774"/>
      <c r="J57" s="748"/>
      <c r="K57" s="491"/>
      <c r="L57" s="325"/>
    </row>
    <row r="58" spans="1:12" ht="22.5" customHeight="1" x14ac:dyDescent="0.25">
      <c r="A58" s="731"/>
      <c r="B58" s="728"/>
      <c r="C58" s="728"/>
      <c r="D58" s="686"/>
      <c r="E58" s="324" t="s">
        <v>17</v>
      </c>
      <c r="F58" s="101">
        <v>48.7</v>
      </c>
      <c r="G58" s="101">
        <v>106.5</v>
      </c>
      <c r="H58" s="471">
        <v>63.4</v>
      </c>
      <c r="I58" s="325"/>
      <c r="J58" s="491"/>
      <c r="K58" s="491"/>
      <c r="L58" s="325"/>
    </row>
    <row r="59" spans="1:12" ht="18.75" customHeight="1" x14ac:dyDescent="0.25">
      <c r="A59" s="731"/>
      <c r="B59" s="728"/>
      <c r="C59" s="728"/>
      <c r="D59" s="686"/>
      <c r="E59" s="324" t="s">
        <v>21</v>
      </c>
      <c r="F59" s="101">
        <v>10.4</v>
      </c>
      <c r="G59" s="101">
        <v>10</v>
      </c>
      <c r="H59" s="471">
        <v>5</v>
      </c>
      <c r="I59" s="325"/>
      <c r="J59" s="491"/>
      <c r="K59" s="491"/>
      <c r="L59" s="325"/>
    </row>
    <row r="60" spans="1:12" ht="18.75" customHeight="1" x14ac:dyDescent="0.25">
      <c r="A60" s="751" t="s">
        <v>155</v>
      </c>
      <c r="B60" s="717" t="s">
        <v>154</v>
      </c>
      <c r="C60" s="717" t="s">
        <v>157</v>
      </c>
      <c r="D60" s="686" t="s">
        <v>65</v>
      </c>
      <c r="E60" s="324" t="s">
        <v>2</v>
      </c>
      <c r="F60" s="101">
        <v>295.7</v>
      </c>
      <c r="G60" s="101">
        <v>300.7</v>
      </c>
      <c r="H60" s="471">
        <v>298.60000000000002</v>
      </c>
      <c r="I60" s="325"/>
      <c r="J60" s="491"/>
      <c r="K60" s="491"/>
      <c r="L60" s="325"/>
    </row>
    <row r="61" spans="1:12" ht="18.75" customHeight="1" x14ac:dyDescent="0.25">
      <c r="A61" s="751"/>
      <c r="B61" s="717"/>
      <c r="C61" s="717"/>
      <c r="D61" s="686"/>
      <c r="E61" s="324" t="s">
        <v>17</v>
      </c>
      <c r="F61" s="101">
        <v>14</v>
      </c>
      <c r="G61" s="101">
        <v>15.8</v>
      </c>
      <c r="H61" s="471">
        <v>15.9</v>
      </c>
      <c r="I61" s="325"/>
      <c r="J61" s="491"/>
      <c r="K61" s="491"/>
      <c r="L61" s="325"/>
    </row>
    <row r="62" spans="1:12" ht="18.75" customHeight="1" x14ac:dyDescent="0.25">
      <c r="A62" s="751"/>
      <c r="B62" s="717"/>
      <c r="C62" s="717"/>
      <c r="D62" s="686"/>
      <c r="E62" s="324" t="s">
        <v>21</v>
      </c>
      <c r="F62" s="101">
        <v>182.8</v>
      </c>
      <c r="G62" s="101">
        <v>182.8</v>
      </c>
      <c r="H62" s="471">
        <v>199.1</v>
      </c>
      <c r="I62" s="325"/>
      <c r="J62" s="491"/>
      <c r="K62" s="491"/>
      <c r="L62" s="325"/>
    </row>
    <row r="63" spans="1:12" ht="18.75" customHeight="1" x14ac:dyDescent="0.25">
      <c r="A63" s="731" t="s">
        <v>155</v>
      </c>
      <c r="B63" s="728" t="s">
        <v>154</v>
      </c>
      <c r="C63" s="728" t="s">
        <v>158</v>
      </c>
      <c r="D63" s="686" t="s">
        <v>66</v>
      </c>
      <c r="E63" s="324" t="s">
        <v>2</v>
      </c>
      <c r="F63" s="79">
        <v>313.89999999999998</v>
      </c>
      <c r="G63" s="79">
        <v>316.3</v>
      </c>
      <c r="H63" s="603">
        <v>314</v>
      </c>
      <c r="I63" s="325"/>
      <c r="J63" s="491"/>
      <c r="K63" s="491"/>
      <c r="L63" s="325"/>
    </row>
    <row r="64" spans="1:12" ht="18.75" customHeight="1" x14ac:dyDescent="0.25">
      <c r="A64" s="731"/>
      <c r="B64" s="728"/>
      <c r="C64" s="728"/>
      <c r="D64" s="686"/>
      <c r="E64" s="324" t="s">
        <v>17</v>
      </c>
      <c r="F64" s="101">
        <v>12.5</v>
      </c>
      <c r="G64" s="101">
        <v>12.5</v>
      </c>
      <c r="H64" s="471">
        <v>12.5</v>
      </c>
      <c r="I64" s="325"/>
      <c r="J64" s="491"/>
      <c r="K64" s="491"/>
      <c r="L64" s="325"/>
    </row>
    <row r="65" spans="1:12" ht="18.75" customHeight="1" x14ac:dyDescent="0.25">
      <c r="A65" s="731"/>
      <c r="B65" s="728"/>
      <c r="C65" s="728"/>
      <c r="D65" s="686"/>
      <c r="E65" s="324" t="s">
        <v>21</v>
      </c>
      <c r="F65" s="79">
        <v>184</v>
      </c>
      <c r="G65" s="79">
        <v>187</v>
      </c>
      <c r="H65" s="603">
        <v>175</v>
      </c>
      <c r="I65" s="325"/>
      <c r="J65" s="491"/>
      <c r="K65" s="491"/>
      <c r="L65" s="325"/>
    </row>
    <row r="66" spans="1:12" ht="29.25" customHeight="1" x14ac:dyDescent="0.25">
      <c r="A66" s="191" t="s">
        <v>155</v>
      </c>
      <c r="B66" s="326" t="s">
        <v>154</v>
      </c>
      <c r="C66" s="191" t="s">
        <v>159</v>
      </c>
      <c r="D66" s="207" t="s">
        <v>128</v>
      </c>
      <c r="E66" s="327" t="s">
        <v>2</v>
      </c>
      <c r="F66" s="328">
        <v>60</v>
      </c>
      <c r="G66" s="328">
        <v>60</v>
      </c>
      <c r="H66" s="605">
        <v>60</v>
      </c>
      <c r="I66" s="327" t="s">
        <v>245</v>
      </c>
      <c r="J66" s="492">
        <v>21</v>
      </c>
      <c r="K66" s="492">
        <v>21</v>
      </c>
      <c r="L66" s="327" t="s">
        <v>1193</v>
      </c>
    </row>
    <row r="67" spans="1:12" s="219" customFormat="1" ht="24.75" customHeight="1" x14ac:dyDescent="0.25">
      <c r="A67" s="722" t="s">
        <v>155</v>
      </c>
      <c r="B67" s="722" t="s">
        <v>154</v>
      </c>
      <c r="C67" s="722" t="s">
        <v>160</v>
      </c>
      <c r="D67" s="693" t="s">
        <v>364</v>
      </c>
      <c r="E67" s="207" t="s">
        <v>2</v>
      </c>
      <c r="F67" s="101">
        <v>1</v>
      </c>
      <c r="G67" s="101">
        <v>1</v>
      </c>
      <c r="H67" s="471">
        <v>1</v>
      </c>
      <c r="I67" s="693" t="s">
        <v>245</v>
      </c>
      <c r="J67" s="737">
        <v>30</v>
      </c>
      <c r="K67" s="737">
        <v>30</v>
      </c>
      <c r="L67" s="656" t="s">
        <v>899</v>
      </c>
    </row>
    <row r="68" spans="1:12" s="219" customFormat="1" ht="30.75" customHeight="1" x14ac:dyDescent="0.25">
      <c r="A68" s="770"/>
      <c r="B68" s="770"/>
      <c r="C68" s="770"/>
      <c r="D68" s="775"/>
      <c r="E68" s="207" t="s">
        <v>4</v>
      </c>
      <c r="F68" s="101">
        <v>20</v>
      </c>
      <c r="G68" s="101">
        <v>20</v>
      </c>
      <c r="H68" s="471">
        <v>32.9</v>
      </c>
      <c r="I68" s="775"/>
      <c r="J68" s="760"/>
      <c r="K68" s="760"/>
      <c r="L68" s="657"/>
    </row>
    <row r="69" spans="1:12" s="219" customFormat="1" ht="30.75" customHeight="1" x14ac:dyDescent="0.25">
      <c r="A69" s="723"/>
      <c r="B69" s="723"/>
      <c r="C69" s="723"/>
      <c r="D69" s="694"/>
      <c r="E69" s="207" t="s">
        <v>17</v>
      </c>
      <c r="F69" s="101">
        <v>0</v>
      </c>
      <c r="G69" s="101">
        <v>0</v>
      </c>
      <c r="H69" s="471">
        <v>80.2</v>
      </c>
      <c r="I69" s="694"/>
      <c r="J69" s="738"/>
      <c r="K69" s="738"/>
      <c r="L69" s="667"/>
    </row>
    <row r="70" spans="1:12" s="219" customFormat="1" ht="68.25" customHeight="1" x14ac:dyDescent="0.25">
      <c r="A70" s="263" t="s">
        <v>155</v>
      </c>
      <c r="B70" s="263" t="s">
        <v>154</v>
      </c>
      <c r="C70" s="263" t="s">
        <v>161</v>
      </c>
      <c r="D70" s="207" t="s">
        <v>363</v>
      </c>
      <c r="E70" s="207" t="s">
        <v>4</v>
      </c>
      <c r="F70" s="101">
        <v>90</v>
      </c>
      <c r="G70" s="101">
        <v>145</v>
      </c>
      <c r="H70" s="471">
        <v>97.7</v>
      </c>
      <c r="I70" s="265" t="s">
        <v>307</v>
      </c>
      <c r="J70" s="477">
        <v>150</v>
      </c>
      <c r="K70" s="477">
        <v>266</v>
      </c>
      <c r="L70" s="265" t="s">
        <v>1201</v>
      </c>
    </row>
    <row r="71" spans="1:12" s="219" customFormat="1" ht="27" customHeight="1" x14ac:dyDescent="0.25">
      <c r="A71" s="729" t="s">
        <v>155</v>
      </c>
      <c r="B71" s="722" t="s">
        <v>154</v>
      </c>
      <c r="C71" s="729" t="s">
        <v>162</v>
      </c>
      <c r="D71" s="686" t="s">
        <v>609</v>
      </c>
      <c r="E71" s="207" t="s">
        <v>17</v>
      </c>
      <c r="F71" s="101">
        <v>35</v>
      </c>
      <c r="G71" s="101">
        <v>35</v>
      </c>
      <c r="H71" s="471">
        <v>35</v>
      </c>
      <c r="I71" s="686" t="s">
        <v>307</v>
      </c>
      <c r="J71" s="737">
        <v>5</v>
      </c>
      <c r="K71" s="483">
        <v>5</v>
      </c>
      <c r="L71" s="693" t="s">
        <v>919</v>
      </c>
    </row>
    <row r="72" spans="1:12" s="219" customFormat="1" ht="23.25" customHeight="1" x14ac:dyDescent="0.25">
      <c r="A72" s="729"/>
      <c r="B72" s="723"/>
      <c r="C72" s="729"/>
      <c r="D72" s="686"/>
      <c r="E72" s="207" t="s">
        <v>2</v>
      </c>
      <c r="F72" s="101">
        <v>7</v>
      </c>
      <c r="G72" s="101">
        <v>7</v>
      </c>
      <c r="H72" s="471">
        <v>3.4</v>
      </c>
      <c r="I72" s="686"/>
      <c r="J72" s="738"/>
      <c r="K72" s="476"/>
      <c r="L72" s="694"/>
    </row>
    <row r="73" spans="1:12" s="219" customFormat="1" ht="69.75" customHeight="1" x14ac:dyDescent="0.25">
      <c r="A73" s="722" t="s">
        <v>155</v>
      </c>
      <c r="B73" s="722" t="s">
        <v>154</v>
      </c>
      <c r="C73" s="722" t="s">
        <v>163</v>
      </c>
      <c r="D73" s="693" t="s">
        <v>474</v>
      </c>
      <c r="E73" s="207" t="s">
        <v>2</v>
      </c>
      <c r="F73" s="101">
        <v>75.2</v>
      </c>
      <c r="G73" s="101">
        <v>75.2</v>
      </c>
      <c r="H73" s="471">
        <v>78.8</v>
      </c>
      <c r="I73" s="693" t="s">
        <v>582</v>
      </c>
      <c r="J73" s="737" t="s">
        <v>637</v>
      </c>
      <c r="K73" s="737" t="s">
        <v>920</v>
      </c>
      <c r="L73" s="693" t="s">
        <v>921</v>
      </c>
    </row>
    <row r="74" spans="1:12" s="219" customFormat="1" ht="60" customHeight="1" x14ac:dyDescent="0.25">
      <c r="A74" s="723"/>
      <c r="B74" s="723"/>
      <c r="C74" s="723"/>
      <c r="D74" s="694"/>
      <c r="E74" s="207" t="s">
        <v>17</v>
      </c>
      <c r="F74" s="101">
        <v>134.6</v>
      </c>
      <c r="G74" s="101">
        <v>134.6</v>
      </c>
      <c r="H74" s="471">
        <v>150.9</v>
      </c>
      <c r="I74" s="694"/>
      <c r="J74" s="738"/>
      <c r="K74" s="738"/>
      <c r="L74" s="694"/>
    </row>
    <row r="75" spans="1:12" s="219" customFormat="1" ht="115.5" customHeight="1" x14ac:dyDescent="0.25">
      <c r="A75" s="263" t="s">
        <v>155</v>
      </c>
      <c r="B75" s="263" t="s">
        <v>154</v>
      </c>
      <c r="C75" s="263" t="s">
        <v>164</v>
      </c>
      <c r="D75" s="268" t="s">
        <v>633</v>
      </c>
      <c r="E75" s="207" t="s">
        <v>2</v>
      </c>
      <c r="F75" s="101">
        <v>13.5</v>
      </c>
      <c r="G75" s="101">
        <v>13.5</v>
      </c>
      <c r="H75" s="471">
        <v>13.5</v>
      </c>
      <c r="I75" s="268" t="s">
        <v>932</v>
      </c>
      <c r="J75" s="484">
        <v>100</v>
      </c>
      <c r="K75" s="484">
        <v>105</v>
      </c>
      <c r="L75" s="268" t="s">
        <v>922</v>
      </c>
    </row>
    <row r="76" spans="1:12" s="219" customFormat="1" ht="23.25" customHeight="1" x14ac:dyDescent="0.25">
      <c r="A76" s="320" t="s">
        <v>155</v>
      </c>
      <c r="B76" s="320" t="s">
        <v>154</v>
      </c>
      <c r="C76" s="714" t="s">
        <v>147</v>
      </c>
      <c r="D76" s="714"/>
      <c r="E76" s="714"/>
      <c r="F76" s="318">
        <f>SUM(F51:F75)</f>
        <v>4426.2</v>
      </c>
      <c r="G76" s="318">
        <f>SUM(G51:G75)</f>
        <v>4632.6000000000004</v>
      </c>
      <c r="H76" s="318">
        <f>SUM(H51:H75)</f>
        <v>4619.0999999999995</v>
      </c>
      <c r="I76" s="207"/>
      <c r="J76" s="477"/>
      <c r="K76" s="477"/>
      <c r="L76" s="207"/>
    </row>
    <row r="77" spans="1:12" ht="16.5" customHeight="1" x14ac:dyDescent="0.25">
      <c r="A77" s="100" t="s">
        <v>155</v>
      </c>
      <c r="B77" s="721" t="s">
        <v>111</v>
      </c>
      <c r="C77" s="721"/>
      <c r="D77" s="721"/>
      <c r="E77" s="721"/>
      <c r="F77" s="318">
        <f t="shared" ref="F77:H77" si="1">+F76</f>
        <v>4426.2</v>
      </c>
      <c r="G77" s="318">
        <f t="shared" ref="G77" si="2">+G76</f>
        <v>4632.6000000000004</v>
      </c>
      <c r="H77" s="318">
        <f t="shared" si="1"/>
        <v>4619.0999999999995</v>
      </c>
      <c r="I77" s="298"/>
      <c r="J77" s="213"/>
      <c r="K77" s="213"/>
      <c r="L77" s="298"/>
    </row>
    <row r="78" spans="1:12" ht="18.75" customHeight="1" x14ac:dyDescent="0.25">
      <c r="A78" s="100" t="s">
        <v>156</v>
      </c>
      <c r="B78" s="724" t="s">
        <v>475</v>
      </c>
      <c r="C78" s="725"/>
      <c r="D78" s="725"/>
      <c r="E78" s="725"/>
      <c r="F78" s="725"/>
      <c r="G78" s="725"/>
      <c r="H78" s="725"/>
      <c r="I78" s="726"/>
      <c r="J78" s="393"/>
      <c r="K78" s="393"/>
      <c r="L78" s="298"/>
    </row>
    <row r="79" spans="1:12" ht="21.75" customHeight="1" x14ac:dyDescent="0.25">
      <c r="A79" s="100" t="s">
        <v>156</v>
      </c>
      <c r="B79" s="264" t="s">
        <v>154</v>
      </c>
      <c r="C79" s="724" t="s">
        <v>181</v>
      </c>
      <c r="D79" s="725"/>
      <c r="E79" s="725"/>
      <c r="F79" s="725"/>
      <c r="G79" s="725"/>
      <c r="H79" s="725"/>
      <c r="I79" s="726"/>
      <c r="J79" s="393"/>
      <c r="K79" s="393"/>
      <c r="L79" s="298"/>
    </row>
    <row r="80" spans="1:12" ht="19.5" customHeight="1" x14ac:dyDescent="0.25">
      <c r="A80" s="729" t="s">
        <v>156</v>
      </c>
      <c r="B80" s="729" t="s">
        <v>154</v>
      </c>
      <c r="C80" s="729" t="s">
        <v>154</v>
      </c>
      <c r="D80" s="686" t="s">
        <v>223</v>
      </c>
      <c r="E80" s="265" t="s">
        <v>2</v>
      </c>
      <c r="F80" s="101">
        <v>165.2</v>
      </c>
      <c r="G80" s="101">
        <v>165.2</v>
      </c>
      <c r="H80" s="471">
        <v>93</v>
      </c>
      <c r="I80" s="686" t="s">
        <v>224</v>
      </c>
      <c r="J80" s="737">
        <v>5</v>
      </c>
      <c r="K80" s="737">
        <v>4</v>
      </c>
      <c r="L80" s="686" t="s">
        <v>1202</v>
      </c>
    </row>
    <row r="81" spans="1:12" ht="19.5" customHeight="1" x14ac:dyDescent="0.25">
      <c r="A81" s="729"/>
      <c r="B81" s="729"/>
      <c r="C81" s="729"/>
      <c r="D81" s="686"/>
      <c r="E81" s="265" t="s">
        <v>4</v>
      </c>
      <c r="F81" s="101">
        <v>12.5</v>
      </c>
      <c r="G81" s="101">
        <v>12.5</v>
      </c>
      <c r="H81" s="471">
        <v>0</v>
      </c>
      <c r="I81" s="686"/>
      <c r="J81" s="738"/>
      <c r="K81" s="738"/>
      <c r="L81" s="686"/>
    </row>
    <row r="82" spans="1:12" ht="57.75" customHeight="1" x14ac:dyDescent="0.25">
      <c r="A82" s="290" t="s">
        <v>156</v>
      </c>
      <c r="B82" s="290" t="s">
        <v>154</v>
      </c>
      <c r="C82" s="263" t="s">
        <v>155</v>
      </c>
      <c r="D82" s="265" t="s">
        <v>279</v>
      </c>
      <c r="E82" s="265" t="s">
        <v>2</v>
      </c>
      <c r="F82" s="101">
        <v>200</v>
      </c>
      <c r="G82" s="101">
        <v>200</v>
      </c>
      <c r="H82" s="471">
        <v>174.2</v>
      </c>
      <c r="I82" s="265" t="s">
        <v>805</v>
      </c>
      <c r="J82" s="477">
        <v>100</v>
      </c>
      <c r="K82" s="477">
        <v>100</v>
      </c>
      <c r="L82" s="249" t="s">
        <v>928</v>
      </c>
    </row>
    <row r="83" spans="1:12" ht="47.25" customHeight="1" x14ac:dyDescent="0.25">
      <c r="A83" s="290" t="s">
        <v>156</v>
      </c>
      <c r="B83" s="290" t="s">
        <v>154</v>
      </c>
      <c r="C83" s="263" t="s">
        <v>156</v>
      </c>
      <c r="D83" s="265" t="s">
        <v>504</v>
      </c>
      <c r="E83" s="265" t="s">
        <v>2</v>
      </c>
      <c r="F83" s="101">
        <v>30</v>
      </c>
      <c r="G83" s="101">
        <v>30</v>
      </c>
      <c r="H83" s="471">
        <v>28.2</v>
      </c>
      <c r="I83" s="265" t="s">
        <v>221</v>
      </c>
      <c r="J83" s="477">
        <v>3</v>
      </c>
      <c r="K83" s="477">
        <v>3</v>
      </c>
      <c r="L83" s="265" t="s">
        <v>1143</v>
      </c>
    </row>
    <row r="84" spans="1:12" ht="27.75" customHeight="1" x14ac:dyDescent="0.25">
      <c r="A84" s="732" t="s">
        <v>156</v>
      </c>
      <c r="B84" s="732" t="s">
        <v>154</v>
      </c>
      <c r="C84" s="722" t="s">
        <v>157</v>
      </c>
      <c r="D84" s="693" t="s">
        <v>323</v>
      </c>
      <c r="E84" s="265" t="s">
        <v>4</v>
      </c>
      <c r="F84" s="101">
        <v>34.5</v>
      </c>
      <c r="G84" s="101">
        <v>34.5</v>
      </c>
      <c r="H84" s="471">
        <v>7.9</v>
      </c>
      <c r="I84" s="693" t="s">
        <v>344</v>
      </c>
      <c r="J84" s="739" t="s">
        <v>365</v>
      </c>
      <c r="K84" s="739" t="s">
        <v>365</v>
      </c>
      <c r="L84" s="693" t="s">
        <v>937</v>
      </c>
    </row>
    <row r="85" spans="1:12" ht="23.25" customHeight="1" x14ac:dyDescent="0.25">
      <c r="A85" s="733"/>
      <c r="B85" s="733"/>
      <c r="C85" s="723"/>
      <c r="D85" s="694"/>
      <c r="E85" s="265" t="s">
        <v>2</v>
      </c>
      <c r="F85" s="101">
        <v>10</v>
      </c>
      <c r="G85" s="101">
        <v>10</v>
      </c>
      <c r="H85" s="471">
        <v>0.4</v>
      </c>
      <c r="I85" s="694"/>
      <c r="J85" s="740"/>
      <c r="K85" s="740"/>
      <c r="L85" s="694"/>
    </row>
    <row r="86" spans="1:12" ht="18.75" customHeight="1" x14ac:dyDescent="0.25">
      <c r="A86" s="100" t="s">
        <v>156</v>
      </c>
      <c r="B86" s="100" t="s">
        <v>154</v>
      </c>
      <c r="C86" s="721" t="s">
        <v>147</v>
      </c>
      <c r="D86" s="721"/>
      <c r="E86" s="721"/>
      <c r="F86" s="318">
        <f>SUM(F80:F85)</f>
        <v>452.2</v>
      </c>
      <c r="G86" s="318">
        <f>SUM(G80:G85)</f>
        <v>452.2</v>
      </c>
      <c r="H86" s="318">
        <f>SUM(H80:H85)</f>
        <v>303.69999999999993</v>
      </c>
      <c r="I86" s="293"/>
      <c r="J86" s="393"/>
      <c r="K86" s="393"/>
      <c r="L86" s="293"/>
    </row>
    <row r="87" spans="1:12" ht="18.75" customHeight="1" x14ac:dyDescent="0.25">
      <c r="A87" s="100" t="s">
        <v>156</v>
      </c>
      <c r="B87" s="721" t="s">
        <v>111</v>
      </c>
      <c r="C87" s="721"/>
      <c r="D87" s="721"/>
      <c r="E87" s="721"/>
      <c r="F87" s="318">
        <f t="shared" ref="F87:H87" si="3">+F86</f>
        <v>452.2</v>
      </c>
      <c r="G87" s="318">
        <f t="shared" ref="G87" si="4">+G86</f>
        <v>452.2</v>
      </c>
      <c r="H87" s="318">
        <f t="shared" si="3"/>
        <v>303.69999999999993</v>
      </c>
      <c r="I87" s="101"/>
      <c r="J87" s="101"/>
      <c r="K87" s="101"/>
      <c r="L87" s="101"/>
    </row>
    <row r="88" spans="1:12" ht="19.5" customHeight="1" x14ac:dyDescent="0.25">
      <c r="A88" s="741" t="s">
        <v>149</v>
      </c>
      <c r="B88" s="741"/>
      <c r="C88" s="741"/>
      <c r="D88" s="741"/>
      <c r="E88" s="741"/>
      <c r="F88" s="329">
        <f t="shared" ref="F88:H88" si="5">+F87+F77+F48</f>
        <v>26007.5</v>
      </c>
      <c r="G88" s="329">
        <f t="shared" si="5"/>
        <v>27615.599999999999</v>
      </c>
      <c r="H88" s="329">
        <f t="shared" si="5"/>
        <v>28644.399999999998</v>
      </c>
      <c r="I88" s="554"/>
      <c r="J88" s="493"/>
      <c r="K88" s="493"/>
      <c r="L88" s="410"/>
    </row>
    <row r="89" spans="1:12" ht="14.25" customHeight="1" x14ac:dyDescent="0.25">
      <c r="A89" s="714" t="s">
        <v>169</v>
      </c>
      <c r="B89" s="714"/>
      <c r="C89" s="714"/>
      <c r="D89" s="714"/>
      <c r="E89" s="714"/>
      <c r="F89" s="411"/>
      <c r="G89" s="411"/>
      <c r="H89" s="411"/>
      <c r="I89" s="554"/>
      <c r="J89" s="493"/>
      <c r="K89" s="493"/>
      <c r="L89" s="410"/>
    </row>
    <row r="90" spans="1:12" ht="17.25" customHeight="1" x14ac:dyDescent="0.25">
      <c r="A90" s="736" t="s">
        <v>19</v>
      </c>
      <c r="B90" s="736"/>
      <c r="C90" s="736"/>
      <c r="D90" s="736"/>
      <c r="E90" s="736"/>
      <c r="F90" s="183">
        <f t="shared" ref="F90:H90" si="6">SUM(F91:F96)</f>
        <v>12675.800000000001</v>
      </c>
      <c r="G90" s="183">
        <f t="shared" si="6"/>
        <v>13504.1</v>
      </c>
      <c r="H90" s="183">
        <f t="shared" si="6"/>
        <v>15109.900000000001</v>
      </c>
      <c r="I90" s="554"/>
      <c r="J90" s="493"/>
      <c r="K90" s="493"/>
      <c r="L90" s="410"/>
    </row>
    <row r="91" spans="1:12" ht="12.75" customHeight="1" x14ac:dyDescent="0.25">
      <c r="A91" s="719" t="s">
        <v>207</v>
      </c>
      <c r="B91" s="719"/>
      <c r="C91" s="719"/>
      <c r="D91" s="719"/>
      <c r="E91" s="719"/>
      <c r="F91" s="106">
        <f>+F83+F82+F80+F73+F72+F67+F66+F63+F60+F57+F54+F51+F46+F43+F39+F38+F37+F36+F24+F19+F18+F12+F85+F40+F75+F42</f>
        <v>8154.3</v>
      </c>
      <c r="G91" s="106">
        <f>+G83+G82+G80+G73+G72+G67+G66+G63+G60+G57+G54+G51+G46+G43+G39+G38+G37+G36+G24+G19+G18+G12+G85+G40+G75+G42</f>
        <v>8176</v>
      </c>
      <c r="H91" s="606">
        <f>+H83+H82+H80+H73+H72+H67+H66+H63+H60+H57+H54+H51+H46+H43+H39+H38+H37+H36+H24+H19+H18+H12+H85+H40+H75+H42</f>
        <v>9445.1999999999989</v>
      </c>
      <c r="I91" s="554"/>
      <c r="J91" s="512"/>
      <c r="K91" s="493"/>
      <c r="L91" s="410"/>
    </row>
    <row r="92" spans="1:12" ht="15" customHeight="1" x14ac:dyDescent="0.25">
      <c r="A92" s="719" t="s">
        <v>208</v>
      </c>
      <c r="B92" s="719"/>
      <c r="C92" s="719"/>
      <c r="D92" s="719"/>
      <c r="E92" s="719"/>
      <c r="F92" s="106">
        <f>+F71+F28+F17+F16+F14+F11+F64+F61+F58+F55+F52+F74+F41+F29+F30+F33+F32+F31+F21+F25+F23+F69</f>
        <v>3804.3999999999996</v>
      </c>
      <c r="G92" s="106">
        <f t="shared" ref="G92:H92" si="7">+G71+G28+G17+G16+G14+G11+G64+G61+G58+G55+G52+G74+G41+G29+G30+G33+G32+G31+G21+G25+G23+G69</f>
        <v>4586.2000000000007</v>
      </c>
      <c r="H92" s="606">
        <f t="shared" si="7"/>
        <v>4940.5000000000009</v>
      </c>
      <c r="I92" s="554"/>
      <c r="J92" s="548"/>
      <c r="K92" s="493"/>
      <c r="L92" s="410"/>
    </row>
    <row r="93" spans="1:12" ht="12.75" customHeight="1" x14ac:dyDescent="0.25">
      <c r="A93" s="719" t="s">
        <v>209</v>
      </c>
      <c r="B93" s="719"/>
      <c r="C93" s="719"/>
      <c r="D93" s="719"/>
      <c r="E93" s="719"/>
      <c r="F93" s="106"/>
      <c r="G93" s="106"/>
      <c r="H93" s="606"/>
      <c r="I93" s="554"/>
      <c r="J93" s="493"/>
      <c r="K93" s="493"/>
      <c r="L93" s="410"/>
    </row>
    <row r="94" spans="1:12" ht="12.75" customHeight="1" x14ac:dyDescent="0.25">
      <c r="A94" s="719" t="s">
        <v>210</v>
      </c>
      <c r="B94" s="719"/>
      <c r="C94" s="719"/>
      <c r="D94" s="719"/>
      <c r="E94" s="719"/>
      <c r="F94" s="106">
        <f>+F65+F62+F59+F56+F53+F13</f>
        <v>717.09999999999991</v>
      </c>
      <c r="G94" s="106">
        <f>+G65+G62+G59+G56+G53+G13</f>
        <v>741.90000000000009</v>
      </c>
      <c r="H94" s="606">
        <f>+H65+H62+H59+H56+H53+H13</f>
        <v>724.2</v>
      </c>
      <c r="I94" s="554"/>
      <c r="J94" s="493"/>
      <c r="K94" s="493"/>
      <c r="L94" s="410"/>
    </row>
    <row r="95" spans="1:12" ht="12.75" customHeight="1" x14ac:dyDescent="0.25">
      <c r="A95" s="719" t="s">
        <v>211</v>
      </c>
      <c r="B95" s="719"/>
      <c r="C95" s="719"/>
      <c r="D95" s="719"/>
      <c r="E95" s="719"/>
      <c r="F95" s="106"/>
      <c r="G95" s="106"/>
      <c r="H95" s="606"/>
      <c r="I95" s="554"/>
      <c r="J95" s="493"/>
      <c r="K95" s="493"/>
      <c r="L95" s="410"/>
    </row>
    <row r="96" spans="1:12" ht="12.75" customHeight="1" x14ac:dyDescent="0.25">
      <c r="A96" s="719" t="s">
        <v>212</v>
      </c>
      <c r="B96" s="719"/>
      <c r="C96" s="719"/>
      <c r="D96" s="719"/>
      <c r="E96" s="719"/>
      <c r="F96" s="106"/>
      <c r="G96" s="106"/>
      <c r="H96" s="606"/>
      <c r="I96" s="554"/>
      <c r="J96" s="493"/>
      <c r="K96" s="493"/>
      <c r="L96" s="410"/>
    </row>
    <row r="97" spans="1:12" ht="15.75" customHeight="1" x14ac:dyDescent="0.25">
      <c r="A97" s="720" t="s">
        <v>18</v>
      </c>
      <c r="B97" s="720"/>
      <c r="C97" s="720"/>
      <c r="D97" s="720"/>
      <c r="E97" s="720"/>
      <c r="F97" s="330">
        <f t="shared" ref="F97:H97" si="8">SUM(F98:F101)</f>
        <v>13331.7</v>
      </c>
      <c r="G97" s="330">
        <f t="shared" si="8"/>
        <v>14111.500000000002</v>
      </c>
      <c r="H97" s="330">
        <f t="shared" si="8"/>
        <v>13534.5</v>
      </c>
      <c r="I97" s="554"/>
      <c r="J97" s="493"/>
      <c r="K97" s="493"/>
      <c r="L97" s="410"/>
    </row>
    <row r="98" spans="1:12" ht="12.75" customHeight="1" x14ac:dyDescent="0.25">
      <c r="A98" s="719" t="s">
        <v>213</v>
      </c>
      <c r="B98" s="719"/>
      <c r="C98" s="719"/>
      <c r="D98" s="719"/>
      <c r="E98" s="719"/>
      <c r="F98" s="106">
        <f>+F84+F81+F70+F68</f>
        <v>157</v>
      </c>
      <c r="G98" s="106">
        <f>+G84+G81+G70+G68</f>
        <v>212</v>
      </c>
      <c r="H98" s="606">
        <f>+H84+H81+H70+H68</f>
        <v>138.5</v>
      </c>
      <c r="I98" s="554"/>
      <c r="J98" s="493"/>
      <c r="K98" s="493"/>
      <c r="L98" s="410"/>
    </row>
    <row r="99" spans="1:12" ht="12.75" customHeight="1" x14ac:dyDescent="0.25">
      <c r="A99" s="719" t="s">
        <v>214</v>
      </c>
      <c r="B99" s="719"/>
      <c r="C99" s="719"/>
      <c r="D99" s="719"/>
      <c r="E99" s="719"/>
      <c r="F99" s="106">
        <f>+F27+F22+F20+F26</f>
        <v>13174.7</v>
      </c>
      <c r="G99" s="106">
        <f t="shared" ref="G99:H99" si="9">+G27+G22+G20+G26</f>
        <v>13899.500000000002</v>
      </c>
      <c r="H99" s="606">
        <f t="shared" si="9"/>
        <v>13396</v>
      </c>
      <c r="I99" s="554"/>
      <c r="J99" s="493"/>
      <c r="K99" s="493"/>
      <c r="L99" s="410"/>
    </row>
    <row r="100" spans="1:12" ht="12.75" customHeight="1" x14ac:dyDescent="0.25">
      <c r="A100" s="719" t="s">
        <v>215</v>
      </c>
      <c r="B100" s="719"/>
      <c r="C100" s="719"/>
      <c r="D100" s="719"/>
      <c r="E100" s="719"/>
      <c r="F100" s="106"/>
      <c r="G100" s="106"/>
      <c r="H100" s="606"/>
      <c r="I100" s="554"/>
      <c r="J100" s="493"/>
      <c r="K100" s="493"/>
      <c r="L100" s="410"/>
    </row>
    <row r="101" spans="1:12" ht="12.75" customHeight="1" x14ac:dyDescent="0.25">
      <c r="A101" s="719" t="s">
        <v>216</v>
      </c>
      <c r="B101" s="719"/>
      <c r="C101" s="719"/>
      <c r="D101" s="719"/>
      <c r="E101" s="719"/>
      <c r="F101" s="106"/>
      <c r="G101" s="106"/>
      <c r="H101" s="606"/>
      <c r="I101" s="554"/>
      <c r="J101" s="493"/>
      <c r="K101" s="493"/>
      <c r="L101" s="410"/>
    </row>
    <row r="102" spans="1:12" s="18" customFormat="1" ht="17.25" customHeight="1" x14ac:dyDescent="0.25">
      <c r="A102" s="676" t="s">
        <v>1191</v>
      </c>
      <c r="B102" s="676"/>
      <c r="C102" s="676"/>
      <c r="D102" s="676"/>
      <c r="E102" s="676"/>
      <c r="F102" s="676"/>
      <c r="G102" s="676"/>
      <c r="H102" s="676"/>
      <c r="I102" s="614"/>
      <c r="J102" s="615"/>
      <c r="K102" s="615"/>
      <c r="L102" s="614"/>
    </row>
    <row r="103" spans="1:12" s="395" customFormat="1" ht="17.25" customHeight="1" x14ac:dyDescent="0.25">
      <c r="A103" s="676" t="s">
        <v>1192</v>
      </c>
      <c r="B103" s="676"/>
      <c r="C103" s="676"/>
      <c r="D103" s="676"/>
      <c r="E103" s="676"/>
      <c r="F103" s="676"/>
      <c r="G103" s="676"/>
      <c r="H103" s="676"/>
      <c r="I103" s="617"/>
    </row>
  </sheetData>
  <mergeCells count="161">
    <mergeCell ref="A103:H103"/>
    <mergeCell ref="L67:L69"/>
    <mergeCell ref="C67:C69"/>
    <mergeCell ref="B67:B69"/>
    <mergeCell ref="A67:A69"/>
    <mergeCell ref="B25:B26"/>
    <mergeCell ref="A25:A26"/>
    <mergeCell ref="I25:I26"/>
    <mergeCell ref="J25:J26"/>
    <mergeCell ref="K25:K26"/>
    <mergeCell ref="L25:L26"/>
    <mergeCell ref="B60:B62"/>
    <mergeCell ref="D57:D59"/>
    <mergeCell ref="I51:I57"/>
    <mergeCell ref="C36:C37"/>
    <mergeCell ref="A36:A37"/>
    <mergeCell ref="K51:K56"/>
    <mergeCell ref="D63:D65"/>
    <mergeCell ref="A60:A62"/>
    <mergeCell ref="D67:D69"/>
    <mergeCell ref="I67:I69"/>
    <mergeCell ref="A102:H102"/>
    <mergeCell ref="A98:E98"/>
    <mergeCell ref="A63:A65"/>
    <mergeCell ref="A2:L2"/>
    <mergeCell ref="A94:E94"/>
    <mergeCell ref="L11:L13"/>
    <mergeCell ref="L36:L37"/>
    <mergeCell ref="J11:J13"/>
    <mergeCell ref="J23:J24"/>
    <mergeCell ref="J36:J37"/>
    <mergeCell ref="L5:L7"/>
    <mergeCell ref="L23:L24"/>
    <mergeCell ref="L14:L15"/>
    <mergeCell ref="J73:J74"/>
    <mergeCell ref="J80:J81"/>
    <mergeCell ref="A54:A56"/>
    <mergeCell ref="D14:D15"/>
    <mergeCell ref="C47:E47"/>
    <mergeCell ref="B51:B53"/>
    <mergeCell ref="D51:D53"/>
    <mergeCell ref="B36:B37"/>
    <mergeCell ref="I36:I37"/>
    <mergeCell ref="A57:A59"/>
    <mergeCell ref="A80:A81"/>
    <mergeCell ref="D71:D72"/>
    <mergeCell ref="B80:B81"/>
    <mergeCell ref="C80:C81"/>
    <mergeCell ref="I3:J3"/>
    <mergeCell ref="D20:D21"/>
    <mergeCell ref="C20:C21"/>
    <mergeCell ref="B20:B21"/>
    <mergeCell ref="A20:A21"/>
    <mergeCell ref="I20:I21"/>
    <mergeCell ref="J20:J21"/>
    <mergeCell ref="F4:F7"/>
    <mergeCell ref="B11:B13"/>
    <mergeCell ref="D11:D13"/>
    <mergeCell ref="A11:A13"/>
    <mergeCell ref="J5:J7"/>
    <mergeCell ref="B9:I9"/>
    <mergeCell ref="F14:F15"/>
    <mergeCell ref="H4:H7"/>
    <mergeCell ref="G4:G7"/>
    <mergeCell ref="G14:G15"/>
    <mergeCell ref="C71:C72"/>
    <mergeCell ref="B63:B65"/>
    <mergeCell ref="B4:B7"/>
    <mergeCell ref="D84:D85"/>
    <mergeCell ref="D4:D7"/>
    <mergeCell ref="I4:L4"/>
    <mergeCell ref="I23:I24"/>
    <mergeCell ref="C63:C65"/>
    <mergeCell ref="J71:J72"/>
    <mergeCell ref="B14:B15"/>
    <mergeCell ref="C23:C24"/>
    <mergeCell ref="B57:B59"/>
    <mergeCell ref="D23:D24"/>
    <mergeCell ref="H14:H15"/>
    <mergeCell ref="D36:D37"/>
    <mergeCell ref="C45:I45"/>
    <mergeCell ref="C34:E34"/>
    <mergeCell ref="C50:I50"/>
    <mergeCell ref="J67:J69"/>
    <mergeCell ref="K67:K69"/>
    <mergeCell ref="B71:B72"/>
    <mergeCell ref="D80:D81"/>
    <mergeCell ref="C54:C56"/>
    <mergeCell ref="B48:E48"/>
    <mergeCell ref="A96:E96"/>
    <mergeCell ref="C76:E76"/>
    <mergeCell ref="D25:D26"/>
    <mergeCell ref="C25:C26"/>
    <mergeCell ref="A4:A7"/>
    <mergeCell ref="J51:J57"/>
    <mergeCell ref="K5:K7"/>
    <mergeCell ref="E4:E7"/>
    <mergeCell ref="C4:C7"/>
    <mergeCell ref="I5:I7"/>
    <mergeCell ref="A8:I8"/>
    <mergeCell ref="A23:A24"/>
    <mergeCell ref="K20:K21"/>
    <mergeCell ref="A51:A53"/>
    <mergeCell ref="K11:K13"/>
    <mergeCell ref="K36:K37"/>
    <mergeCell ref="C14:C15"/>
    <mergeCell ref="I11:I13"/>
    <mergeCell ref="A14:A15"/>
    <mergeCell ref="E14:E15"/>
    <mergeCell ref="D54:D56"/>
    <mergeCell ref="C35:L35"/>
    <mergeCell ref="C51:C53"/>
    <mergeCell ref="C57:C59"/>
    <mergeCell ref="A71:A72"/>
    <mergeCell ref="C10:I10"/>
    <mergeCell ref="C11:C13"/>
    <mergeCell ref="A84:A85"/>
    <mergeCell ref="B84:B85"/>
    <mergeCell ref="A100:E100"/>
    <mergeCell ref="L20:L21"/>
    <mergeCell ref="A90:E90"/>
    <mergeCell ref="L73:L74"/>
    <mergeCell ref="L80:L81"/>
    <mergeCell ref="L71:L72"/>
    <mergeCell ref="L84:L85"/>
    <mergeCell ref="K73:K74"/>
    <mergeCell ref="K80:K81"/>
    <mergeCell ref="K84:K85"/>
    <mergeCell ref="I80:I81"/>
    <mergeCell ref="I71:I72"/>
    <mergeCell ref="C84:C85"/>
    <mergeCell ref="A88:E88"/>
    <mergeCell ref="C86:E86"/>
    <mergeCell ref="B23:B24"/>
    <mergeCell ref="C44:E44"/>
    <mergeCell ref="J84:J85"/>
    <mergeCell ref="D60:D62"/>
    <mergeCell ref="K3:L3"/>
    <mergeCell ref="A89:E89"/>
    <mergeCell ref="L51:L53"/>
    <mergeCell ref="C60:C62"/>
    <mergeCell ref="I1:L1"/>
    <mergeCell ref="A101:E101"/>
    <mergeCell ref="A95:E95"/>
    <mergeCell ref="A93:E93"/>
    <mergeCell ref="A97:E97"/>
    <mergeCell ref="A91:E91"/>
    <mergeCell ref="A99:E99"/>
    <mergeCell ref="B87:E87"/>
    <mergeCell ref="A92:E92"/>
    <mergeCell ref="D73:D74"/>
    <mergeCell ref="C73:C74"/>
    <mergeCell ref="B73:B74"/>
    <mergeCell ref="A73:A74"/>
    <mergeCell ref="C79:I79"/>
    <mergeCell ref="I73:I74"/>
    <mergeCell ref="I84:I85"/>
    <mergeCell ref="B77:E77"/>
    <mergeCell ref="B78:I78"/>
    <mergeCell ref="B49:I49"/>
    <mergeCell ref="B54:B56"/>
  </mergeCells>
  <phoneticPr fontId="17" type="noConversion"/>
  <pageMargins left="0.19685039370078741" right="0.19685039370078741" top="0.51181102362204722" bottom="0.19685039370078741" header="0" footer="0"/>
  <pageSetup paperSize="9" scale="82"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O64"/>
  <sheetViews>
    <sheetView zoomScale="85" zoomScaleNormal="85" workbookViewId="0">
      <pane ySplit="7" topLeftCell="A8" activePane="bottomLeft" state="frozen"/>
      <selection activeCell="F27" sqref="F27"/>
      <selection pane="bottomLeft" activeCell="F4" sqref="F4:F7"/>
    </sheetView>
  </sheetViews>
  <sheetFormatPr defaultColWidth="9.109375" defaultRowHeight="13.2" x14ac:dyDescent="0.25"/>
  <cols>
    <col min="1" max="1" width="3.5546875" style="331" customWidth="1"/>
    <col min="2" max="2" width="3.88671875" style="331" customWidth="1"/>
    <col min="3" max="3" width="4.33203125" style="332" customWidth="1"/>
    <col min="4" max="4" width="44" style="331" customWidth="1"/>
    <col min="5" max="5" width="6.5546875" style="333" customWidth="1"/>
    <col min="6" max="6" width="14.44140625" style="98" customWidth="1"/>
    <col min="7" max="7" width="15" style="98" customWidth="1"/>
    <col min="8" max="8" width="13.44140625" style="98" customWidth="1"/>
    <col min="9" max="9" width="32.5546875" style="98" customWidth="1"/>
    <col min="10" max="11" width="7.109375" style="129" customWidth="1"/>
    <col min="12" max="12" width="40.44140625" style="98" customWidth="1"/>
    <col min="13" max="13" width="6.88671875" style="556" customWidth="1"/>
    <col min="14" max="16384" width="9.109375" style="6"/>
  </cols>
  <sheetData>
    <row r="1" spans="1:15" ht="23.25" customHeight="1" x14ac:dyDescent="0.25">
      <c r="J1" s="792" t="s">
        <v>788</v>
      </c>
      <c r="K1" s="792"/>
      <c r="L1" s="792"/>
    </row>
    <row r="2" spans="1:15" ht="23.25" customHeight="1" x14ac:dyDescent="0.25">
      <c r="A2" s="796" t="s">
        <v>844</v>
      </c>
      <c r="B2" s="796"/>
      <c r="C2" s="796"/>
      <c r="D2" s="796"/>
      <c r="E2" s="796"/>
      <c r="F2" s="796"/>
      <c r="G2" s="796"/>
      <c r="H2" s="796"/>
      <c r="I2" s="796"/>
      <c r="J2" s="796"/>
      <c r="K2" s="796"/>
      <c r="L2" s="796"/>
    </row>
    <row r="3" spans="1:15" ht="20.25" customHeight="1" x14ac:dyDescent="0.25">
      <c r="A3" s="334"/>
      <c r="B3" s="334"/>
      <c r="C3" s="335"/>
      <c r="D3" s="334"/>
      <c r="E3" s="336"/>
      <c r="F3" s="334"/>
      <c r="G3" s="334"/>
      <c r="H3" s="334"/>
      <c r="I3" s="797"/>
      <c r="J3" s="797"/>
      <c r="K3" s="797"/>
      <c r="L3" s="797"/>
    </row>
    <row r="4" spans="1:15" s="8" customFormat="1" ht="18.75" customHeight="1" x14ac:dyDescent="0.25">
      <c r="A4" s="649" t="s">
        <v>141</v>
      </c>
      <c r="B4" s="649" t="s">
        <v>142</v>
      </c>
      <c r="C4" s="649" t="s">
        <v>143</v>
      </c>
      <c r="D4" s="666" t="s">
        <v>144</v>
      </c>
      <c r="E4" s="793" t="s">
        <v>140</v>
      </c>
      <c r="F4" s="650" t="s">
        <v>840</v>
      </c>
      <c r="G4" s="650" t="s">
        <v>841</v>
      </c>
      <c r="H4" s="650" t="s">
        <v>946</v>
      </c>
      <c r="I4" s="650" t="s">
        <v>145</v>
      </c>
      <c r="J4" s="650"/>
      <c r="K4" s="650"/>
      <c r="L4" s="650"/>
      <c r="M4" s="557"/>
    </row>
    <row r="5" spans="1:15" s="8" customFormat="1" ht="12" customHeight="1" x14ac:dyDescent="0.25">
      <c r="A5" s="649"/>
      <c r="B5" s="649"/>
      <c r="C5" s="649"/>
      <c r="D5" s="666"/>
      <c r="E5" s="794"/>
      <c r="F5" s="650"/>
      <c r="G5" s="650"/>
      <c r="H5" s="650"/>
      <c r="I5" s="654" t="s">
        <v>146</v>
      </c>
      <c r="J5" s="638" t="s">
        <v>836</v>
      </c>
      <c r="K5" s="638" t="s">
        <v>837</v>
      </c>
      <c r="L5" s="653" t="s">
        <v>838</v>
      </c>
      <c r="M5" s="557"/>
    </row>
    <row r="6" spans="1:15" s="8" customFormat="1" ht="69.75" customHeight="1" x14ac:dyDescent="0.25">
      <c r="A6" s="649"/>
      <c r="B6" s="649"/>
      <c r="C6" s="649"/>
      <c r="D6" s="666"/>
      <c r="E6" s="794"/>
      <c r="F6" s="650"/>
      <c r="G6" s="650"/>
      <c r="H6" s="650"/>
      <c r="I6" s="654"/>
      <c r="J6" s="638"/>
      <c r="K6" s="638"/>
      <c r="L6" s="654"/>
      <c r="M6" s="557"/>
    </row>
    <row r="7" spans="1:15" s="8" customFormat="1" ht="33" customHeight="1" x14ac:dyDescent="0.25">
      <c r="A7" s="649"/>
      <c r="B7" s="649"/>
      <c r="C7" s="649"/>
      <c r="D7" s="666"/>
      <c r="E7" s="795"/>
      <c r="F7" s="650"/>
      <c r="G7" s="650"/>
      <c r="H7" s="650"/>
      <c r="I7" s="655"/>
      <c r="J7" s="638"/>
      <c r="K7" s="638"/>
      <c r="L7" s="655"/>
      <c r="M7" s="557"/>
    </row>
    <row r="8" spans="1:15" s="8" customFormat="1" ht="27.75" customHeight="1" x14ac:dyDescent="0.25">
      <c r="A8" s="750" t="s">
        <v>747</v>
      </c>
      <c r="B8" s="750"/>
      <c r="C8" s="750"/>
      <c r="D8" s="750"/>
      <c r="E8" s="750"/>
      <c r="F8" s="750"/>
      <c r="G8" s="750"/>
      <c r="H8" s="750"/>
      <c r="I8" s="750"/>
      <c r="J8" s="238"/>
      <c r="K8" s="238"/>
      <c r="L8" s="238"/>
      <c r="M8" s="557"/>
    </row>
    <row r="9" spans="1:15" s="8" customFormat="1" ht="21" customHeight="1" x14ac:dyDescent="0.25">
      <c r="A9" s="100" t="s">
        <v>154</v>
      </c>
      <c r="B9" s="776" t="s">
        <v>430</v>
      </c>
      <c r="C9" s="776"/>
      <c r="D9" s="776"/>
      <c r="E9" s="776"/>
      <c r="F9" s="776"/>
      <c r="G9" s="776"/>
      <c r="H9" s="776"/>
      <c r="I9" s="776"/>
      <c r="J9" s="240"/>
      <c r="K9" s="240"/>
      <c r="L9" s="240"/>
      <c r="M9" s="557"/>
    </row>
    <row r="10" spans="1:15" s="8" customFormat="1" ht="23.25" customHeight="1" x14ac:dyDescent="0.25">
      <c r="A10" s="100" t="s">
        <v>154</v>
      </c>
      <c r="B10" s="264" t="s">
        <v>154</v>
      </c>
      <c r="C10" s="776" t="s">
        <v>431</v>
      </c>
      <c r="D10" s="776"/>
      <c r="E10" s="776"/>
      <c r="F10" s="776"/>
      <c r="G10" s="776"/>
      <c r="H10" s="776"/>
      <c r="I10" s="776"/>
      <c r="J10" s="240"/>
      <c r="K10" s="240"/>
      <c r="L10" s="240"/>
      <c r="M10" s="557"/>
    </row>
    <row r="11" spans="1:15" ht="124.5" customHeight="1" x14ac:dyDescent="0.25">
      <c r="A11" s="188" t="s">
        <v>154</v>
      </c>
      <c r="B11" s="188" t="s">
        <v>154</v>
      </c>
      <c r="C11" s="292" t="s">
        <v>154</v>
      </c>
      <c r="D11" s="188" t="s">
        <v>593</v>
      </c>
      <c r="E11" s="291" t="s">
        <v>2</v>
      </c>
      <c r="F11" s="136">
        <v>59.5</v>
      </c>
      <c r="G11" s="136">
        <v>59.5</v>
      </c>
      <c r="H11" s="513">
        <v>50.9</v>
      </c>
      <c r="I11" s="265" t="s">
        <v>435</v>
      </c>
      <c r="J11" s="208">
        <v>31</v>
      </c>
      <c r="K11" s="208">
        <v>31</v>
      </c>
      <c r="L11" s="265" t="s">
        <v>886</v>
      </c>
      <c r="M11" s="558"/>
      <c r="O11" s="480"/>
    </row>
    <row r="12" spans="1:15" ht="15.75" customHeight="1" x14ac:dyDescent="0.25">
      <c r="A12" s="100" t="s">
        <v>154</v>
      </c>
      <c r="B12" s="264" t="s">
        <v>154</v>
      </c>
      <c r="C12" s="721" t="s">
        <v>147</v>
      </c>
      <c r="D12" s="721"/>
      <c r="E12" s="721"/>
      <c r="F12" s="318">
        <f t="shared" ref="F12:H12" si="0">SUM(F11)</f>
        <v>59.5</v>
      </c>
      <c r="G12" s="318">
        <f t="shared" si="0"/>
        <v>59.5</v>
      </c>
      <c r="H12" s="318">
        <f t="shared" si="0"/>
        <v>50.9</v>
      </c>
      <c r="I12" s="291"/>
      <c r="J12" s="293"/>
      <c r="K12" s="293"/>
      <c r="L12" s="291"/>
      <c r="M12" s="558"/>
    </row>
    <row r="13" spans="1:15" ht="19.5" customHeight="1" x14ac:dyDescent="0.25">
      <c r="A13" s="100" t="s">
        <v>154</v>
      </c>
      <c r="B13" s="264" t="s">
        <v>155</v>
      </c>
      <c r="C13" s="776" t="s">
        <v>571</v>
      </c>
      <c r="D13" s="776"/>
      <c r="E13" s="776"/>
      <c r="F13" s="776"/>
      <c r="G13" s="776"/>
      <c r="H13" s="776"/>
      <c r="I13" s="776"/>
      <c r="J13" s="293"/>
      <c r="K13" s="293"/>
      <c r="L13" s="293"/>
      <c r="M13" s="558"/>
    </row>
    <row r="14" spans="1:15" ht="29.25" customHeight="1" x14ac:dyDescent="0.25">
      <c r="A14" s="732" t="s">
        <v>154</v>
      </c>
      <c r="B14" s="732" t="s">
        <v>155</v>
      </c>
      <c r="C14" s="778" t="s">
        <v>154</v>
      </c>
      <c r="D14" s="743" t="s">
        <v>650</v>
      </c>
      <c r="E14" s="291" t="s">
        <v>2</v>
      </c>
      <c r="F14" s="337">
        <v>892</v>
      </c>
      <c r="G14" s="337">
        <v>923</v>
      </c>
      <c r="H14" s="473">
        <v>922.5</v>
      </c>
      <c r="I14" s="734" t="s">
        <v>651</v>
      </c>
      <c r="J14" s="789" t="s">
        <v>887</v>
      </c>
      <c r="K14" s="789" t="s">
        <v>981</v>
      </c>
      <c r="L14" s="734" t="s">
        <v>1203</v>
      </c>
      <c r="M14" s="558"/>
    </row>
    <row r="15" spans="1:15" ht="28.5" customHeight="1" x14ac:dyDescent="0.25">
      <c r="A15" s="777"/>
      <c r="B15" s="777"/>
      <c r="C15" s="779"/>
      <c r="D15" s="784"/>
      <c r="E15" s="291" t="s">
        <v>17</v>
      </c>
      <c r="F15" s="337">
        <v>55.3</v>
      </c>
      <c r="G15" s="337">
        <v>55.3</v>
      </c>
      <c r="H15" s="473">
        <v>55.3</v>
      </c>
      <c r="I15" s="783"/>
      <c r="J15" s="790"/>
      <c r="K15" s="790"/>
      <c r="L15" s="783"/>
      <c r="M15" s="558"/>
    </row>
    <row r="16" spans="1:15" ht="32.25" customHeight="1" x14ac:dyDescent="0.25">
      <c r="A16" s="733"/>
      <c r="B16" s="733"/>
      <c r="C16" s="780"/>
      <c r="D16" s="744"/>
      <c r="E16" s="291" t="s">
        <v>21</v>
      </c>
      <c r="F16" s="337">
        <v>83.7</v>
      </c>
      <c r="G16" s="337">
        <v>103.2</v>
      </c>
      <c r="H16" s="473">
        <v>98.8</v>
      </c>
      <c r="I16" s="735"/>
      <c r="J16" s="791"/>
      <c r="K16" s="791"/>
      <c r="L16" s="735"/>
      <c r="M16" s="558"/>
    </row>
    <row r="17" spans="1:13" ht="19.5" customHeight="1" x14ac:dyDescent="0.25">
      <c r="A17" s="100"/>
      <c r="B17" s="264"/>
      <c r="C17" s="302"/>
      <c r="D17" s="338"/>
      <c r="E17" s="338"/>
      <c r="F17" s="318">
        <f t="shared" ref="F17:H17" si="1">SUM(F14:F16)</f>
        <v>1031</v>
      </c>
      <c r="G17" s="318">
        <f t="shared" si="1"/>
        <v>1081.5</v>
      </c>
      <c r="H17" s="318">
        <f t="shared" si="1"/>
        <v>1076.5999999999999</v>
      </c>
      <c r="I17" s="339"/>
      <c r="J17" s="240"/>
      <c r="K17" s="240"/>
      <c r="L17" s="339"/>
      <c r="M17" s="558"/>
    </row>
    <row r="18" spans="1:13" ht="19.5" customHeight="1" x14ac:dyDescent="0.25">
      <c r="A18" s="100" t="s">
        <v>154</v>
      </c>
      <c r="B18" s="264" t="s">
        <v>156</v>
      </c>
      <c r="C18" s="776" t="s">
        <v>572</v>
      </c>
      <c r="D18" s="776"/>
      <c r="E18" s="776"/>
      <c r="F18" s="776"/>
      <c r="G18" s="776"/>
      <c r="H18" s="776"/>
      <c r="I18" s="776"/>
      <c r="J18" s="240"/>
      <c r="K18" s="240"/>
      <c r="L18" s="240"/>
      <c r="M18" s="558"/>
    </row>
    <row r="19" spans="1:13" ht="53.25" customHeight="1" x14ac:dyDescent="0.25">
      <c r="A19" s="732" t="s">
        <v>154</v>
      </c>
      <c r="B19" s="732" t="s">
        <v>156</v>
      </c>
      <c r="C19" s="778" t="s">
        <v>154</v>
      </c>
      <c r="D19" s="781" t="s">
        <v>574</v>
      </c>
      <c r="E19" s="188" t="s">
        <v>2</v>
      </c>
      <c r="F19" s="101">
        <v>10.3</v>
      </c>
      <c r="G19" s="101">
        <v>10.3</v>
      </c>
      <c r="H19" s="471">
        <v>10.3</v>
      </c>
      <c r="I19" s="734" t="s">
        <v>532</v>
      </c>
      <c r="J19" s="789">
        <v>300</v>
      </c>
      <c r="K19" s="687">
        <v>300</v>
      </c>
      <c r="L19" s="693" t="s">
        <v>986</v>
      </c>
      <c r="M19" s="558"/>
    </row>
    <row r="20" spans="1:13" ht="53.25" customHeight="1" x14ac:dyDescent="0.25">
      <c r="A20" s="733"/>
      <c r="B20" s="733"/>
      <c r="C20" s="780"/>
      <c r="D20" s="782"/>
      <c r="E20" s="188" t="s">
        <v>5</v>
      </c>
      <c r="F20" s="101">
        <v>16.2</v>
      </c>
      <c r="G20" s="101">
        <v>16.2</v>
      </c>
      <c r="H20" s="471">
        <v>16.2</v>
      </c>
      <c r="I20" s="735"/>
      <c r="J20" s="791"/>
      <c r="K20" s="688"/>
      <c r="L20" s="694"/>
      <c r="M20" s="558"/>
    </row>
    <row r="21" spans="1:13" ht="96.75" customHeight="1" x14ac:dyDescent="0.25">
      <c r="A21" s="191" t="s">
        <v>154</v>
      </c>
      <c r="B21" s="191" t="s">
        <v>156</v>
      </c>
      <c r="C21" s="292" t="s">
        <v>155</v>
      </c>
      <c r="D21" s="191" t="s">
        <v>432</v>
      </c>
      <c r="E21" s="291" t="s">
        <v>2</v>
      </c>
      <c r="F21" s="136">
        <v>3.5</v>
      </c>
      <c r="G21" s="136">
        <v>3.5</v>
      </c>
      <c r="H21" s="513">
        <v>2.9</v>
      </c>
      <c r="I21" s="298" t="s">
        <v>434</v>
      </c>
      <c r="J21" s="290" t="s">
        <v>436</v>
      </c>
      <c r="K21" s="263" t="s">
        <v>987</v>
      </c>
      <c r="L21" s="207" t="s">
        <v>988</v>
      </c>
      <c r="M21" s="558"/>
    </row>
    <row r="22" spans="1:13" ht="48.75" customHeight="1" x14ac:dyDescent="0.25">
      <c r="A22" s="188" t="s">
        <v>154</v>
      </c>
      <c r="B22" s="188" t="s">
        <v>156</v>
      </c>
      <c r="C22" s="262" t="s">
        <v>156</v>
      </c>
      <c r="D22" s="271" t="s">
        <v>433</v>
      </c>
      <c r="E22" s="291" t="s">
        <v>2</v>
      </c>
      <c r="F22" s="101">
        <v>30.5</v>
      </c>
      <c r="G22" s="101">
        <v>30.5</v>
      </c>
      <c r="H22" s="471">
        <v>26.5</v>
      </c>
      <c r="I22" s="291" t="s">
        <v>182</v>
      </c>
      <c r="J22" s="293">
        <v>10</v>
      </c>
      <c r="K22" s="293">
        <v>9</v>
      </c>
      <c r="L22" s="291" t="s">
        <v>889</v>
      </c>
      <c r="M22" s="558"/>
    </row>
    <row r="23" spans="1:13" ht="18" customHeight="1" x14ac:dyDescent="0.25">
      <c r="A23" s="100" t="s">
        <v>154</v>
      </c>
      <c r="B23" s="264" t="s">
        <v>156</v>
      </c>
      <c r="C23" s="721" t="s">
        <v>147</v>
      </c>
      <c r="D23" s="721"/>
      <c r="E23" s="721"/>
      <c r="F23" s="318">
        <f t="shared" ref="F23:H23" si="2">SUM(F19:F22)</f>
        <v>60.5</v>
      </c>
      <c r="G23" s="318">
        <f t="shared" ref="G23" si="3">SUM(G19:G22)</f>
        <v>60.5</v>
      </c>
      <c r="H23" s="318">
        <f t="shared" si="2"/>
        <v>55.9</v>
      </c>
      <c r="I23" s="338"/>
      <c r="J23" s="240"/>
      <c r="K23" s="240"/>
      <c r="L23" s="338"/>
      <c r="M23" s="558"/>
    </row>
    <row r="24" spans="1:13" ht="18.75" customHeight="1" x14ac:dyDescent="0.25">
      <c r="A24" s="100" t="s">
        <v>154</v>
      </c>
      <c r="B24" s="264" t="s">
        <v>157</v>
      </c>
      <c r="C24" s="776" t="s">
        <v>437</v>
      </c>
      <c r="D24" s="776"/>
      <c r="E24" s="776"/>
      <c r="F24" s="776"/>
      <c r="G24" s="776"/>
      <c r="H24" s="776"/>
      <c r="I24" s="776"/>
      <c r="J24" s="240"/>
      <c r="K24" s="240"/>
      <c r="L24" s="240"/>
      <c r="M24" s="558"/>
    </row>
    <row r="25" spans="1:13" ht="149.25" customHeight="1" x14ac:dyDescent="0.25">
      <c r="A25" s="188" t="s">
        <v>154</v>
      </c>
      <c r="B25" s="188" t="s">
        <v>157</v>
      </c>
      <c r="C25" s="292" t="s">
        <v>154</v>
      </c>
      <c r="D25" s="188" t="s">
        <v>526</v>
      </c>
      <c r="E25" s="188" t="s">
        <v>2</v>
      </c>
      <c r="F25" s="101">
        <v>45</v>
      </c>
      <c r="G25" s="101">
        <v>45</v>
      </c>
      <c r="H25" s="471">
        <v>43.8</v>
      </c>
      <c r="I25" s="291" t="s">
        <v>527</v>
      </c>
      <c r="J25" s="290" t="s">
        <v>773</v>
      </c>
      <c r="K25" s="290" t="s">
        <v>989</v>
      </c>
      <c r="L25" s="269" t="s">
        <v>990</v>
      </c>
      <c r="M25" s="558"/>
    </row>
    <row r="26" spans="1:13" ht="18" customHeight="1" x14ac:dyDescent="0.25">
      <c r="A26" s="100" t="s">
        <v>154</v>
      </c>
      <c r="B26" s="264" t="s">
        <v>157</v>
      </c>
      <c r="C26" s="721" t="s">
        <v>147</v>
      </c>
      <c r="D26" s="721"/>
      <c r="E26" s="721"/>
      <c r="F26" s="318">
        <f t="shared" ref="F26:H26" si="4">SUM(F25:F25)</f>
        <v>45</v>
      </c>
      <c r="G26" s="318">
        <f t="shared" si="4"/>
        <v>45</v>
      </c>
      <c r="H26" s="318">
        <f t="shared" si="4"/>
        <v>43.8</v>
      </c>
      <c r="I26" s="338"/>
      <c r="J26" s="240"/>
      <c r="K26" s="240"/>
      <c r="L26" s="338"/>
      <c r="M26" s="558"/>
    </row>
    <row r="27" spans="1:13" ht="25.5" customHeight="1" x14ac:dyDescent="0.25">
      <c r="A27" s="100" t="s">
        <v>154</v>
      </c>
      <c r="B27" s="264" t="s">
        <v>158</v>
      </c>
      <c r="C27" s="776" t="s">
        <v>438</v>
      </c>
      <c r="D27" s="776"/>
      <c r="E27" s="776"/>
      <c r="F27" s="776"/>
      <c r="G27" s="776"/>
      <c r="H27" s="776"/>
      <c r="I27" s="776"/>
      <c r="J27" s="240"/>
      <c r="K27" s="240"/>
      <c r="L27" s="240"/>
      <c r="M27" s="558"/>
    </row>
    <row r="28" spans="1:13" ht="34.5" customHeight="1" x14ac:dyDescent="0.25">
      <c r="A28" s="271" t="s">
        <v>154</v>
      </c>
      <c r="B28" s="271" t="s">
        <v>158</v>
      </c>
      <c r="C28" s="262" t="s">
        <v>154</v>
      </c>
      <c r="D28" s="269" t="s">
        <v>573</v>
      </c>
      <c r="E28" s="265" t="s">
        <v>2</v>
      </c>
      <c r="F28" s="101">
        <f t="shared" ref="F28:H28" si="5">SUM(F29:F33)</f>
        <v>415</v>
      </c>
      <c r="G28" s="101">
        <f t="shared" si="5"/>
        <v>435</v>
      </c>
      <c r="H28" s="471">
        <f t="shared" si="5"/>
        <v>475</v>
      </c>
      <c r="I28" s="207" t="s">
        <v>439</v>
      </c>
      <c r="J28" s="208">
        <v>5</v>
      </c>
      <c r="K28" s="208">
        <v>5</v>
      </c>
      <c r="L28" s="207" t="s">
        <v>984</v>
      </c>
      <c r="M28" s="558"/>
    </row>
    <row r="29" spans="1:13" ht="81.75" customHeight="1" x14ac:dyDescent="0.25">
      <c r="A29" s="340"/>
      <c r="B29" s="340"/>
      <c r="C29" s="341" t="s">
        <v>778</v>
      </c>
      <c r="D29" s="342" t="s">
        <v>682</v>
      </c>
      <c r="E29" s="342" t="s">
        <v>2</v>
      </c>
      <c r="F29" s="343">
        <v>200</v>
      </c>
      <c r="G29" s="343">
        <v>200</v>
      </c>
      <c r="H29" s="472">
        <v>220</v>
      </c>
      <c r="I29" s="207" t="s">
        <v>806</v>
      </c>
      <c r="J29" s="208" t="s">
        <v>985</v>
      </c>
      <c r="K29" s="208" t="s">
        <v>985</v>
      </c>
      <c r="L29" s="207" t="s">
        <v>993</v>
      </c>
      <c r="M29" s="558"/>
    </row>
    <row r="30" spans="1:13" ht="93" customHeight="1" x14ac:dyDescent="0.25">
      <c r="A30" s="271"/>
      <c r="B30" s="271"/>
      <c r="C30" s="341" t="s">
        <v>695</v>
      </c>
      <c r="D30" s="342" t="s">
        <v>528</v>
      </c>
      <c r="E30" s="342" t="s">
        <v>2</v>
      </c>
      <c r="F30" s="343">
        <v>100</v>
      </c>
      <c r="G30" s="343">
        <v>100</v>
      </c>
      <c r="H30" s="472">
        <v>120</v>
      </c>
      <c r="I30" s="207" t="s">
        <v>807</v>
      </c>
      <c r="J30" s="344" t="s">
        <v>997</v>
      </c>
      <c r="K30" s="344" t="s">
        <v>996</v>
      </c>
      <c r="L30" s="207" t="s">
        <v>998</v>
      </c>
      <c r="M30" s="558"/>
    </row>
    <row r="31" spans="1:13" ht="81.75" customHeight="1" x14ac:dyDescent="0.25">
      <c r="A31" s="271"/>
      <c r="B31" s="271"/>
      <c r="C31" s="341" t="s">
        <v>696</v>
      </c>
      <c r="D31" s="342" t="s">
        <v>529</v>
      </c>
      <c r="E31" s="342" t="s">
        <v>2</v>
      </c>
      <c r="F31" s="343">
        <v>15</v>
      </c>
      <c r="G31" s="343">
        <v>15</v>
      </c>
      <c r="H31" s="472">
        <v>15</v>
      </c>
      <c r="I31" s="207" t="s">
        <v>652</v>
      </c>
      <c r="J31" s="345" t="s">
        <v>774</v>
      </c>
      <c r="K31" s="345" t="s">
        <v>994</v>
      </c>
      <c r="L31" s="207" t="s">
        <v>995</v>
      </c>
      <c r="M31" s="558"/>
    </row>
    <row r="32" spans="1:13" ht="69" customHeight="1" x14ac:dyDescent="0.25">
      <c r="A32" s="271"/>
      <c r="B32" s="271"/>
      <c r="C32" s="341" t="s">
        <v>779</v>
      </c>
      <c r="D32" s="342" t="s">
        <v>530</v>
      </c>
      <c r="E32" s="342" t="s">
        <v>2</v>
      </c>
      <c r="F32" s="343">
        <v>100</v>
      </c>
      <c r="G32" s="343">
        <v>100</v>
      </c>
      <c r="H32" s="472">
        <v>100</v>
      </c>
      <c r="I32" s="265" t="s">
        <v>653</v>
      </c>
      <c r="J32" s="208" t="s">
        <v>654</v>
      </c>
      <c r="K32" s="208" t="s">
        <v>991</v>
      </c>
      <c r="L32" s="207" t="s">
        <v>999</v>
      </c>
      <c r="M32" s="558"/>
    </row>
    <row r="33" spans="1:13" ht="43.5" customHeight="1" x14ac:dyDescent="0.25">
      <c r="A33" s="271"/>
      <c r="B33" s="271"/>
      <c r="C33" s="341" t="s">
        <v>780</v>
      </c>
      <c r="D33" s="342" t="s">
        <v>781</v>
      </c>
      <c r="E33" s="342" t="s">
        <v>2</v>
      </c>
      <c r="F33" s="343">
        <v>0</v>
      </c>
      <c r="G33" s="343">
        <v>20</v>
      </c>
      <c r="H33" s="472">
        <v>20</v>
      </c>
      <c r="I33" s="265" t="s">
        <v>808</v>
      </c>
      <c r="J33" s="412" t="s">
        <v>775</v>
      </c>
      <c r="K33" s="412" t="s">
        <v>992</v>
      </c>
      <c r="L33" s="207" t="s">
        <v>1000</v>
      </c>
      <c r="M33" s="558"/>
    </row>
    <row r="34" spans="1:13" ht="51.75" customHeight="1" x14ac:dyDescent="0.25">
      <c r="A34" s="191" t="s">
        <v>154</v>
      </c>
      <c r="B34" s="290" t="s">
        <v>158</v>
      </c>
      <c r="C34" s="292" t="s">
        <v>155</v>
      </c>
      <c r="D34" s="191" t="s">
        <v>531</v>
      </c>
      <c r="E34" s="188" t="s">
        <v>2</v>
      </c>
      <c r="F34" s="101">
        <v>55</v>
      </c>
      <c r="G34" s="101">
        <v>55</v>
      </c>
      <c r="H34" s="471">
        <v>55</v>
      </c>
      <c r="I34" s="291" t="s">
        <v>129</v>
      </c>
      <c r="J34" s="293">
        <v>25</v>
      </c>
      <c r="K34" s="293">
        <v>25</v>
      </c>
      <c r="L34" s="265" t="s">
        <v>888</v>
      </c>
      <c r="M34" s="558"/>
    </row>
    <row r="35" spans="1:13" ht="36" customHeight="1" x14ac:dyDescent="0.25">
      <c r="A35" s="191" t="s">
        <v>154</v>
      </c>
      <c r="B35" s="290" t="s">
        <v>158</v>
      </c>
      <c r="C35" s="292" t="s">
        <v>156</v>
      </c>
      <c r="D35" s="271" t="s">
        <v>745</v>
      </c>
      <c r="E35" s="188" t="s">
        <v>2</v>
      </c>
      <c r="F35" s="101">
        <v>10</v>
      </c>
      <c r="G35" s="101">
        <v>10</v>
      </c>
      <c r="H35" s="471">
        <v>10</v>
      </c>
      <c r="I35" s="291" t="s">
        <v>746</v>
      </c>
      <c r="J35" s="293">
        <v>10</v>
      </c>
      <c r="K35" s="293">
        <v>39</v>
      </c>
      <c r="L35" s="291" t="s">
        <v>1155</v>
      </c>
      <c r="M35" s="558"/>
    </row>
    <row r="36" spans="1:13" ht="17.25" customHeight="1" x14ac:dyDescent="0.25">
      <c r="A36" s="100" t="s">
        <v>154</v>
      </c>
      <c r="B36" s="264" t="s">
        <v>158</v>
      </c>
      <c r="C36" s="721" t="s">
        <v>147</v>
      </c>
      <c r="D36" s="721"/>
      <c r="E36" s="721"/>
      <c r="F36" s="121">
        <f t="shared" ref="F36:H36" si="6">+F34+F28+F35</f>
        <v>480</v>
      </c>
      <c r="G36" s="121">
        <f t="shared" ref="G36" si="7">+G34+G28+G35</f>
        <v>500</v>
      </c>
      <c r="H36" s="121">
        <f t="shared" si="6"/>
        <v>540</v>
      </c>
      <c r="I36" s="338"/>
      <c r="J36" s="240"/>
      <c r="K36" s="240"/>
      <c r="L36" s="338"/>
      <c r="M36" s="558"/>
    </row>
    <row r="37" spans="1:13" ht="18" customHeight="1" x14ac:dyDescent="0.25">
      <c r="A37" s="100" t="s">
        <v>154</v>
      </c>
      <c r="B37" s="721" t="s">
        <v>148</v>
      </c>
      <c r="C37" s="721"/>
      <c r="D37" s="721"/>
      <c r="E37" s="721"/>
      <c r="F37" s="121">
        <f t="shared" ref="F37:H37" si="8">+F36+F26+F23+F17+F12</f>
        <v>1676</v>
      </c>
      <c r="G37" s="121">
        <f t="shared" ref="G37" si="9">+G36+G26+G23+G17+G12</f>
        <v>1746.5</v>
      </c>
      <c r="H37" s="121">
        <f t="shared" si="8"/>
        <v>1767.1999999999998</v>
      </c>
      <c r="I37" s="338"/>
      <c r="J37" s="240"/>
      <c r="K37" s="240"/>
      <c r="L37" s="338"/>
      <c r="M37" s="558"/>
    </row>
    <row r="38" spans="1:13" ht="19.5" customHeight="1" x14ac:dyDescent="0.25">
      <c r="A38" s="100" t="s">
        <v>155</v>
      </c>
      <c r="B38" s="776" t="s">
        <v>596</v>
      </c>
      <c r="C38" s="776"/>
      <c r="D38" s="776"/>
      <c r="E38" s="776"/>
      <c r="F38" s="776"/>
      <c r="G38" s="776"/>
      <c r="H38" s="776"/>
      <c r="I38" s="776"/>
      <c r="J38" s="240"/>
      <c r="K38" s="240"/>
      <c r="L38" s="240"/>
      <c r="M38" s="558"/>
    </row>
    <row r="39" spans="1:13" ht="18.75" customHeight="1" x14ac:dyDescent="0.25">
      <c r="A39" s="100" t="s">
        <v>155</v>
      </c>
      <c r="B39" s="264" t="s">
        <v>154</v>
      </c>
      <c r="C39" s="776" t="s">
        <v>441</v>
      </c>
      <c r="D39" s="776"/>
      <c r="E39" s="776"/>
      <c r="F39" s="776"/>
      <c r="G39" s="776"/>
      <c r="H39" s="776"/>
      <c r="I39" s="776"/>
      <c r="J39" s="240"/>
      <c r="K39" s="240"/>
      <c r="L39" s="240"/>
      <c r="M39" s="558"/>
    </row>
    <row r="40" spans="1:13" ht="94.5" customHeight="1" x14ac:dyDescent="0.25">
      <c r="A40" s="266" t="s">
        <v>155</v>
      </c>
      <c r="B40" s="266" t="s">
        <v>154</v>
      </c>
      <c r="C40" s="346" t="s">
        <v>154</v>
      </c>
      <c r="D40" s="267" t="s">
        <v>440</v>
      </c>
      <c r="E40" s="265" t="s">
        <v>2</v>
      </c>
      <c r="F40" s="101">
        <v>30</v>
      </c>
      <c r="G40" s="101">
        <v>50</v>
      </c>
      <c r="H40" s="471">
        <v>44.1</v>
      </c>
      <c r="I40" s="267" t="s">
        <v>203</v>
      </c>
      <c r="J40" s="261">
        <v>5</v>
      </c>
      <c r="K40" s="261">
        <v>5</v>
      </c>
      <c r="L40" s="267" t="s">
        <v>983</v>
      </c>
      <c r="M40" s="558"/>
    </row>
    <row r="41" spans="1:13" ht="23.25" customHeight="1" x14ac:dyDescent="0.25">
      <c r="A41" s="729" t="s">
        <v>155</v>
      </c>
      <c r="B41" s="729" t="s">
        <v>154</v>
      </c>
      <c r="C41" s="752" t="s">
        <v>155</v>
      </c>
      <c r="D41" s="686" t="s">
        <v>288</v>
      </c>
      <c r="E41" s="265" t="s">
        <v>2</v>
      </c>
      <c r="F41" s="101">
        <v>0</v>
      </c>
      <c r="G41" s="101">
        <v>0</v>
      </c>
      <c r="H41" s="471">
        <v>0</v>
      </c>
      <c r="I41" s="686" t="s">
        <v>200</v>
      </c>
      <c r="J41" s="687">
        <v>1</v>
      </c>
      <c r="K41" s="687">
        <v>1</v>
      </c>
      <c r="L41" s="686" t="s">
        <v>979</v>
      </c>
      <c r="M41" s="558"/>
    </row>
    <row r="42" spans="1:13" ht="23.25" customHeight="1" x14ac:dyDescent="0.25">
      <c r="A42" s="729"/>
      <c r="B42" s="729"/>
      <c r="C42" s="752"/>
      <c r="D42" s="686"/>
      <c r="E42" s="265" t="s">
        <v>4</v>
      </c>
      <c r="F42" s="101">
        <v>15</v>
      </c>
      <c r="G42" s="101">
        <v>15</v>
      </c>
      <c r="H42" s="471">
        <v>14.4</v>
      </c>
      <c r="I42" s="686"/>
      <c r="J42" s="688"/>
      <c r="K42" s="688"/>
      <c r="L42" s="686"/>
      <c r="M42" s="558"/>
    </row>
    <row r="43" spans="1:13" ht="29.25" customHeight="1" x14ac:dyDescent="0.25">
      <c r="A43" s="722" t="s">
        <v>155</v>
      </c>
      <c r="B43" s="722" t="s">
        <v>156</v>
      </c>
      <c r="C43" s="739" t="s">
        <v>156</v>
      </c>
      <c r="D43" s="693" t="s">
        <v>366</v>
      </c>
      <c r="E43" s="265" t="s">
        <v>2</v>
      </c>
      <c r="F43" s="101">
        <v>80</v>
      </c>
      <c r="G43" s="101">
        <v>0</v>
      </c>
      <c r="H43" s="471">
        <v>0</v>
      </c>
      <c r="I43" s="693" t="s">
        <v>694</v>
      </c>
      <c r="J43" s="732"/>
      <c r="K43" s="732"/>
      <c r="L43" s="693" t="s">
        <v>1204</v>
      </c>
      <c r="M43" s="558"/>
    </row>
    <row r="44" spans="1:13" ht="24" customHeight="1" x14ac:dyDescent="0.25">
      <c r="A44" s="723"/>
      <c r="B44" s="723"/>
      <c r="C44" s="740"/>
      <c r="D44" s="694"/>
      <c r="E44" s="265" t="s">
        <v>5</v>
      </c>
      <c r="F44" s="101">
        <v>120</v>
      </c>
      <c r="G44" s="101">
        <v>0</v>
      </c>
      <c r="H44" s="471">
        <v>0</v>
      </c>
      <c r="I44" s="694"/>
      <c r="J44" s="733"/>
      <c r="K44" s="733"/>
      <c r="L44" s="694"/>
      <c r="M44" s="558"/>
    </row>
    <row r="45" spans="1:13" ht="46.5" customHeight="1" x14ac:dyDescent="0.25">
      <c r="A45" s="290" t="s">
        <v>155</v>
      </c>
      <c r="B45" s="290" t="s">
        <v>154</v>
      </c>
      <c r="C45" s="292" t="s">
        <v>157</v>
      </c>
      <c r="D45" s="265" t="s">
        <v>638</v>
      </c>
      <c r="E45" s="265" t="s">
        <v>2</v>
      </c>
      <c r="F45" s="101">
        <v>15</v>
      </c>
      <c r="G45" s="101">
        <v>30</v>
      </c>
      <c r="H45" s="471">
        <v>19.7</v>
      </c>
      <c r="I45" s="265" t="s">
        <v>694</v>
      </c>
      <c r="J45" s="208" t="s">
        <v>553</v>
      </c>
      <c r="K45" s="263" t="s">
        <v>553</v>
      </c>
      <c r="L45" s="265" t="s">
        <v>980</v>
      </c>
      <c r="M45" s="558"/>
    </row>
    <row r="46" spans="1:13" ht="56.25" customHeight="1" x14ac:dyDescent="0.25">
      <c r="A46" s="290" t="s">
        <v>155</v>
      </c>
      <c r="B46" s="290" t="s">
        <v>154</v>
      </c>
      <c r="C46" s="292" t="s">
        <v>158</v>
      </c>
      <c r="D46" s="265" t="s">
        <v>533</v>
      </c>
      <c r="E46" s="265" t="s">
        <v>2</v>
      </c>
      <c r="F46" s="101">
        <v>65</v>
      </c>
      <c r="G46" s="101">
        <v>65</v>
      </c>
      <c r="H46" s="471">
        <v>65</v>
      </c>
      <c r="I46" s="265" t="s">
        <v>534</v>
      </c>
      <c r="J46" s="208">
        <v>1</v>
      </c>
      <c r="K46" s="208">
        <v>1</v>
      </c>
      <c r="L46" s="265" t="s">
        <v>982</v>
      </c>
      <c r="M46" s="558"/>
    </row>
    <row r="47" spans="1:13" ht="18.75" customHeight="1" x14ac:dyDescent="0.25">
      <c r="A47" s="100" t="s">
        <v>155</v>
      </c>
      <c r="B47" s="264" t="s">
        <v>154</v>
      </c>
      <c r="C47" s="721" t="s">
        <v>147</v>
      </c>
      <c r="D47" s="721"/>
      <c r="E47" s="721"/>
      <c r="F47" s="121">
        <f t="shared" ref="F47:H47" si="10">SUM(F40:F46)</f>
        <v>325</v>
      </c>
      <c r="G47" s="121">
        <f t="shared" si="10"/>
        <v>160</v>
      </c>
      <c r="H47" s="121">
        <f t="shared" si="10"/>
        <v>143.19999999999999</v>
      </c>
      <c r="I47" s="213"/>
      <c r="J47" s="347"/>
      <c r="K47" s="347"/>
      <c r="L47" s="213"/>
      <c r="M47" s="558"/>
    </row>
    <row r="48" spans="1:13" ht="21.75" customHeight="1" x14ac:dyDescent="0.25">
      <c r="A48" s="100" t="s">
        <v>155</v>
      </c>
      <c r="B48" s="721" t="s">
        <v>148</v>
      </c>
      <c r="C48" s="721"/>
      <c r="D48" s="721"/>
      <c r="E48" s="721"/>
      <c r="F48" s="121">
        <f t="shared" ref="F48:H48" si="11">+F47</f>
        <v>325</v>
      </c>
      <c r="G48" s="121">
        <f t="shared" si="11"/>
        <v>160</v>
      </c>
      <c r="H48" s="121">
        <f t="shared" si="11"/>
        <v>143.19999999999999</v>
      </c>
      <c r="I48" s="291"/>
      <c r="J48" s="293"/>
      <c r="K48" s="293"/>
      <c r="L48" s="291"/>
      <c r="M48" s="558"/>
    </row>
    <row r="49" spans="1:13" ht="19.5" customHeight="1" x14ac:dyDescent="0.25">
      <c r="A49" s="788" t="s">
        <v>149</v>
      </c>
      <c r="B49" s="788"/>
      <c r="C49" s="788"/>
      <c r="D49" s="788"/>
      <c r="E49" s="788"/>
      <c r="F49" s="214">
        <f t="shared" ref="F49:H49" si="12">+F48+F37</f>
        <v>2001</v>
      </c>
      <c r="G49" s="214">
        <f t="shared" si="12"/>
        <v>1906.5</v>
      </c>
      <c r="H49" s="214">
        <f t="shared" si="12"/>
        <v>1910.3999999999999</v>
      </c>
      <c r="I49" s="555"/>
      <c r="L49" s="413"/>
    </row>
    <row r="50" spans="1:13" ht="18" customHeight="1" x14ac:dyDescent="0.25">
      <c r="A50" s="801" t="s">
        <v>169</v>
      </c>
      <c r="B50" s="802"/>
      <c r="C50" s="802"/>
      <c r="D50" s="802"/>
      <c r="E50" s="803"/>
      <c r="F50" s="213"/>
      <c r="G50" s="213"/>
      <c r="H50" s="213"/>
      <c r="I50" s="555"/>
      <c r="L50" s="413"/>
    </row>
    <row r="51" spans="1:13" x14ac:dyDescent="0.25">
      <c r="A51" s="798" t="s">
        <v>19</v>
      </c>
      <c r="B51" s="799"/>
      <c r="C51" s="799"/>
      <c r="D51" s="799"/>
      <c r="E51" s="800"/>
      <c r="F51" s="183">
        <f t="shared" ref="F51:H51" si="13">SUM(F52:F57)</f>
        <v>1849.8</v>
      </c>
      <c r="G51" s="183">
        <f t="shared" si="13"/>
        <v>1875.3</v>
      </c>
      <c r="H51" s="183">
        <f t="shared" si="13"/>
        <v>1879.7999999999997</v>
      </c>
      <c r="I51" s="555"/>
      <c r="L51" s="413"/>
    </row>
    <row r="52" spans="1:13" ht="15.75" customHeight="1" x14ac:dyDescent="0.25">
      <c r="A52" s="785" t="s">
        <v>207</v>
      </c>
      <c r="B52" s="786"/>
      <c r="C52" s="786"/>
      <c r="D52" s="786"/>
      <c r="E52" s="787"/>
      <c r="F52" s="106">
        <f t="shared" ref="F52:H52" si="14">+F46+F45+F43+F41+F40+F34+F28+F25+F22+F21+F19+F14+F11+F35</f>
        <v>1710.8</v>
      </c>
      <c r="G52" s="106">
        <f>+G46+G45+G43+G41+G40+G34+G28+G25+G22+G21+G19+G14+G11+G35</f>
        <v>1716.8</v>
      </c>
      <c r="H52" s="606">
        <f t="shared" si="14"/>
        <v>1725.6999999999998</v>
      </c>
      <c r="I52" s="555"/>
      <c r="J52" s="348"/>
      <c r="K52" s="348"/>
      <c r="L52" s="413"/>
    </row>
    <row r="53" spans="1:13" ht="17.25" customHeight="1" x14ac:dyDescent="0.25">
      <c r="A53" s="785" t="s">
        <v>208</v>
      </c>
      <c r="B53" s="786"/>
      <c r="C53" s="786"/>
      <c r="D53" s="786"/>
      <c r="E53" s="787"/>
      <c r="F53" s="107">
        <f t="shared" ref="F53:H53" si="15">+F15</f>
        <v>55.3</v>
      </c>
      <c r="G53" s="107">
        <f t="shared" ref="G53" si="16">+G15</f>
        <v>55.3</v>
      </c>
      <c r="H53" s="611">
        <f t="shared" si="15"/>
        <v>55.3</v>
      </c>
      <c r="I53" s="555"/>
      <c r="L53" s="413"/>
    </row>
    <row r="54" spans="1:13" ht="15.75" customHeight="1" x14ac:dyDescent="0.25">
      <c r="A54" s="785" t="s">
        <v>209</v>
      </c>
      <c r="B54" s="786"/>
      <c r="C54" s="786"/>
      <c r="D54" s="786"/>
      <c r="E54" s="787"/>
      <c r="F54" s="349"/>
      <c r="G54" s="107"/>
      <c r="H54" s="611"/>
      <c r="I54" s="555"/>
      <c r="L54" s="413"/>
    </row>
    <row r="55" spans="1:13" ht="14.25" customHeight="1" x14ac:dyDescent="0.25">
      <c r="A55" s="785" t="s">
        <v>210</v>
      </c>
      <c r="B55" s="786"/>
      <c r="C55" s="786"/>
      <c r="D55" s="786"/>
      <c r="E55" s="787"/>
      <c r="F55" s="349">
        <f>+F16</f>
        <v>83.7</v>
      </c>
      <c r="G55" s="107">
        <f>+G16</f>
        <v>103.2</v>
      </c>
      <c r="H55" s="611">
        <f>+H16</f>
        <v>98.8</v>
      </c>
      <c r="I55" s="555"/>
      <c r="L55" s="413"/>
    </row>
    <row r="56" spans="1:13" ht="14.25" customHeight="1" x14ac:dyDescent="0.25">
      <c r="A56" s="785" t="s">
        <v>211</v>
      </c>
      <c r="B56" s="786"/>
      <c r="C56" s="786"/>
      <c r="D56" s="786"/>
      <c r="E56" s="787"/>
      <c r="F56" s="349"/>
      <c r="G56" s="107"/>
      <c r="H56" s="611"/>
      <c r="I56" s="555"/>
      <c r="L56" s="413"/>
    </row>
    <row r="57" spans="1:13" ht="13.5" customHeight="1" x14ac:dyDescent="0.25">
      <c r="A57" s="785" t="s">
        <v>212</v>
      </c>
      <c r="B57" s="786"/>
      <c r="C57" s="786"/>
      <c r="D57" s="786"/>
      <c r="E57" s="787"/>
      <c r="F57" s="349"/>
      <c r="G57" s="107"/>
      <c r="H57" s="611"/>
      <c r="I57" s="555"/>
      <c r="L57" s="413"/>
    </row>
    <row r="58" spans="1:13" ht="15.75" customHeight="1" x14ac:dyDescent="0.25">
      <c r="A58" s="804" t="s">
        <v>18</v>
      </c>
      <c r="B58" s="805"/>
      <c r="C58" s="805"/>
      <c r="D58" s="805"/>
      <c r="E58" s="806"/>
      <c r="F58" s="183">
        <f t="shared" ref="F58:H58" si="17">SUM(F59:F62)</f>
        <v>151.19999999999999</v>
      </c>
      <c r="G58" s="183">
        <f t="shared" si="17"/>
        <v>31.2</v>
      </c>
      <c r="H58" s="183">
        <f t="shared" si="17"/>
        <v>30.6</v>
      </c>
      <c r="I58" s="555"/>
      <c r="L58" s="413"/>
    </row>
    <row r="59" spans="1:13" ht="14.25" customHeight="1" x14ac:dyDescent="0.25">
      <c r="A59" s="785" t="s">
        <v>213</v>
      </c>
      <c r="B59" s="786"/>
      <c r="C59" s="786"/>
      <c r="D59" s="786"/>
      <c r="E59" s="787"/>
      <c r="F59" s="107">
        <f t="shared" ref="F59:H59" si="18">+F42</f>
        <v>15</v>
      </c>
      <c r="G59" s="107">
        <f t="shared" ref="G59" si="19">+G42</f>
        <v>15</v>
      </c>
      <c r="H59" s="611">
        <f t="shared" si="18"/>
        <v>14.4</v>
      </c>
      <c r="I59" s="555"/>
      <c r="L59" s="413"/>
    </row>
    <row r="60" spans="1:13" x14ac:dyDescent="0.25">
      <c r="A60" s="785" t="s">
        <v>214</v>
      </c>
      <c r="B60" s="786"/>
      <c r="C60" s="786"/>
      <c r="D60" s="786"/>
      <c r="E60" s="787"/>
      <c r="F60" s="107">
        <f t="shared" ref="F60:H60" si="20">+F44+F20</f>
        <v>136.19999999999999</v>
      </c>
      <c r="G60" s="107">
        <f t="shared" ref="G60" si="21">+G44+G20</f>
        <v>16.2</v>
      </c>
      <c r="H60" s="611">
        <f t="shared" si="20"/>
        <v>16.2</v>
      </c>
      <c r="I60" s="555"/>
      <c r="L60" s="413"/>
    </row>
    <row r="61" spans="1:13" ht="14.25" customHeight="1" x14ac:dyDescent="0.25">
      <c r="A61" s="785" t="s">
        <v>215</v>
      </c>
      <c r="B61" s="786"/>
      <c r="C61" s="786"/>
      <c r="D61" s="786"/>
      <c r="E61" s="787"/>
      <c r="F61" s="349"/>
      <c r="G61" s="107"/>
      <c r="H61" s="611"/>
      <c r="I61" s="413"/>
      <c r="L61" s="413"/>
    </row>
    <row r="62" spans="1:13" x14ac:dyDescent="0.25">
      <c r="A62" s="785" t="s">
        <v>216</v>
      </c>
      <c r="B62" s="786"/>
      <c r="C62" s="786"/>
      <c r="D62" s="786"/>
      <c r="E62" s="787"/>
      <c r="F62" s="349"/>
      <c r="G62" s="107"/>
      <c r="H62" s="611"/>
      <c r="I62" s="413"/>
      <c r="L62" s="413"/>
    </row>
    <row r="63" spans="1:13" s="18" customFormat="1" ht="17.25" customHeight="1" x14ac:dyDescent="0.25">
      <c r="A63" s="676" t="s">
        <v>1191</v>
      </c>
      <c r="B63" s="676"/>
      <c r="C63" s="676"/>
      <c r="D63" s="676"/>
      <c r="E63" s="676"/>
      <c r="F63" s="676"/>
      <c r="G63" s="676"/>
      <c r="H63" s="676"/>
      <c r="I63" s="614"/>
      <c r="J63" s="615"/>
      <c r="K63" s="615"/>
      <c r="L63" s="614"/>
      <c r="M63" s="616"/>
    </row>
    <row r="64" spans="1:13" s="395" customFormat="1" ht="17.25" customHeight="1" x14ac:dyDescent="0.25">
      <c r="A64" s="676" t="s">
        <v>1192</v>
      </c>
      <c r="B64" s="676"/>
      <c r="C64" s="676"/>
      <c r="D64" s="676"/>
      <c r="E64" s="676"/>
      <c r="F64" s="676"/>
      <c r="G64" s="676"/>
      <c r="H64" s="676"/>
      <c r="I64" s="617"/>
    </row>
  </sheetData>
  <mergeCells count="80">
    <mergeCell ref="L41:L42"/>
    <mergeCell ref="A58:E58"/>
    <mergeCell ref="A43:A44"/>
    <mergeCell ref="A64:H64"/>
    <mergeCell ref="A63:H63"/>
    <mergeCell ref="L43:L44"/>
    <mergeCell ref="D41:D42"/>
    <mergeCell ref="C47:E47"/>
    <mergeCell ref="B43:B44"/>
    <mergeCell ref="A41:A42"/>
    <mergeCell ref="K41:K42"/>
    <mergeCell ref="K43:K44"/>
    <mergeCell ref="J41:J42"/>
    <mergeCell ref="J43:J44"/>
    <mergeCell ref="A62:E62"/>
    <mergeCell ref="A61:E61"/>
    <mergeCell ref="A59:E59"/>
    <mergeCell ref="A55:E55"/>
    <mergeCell ref="A60:E60"/>
    <mergeCell ref="A56:E56"/>
    <mergeCell ref="C36:E36"/>
    <mergeCell ref="B37:E37"/>
    <mergeCell ref="A52:E52"/>
    <mergeCell ref="A51:E51"/>
    <mergeCell ref="B48:E48"/>
    <mergeCell ref="A50:E50"/>
    <mergeCell ref="C23:E23"/>
    <mergeCell ref="C27:I27"/>
    <mergeCell ref="C24:I24"/>
    <mergeCell ref="D43:D44"/>
    <mergeCell ref="B41:B42"/>
    <mergeCell ref="I41:I42"/>
    <mergeCell ref="C41:C42"/>
    <mergeCell ref="C43:C44"/>
    <mergeCell ref="J1:L1"/>
    <mergeCell ref="E4:E7"/>
    <mergeCell ref="A2:L2"/>
    <mergeCell ref="L5:L7"/>
    <mergeCell ref="I3:L3"/>
    <mergeCell ref="G4:G7"/>
    <mergeCell ref="J5:J7"/>
    <mergeCell ref="K5:K7"/>
    <mergeCell ref="A4:A7"/>
    <mergeCell ref="B4:B7"/>
    <mergeCell ref="C4:C7"/>
    <mergeCell ref="F4:F7"/>
    <mergeCell ref="D4:D7"/>
    <mergeCell ref="H4:H7"/>
    <mergeCell ref="I4:L4"/>
    <mergeCell ref="I5:I7"/>
    <mergeCell ref="L19:L20"/>
    <mergeCell ref="L14:L16"/>
    <mergeCell ref="D14:D16"/>
    <mergeCell ref="A57:E57"/>
    <mergeCell ref="A49:E49"/>
    <mergeCell ref="J14:J16"/>
    <mergeCell ref="J19:J20"/>
    <mergeCell ref="K14:K16"/>
    <mergeCell ref="K19:K20"/>
    <mergeCell ref="I14:I16"/>
    <mergeCell ref="C39:I39"/>
    <mergeCell ref="C26:E26"/>
    <mergeCell ref="B38:I38"/>
    <mergeCell ref="I43:I44"/>
    <mergeCell ref="A54:E54"/>
    <mergeCell ref="A53:E53"/>
    <mergeCell ref="A8:I8"/>
    <mergeCell ref="B9:I9"/>
    <mergeCell ref="B19:B20"/>
    <mergeCell ref="A19:A20"/>
    <mergeCell ref="C18:I18"/>
    <mergeCell ref="A14:A16"/>
    <mergeCell ref="I19:I20"/>
    <mergeCell ref="C14:C16"/>
    <mergeCell ref="C19:C20"/>
    <mergeCell ref="D19:D20"/>
    <mergeCell ref="C13:I13"/>
    <mergeCell ref="C12:E12"/>
    <mergeCell ref="C10:I10"/>
    <mergeCell ref="B14:B16"/>
  </mergeCells>
  <phoneticPr fontId="17" type="noConversion"/>
  <pageMargins left="0.19685039370078741" right="0.19685039370078741" top="0.51181102362204722" bottom="0.19685039370078741" header="0" footer="0"/>
  <pageSetup paperSize="9" scale="7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102"/>
  <sheetViews>
    <sheetView zoomScaleNormal="100" workbookViewId="0">
      <pane ySplit="7" topLeftCell="A8" activePane="bottomLeft" state="frozen"/>
      <selection activeCell="F27" sqref="F27"/>
      <selection pane="bottomLeft" activeCell="D1" sqref="D1"/>
    </sheetView>
  </sheetViews>
  <sheetFormatPr defaultColWidth="9.109375" defaultRowHeight="13.2" x14ac:dyDescent="0.25"/>
  <cols>
    <col min="1" max="1" width="4" style="28" customWidth="1"/>
    <col min="2" max="2" width="4.109375" style="28" customWidth="1"/>
    <col min="3" max="3" width="3.5546875" style="49" customWidth="1"/>
    <col min="4" max="4" width="39.88671875" style="27" customWidth="1"/>
    <col min="5" max="5" width="6.88671875" style="27" customWidth="1"/>
    <col min="6" max="6" width="12.88671875" style="26" customWidth="1"/>
    <col min="7" max="7" width="13.44140625" style="26" customWidth="1"/>
    <col min="8" max="8" width="12.33203125" style="26" customWidth="1"/>
    <col min="9" max="9" width="28" style="23" customWidth="1"/>
    <col min="10" max="11" width="6.109375" style="185" customWidth="1"/>
    <col min="12" max="12" width="41.33203125" style="23" customWidth="1"/>
    <col min="13" max="13" width="7" style="560" customWidth="1"/>
    <col min="14" max="16384" width="9.109375" style="5"/>
  </cols>
  <sheetData>
    <row r="1" spans="1:13" ht="18.75" customHeight="1" x14ac:dyDescent="0.25">
      <c r="J1" s="636" t="s">
        <v>787</v>
      </c>
      <c r="K1" s="636"/>
      <c r="L1" s="636"/>
    </row>
    <row r="2" spans="1:13" ht="23.25" customHeight="1" x14ac:dyDescent="0.25">
      <c r="A2" s="829" t="s">
        <v>845</v>
      </c>
      <c r="B2" s="829"/>
      <c r="C2" s="829"/>
      <c r="D2" s="829"/>
      <c r="E2" s="829"/>
      <c r="F2" s="829"/>
      <c r="G2" s="829"/>
      <c r="H2" s="829"/>
      <c r="I2" s="829"/>
      <c r="J2" s="829"/>
      <c r="K2" s="829"/>
      <c r="L2" s="829"/>
    </row>
    <row r="3" spans="1:13" ht="18" customHeight="1" x14ac:dyDescent="0.25">
      <c r="A3" s="842"/>
      <c r="B3" s="842"/>
      <c r="C3" s="842"/>
      <c r="D3" s="842"/>
      <c r="E3" s="842"/>
      <c r="F3" s="842"/>
      <c r="G3" s="842"/>
      <c r="H3" s="842"/>
      <c r="I3" s="842"/>
      <c r="J3" s="842"/>
      <c r="K3" s="842"/>
      <c r="L3" s="842"/>
    </row>
    <row r="4" spans="1:13" s="9" customFormat="1" ht="16.5" customHeight="1" x14ac:dyDescent="0.25">
      <c r="A4" s="649" t="s">
        <v>141</v>
      </c>
      <c r="B4" s="649" t="s">
        <v>142</v>
      </c>
      <c r="C4" s="649" t="s">
        <v>143</v>
      </c>
      <c r="D4" s="666" t="s">
        <v>144</v>
      </c>
      <c r="E4" s="649" t="s">
        <v>140</v>
      </c>
      <c r="F4" s="650" t="s">
        <v>840</v>
      </c>
      <c r="G4" s="650" t="s">
        <v>841</v>
      </c>
      <c r="H4" s="650" t="s">
        <v>946</v>
      </c>
      <c r="I4" s="650" t="s">
        <v>145</v>
      </c>
      <c r="J4" s="650"/>
      <c r="K4" s="650"/>
      <c r="L4" s="650"/>
      <c r="M4" s="561"/>
    </row>
    <row r="5" spans="1:13" s="9" customFormat="1" ht="12" customHeight="1" x14ac:dyDescent="0.25">
      <c r="A5" s="649"/>
      <c r="B5" s="649"/>
      <c r="C5" s="649"/>
      <c r="D5" s="666"/>
      <c r="E5" s="649"/>
      <c r="F5" s="650"/>
      <c r="G5" s="650"/>
      <c r="H5" s="650"/>
      <c r="I5" s="654" t="s">
        <v>146</v>
      </c>
      <c r="J5" s="638" t="s">
        <v>836</v>
      </c>
      <c r="K5" s="638" t="s">
        <v>837</v>
      </c>
      <c r="L5" s="653" t="s">
        <v>838</v>
      </c>
      <c r="M5" s="561"/>
    </row>
    <row r="6" spans="1:13" s="9" customFormat="1" ht="12" customHeight="1" x14ac:dyDescent="0.25">
      <c r="A6" s="649"/>
      <c r="B6" s="649"/>
      <c r="C6" s="649"/>
      <c r="D6" s="666"/>
      <c r="E6" s="649"/>
      <c r="F6" s="650"/>
      <c r="G6" s="650"/>
      <c r="H6" s="650"/>
      <c r="I6" s="654"/>
      <c r="J6" s="638"/>
      <c r="K6" s="638"/>
      <c r="L6" s="654"/>
      <c r="M6" s="561"/>
    </row>
    <row r="7" spans="1:13" s="9" customFormat="1" ht="81.75" customHeight="1" x14ac:dyDescent="0.25">
      <c r="A7" s="649"/>
      <c r="B7" s="649"/>
      <c r="C7" s="649"/>
      <c r="D7" s="666"/>
      <c r="E7" s="649"/>
      <c r="F7" s="650"/>
      <c r="G7" s="650"/>
      <c r="H7" s="650"/>
      <c r="I7" s="655"/>
      <c r="J7" s="638"/>
      <c r="K7" s="638"/>
      <c r="L7" s="655"/>
      <c r="M7" s="561"/>
    </row>
    <row r="8" spans="1:13" s="9" customFormat="1" ht="27" customHeight="1" x14ac:dyDescent="0.25">
      <c r="A8" s="832" t="s">
        <v>263</v>
      </c>
      <c r="B8" s="833"/>
      <c r="C8" s="833"/>
      <c r="D8" s="833"/>
      <c r="E8" s="833"/>
      <c r="F8" s="833"/>
      <c r="G8" s="833"/>
      <c r="H8" s="833"/>
      <c r="I8" s="833"/>
      <c r="J8" s="833"/>
      <c r="K8" s="833"/>
      <c r="L8" s="834"/>
      <c r="M8" s="561"/>
    </row>
    <row r="9" spans="1:13" s="9" customFormat="1" ht="16.5" customHeight="1" x14ac:dyDescent="0.25">
      <c r="A9" s="350" t="s">
        <v>154</v>
      </c>
      <c r="B9" s="816" t="s">
        <v>639</v>
      </c>
      <c r="C9" s="816"/>
      <c r="D9" s="816"/>
      <c r="E9" s="816"/>
      <c r="F9" s="816"/>
      <c r="G9" s="816"/>
      <c r="H9" s="816"/>
      <c r="I9" s="816"/>
      <c r="J9" s="816"/>
      <c r="K9" s="816"/>
      <c r="L9" s="816"/>
      <c r="M9" s="561"/>
    </row>
    <row r="10" spans="1:13" s="9" customFormat="1" ht="19.5" customHeight="1" x14ac:dyDescent="0.25">
      <c r="A10" s="350" t="s">
        <v>154</v>
      </c>
      <c r="B10" s="10" t="s">
        <v>154</v>
      </c>
      <c r="C10" s="816" t="s">
        <v>359</v>
      </c>
      <c r="D10" s="816"/>
      <c r="E10" s="816"/>
      <c r="F10" s="816"/>
      <c r="G10" s="816"/>
      <c r="H10" s="816"/>
      <c r="I10" s="816"/>
      <c r="J10" s="816"/>
      <c r="K10" s="816"/>
      <c r="L10" s="816"/>
      <c r="M10" s="561"/>
    </row>
    <row r="11" spans="1:13" ht="35.25" customHeight="1" x14ac:dyDescent="0.25">
      <c r="A11" s="814" t="s">
        <v>154</v>
      </c>
      <c r="B11" s="831" t="s">
        <v>154</v>
      </c>
      <c r="C11" s="669" t="s">
        <v>154</v>
      </c>
      <c r="D11" s="817" t="s">
        <v>809</v>
      </c>
      <c r="E11" s="200" t="s">
        <v>2</v>
      </c>
      <c r="F11" s="198">
        <v>1047.4000000000001</v>
      </c>
      <c r="G11" s="198">
        <v>1057</v>
      </c>
      <c r="H11" s="469">
        <v>1057.5999999999999</v>
      </c>
      <c r="I11" s="206" t="s">
        <v>130</v>
      </c>
      <c r="J11" s="351" t="s">
        <v>576</v>
      </c>
      <c r="K11" s="351">
        <v>368.6</v>
      </c>
      <c r="L11" s="840" t="s">
        <v>1205</v>
      </c>
      <c r="M11" s="562"/>
    </row>
    <row r="12" spans="1:13" ht="35.25" customHeight="1" x14ac:dyDescent="0.25">
      <c r="A12" s="835"/>
      <c r="B12" s="831"/>
      <c r="C12" s="669"/>
      <c r="D12" s="817"/>
      <c r="E12" s="200" t="s">
        <v>21</v>
      </c>
      <c r="F12" s="198">
        <v>8.6999999999999993</v>
      </c>
      <c r="G12" s="198">
        <v>8.6999999999999993</v>
      </c>
      <c r="H12" s="469">
        <v>7.2</v>
      </c>
      <c r="I12" s="837" t="s">
        <v>246</v>
      </c>
      <c r="J12" s="808" t="s">
        <v>577</v>
      </c>
      <c r="K12" s="808">
        <v>187.2</v>
      </c>
      <c r="L12" s="850"/>
      <c r="M12" s="562"/>
    </row>
    <row r="13" spans="1:13" ht="25.5" customHeight="1" x14ac:dyDescent="0.25">
      <c r="A13" s="835"/>
      <c r="B13" s="831"/>
      <c r="C13" s="669"/>
      <c r="D13" s="817"/>
      <c r="E13" s="200" t="s">
        <v>17</v>
      </c>
      <c r="F13" s="198">
        <v>65.099999999999994</v>
      </c>
      <c r="G13" s="198">
        <v>65.099999999999994</v>
      </c>
      <c r="H13" s="469">
        <v>65.099999999999994</v>
      </c>
      <c r="I13" s="837"/>
      <c r="J13" s="808"/>
      <c r="K13" s="808"/>
      <c r="L13" s="850"/>
      <c r="M13" s="562"/>
    </row>
    <row r="14" spans="1:13" ht="26.25" customHeight="1" x14ac:dyDescent="0.25">
      <c r="A14" s="814" t="s">
        <v>154</v>
      </c>
      <c r="B14" s="831" t="s">
        <v>154</v>
      </c>
      <c r="C14" s="669" t="s">
        <v>155</v>
      </c>
      <c r="D14" s="817" t="s">
        <v>360</v>
      </c>
      <c r="E14" s="200" t="s">
        <v>2</v>
      </c>
      <c r="F14" s="198">
        <v>10</v>
      </c>
      <c r="G14" s="198">
        <v>10</v>
      </c>
      <c r="H14" s="469">
        <v>10</v>
      </c>
      <c r="I14" s="656" t="s">
        <v>313</v>
      </c>
      <c r="J14" s="807">
        <v>5</v>
      </c>
      <c r="K14" s="807">
        <v>10</v>
      </c>
      <c r="L14" s="850"/>
      <c r="M14" s="562"/>
    </row>
    <row r="15" spans="1:13" ht="30.75" customHeight="1" x14ac:dyDescent="0.25">
      <c r="A15" s="815"/>
      <c r="B15" s="831"/>
      <c r="C15" s="669"/>
      <c r="D15" s="817"/>
      <c r="E15" s="200" t="s">
        <v>5</v>
      </c>
      <c r="F15" s="198">
        <v>10</v>
      </c>
      <c r="G15" s="198">
        <v>10</v>
      </c>
      <c r="H15" s="469">
        <v>9.6</v>
      </c>
      <c r="I15" s="667"/>
      <c r="J15" s="807"/>
      <c r="K15" s="807"/>
      <c r="L15" s="850"/>
      <c r="M15" s="562"/>
    </row>
    <row r="16" spans="1:13" ht="18" customHeight="1" x14ac:dyDescent="0.25">
      <c r="A16" s="350" t="s">
        <v>154</v>
      </c>
      <c r="B16" s="10" t="s">
        <v>154</v>
      </c>
      <c r="C16" s="692" t="s">
        <v>147</v>
      </c>
      <c r="D16" s="692"/>
      <c r="E16" s="692"/>
      <c r="F16" s="81">
        <f>SUM(F11:F15)</f>
        <v>1141.2</v>
      </c>
      <c r="G16" s="81">
        <f>SUM(G11:G15)</f>
        <v>1150.8</v>
      </c>
      <c r="H16" s="81">
        <f>SUM(H11:H15)</f>
        <v>1149.4999999999998</v>
      </c>
      <c r="I16" s="167"/>
      <c r="J16" s="202"/>
      <c r="K16" s="202"/>
      <c r="L16" s="841"/>
      <c r="M16" s="562"/>
    </row>
    <row r="17" spans="1:13" ht="18.75" customHeight="1" x14ac:dyDescent="0.25">
      <c r="A17" s="350" t="s">
        <v>154</v>
      </c>
      <c r="B17" s="692" t="s">
        <v>148</v>
      </c>
      <c r="C17" s="692"/>
      <c r="D17" s="692"/>
      <c r="E17" s="692"/>
      <c r="F17" s="81">
        <f t="shared" ref="F17:H17" si="0">+F16</f>
        <v>1141.2</v>
      </c>
      <c r="G17" s="81">
        <f t="shared" ref="G17" si="1">+G16</f>
        <v>1150.8</v>
      </c>
      <c r="H17" s="81">
        <f t="shared" si="0"/>
        <v>1149.4999999999998</v>
      </c>
      <c r="I17" s="167"/>
      <c r="J17" s="202"/>
      <c r="K17" s="202"/>
      <c r="L17" s="167"/>
      <c r="M17" s="562"/>
    </row>
    <row r="18" spans="1:13" ht="15.75" customHeight="1" x14ac:dyDescent="0.25">
      <c r="A18" s="352" t="s">
        <v>155</v>
      </c>
      <c r="B18" s="818" t="s">
        <v>558</v>
      </c>
      <c r="C18" s="818"/>
      <c r="D18" s="818"/>
      <c r="E18" s="818"/>
      <c r="F18" s="818"/>
      <c r="G18" s="818"/>
      <c r="H18" s="818"/>
      <c r="I18" s="818"/>
      <c r="J18" s="818"/>
      <c r="K18" s="818"/>
      <c r="L18" s="818"/>
      <c r="M18" s="562"/>
    </row>
    <row r="19" spans="1:13" ht="15.75" customHeight="1" x14ac:dyDescent="0.25">
      <c r="A19" s="353" t="s">
        <v>155</v>
      </c>
      <c r="B19" s="10" t="s">
        <v>154</v>
      </c>
      <c r="C19" s="816" t="s">
        <v>131</v>
      </c>
      <c r="D19" s="816"/>
      <c r="E19" s="816"/>
      <c r="F19" s="816"/>
      <c r="G19" s="816"/>
      <c r="H19" s="816"/>
      <c r="I19" s="816"/>
      <c r="J19" s="816"/>
      <c r="K19" s="816"/>
      <c r="L19" s="816"/>
      <c r="M19" s="562"/>
    </row>
    <row r="20" spans="1:13" ht="36" customHeight="1" x14ac:dyDescent="0.25">
      <c r="A20" s="669" t="s">
        <v>155</v>
      </c>
      <c r="B20" s="644" t="s">
        <v>154</v>
      </c>
      <c r="C20" s="644" t="s">
        <v>154</v>
      </c>
      <c r="D20" s="661" t="s">
        <v>361</v>
      </c>
      <c r="E20" s="249" t="s">
        <v>2</v>
      </c>
      <c r="F20" s="198">
        <v>517.9</v>
      </c>
      <c r="G20" s="198">
        <v>527.5</v>
      </c>
      <c r="H20" s="469">
        <v>529.20000000000005</v>
      </c>
      <c r="I20" s="656" t="s">
        <v>242</v>
      </c>
      <c r="J20" s="672" t="s">
        <v>762</v>
      </c>
      <c r="K20" s="672">
        <v>1467</v>
      </c>
      <c r="L20" s="844" t="s">
        <v>963</v>
      </c>
      <c r="M20" s="562"/>
    </row>
    <row r="21" spans="1:13" ht="39.75" customHeight="1" x14ac:dyDescent="0.25">
      <c r="A21" s="669"/>
      <c r="B21" s="644"/>
      <c r="C21" s="644"/>
      <c r="D21" s="661"/>
      <c r="E21" s="249" t="s">
        <v>17</v>
      </c>
      <c r="F21" s="198">
        <v>2.4</v>
      </c>
      <c r="G21" s="198">
        <v>2.4</v>
      </c>
      <c r="H21" s="469">
        <v>2.4</v>
      </c>
      <c r="I21" s="667"/>
      <c r="J21" s="673"/>
      <c r="K21" s="673"/>
      <c r="L21" s="845"/>
      <c r="M21" s="562"/>
    </row>
    <row r="22" spans="1:13" ht="55.5" customHeight="1" x14ac:dyDescent="0.25">
      <c r="A22" s="669"/>
      <c r="B22" s="644"/>
      <c r="C22" s="644"/>
      <c r="D22" s="661"/>
      <c r="E22" s="249" t="s">
        <v>21</v>
      </c>
      <c r="F22" s="198">
        <v>45</v>
      </c>
      <c r="G22" s="198">
        <v>45</v>
      </c>
      <c r="H22" s="469">
        <v>18.600000000000001</v>
      </c>
      <c r="I22" s="37" t="s">
        <v>132</v>
      </c>
      <c r="J22" s="354" t="s">
        <v>763</v>
      </c>
      <c r="K22" s="511">
        <v>38.6</v>
      </c>
      <c r="L22" s="846"/>
      <c r="M22" s="562"/>
    </row>
    <row r="23" spans="1:13" ht="86.25" customHeight="1" x14ac:dyDescent="0.25">
      <c r="A23" s="250" t="s">
        <v>155</v>
      </c>
      <c r="B23" s="250" t="s">
        <v>154</v>
      </c>
      <c r="C23" s="250" t="s">
        <v>155</v>
      </c>
      <c r="D23" s="249" t="s">
        <v>419</v>
      </c>
      <c r="E23" s="249" t="s">
        <v>2</v>
      </c>
      <c r="F23" s="198">
        <v>5.2</v>
      </c>
      <c r="G23" s="198">
        <v>5.2</v>
      </c>
      <c r="H23" s="469">
        <v>5.2</v>
      </c>
      <c r="I23" s="249" t="s">
        <v>226</v>
      </c>
      <c r="J23" s="273">
        <v>2</v>
      </c>
      <c r="K23" s="273">
        <v>2</v>
      </c>
      <c r="L23" s="249" t="s">
        <v>1195</v>
      </c>
      <c r="M23" s="562"/>
    </row>
    <row r="24" spans="1:13" ht="30" customHeight="1" x14ac:dyDescent="0.25">
      <c r="A24" s="646" t="s">
        <v>155</v>
      </c>
      <c r="B24" s="644" t="s">
        <v>154</v>
      </c>
      <c r="C24" s="644" t="s">
        <v>156</v>
      </c>
      <c r="D24" s="645" t="s">
        <v>579</v>
      </c>
      <c r="E24" s="249" t="s">
        <v>2</v>
      </c>
      <c r="F24" s="198">
        <v>42.4</v>
      </c>
      <c r="G24" s="198">
        <v>0</v>
      </c>
      <c r="H24" s="469">
        <v>0</v>
      </c>
      <c r="I24" s="656" t="s">
        <v>442</v>
      </c>
      <c r="J24" s="672"/>
      <c r="K24" s="672"/>
      <c r="L24" s="696" t="s">
        <v>1047</v>
      </c>
      <c r="M24" s="562"/>
    </row>
    <row r="25" spans="1:13" ht="27" customHeight="1" x14ac:dyDescent="0.25">
      <c r="A25" s="647"/>
      <c r="B25" s="644"/>
      <c r="C25" s="644"/>
      <c r="D25" s="645"/>
      <c r="E25" s="249" t="s">
        <v>4</v>
      </c>
      <c r="F25" s="198">
        <v>381</v>
      </c>
      <c r="G25" s="198">
        <v>0</v>
      </c>
      <c r="H25" s="469">
        <v>0</v>
      </c>
      <c r="I25" s="667"/>
      <c r="J25" s="673"/>
      <c r="K25" s="673"/>
      <c r="L25" s="697"/>
      <c r="M25" s="562"/>
    </row>
    <row r="26" spans="1:13" ht="16.5" customHeight="1" x14ac:dyDescent="0.25">
      <c r="A26" s="355" t="s">
        <v>155</v>
      </c>
      <c r="B26" s="356" t="s">
        <v>154</v>
      </c>
      <c r="C26" s="839" t="s">
        <v>147</v>
      </c>
      <c r="D26" s="839"/>
      <c r="E26" s="674"/>
      <c r="F26" s="81">
        <f>SUM(F20:F25)</f>
        <v>993.9</v>
      </c>
      <c r="G26" s="81">
        <f>SUM(G20:G25)</f>
        <v>580.1</v>
      </c>
      <c r="H26" s="81">
        <f>SUM(H20:H25)</f>
        <v>555.40000000000009</v>
      </c>
      <c r="I26" s="167"/>
      <c r="J26" s="273"/>
      <c r="K26" s="273"/>
      <c r="L26" s="167"/>
      <c r="M26" s="562"/>
    </row>
    <row r="27" spans="1:13" ht="16.5" customHeight="1" x14ac:dyDescent="0.25">
      <c r="A27" s="350" t="s">
        <v>155</v>
      </c>
      <c r="B27" s="674" t="s">
        <v>148</v>
      </c>
      <c r="C27" s="674"/>
      <c r="D27" s="674"/>
      <c r="E27" s="674"/>
      <c r="F27" s="81">
        <f t="shared" ref="F27:H27" si="2">+F26</f>
        <v>993.9</v>
      </c>
      <c r="G27" s="81">
        <f t="shared" ref="G27" si="3">+G26</f>
        <v>580.1</v>
      </c>
      <c r="H27" s="81">
        <f t="shared" si="2"/>
        <v>555.40000000000009</v>
      </c>
      <c r="I27" s="167"/>
      <c r="J27" s="273"/>
      <c r="K27" s="273"/>
      <c r="L27" s="167"/>
      <c r="M27" s="562"/>
    </row>
    <row r="28" spans="1:13" x14ac:dyDescent="0.25">
      <c r="A28" s="350" t="s">
        <v>156</v>
      </c>
      <c r="B28" s="843" t="s">
        <v>443</v>
      </c>
      <c r="C28" s="843"/>
      <c r="D28" s="843"/>
      <c r="E28" s="843"/>
      <c r="F28" s="843"/>
      <c r="G28" s="843"/>
      <c r="H28" s="843"/>
      <c r="I28" s="843"/>
      <c r="J28" s="843"/>
      <c r="K28" s="843"/>
      <c r="L28" s="843"/>
      <c r="M28" s="562"/>
    </row>
    <row r="29" spans="1:13" ht="18" customHeight="1" x14ac:dyDescent="0.25">
      <c r="A29" s="350" t="s">
        <v>156</v>
      </c>
      <c r="B29" s="10" t="s">
        <v>154</v>
      </c>
      <c r="C29" s="816" t="s">
        <v>444</v>
      </c>
      <c r="D29" s="816"/>
      <c r="E29" s="816"/>
      <c r="F29" s="816"/>
      <c r="G29" s="816"/>
      <c r="H29" s="816"/>
      <c r="I29" s="816"/>
      <c r="J29" s="816"/>
      <c r="K29" s="816"/>
      <c r="L29" s="816"/>
      <c r="M29" s="562"/>
    </row>
    <row r="30" spans="1:13" ht="21" customHeight="1" x14ac:dyDescent="0.25">
      <c r="A30" s="820" t="s">
        <v>156</v>
      </c>
      <c r="B30" s="669" t="s">
        <v>154</v>
      </c>
      <c r="C30" s="669" t="s">
        <v>154</v>
      </c>
      <c r="D30" s="817" t="s">
        <v>108</v>
      </c>
      <c r="E30" s="200" t="s">
        <v>2</v>
      </c>
      <c r="F30" s="198">
        <v>1470.1</v>
      </c>
      <c r="G30" s="198">
        <v>1499</v>
      </c>
      <c r="H30" s="469">
        <v>1502.4</v>
      </c>
      <c r="I30" s="648" t="s">
        <v>536</v>
      </c>
      <c r="J30" s="639" t="s">
        <v>320</v>
      </c>
      <c r="K30" s="639">
        <v>117.7</v>
      </c>
      <c r="L30" s="656" t="s">
        <v>965</v>
      </c>
      <c r="M30" s="562"/>
    </row>
    <row r="31" spans="1:13" ht="21.75" customHeight="1" x14ac:dyDescent="0.25">
      <c r="A31" s="838"/>
      <c r="B31" s="669"/>
      <c r="C31" s="669"/>
      <c r="D31" s="817"/>
      <c r="E31" s="200" t="s">
        <v>17</v>
      </c>
      <c r="F31" s="198">
        <v>4.9000000000000004</v>
      </c>
      <c r="G31" s="198">
        <v>4.9000000000000004</v>
      </c>
      <c r="H31" s="469">
        <v>4.9000000000000004</v>
      </c>
      <c r="I31" s="648"/>
      <c r="J31" s="639"/>
      <c r="K31" s="639"/>
      <c r="L31" s="657"/>
      <c r="M31" s="562"/>
    </row>
    <row r="32" spans="1:13" ht="23.25" customHeight="1" x14ac:dyDescent="0.25">
      <c r="A32" s="821"/>
      <c r="B32" s="669"/>
      <c r="C32" s="669"/>
      <c r="D32" s="817"/>
      <c r="E32" s="201" t="s">
        <v>21</v>
      </c>
      <c r="F32" s="198">
        <v>16.600000000000001</v>
      </c>
      <c r="G32" s="198">
        <v>16.600000000000001</v>
      </c>
      <c r="H32" s="469">
        <v>16.3</v>
      </c>
      <c r="I32" s="648"/>
      <c r="J32" s="639"/>
      <c r="K32" s="639"/>
      <c r="L32" s="657"/>
      <c r="M32" s="562"/>
    </row>
    <row r="33" spans="1:14" ht="45" customHeight="1" x14ac:dyDescent="0.25">
      <c r="A33" s="358" t="s">
        <v>156</v>
      </c>
      <c r="B33" s="256" t="s">
        <v>154</v>
      </c>
      <c r="C33" s="256" t="s">
        <v>155</v>
      </c>
      <c r="D33" s="201" t="s">
        <v>152</v>
      </c>
      <c r="E33" s="200" t="s">
        <v>2</v>
      </c>
      <c r="F33" s="117">
        <v>149</v>
      </c>
      <c r="G33" s="117">
        <v>149</v>
      </c>
      <c r="H33" s="468">
        <v>154.6</v>
      </c>
      <c r="I33" s="167" t="s">
        <v>610</v>
      </c>
      <c r="J33" s="202" t="s">
        <v>611</v>
      </c>
      <c r="K33" s="202">
        <v>1381</v>
      </c>
      <c r="L33" s="667"/>
      <c r="M33" s="562"/>
    </row>
    <row r="34" spans="1:14" s="242" customFormat="1" ht="45" customHeight="1" x14ac:dyDescent="0.25">
      <c r="A34" s="359" t="s">
        <v>156</v>
      </c>
      <c r="B34" s="256" t="s">
        <v>154</v>
      </c>
      <c r="C34" s="256" t="s">
        <v>156</v>
      </c>
      <c r="D34" s="167" t="s">
        <v>734</v>
      </c>
      <c r="E34" s="249" t="s">
        <v>2</v>
      </c>
      <c r="F34" s="117">
        <v>16.8</v>
      </c>
      <c r="G34" s="117">
        <v>16.8</v>
      </c>
      <c r="H34" s="468">
        <v>13.7</v>
      </c>
      <c r="I34" s="167" t="s">
        <v>731</v>
      </c>
      <c r="J34" s="202">
        <v>50</v>
      </c>
      <c r="K34" s="273">
        <v>51</v>
      </c>
      <c r="L34" s="167" t="s">
        <v>964</v>
      </c>
      <c r="M34" s="562"/>
    </row>
    <row r="35" spans="1:14" ht="18" customHeight="1" x14ac:dyDescent="0.25">
      <c r="A35" s="350" t="s">
        <v>156</v>
      </c>
      <c r="B35" s="10" t="s">
        <v>154</v>
      </c>
      <c r="C35" s="692" t="s">
        <v>147</v>
      </c>
      <c r="D35" s="692"/>
      <c r="E35" s="10"/>
      <c r="F35" s="81">
        <f t="shared" ref="F35:H35" si="4">SUM(F30:F34)</f>
        <v>1657.3999999999999</v>
      </c>
      <c r="G35" s="81">
        <f t="shared" ref="G35" si="5">SUM(G30:G34)</f>
        <v>1686.3</v>
      </c>
      <c r="H35" s="81">
        <f t="shared" si="4"/>
        <v>1691.9</v>
      </c>
      <c r="I35" s="360"/>
      <c r="J35" s="351"/>
      <c r="K35" s="351"/>
      <c r="L35" s="360"/>
      <c r="M35" s="562"/>
    </row>
    <row r="36" spans="1:14" ht="19.5" customHeight="1" x14ac:dyDescent="0.25">
      <c r="A36" s="350" t="s">
        <v>156</v>
      </c>
      <c r="B36" s="10" t="s">
        <v>155</v>
      </c>
      <c r="C36" s="816" t="s">
        <v>133</v>
      </c>
      <c r="D36" s="816"/>
      <c r="E36" s="816"/>
      <c r="F36" s="816"/>
      <c r="G36" s="816"/>
      <c r="H36" s="816"/>
      <c r="I36" s="816"/>
      <c r="J36" s="816"/>
      <c r="K36" s="816"/>
      <c r="L36" s="816"/>
      <c r="M36" s="562"/>
    </row>
    <row r="37" spans="1:14" ht="48" customHeight="1" x14ac:dyDescent="0.25">
      <c r="A37" s="361" t="s">
        <v>156</v>
      </c>
      <c r="B37" s="275" t="s">
        <v>155</v>
      </c>
      <c r="C37" s="256" t="s">
        <v>154</v>
      </c>
      <c r="D37" s="201" t="s">
        <v>445</v>
      </c>
      <c r="E37" s="200" t="s">
        <v>2</v>
      </c>
      <c r="F37" s="198">
        <v>81.099999999999994</v>
      </c>
      <c r="G37" s="198">
        <v>81.099999999999994</v>
      </c>
      <c r="H37" s="469">
        <v>77.3</v>
      </c>
      <c r="I37" s="810" t="s">
        <v>134</v>
      </c>
      <c r="J37" s="672">
        <v>40</v>
      </c>
      <c r="K37" s="672">
        <v>40</v>
      </c>
      <c r="L37" s="656" t="s">
        <v>1136</v>
      </c>
      <c r="M37" s="562"/>
    </row>
    <row r="38" spans="1:14" ht="46.5" customHeight="1" x14ac:dyDescent="0.25">
      <c r="A38" s="358" t="s">
        <v>156</v>
      </c>
      <c r="B38" s="256" t="s">
        <v>155</v>
      </c>
      <c r="C38" s="256" t="s">
        <v>155</v>
      </c>
      <c r="D38" s="201" t="s">
        <v>255</v>
      </c>
      <c r="E38" s="200" t="s">
        <v>2</v>
      </c>
      <c r="F38" s="198">
        <v>238</v>
      </c>
      <c r="G38" s="198">
        <v>238</v>
      </c>
      <c r="H38" s="469">
        <v>230.7</v>
      </c>
      <c r="I38" s="810"/>
      <c r="J38" s="673"/>
      <c r="K38" s="673"/>
      <c r="L38" s="830"/>
      <c r="M38" s="562"/>
      <c r="N38" s="514"/>
    </row>
    <row r="39" spans="1:14" ht="67.5" customHeight="1" x14ac:dyDescent="0.25">
      <c r="A39" s="361" t="s">
        <v>156</v>
      </c>
      <c r="B39" s="275" t="s">
        <v>155</v>
      </c>
      <c r="C39" s="256" t="s">
        <v>156</v>
      </c>
      <c r="D39" s="20" t="s">
        <v>67</v>
      </c>
      <c r="E39" s="249" t="s">
        <v>2</v>
      </c>
      <c r="F39" s="198">
        <v>25</v>
      </c>
      <c r="G39" s="198">
        <v>25</v>
      </c>
      <c r="H39" s="469">
        <v>25</v>
      </c>
      <c r="I39" s="206" t="s">
        <v>135</v>
      </c>
      <c r="J39" s="273">
        <v>21</v>
      </c>
      <c r="K39" s="273">
        <v>21</v>
      </c>
      <c r="L39" s="206" t="s">
        <v>1206</v>
      </c>
      <c r="M39" s="562"/>
    </row>
    <row r="40" spans="1:14" ht="58.5" customHeight="1" x14ac:dyDescent="0.25">
      <c r="A40" s="362" t="s">
        <v>156</v>
      </c>
      <c r="B40" s="363" t="s">
        <v>155</v>
      </c>
      <c r="C40" s="250" t="s">
        <v>157</v>
      </c>
      <c r="D40" s="20" t="s">
        <v>68</v>
      </c>
      <c r="E40" s="249" t="s">
        <v>2</v>
      </c>
      <c r="F40" s="198">
        <v>3</v>
      </c>
      <c r="G40" s="198">
        <v>3</v>
      </c>
      <c r="H40" s="469">
        <v>3</v>
      </c>
      <c r="I40" s="206" t="s">
        <v>136</v>
      </c>
      <c r="J40" s="202">
        <v>1</v>
      </c>
      <c r="K40" s="202">
        <v>1</v>
      </c>
      <c r="L40" s="249" t="s">
        <v>1137</v>
      </c>
      <c r="M40" s="562"/>
    </row>
    <row r="41" spans="1:14" ht="21" customHeight="1" x14ac:dyDescent="0.25">
      <c r="A41" s="836" t="s">
        <v>156</v>
      </c>
      <c r="B41" s="644" t="s">
        <v>155</v>
      </c>
      <c r="C41" s="644" t="s">
        <v>159</v>
      </c>
      <c r="D41" s="661" t="s">
        <v>535</v>
      </c>
      <c r="E41" s="249" t="s">
        <v>13</v>
      </c>
      <c r="F41" s="198">
        <v>4</v>
      </c>
      <c r="G41" s="198">
        <v>0</v>
      </c>
      <c r="H41" s="469">
        <v>0</v>
      </c>
      <c r="I41" s="648" t="s">
        <v>225</v>
      </c>
      <c r="J41" s="847">
        <v>7</v>
      </c>
      <c r="K41" s="847">
        <v>7</v>
      </c>
      <c r="L41" s="648" t="s">
        <v>966</v>
      </c>
      <c r="M41" s="562"/>
    </row>
    <row r="42" spans="1:14" ht="18.75" customHeight="1" x14ac:dyDescent="0.25">
      <c r="A42" s="813"/>
      <c r="B42" s="644"/>
      <c r="C42" s="644"/>
      <c r="D42" s="661"/>
      <c r="E42" s="249" t="s">
        <v>2</v>
      </c>
      <c r="F42" s="198">
        <v>8</v>
      </c>
      <c r="G42" s="198">
        <v>13</v>
      </c>
      <c r="H42" s="469">
        <v>13</v>
      </c>
      <c r="I42" s="648"/>
      <c r="J42" s="848"/>
      <c r="K42" s="848"/>
      <c r="L42" s="648"/>
      <c r="M42" s="562"/>
    </row>
    <row r="43" spans="1:14" ht="18.75" customHeight="1" x14ac:dyDescent="0.25">
      <c r="A43" s="813"/>
      <c r="B43" s="644"/>
      <c r="C43" s="644"/>
      <c r="D43" s="661"/>
      <c r="E43" s="249" t="s">
        <v>5</v>
      </c>
      <c r="F43" s="198">
        <v>5</v>
      </c>
      <c r="G43" s="198">
        <v>1.5</v>
      </c>
      <c r="H43" s="469">
        <v>1.5</v>
      </c>
      <c r="I43" s="648"/>
      <c r="J43" s="849"/>
      <c r="K43" s="849"/>
      <c r="L43" s="648"/>
      <c r="M43" s="562"/>
    </row>
    <row r="44" spans="1:14" ht="151.5" customHeight="1" x14ac:dyDescent="0.25">
      <c r="A44" s="250" t="s">
        <v>156</v>
      </c>
      <c r="B44" s="250" t="s">
        <v>155</v>
      </c>
      <c r="C44" s="250" t="s">
        <v>160</v>
      </c>
      <c r="D44" s="258" t="s">
        <v>69</v>
      </c>
      <c r="E44" s="249" t="s">
        <v>2</v>
      </c>
      <c r="F44" s="198">
        <v>15</v>
      </c>
      <c r="G44" s="198">
        <v>15</v>
      </c>
      <c r="H44" s="469">
        <v>9.4</v>
      </c>
      <c r="I44" s="200" t="s">
        <v>183</v>
      </c>
      <c r="J44" s="273">
        <v>3</v>
      </c>
      <c r="K44" s="273">
        <v>3</v>
      </c>
      <c r="L44" s="200" t="s">
        <v>973</v>
      </c>
      <c r="M44" s="562"/>
    </row>
    <row r="45" spans="1:14" ht="15.75" customHeight="1" x14ac:dyDescent="0.25">
      <c r="A45" s="355" t="s">
        <v>156</v>
      </c>
      <c r="B45" s="10" t="s">
        <v>155</v>
      </c>
      <c r="C45" s="692" t="s">
        <v>147</v>
      </c>
      <c r="D45" s="692"/>
      <c r="E45" s="692"/>
      <c r="F45" s="81">
        <f>SUM(F37:F44)</f>
        <v>379.1</v>
      </c>
      <c r="G45" s="81">
        <f>SUM(G37:G44)</f>
        <v>376.6</v>
      </c>
      <c r="H45" s="81">
        <f>SUM(H37:H44)</f>
        <v>359.9</v>
      </c>
      <c r="I45" s="206"/>
      <c r="J45" s="202"/>
      <c r="K45" s="202"/>
      <c r="L45" s="206"/>
      <c r="M45" s="562"/>
    </row>
    <row r="46" spans="1:14" ht="16.5" customHeight="1" x14ac:dyDescent="0.25">
      <c r="A46" s="350" t="s">
        <v>156</v>
      </c>
      <c r="B46" s="692" t="s">
        <v>148</v>
      </c>
      <c r="C46" s="692"/>
      <c r="D46" s="692"/>
      <c r="E46" s="692"/>
      <c r="F46" s="81">
        <f>+F45+F35</f>
        <v>2036.5</v>
      </c>
      <c r="G46" s="81">
        <f>+G45+G35</f>
        <v>2062.9</v>
      </c>
      <c r="H46" s="81">
        <f>+H45+H35</f>
        <v>2051.8000000000002</v>
      </c>
      <c r="I46" s="206"/>
      <c r="J46" s="202"/>
      <c r="K46" s="202"/>
      <c r="L46" s="206"/>
      <c r="M46" s="562"/>
    </row>
    <row r="47" spans="1:14" ht="16.5" customHeight="1" x14ac:dyDescent="0.25">
      <c r="A47" s="350" t="s">
        <v>157</v>
      </c>
      <c r="B47" s="816" t="s">
        <v>559</v>
      </c>
      <c r="C47" s="816"/>
      <c r="D47" s="816"/>
      <c r="E47" s="816"/>
      <c r="F47" s="816"/>
      <c r="G47" s="816"/>
      <c r="H47" s="816"/>
      <c r="I47" s="816"/>
      <c r="J47" s="816"/>
      <c r="K47" s="816"/>
      <c r="L47" s="816"/>
      <c r="M47" s="562"/>
    </row>
    <row r="48" spans="1:14" ht="15.75" customHeight="1" x14ac:dyDescent="0.25">
      <c r="A48" s="350" t="s">
        <v>157</v>
      </c>
      <c r="B48" s="10" t="s">
        <v>154</v>
      </c>
      <c r="C48" s="816" t="s">
        <v>446</v>
      </c>
      <c r="D48" s="816"/>
      <c r="E48" s="816"/>
      <c r="F48" s="816"/>
      <c r="G48" s="816"/>
      <c r="H48" s="816"/>
      <c r="I48" s="816"/>
      <c r="J48" s="816"/>
      <c r="K48" s="816"/>
      <c r="L48" s="816"/>
      <c r="M48" s="562"/>
    </row>
    <row r="49" spans="1:13" ht="41.25" customHeight="1" x14ac:dyDescent="0.25">
      <c r="A49" s="364" t="s">
        <v>157</v>
      </c>
      <c r="B49" s="201" t="s">
        <v>154</v>
      </c>
      <c r="C49" s="256" t="s">
        <v>154</v>
      </c>
      <c r="D49" s="275" t="s">
        <v>70</v>
      </c>
      <c r="E49" s="206" t="s">
        <v>2</v>
      </c>
      <c r="F49" s="198">
        <v>11</v>
      </c>
      <c r="G49" s="198">
        <v>11</v>
      </c>
      <c r="H49" s="469">
        <v>11</v>
      </c>
      <c r="I49" s="206" t="s">
        <v>135</v>
      </c>
      <c r="J49" s="273">
        <v>5</v>
      </c>
      <c r="K49" s="273">
        <v>5</v>
      </c>
      <c r="L49" s="200" t="s">
        <v>967</v>
      </c>
      <c r="M49" s="562"/>
    </row>
    <row r="50" spans="1:13" ht="52.5" customHeight="1" x14ac:dyDescent="0.25">
      <c r="A50" s="365" t="s">
        <v>157</v>
      </c>
      <c r="B50" s="201" t="s">
        <v>154</v>
      </c>
      <c r="C50" s="256" t="s">
        <v>155</v>
      </c>
      <c r="D50" s="201" t="s">
        <v>448</v>
      </c>
      <c r="E50" s="167" t="s">
        <v>2</v>
      </c>
      <c r="F50" s="198">
        <v>4</v>
      </c>
      <c r="G50" s="198">
        <v>4</v>
      </c>
      <c r="H50" s="469">
        <v>4</v>
      </c>
      <c r="I50" s="206" t="s">
        <v>452</v>
      </c>
      <c r="J50" s="273">
        <v>40</v>
      </c>
      <c r="K50" s="273">
        <v>40</v>
      </c>
      <c r="L50" s="206" t="s">
        <v>968</v>
      </c>
      <c r="M50" s="562"/>
    </row>
    <row r="51" spans="1:13" ht="53.25" customHeight="1" x14ac:dyDescent="0.25">
      <c r="A51" s="364" t="s">
        <v>157</v>
      </c>
      <c r="B51" s="201" t="s">
        <v>154</v>
      </c>
      <c r="C51" s="256" t="s">
        <v>156</v>
      </c>
      <c r="D51" s="275" t="s">
        <v>810</v>
      </c>
      <c r="E51" s="167" t="s">
        <v>2</v>
      </c>
      <c r="F51" s="198">
        <v>16</v>
      </c>
      <c r="G51" s="198">
        <v>16</v>
      </c>
      <c r="H51" s="469">
        <v>16</v>
      </c>
      <c r="I51" s="206" t="s">
        <v>30</v>
      </c>
      <c r="J51" s="273">
        <v>6</v>
      </c>
      <c r="K51" s="273">
        <v>4</v>
      </c>
      <c r="L51" s="200" t="s">
        <v>969</v>
      </c>
      <c r="M51" s="562"/>
    </row>
    <row r="52" spans="1:13" ht="42.75" customHeight="1" x14ac:dyDescent="0.25">
      <c r="A52" s="364" t="s">
        <v>157</v>
      </c>
      <c r="B52" s="201" t="s">
        <v>154</v>
      </c>
      <c r="C52" s="256" t="s">
        <v>157</v>
      </c>
      <c r="D52" s="275" t="s">
        <v>447</v>
      </c>
      <c r="E52" s="167" t="s">
        <v>2</v>
      </c>
      <c r="F52" s="198">
        <v>2</v>
      </c>
      <c r="G52" s="198">
        <v>2</v>
      </c>
      <c r="H52" s="469">
        <v>2</v>
      </c>
      <c r="I52" s="206" t="s">
        <v>30</v>
      </c>
      <c r="J52" s="273">
        <v>1</v>
      </c>
      <c r="K52" s="273">
        <v>1</v>
      </c>
      <c r="L52" s="206" t="s">
        <v>970</v>
      </c>
      <c r="M52" s="562"/>
    </row>
    <row r="53" spans="1:13" s="233" customFormat="1" ht="63.75" customHeight="1" x14ac:dyDescent="0.25">
      <c r="A53" s="364" t="s">
        <v>157</v>
      </c>
      <c r="B53" s="201" t="s">
        <v>154</v>
      </c>
      <c r="C53" s="256" t="s">
        <v>158</v>
      </c>
      <c r="D53" s="275" t="s">
        <v>718</v>
      </c>
      <c r="E53" s="167" t="s">
        <v>2</v>
      </c>
      <c r="F53" s="198">
        <v>3</v>
      </c>
      <c r="G53" s="198">
        <v>3</v>
      </c>
      <c r="H53" s="469">
        <v>3</v>
      </c>
      <c r="I53" s="206" t="s">
        <v>640</v>
      </c>
      <c r="J53" s="273">
        <v>1</v>
      </c>
      <c r="K53" s="273">
        <v>1</v>
      </c>
      <c r="L53" s="206" t="s">
        <v>971</v>
      </c>
      <c r="M53" s="562"/>
    </row>
    <row r="54" spans="1:13" s="233" customFormat="1" ht="46.5" customHeight="1" x14ac:dyDescent="0.25">
      <c r="A54" s="364" t="s">
        <v>157</v>
      </c>
      <c r="B54" s="201" t="s">
        <v>154</v>
      </c>
      <c r="C54" s="256" t="s">
        <v>159</v>
      </c>
      <c r="D54" s="275" t="s">
        <v>641</v>
      </c>
      <c r="E54" s="167" t="s">
        <v>2</v>
      </c>
      <c r="F54" s="198">
        <v>5</v>
      </c>
      <c r="G54" s="198">
        <v>5</v>
      </c>
      <c r="H54" s="469">
        <v>5</v>
      </c>
      <c r="I54" s="206" t="s">
        <v>719</v>
      </c>
      <c r="J54" s="273">
        <v>1</v>
      </c>
      <c r="K54" s="273">
        <v>1</v>
      </c>
      <c r="L54" s="206" t="s">
        <v>1138</v>
      </c>
      <c r="M54" s="562"/>
    </row>
    <row r="55" spans="1:13" s="233" customFormat="1" ht="28.5" customHeight="1" x14ac:dyDescent="0.25">
      <c r="A55" s="820" t="s">
        <v>157</v>
      </c>
      <c r="B55" s="642" t="s">
        <v>154</v>
      </c>
      <c r="C55" s="642" t="s">
        <v>160</v>
      </c>
      <c r="D55" s="663" t="s">
        <v>642</v>
      </c>
      <c r="E55" s="167" t="s">
        <v>2</v>
      </c>
      <c r="F55" s="198">
        <v>3.5</v>
      </c>
      <c r="G55" s="198">
        <v>3.5</v>
      </c>
      <c r="H55" s="469">
        <v>3.5</v>
      </c>
      <c r="I55" s="840" t="s">
        <v>643</v>
      </c>
      <c r="J55" s="672">
        <v>7</v>
      </c>
      <c r="K55" s="672">
        <v>6</v>
      </c>
      <c r="L55" s="840" t="s">
        <v>1194</v>
      </c>
      <c r="M55" s="562"/>
    </row>
    <row r="56" spans="1:13" s="233" customFormat="1" ht="26.25" customHeight="1" x14ac:dyDescent="0.25">
      <c r="A56" s="821"/>
      <c r="B56" s="643"/>
      <c r="C56" s="643"/>
      <c r="D56" s="664"/>
      <c r="E56" s="167" t="s">
        <v>5</v>
      </c>
      <c r="F56" s="198">
        <v>5.3</v>
      </c>
      <c r="G56" s="198">
        <v>5.3</v>
      </c>
      <c r="H56" s="469">
        <v>5.3</v>
      </c>
      <c r="I56" s="841"/>
      <c r="J56" s="673"/>
      <c r="K56" s="673"/>
      <c r="L56" s="841"/>
      <c r="M56" s="562"/>
    </row>
    <row r="57" spans="1:13" ht="14.25" customHeight="1" x14ac:dyDescent="0.25">
      <c r="A57" s="350" t="s">
        <v>157</v>
      </c>
      <c r="B57" s="10" t="s">
        <v>154</v>
      </c>
      <c r="C57" s="692" t="s">
        <v>147</v>
      </c>
      <c r="D57" s="692"/>
      <c r="E57" s="692"/>
      <c r="F57" s="81">
        <f t="shared" ref="F57:H57" si="6">SUM(F49:F56)</f>
        <v>49.8</v>
      </c>
      <c r="G57" s="81">
        <f t="shared" ref="G57" si="7">SUM(G49:G56)</f>
        <v>49.8</v>
      </c>
      <c r="H57" s="81">
        <f t="shared" si="6"/>
        <v>49.8</v>
      </c>
      <c r="I57" s="206"/>
      <c r="J57" s="202"/>
      <c r="K57" s="202"/>
      <c r="L57" s="206"/>
      <c r="M57" s="562"/>
    </row>
    <row r="58" spans="1:13" ht="15.75" customHeight="1" x14ac:dyDescent="0.25">
      <c r="A58" s="350" t="s">
        <v>157</v>
      </c>
      <c r="B58" s="692" t="s">
        <v>148</v>
      </c>
      <c r="C58" s="692"/>
      <c r="D58" s="692"/>
      <c r="E58" s="692"/>
      <c r="F58" s="81">
        <f t="shared" ref="F58:H58" si="8">+F57</f>
        <v>49.8</v>
      </c>
      <c r="G58" s="81">
        <f t="shared" ref="G58" si="9">+G57</f>
        <v>49.8</v>
      </c>
      <c r="H58" s="81">
        <f t="shared" si="8"/>
        <v>49.8</v>
      </c>
      <c r="I58" s="206"/>
      <c r="J58" s="202"/>
      <c r="K58" s="202"/>
      <c r="L58" s="206"/>
      <c r="M58" s="562"/>
    </row>
    <row r="59" spans="1:13" ht="20.25" customHeight="1" x14ac:dyDescent="0.25">
      <c r="A59" s="361" t="s">
        <v>158</v>
      </c>
      <c r="B59" s="691" t="s">
        <v>449</v>
      </c>
      <c r="C59" s="828"/>
      <c r="D59" s="828"/>
      <c r="E59" s="828"/>
      <c r="F59" s="828"/>
      <c r="G59" s="828"/>
      <c r="H59" s="828"/>
      <c r="I59" s="828"/>
      <c r="J59" s="828"/>
      <c r="K59" s="828"/>
      <c r="L59" s="828"/>
      <c r="M59" s="562"/>
    </row>
    <row r="60" spans="1:13" ht="21" customHeight="1" x14ac:dyDescent="0.25">
      <c r="A60" s="366" t="s">
        <v>158</v>
      </c>
      <c r="B60" s="275" t="s">
        <v>154</v>
      </c>
      <c r="C60" s="816" t="s">
        <v>450</v>
      </c>
      <c r="D60" s="816"/>
      <c r="E60" s="816"/>
      <c r="F60" s="816"/>
      <c r="G60" s="816"/>
      <c r="H60" s="816"/>
      <c r="I60" s="816"/>
      <c r="J60" s="816"/>
      <c r="K60" s="816"/>
      <c r="L60" s="816"/>
      <c r="M60" s="562"/>
    </row>
    <row r="61" spans="1:13" ht="40.5" customHeight="1" x14ac:dyDescent="0.25">
      <c r="A61" s="669" t="s">
        <v>158</v>
      </c>
      <c r="B61" s="669" t="s">
        <v>154</v>
      </c>
      <c r="C61" s="669" t="s">
        <v>154</v>
      </c>
      <c r="D61" s="810" t="s">
        <v>451</v>
      </c>
      <c r="E61" s="167" t="s">
        <v>2</v>
      </c>
      <c r="F61" s="251">
        <v>22</v>
      </c>
      <c r="G61" s="251">
        <v>22</v>
      </c>
      <c r="H61" s="470">
        <v>22</v>
      </c>
      <c r="I61" s="825" t="s">
        <v>30</v>
      </c>
      <c r="J61" s="639">
        <v>8</v>
      </c>
      <c r="K61" s="639">
        <v>8</v>
      </c>
      <c r="L61" s="825" t="s">
        <v>974</v>
      </c>
      <c r="M61" s="562"/>
    </row>
    <row r="62" spans="1:13" ht="49.5" customHeight="1" x14ac:dyDescent="0.25">
      <c r="A62" s="669"/>
      <c r="B62" s="669"/>
      <c r="C62" s="669"/>
      <c r="D62" s="810"/>
      <c r="E62" s="167" t="s">
        <v>5</v>
      </c>
      <c r="F62" s="251">
        <v>10</v>
      </c>
      <c r="G62" s="251">
        <v>10</v>
      </c>
      <c r="H62" s="470">
        <v>3.5</v>
      </c>
      <c r="I62" s="826"/>
      <c r="J62" s="639"/>
      <c r="K62" s="639"/>
      <c r="L62" s="826"/>
      <c r="M62" s="562"/>
    </row>
    <row r="63" spans="1:13" ht="43.5" customHeight="1" x14ac:dyDescent="0.25">
      <c r="A63" s="669"/>
      <c r="B63" s="669"/>
      <c r="C63" s="669"/>
      <c r="D63" s="810"/>
      <c r="E63" s="167" t="s">
        <v>13</v>
      </c>
      <c r="F63" s="251">
        <v>7</v>
      </c>
      <c r="G63" s="251">
        <v>7</v>
      </c>
      <c r="H63" s="470">
        <v>1.9</v>
      </c>
      <c r="I63" s="827"/>
      <c r="J63" s="639"/>
      <c r="K63" s="639"/>
      <c r="L63" s="827"/>
      <c r="M63" s="562"/>
    </row>
    <row r="64" spans="1:13" ht="47.25" customHeight="1" x14ac:dyDescent="0.25">
      <c r="A64" s="275" t="s">
        <v>158</v>
      </c>
      <c r="B64" s="275" t="s">
        <v>154</v>
      </c>
      <c r="C64" s="256" t="s">
        <v>155</v>
      </c>
      <c r="D64" s="200" t="s">
        <v>178</v>
      </c>
      <c r="E64" s="167" t="s">
        <v>2</v>
      </c>
      <c r="F64" s="251">
        <v>13</v>
      </c>
      <c r="G64" s="251">
        <v>16</v>
      </c>
      <c r="H64" s="470">
        <v>24.3</v>
      </c>
      <c r="I64" s="206" t="s">
        <v>201</v>
      </c>
      <c r="J64" s="202">
        <v>20</v>
      </c>
      <c r="K64" s="202">
        <v>28</v>
      </c>
      <c r="L64" s="206" t="s">
        <v>972</v>
      </c>
      <c r="M64" s="562"/>
    </row>
    <row r="65" spans="1:13" ht="26.25" customHeight="1" x14ac:dyDescent="0.25">
      <c r="A65" s="813" t="s">
        <v>158</v>
      </c>
      <c r="B65" s="644" t="s">
        <v>154</v>
      </c>
      <c r="C65" s="644" t="s">
        <v>156</v>
      </c>
      <c r="D65" s="645" t="s">
        <v>243</v>
      </c>
      <c r="E65" s="167" t="s">
        <v>2</v>
      </c>
      <c r="F65" s="251">
        <v>58</v>
      </c>
      <c r="G65" s="251">
        <v>46</v>
      </c>
      <c r="H65" s="470">
        <v>29.7</v>
      </c>
      <c r="I65" s="822" t="s">
        <v>1002</v>
      </c>
      <c r="J65" s="824">
        <v>8</v>
      </c>
      <c r="K65" s="824">
        <v>12</v>
      </c>
      <c r="L65" s="822" t="s">
        <v>1001</v>
      </c>
      <c r="M65" s="562"/>
    </row>
    <row r="66" spans="1:13" ht="33" customHeight="1" x14ac:dyDescent="0.25">
      <c r="A66" s="813"/>
      <c r="B66" s="644"/>
      <c r="C66" s="644"/>
      <c r="D66" s="645"/>
      <c r="E66" s="167" t="s">
        <v>4</v>
      </c>
      <c r="F66" s="276">
        <v>400</v>
      </c>
      <c r="G66" s="276">
        <v>400</v>
      </c>
      <c r="H66" s="612">
        <v>403.4</v>
      </c>
      <c r="I66" s="823"/>
      <c r="J66" s="824"/>
      <c r="K66" s="824"/>
      <c r="L66" s="823"/>
      <c r="M66" s="562"/>
    </row>
    <row r="67" spans="1:13" ht="25.5" customHeight="1" x14ac:dyDescent="0.25">
      <c r="A67" s="644" t="s">
        <v>158</v>
      </c>
      <c r="B67" s="644" t="s">
        <v>154</v>
      </c>
      <c r="C67" s="644" t="s">
        <v>157</v>
      </c>
      <c r="D67" s="645" t="s">
        <v>368</v>
      </c>
      <c r="E67" s="167" t="s">
        <v>2</v>
      </c>
      <c r="F67" s="251">
        <v>19.899999999999999</v>
      </c>
      <c r="G67" s="251">
        <v>19.899999999999999</v>
      </c>
      <c r="H67" s="470">
        <v>19.3</v>
      </c>
      <c r="I67" s="822" t="s">
        <v>1002</v>
      </c>
      <c r="J67" s="824">
        <v>21</v>
      </c>
      <c r="K67" s="824">
        <v>17</v>
      </c>
      <c r="L67" s="822" t="s">
        <v>1003</v>
      </c>
      <c r="M67" s="562"/>
    </row>
    <row r="68" spans="1:13" ht="33" customHeight="1" x14ac:dyDescent="0.25">
      <c r="A68" s="644"/>
      <c r="B68" s="644"/>
      <c r="C68" s="644"/>
      <c r="D68" s="645"/>
      <c r="E68" s="258" t="s">
        <v>4</v>
      </c>
      <c r="F68" s="251">
        <v>243</v>
      </c>
      <c r="G68" s="251">
        <v>243</v>
      </c>
      <c r="H68" s="470">
        <v>248.3</v>
      </c>
      <c r="I68" s="823"/>
      <c r="J68" s="824"/>
      <c r="K68" s="824"/>
      <c r="L68" s="823"/>
      <c r="M68" s="562"/>
    </row>
    <row r="69" spans="1:13" ht="21" customHeight="1" x14ac:dyDescent="0.25">
      <c r="A69" s="642" t="s">
        <v>158</v>
      </c>
      <c r="B69" s="642" t="s">
        <v>154</v>
      </c>
      <c r="C69" s="642" t="s">
        <v>158</v>
      </c>
      <c r="D69" s="656" t="s">
        <v>289</v>
      </c>
      <c r="E69" s="258" t="s">
        <v>5</v>
      </c>
      <c r="F69" s="251">
        <v>33</v>
      </c>
      <c r="G69" s="251">
        <v>0</v>
      </c>
      <c r="H69" s="470">
        <v>0</v>
      </c>
      <c r="I69" s="656" t="s">
        <v>557</v>
      </c>
      <c r="J69" s="852">
        <v>100</v>
      </c>
      <c r="K69" s="852">
        <v>100</v>
      </c>
      <c r="L69" s="656" t="s">
        <v>977</v>
      </c>
      <c r="M69" s="562"/>
    </row>
    <row r="70" spans="1:13" ht="21" customHeight="1" x14ac:dyDescent="0.25">
      <c r="A70" s="643"/>
      <c r="B70" s="643"/>
      <c r="C70" s="643"/>
      <c r="D70" s="667"/>
      <c r="E70" s="258" t="s">
        <v>17</v>
      </c>
      <c r="F70" s="251">
        <v>0</v>
      </c>
      <c r="G70" s="251">
        <v>32.799999999999997</v>
      </c>
      <c r="H70" s="470">
        <v>32.299999999999997</v>
      </c>
      <c r="I70" s="667"/>
      <c r="J70" s="853"/>
      <c r="K70" s="853"/>
      <c r="L70" s="667"/>
      <c r="M70" s="562"/>
    </row>
    <row r="71" spans="1:13" ht="45" customHeight="1" x14ac:dyDescent="0.25">
      <c r="A71" s="256" t="s">
        <v>158</v>
      </c>
      <c r="B71" s="256" t="s">
        <v>154</v>
      </c>
      <c r="C71" s="256" t="s">
        <v>159</v>
      </c>
      <c r="D71" s="249" t="s">
        <v>644</v>
      </c>
      <c r="E71" s="258" t="s">
        <v>2</v>
      </c>
      <c r="F71" s="251">
        <v>3</v>
      </c>
      <c r="G71" s="251">
        <v>12</v>
      </c>
      <c r="H71" s="470">
        <v>12</v>
      </c>
      <c r="I71" s="167" t="s">
        <v>645</v>
      </c>
      <c r="J71" s="202">
        <v>3</v>
      </c>
      <c r="K71" s="202">
        <v>3</v>
      </c>
      <c r="L71" s="167" t="s">
        <v>978</v>
      </c>
      <c r="M71" s="562"/>
    </row>
    <row r="72" spans="1:13" ht="17.25" customHeight="1" x14ac:dyDescent="0.25">
      <c r="A72" s="355" t="s">
        <v>158</v>
      </c>
      <c r="B72" s="10" t="s">
        <v>154</v>
      </c>
      <c r="C72" s="692" t="s">
        <v>147</v>
      </c>
      <c r="D72" s="692"/>
      <c r="E72" s="692"/>
      <c r="F72" s="81">
        <f t="shared" ref="F72:H72" si="10">SUM(F61:F71)</f>
        <v>808.9</v>
      </c>
      <c r="G72" s="81">
        <f t="shared" ref="G72" si="11">SUM(G61:G71)</f>
        <v>808.69999999999993</v>
      </c>
      <c r="H72" s="81">
        <f t="shared" si="10"/>
        <v>796.69999999999993</v>
      </c>
      <c r="I72" s="206"/>
      <c r="J72" s="202"/>
      <c r="K72" s="202"/>
      <c r="L72" s="206"/>
      <c r="M72" s="562"/>
    </row>
    <row r="73" spans="1:13" ht="18.75" customHeight="1" x14ac:dyDescent="0.25">
      <c r="A73" s="350" t="s">
        <v>158</v>
      </c>
      <c r="B73" s="692" t="s">
        <v>148</v>
      </c>
      <c r="C73" s="692"/>
      <c r="D73" s="692"/>
      <c r="E73" s="692"/>
      <c r="F73" s="81">
        <f t="shared" ref="F73:H73" si="12">+F72</f>
        <v>808.9</v>
      </c>
      <c r="G73" s="81">
        <f t="shared" ref="G73" si="13">+G72</f>
        <v>808.69999999999993</v>
      </c>
      <c r="H73" s="81">
        <f t="shared" si="12"/>
        <v>796.69999999999993</v>
      </c>
      <c r="I73" s="206"/>
      <c r="J73" s="202"/>
      <c r="K73" s="202"/>
      <c r="L73" s="206"/>
      <c r="M73" s="562"/>
    </row>
    <row r="74" spans="1:13" ht="15" customHeight="1" x14ac:dyDescent="0.25">
      <c r="A74" s="350" t="s">
        <v>159</v>
      </c>
      <c r="B74" s="691" t="s">
        <v>453</v>
      </c>
      <c r="C74" s="819"/>
      <c r="D74" s="819"/>
      <c r="E74" s="819"/>
      <c r="F74" s="819"/>
      <c r="G74" s="819"/>
      <c r="H74" s="819"/>
      <c r="I74" s="819"/>
      <c r="J74" s="819"/>
      <c r="K74" s="819"/>
      <c r="L74" s="819"/>
      <c r="M74" s="562"/>
    </row>
    <row r="75" spans="1:13" ht="18" customHeight="1" x14ac:dyDescent="0.25">
      <c r="A75" s="353" t="s">
        <v>159</v>
      </c>
      <c r="B75" s="10" t="s">
        <v>154</v>
      </c>
      <c r="C75" s="691" t="s">
        <v>454</v>
      </c>
      <c r="D75" s="819"/>
      <c r="E75" s="819"/>
      <c r="F75" s="819"/>
      <c r="G75" s="819"/>
      <c r="H75" s="819"/>
      <c r="I75" s="819"/>
      <c r="J75" s="819"/>
      <c r="K75" s="819"/>
      <c r="L75" s="819"/>
      <c r="M75" s="562"/>
    </row>
    <row r="76" spans="1:13" ht="27" customHeight="1" x14ac:dyDescent="0.25">
      <c r="A76" s="642" t="s">
        <v>159</v>
      </c>
      <c r="B76" s="669" t="s">
        <v>154</v>
      </c>
      <c r="C76" s="669" t="s">
        <v>154</v>
      </c>
      <c r="D76" s="809" t="s">
        <v>23</v>
      </c>
      <c r="E76" s="22" t="s">
        <v>17</v>
      </c>
      <c r="F76" s="251">
        <v>550</v>
      </c>
      <c r="G76" s="251">
        <v>550</v>
      </c>
      <c r="H76" s="470">
        <v>700</v>
      </c>
      <c r="I76" s="809" t="s">
        <v>202</v>
      </c>
      <c r="J76" s="807">
        <v>100</v>
      </c>
      <c r="K76" s="807">
        <v>100</v>
      </c>
      <c r="L76" s="851" t="s">
        <v>976</v>
      </c>
      <c r="M76" s="562"/>
    </row>
    <row r="77" spans="1:13" ht="24.75" customHeight="1" x14ac:dyDescent="0.25">
      <c r="A77" s="854"/>
      <c r="B77" s="669"/>
      <c r="C77" s="669"/>
      <c r="D77" s="809"/>
      <c r="E77" s="199" t="s">
        <v>2</v>
      </c>
      <c r="F77" s="251">
        <v>0</v>
      </c>
      <c r="G77" s="251">
        <v>202.5</v>
      </c>
      <c r="H77" s="470">
        <v>201.9</v>
      </c>
      <c r="I77" s="809"/>
      <c r="J77" s="807"/>
      <c r="K77" s="807"/>
      <c r="L77" s="851"/>
      <c r="M77" s="562"/>
    </row>
    <row r="78" spans="1:13" ht="24" customHeight="1" x14ac:dyDescent="0.25">
      <c r="A78" s="646" t="s">
        <v>159</v>
      </c>
      <c r="B78" s="644" t="s">
        <v>154</v>
      </c>
      <c r="C78" s="644" t="s">
        <v>155</v>
      </c>
      <c r="D78" s="809" t="s">
        <v>318</v>
      </c>
      <c r="E78" s="199" t="s">
        <v>2</v>
      </c>
      <c r="F78" s="251">
        <v>150</v>
      </c>
      <c r="G78" s="251">
        <v>200</v>
      </c>
      <c r="H78" s="470">
        <v>123.9</v>
      </c>
      <c r="I78" s="810" t="s">
        <v>308</v>
      </c>
      <c r="J78" s="808">
        <v>1</v>
      </c>
      <c r="K78" s="808">
        <v>1</v>
      </c>
      <c r="L78" s="810" t="s">
        <v>1208</v>
      </c>
      <c r="M78" s="562"/>
    </row>
    <row r="79" spans="1:13" ht="21" customHeight="1" x14ac:dyDescent="0.25">
      <c r="A79" s="647"/>
      <c r="B79" s="644"/>
      <c r="C79" s="644"/>
      <c r="D79" s="809"/>
      <c r="E79" s="199" t="s">
        <v>4</v>
      </c>
      <c r="F79" s="251">
        <v>250</v>
      </c>
      <c r="G79" s="251">
        <v>373</v>
      </c>
      <c r="H79" s="470">
        <v>325.39999999999998</v>
      </c>
      <c r="I79" s="810"/>
      <c r="J79" s="808"/>
      <c r="K79" s="808"/>
      <c r="L79" s="810"/>
      <c r="M79" s="562"/>
    </row>
    <row r="80" spans="1:13" ht="18.75" customHeight="1" x14ac:dyDescent="0.25">
      <c r="A80" s="646" t="s">
        <v>159</v>
      </c>
      <c r="B80" s="644" t="s">
        <v>154</v>
      </c>
      <c r="C80" s="644" t="s">
        <v>156</v>
      </c>
      <c r="D80" s="645" t="s">
        <v>455</v>
      </c>
      <c r="E80" s="249" t="s">
        <v>2</v>
      </c>
      <c r="F80" s="251">
        <v>180</v>
      </c>
      <c r="G80" s="251">
        <v>180</v>
      </c>
      <c r="H80" s="470">
        <v>161.30000000000001</v>
      </c>
      <c r="I80" s="645" t="s">
        <v>200</v>
      </c>
      <c r="J80" s="639">
        <v>1</v>
      </c>
      <c r="K80" s="639">
        <v>1</v>
      </c>
      <c r="L80" s="645" t="s">
        <v>1207</v>
      </c>
      <c r="M80" s="562"/>
    </row>
    <row r="81" spans="1:13" ht="18.75" customHeight="1" x14ac:dyDescent="0.25">
      <c r="A81" s="690"/>
      <c r="B81" s="644"/>
      <c r="C81" s="644"/>
      <c r="D81" s="645"/>
      <c r="E81" s="249" t="s">
        <v>5</v>
      </c>
      <c r="F81" s="251">
        <v>5.4</v>
      </c>
      <c r="G81" s="251">
        <v>5.4</v>
      </c>
      <c r="H81" s="470">
        <v>4.9000000000000004</v>
      </c>
      <c r="I81" s="645"/>
      <c r="J81" s="639"/>
      <c r="K81" s="639"/>
      <c r="L81" s="645"/>
      <c r="M81" s="562"/>
    </row>
    <row r="82" spans="1:13" ht="19.5" customHeight="1" x14ac:dyDescent="0.25">
      <c r="A82" s="647"/>
      <c r="B82" s="644"/>
      <c r="C82" s="644"/>
      <c r="D82" s="645"/>
      <c r="E82" s="249" t="s">
        <v>4</v>
      </c>
      <c r="F82" s="251">
        <v>31</v>
      </c>
      <c r="G82" s="251">
        <v>31</v>
      </c>
      <c r="H82" s="470">
        <v>27.5</v>
      </c>
      <c r="I82" s="645"/>
      <c r="J82" s="639"/>
      <c r="K82" s="639"/>
      <c r="L82" s="645"/>
      <c r="M82" s="562"/>
    </row>
    <row r="83" spans="1:13" ht="39" customHeight="1" x14ac:dyDescent="0.25">
      <c r="A83" s="259" t="s">
        <v>159</v>
      </c>
      <c r="B83" s="259" t="s">
        <v>154</v>
      </c>
      <c r="C83" s="259" t="s">
        <v>159</v>
      </c>
      <c r="D83" s="196" t="s">
        <v>580</v>
      </c>
      <c r="E83" s="249" t="s">
        <v>2</v>
      </c>
      <c r="F83" s="251">
        <v>55</v>
      </c>
      <c r="G83" s="251">
        <v>130</v>
      </c>
      <c r="H83" s="470">
        <v>70</v>
      </c>
      <c r="I83" s="200" t="s">
        <v>185</v>
      </c>
      <c r="J83" s="367">
        <v>100</v>
      </c>
      <c r="K83" s="367">
        <v>100</v>
      </c>
      <c r="L83" s="200" t="s">
        <v>1209</v>
      </c>
      <c r="M83" s="562"/>
    </row>
    <row r="84" spans="1:13" ht="54.75" customHeight="1" x14ac:dyDescent="0.25">
      <c r="A84" s="259" t="s">
        <v>159</v>
      </c>
      <c r="B84" s="259" t="s">
        <v>154</v>
      </c>
      <c r="C84" s="259" t="s">
        <v>160</v>
      </c>
      <c r="D84" s="196" t="s">
        <v>732</v>
      </c>
      <c r="E84" s="249" t="s">
        <v>2</v>
      </c>
      <c r="F84" s="251">
        <v>20</v>
      </c>
      <c r="G84" s="251">
        <v>20</v>
      </c>
      <c r="H84" s="470">
        <v>0</v>
      </c>
      <c r="I84" s="200" t="s">
        <v>733</v>
      </c>
      <c r="J84" s="367" t="s">
        <v>684</v>
      </c>
      <c r="K84" s="367" t="s">
        <v>975</v>
      </c>
      <c r="L84" s="249" t="s">
        <v>1185</v>
      </c>
      <c r="M84" s="562"/>
    </row>
    <row r="85" spans="1:13" ht="17.25" customHeight="1" x14ac:dyDescent="0.25">
      <c r="A85" s="10" t="s">
        <v>159</v>
      </c>
      <c r="B85" s="10" t="s">
        <v>154</v>
      </c>
      <c r="C85" s="692" t="s">
        <v>147</v>
      </c>
      <c r="D85" s="692"/>
      <c r="E85" s="692"/>
      <c r="F85" s="368">
        <f>SUM(F76:F84)</f>
        <v>1241.4000000000001</v>
      </c>
      <c r="G85" s="368">
        <f>SUM(G76:G84)</f>
        <v>1691.9</v>
      </c>
      <c r="H85" s="368">
        <f>SUM(H76:H84)</f>
        <v>1614.8999999999999</v>
      </c>
      <c r="I85" s="45"/>
      <c r="J85" s="369"/>
      <c r="K85" s="369"/>
      <c r="L85" s="45"/>
      <c r="M85" s="562"/>
    </row>
    <row r="86" spans="1:13" ht="16.5" customHeight="1" x14ac:dyDescent="0.25">
      <c r="A86" s="10" t="s">
        <v>159</v>
      </c>
      <c r="B86" s="692" t="s">
        <v>148</v>
      </c>
      <c r="C86" s="692"/>
      <c r="D86" s="692"/>
      <c r="E86" s="692"/>
      <c r="F86" s="368">
        <f t="shared" ref="F86:H86" si="14">+F85</f>
        <v>1241.4000000000001</v>
      </c>
      <c r="G86" s="368">
        <f t="shared" ref="G86" si="15">+G85</f>
        <v>1691.9</v>
      </c>
      <c r="H86" s="368">
        <f t="shared" si="14"/>
        <v>1614.8999999999999</v>
      </c>
      <c r="I86" s="45"/>
      <c r="J86" s="369"/>
      <c r="K86" s="369"/>
      <c r="L86" s="45"/>
      <c r="M86" s="562"/>
    </row>
    <row r="87" spans="1:13" ht="24" customHeight="1" x14ac:dyDescent="0.25">
      <c r="A87" s="855" t="s">
        <v>149</v>
      </c>
      <c r="B87" s="855"/>
      <c r="C87" s="855"/>
      <c r="D87" s="855"/>
      <c r="E87" s="855"/>
      <c r="F87" s="370">
        <f>+F86+F73+F58+F46+F27+F17</f>
        <v>6271.7</v>
      </c>
      <c r="G87" s="370">
        <f>+G86+G73+G58+G46+G27+G17</f>
        <v>6344.2000000000007</v>
      </c>
      <c r="H87" s="370">
        <f>+H86+H73+H58+H46+H27+H17</f>
        <v>6218.1</v>
      </c>
      <c r="I87" s="559"/>
      <c r="J87" s="371"/>
      <c r="K87" s="371"/>
      <c r="L87" s="414"/>
    </row>
    <row r="88" spans="1:13" ht="16.5" customHeight="1" x14ac:dyDescent="0.25">
      <c r="A88" s="674" t="s">
        <v>169</v>
      </c>
      <c r="B88" s="674"/>
      <c r="C88" s="674"/>
      <c r="D88" s="674"/>
      <c r="E88" s="674"/>
      <c r="F88" s="45"/>
      <c r="G88" s="45"/>
      <c r="H88" s="45"/>
      <c r="I88" s="559"/>
      <c r="J88" s="372"/>
      <c r="K88" s="372"/>
      <c r="L88" s="414"/>
    </row>
    <row r="89" spans="1:13" ht="18" customHeight="1" x14ac:dyDescent="0.25">
      <c r="A89" s="811" t="s">
        <v>19</v>
      </c>
      <c r="B89" s="811"/>
      <c r="C89" s="811"/>
      <c r="D89" s="811"/>
      <c r="E89" s="811"/>
      <c r="F89" s="177">
        <f t="shared" ref="F89:H89" si="16">SUM(F90:F95)</f>
        <v>4887</v>
      </c>
      <c r="G89" s="177">
        <f t="shared" si="16"/>
        <v>5258</v>
      </c>
      <c r="H89" s="177">
        <f t="shared" si="16"/>
        <v>5186.7999999999993</v>
      </c>
      <c r="I89" s="559"/>
      <c r="J89" s="373"/>
      <c r="K89" s="373"/>
      <c r="L89" s="414"/>
    </row>
    <row r="90" spans="1:13" ht="13.5" customHeight="1" x14ac:dyDescent="0.25">
      <c r="A90" s="658" t="s">
        <v>112</v>
      </c>
      <c r="B90" s="658"/>
      <c r="C90" s="658"/>
      <c r="D90" s="658"/>
      <c r="E90" s="658"/>
      <c r="F90" s="104">
        <f>+F83+F80+F78+F77+F67+F65+F64+F61+F54+F51+F50+F49+F44+F42+F40+F39+F38+F37+F33+F30+F23+F20+F14+F11+F24+F71+F55+F53+F52+F84+F34</f>
        <v>4194.3</v>
      </c>
      <c r="G90" s="104">
        <f t="shared" ref="G90:H90" si="17">+G83+G80+G78+G77+G67+G65+G64+G61+G54+G51+G50+G49+G44+G42+G40+G39+G38+G37+G33+G30+G23+G20+G14+G11+G24+G71+G55+G53+G52+G84+G34</f>
        <v>4532.5</v>
      </c>
      <c r="H90" s="104">
        <f t="shared" si="17"/>
        <v>4339.9999999999991</v>
      </c>
      <c r="I90" s="559"/>
      <c r="J90" s="373"/>
      <c r="K90" s="373"/>
      <c r="L90" s="414"/>
    </row>
    <row r="91" spans="1:13" ht="14.25" customHeight="1" x14ac:dyDescent="0.25">
      <c r="A91" s="658" t="s">
        <v>180</v>
      </c>
      <c r="B91" s="658"/>
      <c r="C91" s="658"/>
      <c r="D91" s="658"/>
      <c r="E91" s="658"/>
      <c r="F91" s="105">
        <f>+F76+F31+F21+F13+F70</f>
        <v>622.4</v>
      </c>
      <c r="G91" s="105">
        <f>+G76+G31+G21+G13+G70</f>
        <v>655.19999999999993</v>
      </c>
      <c r="H91" s="608">
        <f>+H76+H31+H21+H13+H70</f>
        <v>804.69999999999993</v>
      </c>
      <c r="I91" s="559"/>
      <c r="J91" s="372"/>
      <c r="K91" s="372"/>
      <c r="L91" s="414"/>
    </row>
    <row r="92" spans="1:13" ht="14.25" customHeight="1" x14ac:dyDescent="0.25">
      <c r="A92" s="658" t="s">
        <v>113</v>
      </c>
      <c r="B92" s="658"/>
      <c r="C92" s="658"/>
      <c r="D92" s="658"/>
      <c r="E92" s="658"/>
      <c r="F92" s="46"/>
      <c r="G92" s="105"/>
      <c r="H92" s="608"/>
      <c r="I92" s="559"/>
      <c r="J92" s="372"/>
      <c r="K92" s="372"/>
      <c r="L92" s="414"/>
    </row>
    <row r="93" spans="1:13" ht="14.25" customHeight="1" x14ac:dyDescent="0.25">
      <c r="A93" s="658" t="s">
        <v>114</v>
      </c>
      <c r="B93" s="658"/>
      <c r="C93" s="658"/>
      <c r="D93" s="658"/>
      <c r="E93" s="658"/>
      <c r="F93" s="105">
        <f>+F12+F22+F32</f>
        <v>70.300000000000011</v>
      </c>
      <c r="G93" s="105">
        <f>+G12+G22+G32</f>
        <v>70.300000000000011</v>
      </c>
      <c r="H93" s="608">
        <f>+H12+H22+H32</f>
        <v>42.1</v>
      </c>
      <c r="I93" s="559"/>
      <c r="J93" s="372"/>
      <c r="K93" s="372"/>
      <c r="L93" s="414"/>
    </row>
    <row r="94" spans="1:13" ht="14.25" customHeight="1" x14ac:dyDescent="0.25">
      <c r="A94" s="658" t="s">
        <v>117</v>
      </c>
      <c r="B94" s="658"/>
      <c r="C94" s="658"/>
      <c r="D94" s="658"/>
      <c r="E94" s="658"/>
      <c r="F94" s="46"/>
      <c r="G94" s="105"/>
      <c r="H94" s="608"/>
      <c r="I94" s="559"/>
      <c r="J94" s="372"/>
      <c r="K94" s="372"/>
      <c r="L94" s="414"/>
    </row>
    <row r="95" spans="1:13" ht="14.25" customHeight="1" x14ac:dyDescent="0.25">
      <c r="A95" s="658" t="s">
        <v>118</v>
      </c>
      <c r="B95" s="658"/>
      <c r="C95" s="658"/>
      <c r="D95" s="658"/>
      <c r="E95" s="658"/>
      <c r="F95" s="46"/>
      <c r="G95" s="105"/>
      <c r="H95" s="608"/>
      <c r="I95" s="559"/>
      <c r="J95" s="372"/>
      <c r="K95" s="372"/>
      <c r="L95" s="414"/>
    </row>
    <row r="96" spans="1:13" ht="16.5" customHeight="1" x14ac:dyDescent="0.25">
      <c r="A96" s="812" t="s">
        <v>18</v>
      </c>
      <c r="B96" s="812"/>
      <c r="C96" s="812"/>
      <c r="D96" s="812"/>
      <c r="E96" s="812"/>
      <c r="F96" s="177">
        <f t="shared" ref="F96:H96" si="18">SUM(F97:F100)</f>
        <v>1384.7</v>
      </c>
      <c r="G96" s="177">
        <f t="shared" si="18"/>
        <v>1086.2</v>
      </c>
      <c r="H96" s="177">
        <f t="shared" si="18"/>
        <v>1031.3000000000002</v>
      </c>
      <c r="I96" s="559"/>
      <c r="J96" s="372"/>
      <c r="K96" s="372"/>
      <c r="L96" s="414"/>
    </row>
    <row r="97" spans="1:13" x14ac:dyDescent="0.25">
      <c r="A97" s="658" t="s">
        <v>115</v>
      </c>
      <c r="B97" s="658"/>
      <c r="C97" s="658"/>
      <c r="D97" s="658"/>
      <c r="E97" s="658"/>
      <c r="F97" s="105">
        <f>+F66+F68+F79+F82+F25</f>
        <v>1305</v>
      </c>
      <c r="G97" s="105">
        <f>+G66+G68+G79+G82+G25</f>
        <v>1047</v>
      </c>
      <c r="H97" s="608">
        <f>+H66+H68+H79+H82+H25</f>
        <v>1004.6</v>
      </c>
      <c r="I97" s="559"/>
      <c r="J97" s="372"/>
      <c r="K97" s="372"/>
      <c r="L97" s="414"/>
    </row>
    <row r="98" spans="1:13" x14ac:dyDescent="0.25">
      <c r="A98" s="658" t="s">
        <v>116</v>
      </c>
      <c r="B98" s="658"/>
      <c r="C98" s="658"/>
      <c r="D98" s="658"/>
      <c r="E98" s="658"/>
      <c r="F98" s="105">
        <f>+F81+F69+F62+F43+F15+F56</f>
        <v>68.7</v>
      </c>
      <c r="G98" s="105">
        <f>+G81+G69+G62+G43+G15+G56</f>
        <v>32.199999999999996</v>
      </c>
      <c r="H98" s="608">
        <f>+H81+H69+H62+H43+H15+H56</f>
        <v>24.8</v>
      </c>
      <c r="I98" s="559"/>
      <c r="J98" s="372"/>
      <c r="K98" s="372"/>
      <c r="L98" s="414"/>
    </row>
    <row r="99" spans="1:13" x14ac:dyDescent="0.25">
      <c r="A99" s="658" t="s">
        <v>119</v>
      </c>
      <c r="B99" s="658"/>
      <c r="C99" s="658"/>
      <c r="D99" s="658"/>
      <c r="E99" s="658"/>
      <c r="F99" s="105">
        <f>+F41+F63</f>
        <v>11</v>
      </c>
      <c r="G99" s="105">
        <f>+G41+G63</f>
        <v>7</v>
      </c>
      <c r="H99" s="608">
        <f>+H41+H63</f>
        <v>1.9</v>
      </c>
      <c r="I99" s="559"/>
      <c r="J99" s="372"/>
      <c r="K99" s="372"/>
      <c r="L99" s="414"/>
    </row>
    <row r="100" spans="1:13" x14ac:dyDescent="0.25">
      <c r="A100" s="658" t="s">
        <v>120</v>
      </c>
      <c r="B100" s="658"/>
      <c r="C100" s="658"/>
      <c r="D100" s="658"/>
      <c r="E100" s="658"/>
      <c r="F100" s="46"/>
      <c r="G100" s="105"/>
      <c r="H100" s="608"/>
      <c r="I100" s="559"/>
      <c r="J100" s="372"/>
      <c r="K100" s="372"/>
      <c r="L100" s="414"/>
    </row>
    <row r="101" spans="1:13" s="18" customFormat="1" ht="17.25" customHeight="1" x14ac:dyDescent="0.25">
      <c r="A101" s="676" t="s">
        <v>1191</v>
      </c>
      <c r="B101" s="676"/>
      <c r="C101" s="676"/>
      <c r="D101" s="676"/>
      <c r="E101" s="676"/>
      <c r="F101" s="676"/>
      <c r="G101" s="676"/>
      <c r="H101" s="676"/>
      <c r="I101" s="614"/>
      <c r="J101" s="615"/>
      <c r="K101" s="615"/>
      <c r="L101" s="614"/>
      <c r="M101" s="616"/>
    </row>
    <row r="102" spans="1:13" s="395" customFormat="1" ht="17.25" customHeight="1" x14ac:dyDescent="0.25">
      <c r="A102" s="676" t="s">
        <v>1192</v>
      </c>
      <c r="B102" s="676"/>
      <c r="C102" s="676"/>
      <c r="D102" s="676"/>
      <c r="E102" s="676"/>
      <c r="F102" s="676"/>
      <c r="G102" s="676"/>
      <c r="H102" s="676"/>
      <c r="I102" s="617"/>
    </row>
  </sheetData>
  <mergeCells count="174">
    <mergeCell ref="A102:H102"/>
    <mergeCell ref="A101:H101"/>
    <mergeCell ref="G4:G7"/>
    <mergeCell ref="J5:J7"/>
    <mergeCell ref="J12:J13"/>
    <mergeCell ref="J14:J15"/>
    <mergeCell ref="J20:J21"/>
    <mergeCell ref="J24:J25"/>
    <mergeCell ref="J30:J32"/>
    <mergeCell ref="J37:J38"/>
    <mergeCell ref="J41:J43"/>
    <mergeCell ref="I65:I66"/>
    <mergeCell ref="B65:B66"/>
    <mergeCell ref="I67:I68"/>
    <mergeCell ref="B78:B79"/>
    <mergeCell ref="A76:A77"/>
    <mergeCell ref="A92:E92"/>
    <mergeCell ref="A94:E94"/>
    <mergeCell ref="A87:E87"/>
    <mergeCell ref="C29:L29"/>
    <mergeCell ref="L80:L82"/>
    <mergeCell ref="B74:L74"/>
    <mergeCell ref="K80:K82"/>
    <mergeCell ref="A69:A70"/>
    <mergeCell ref="C11:C13"/>
    <mergeCell ref="K37:K38"/>
    <mergeCell ref="K41:K43"/>
    <mergeCell ref="L11:L16"/>
    <mergeCell ref="L76:L77"/>
    <mergeCell ref="K76:K77"/>
    <mergeCell ref="K69:K70"/>
    <mergeCell ref="L69:L70"/>
    <mergeCell ref="K55:K56"/>
    <mergeCell ref="L55:L56"/>
    <mergeCell ref="L61:L63"/>
    <mergeCell ref="J55:J56"/>
    <mergeCell ref="J61:J63"/>
    <mergeCell ref="C61:C63"/>
    <mergeCell ref="J69:J70"/>
    <mergeCell ref="A3:L3"/>
    <mergeCell ref="A4:A7"/>
    <mergeCell ref="B4:B7"/>
    <mergeCell ref="L5:L7"/>
    <mergeCell ref="D11:D13"/>
    <mergeCell ref="D14:D15"/>
    <mergeCell ref="C16:E16"/>
    <mergeCell ref="I37:I38"/>
    <mergeCell ref="C14:C15"/>
    <mergeCell ref="C24:C25"/>
    <mergeCell ref="A24:A25"/>
    <mergeCell ref="B28:L28"/>
    <mergeCell ref="C30:C32"/>
    <mergeCell ref="A20:A22"/>
    <mergeCell ref="H4:H7"/>
    <mergeCell ref="K5:K7"/>
    <mergeCell ref="C20:C22"/>
    <mergeCell ref="L20:L22"/>
    <mergeCell ref="D24:D25"/>
    <mergeCell ref="I24:I25"/>
    <mergeCell ref="L24:L25"/>
    <mergeCell ref="K14:K15"/>
    <mergeCell ref="K20:K21"/>
    <mergeCell ref="K24:K25"/>
    <mergeCell ref="B61:B63"/>
    <mergeCell ref="B17:E17"/>
    <mergeCell ref="I20:I21"/>
    <mergeCell ref="C26:E26"/>
    <mergeCell ref="B20:B22"/>
    <mergeCell ref="D55:D56"/>
    <mergeCell ref="C55:C56"/>
    <mergeCell ref="B55:B56"/>
    <mergeCell ref="I55:I56"/>
    <mergeCell ref="A2:L2"/>
    <mergeCell ref="L37:L38"/>
    <mergeCell ref="B41:B43"/>
    <mergeCell ref="D41:D43"/>
    <mergeCell ref="B27:E27"/>
    <mergeCell ref="B14:B15"/>
    <mergeCell ref="B11:B13"/>
    <mergeCell ref="C76:C77"/>
    <mergeCell ref="C65:C66"/>
    <mergeCell ref="A8:L8"/>
    <mergeCell ref="C4:C7"/>
    <mergeCell ref="D4:D7"/>
    <mergeCell ref="F4:F7"/>
    <mergeCell ref="D65:D66"/>
    <mergeCell ref="A11:A13"/>
    <mergeCell ref="B47:L47"/>
    <mergeCell ref="L41:L43"/>
    <mergeCell ref="A41:A43"/>
    <mergeCell ref="I12:I13"/>
    <mergeCell ref="A61:A63"/>
    <mergeCell ref="B58:E58"/>
    <mergeCell ref="C35:D35"/>
    <mergeCell ref="K12:K13"/>
    <mergeCell ref="A30:A32"/>
    <mergeCell ref="A55:A56"/>
    <mergeCell ref="D61:D63"/>
    <mergeCell ref="B46:E46"/>
    <mergeCell ref="C45:E45"/>
    <mergeCell ref="C36:L36"/>
    <mergeCell ref="K30:K32"/>
    <mergeCell ref="L65:L66"/>
    <mergeCell ref="L67:L68"/>
    <mergeCell ref="J65:J66"/>
    <mergeCell ref="J67:J68"/>
    <mergeCell ref="K65:K66"/>
    <mergeCell ref="K67:K68"/>
    <mergeCell ref="L30:L33"/>
    <mergeCell ref="B67:B68"/>
    <mergeCell ref="B30:B32"/>
    <mergeCell ref="I41:I43"/>
    <mergeCell ref="C41:C43"/>
    <mergeCell ref="C67:C68"/>
    <mergeCell ref="D67:D68"/>
    <mergeCell ref="I61:I63"/>
    <mergeCell ref="C57:E57"/>
    <mergeCell ref="K61:K63"/>
    <mergeCell ref="B59:L59"/>
    <mergeCell ref="C60:L60"/>
    <mergeCell ref="J1:L1"/>
    <mergeCell ref="C85:E85"/>
    <mergeCell ref="A65:A66"/>
    <mergeCell ref="C80:C82"/>
    <mergeCell ref="A14:A15"/>
    <mergeCell ref="C48:L48"/>
    <mergeCell ref="B9:L9"/>
    <mergeCell ref="D20:D22"/>
    <mergeCell ref="I30:I32"/>
    <mergeCell ref="C10:L10"/>
    <mergeCell ref="D30:D32"/>
    <mergeCell ref="I14:I15"/>
    <mergeCell ref="B18:L18"/>
    <mergeCell ref="C19:L19"/>
    <mergeCell ref="B24:B25"/>
    <mergeCell ref="L78:L79"/>
    <mergeCell ref="A80:A82"/>
    <mergeCell ref="I4:L4"/>
    <mergeCell ref="E4:E7"/>
    <mergeCell ref="I5:I7"/>
    <mergeCell ref="A78:A79"/>
    <mergeCell ref="K78:K79"/>
    <mergeCell ref="C75:L75"/>
    <mergeCell ref="A67:A68"/>
    <mergeCell ref="A100:E100"/>
    <mergeCell ref="A91:E91"/>
    <mergeCell ref="A93:E93"/>
    <mergeCell ref="A95:E95"/>
    <mergeCell ref="A89:E89"/>
    <mergeCell ref="A97:E97"/>
    <mergeCell ref="A90:E90"/>
    <mergeCell ref="A88:E88"/>
    <mergeCell ref="B86:E86"/>
    <mergeCell ref="A99:E99"/>
    <mergeCell ref="A98:E98"/>
    <mergeCell ref="A96:E96"/>
    <mergeCell ref="D80:D82"/>
    <mergeCell ref="B80:B82"/>
    <mergeCell ref="I80:I82"/>
    <mergeCell ref="C72:E72"/>
    <mergeCell ref="J76:J77"/>
    <mergeCell ref="J78:J79"/>
    <mergeCell ref="J80:J82"/>
    <mergeCell ref="B69:B70"/>
    <mergeCell ref="B73:E73"/>
    <mergeCell ref="D69:D70"/>
    <mergeCell ref="C69:C70"/>
    <mergeCell ref="D78:D79"/>
    <mergeCell ref="I78:I79"/>
    <mergeCell ref="D76:D77"/>
    <mergeCell ref="B76:B77"/>
    <mergeCell ref="C78:C79"/>
    <mergeCell ref="I76:I77"/>
    <mergeCell ref="I69:I70"/>
  </mergeCells>
  <phoneticPr fontId="17" type="noConversion"/>
  <pageMargins left="0.19685039370078741" right="0.19685039370078741" top="0.19685039370078741" bottom="0.19685039370078741" header="0" footer="0"/>
  <pageSetup paperSize="9" scale="8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67"/>
  <sheetViews>
    <sheetView zoomScale="85" zoomScaleNormal="85" workbookViewId="0">
      <pane ySplit="7" topLeftCell="A8" activePane="bottomLeft" state="frozen"/>
      <selection activeCell="F27" sqref="F27"/>
      <selection pane="bottomLeft" activeCell="G4" sqref="G4:G7"/>
    </sheetView>
  </sheetViews>
  <sheetFormatPr defaultColWidth="9.109375" defaultRowHeight="13.2" x14ac:dyDescent="0.25"/>
  <cols>
    <col min="1" max="1" width="3.44140625" style="331" customWidth="1"/>
    <col min="2" max="2" width="3.6640625" style="331" customWidth="1"/>
    <col min="3" max="3" width="3.5546875" style="415" customWidth="1"/>
    <col min="4" max="4" width="41.109375" style="331" customWidth="1"/>
    <col min="5" max="5" width="7.109375" style="333" customWidth="1"/>
    <col min="6" max="6" width="12.33203125" style="98" customWidth="1"/>
    <col min="7" max="7" width="13.44140625" style="98" customWidth="1"/>
    <col min="8" max="8" width="12.33203125" style="98" customWidth="1"/>
    <col min="9" max="9" width="27.6640625" style="98" customWidth="1"/>
    <col min="10" max="11" width="5.44140625" style="129" customWidth="1"/>
    <col min="12" max="12" width="39.6640625" style="98" customWidth="1"/>
    <col min="13" max="13" width="7.44140625" style="563" customWidth="1"/>
    <col min="14" max="14" width="36.88671875" style="98" customWidth="1"/>
    <col min="15" max="16384" width="9.109375" style="98"/>
  </cols>
  <sheetData>
    <row r="1" spans="1:13" ht="18" customHeight="1" x14ac:dyDescent="0.25">
      <c r="J1" s="718" t="s">
        <v>740</v>
      </c>
      <c r="K1" s="718"/>
      <c r="L1" s="718"/>
    </row>
    <row r="2" spans="1:13" ht="37.5" customHeight="1" x14ac:dyDescent="0.25">
      <c r="A2" s="864" t="s">
        <v>846</v>
      </c>
      <c r="B2" s="864"/>
      <c r="C2" s="864"/>
      <c r="D2" s="864"/>
      <c r="E2" s="864"/>
      <c r="F2" s="864"/>
      <c r="G2" s="864"/>
      <c r="H2" s="864"/>
      <c r="I2" s="864"/>
      <c r="J2" s="864"/>
      <c r="K2" s="864"/>
      <c r="L2" s="864"/>
    </row>
    <row r="3" spans="1:13" ht="17.25" customHeight="1" x14ac:dyDescent="0.25">
      <c r="A3" s="416"/>
      <c r="B3" s="416"/>
      <c r="C3" s="416"/>
      <c r="D3" s="416"/>
      <c r="E3" s="417"/>
      <c r="F3" s="418"/>
      <c r="G3" s="418"/>
      <c r="H3" s="418"/>
      <c r="I3" s="797"/>
      <c r="J3" s="797"/>
      <c r="K3" s="797"/>
      <c r="L3" s="797"/>
    </row>
    <row r="4" spans="1:13" s="127" customFormat="1" ht="23.25" customHeight="1" x14ac:dyDescent="0.25">
      <c r="A4" s="649" t="s">
        <v>141</v>
      </c>
      <c r="B4" s="649" t="s">
        <v>142</v>
      </c>
      <c r="C4" s="649" t="s">
        <v>143</v>
      </c>
      <c r="D4" s="666" t="s">
        <v>144</v>
      </c>
      <c r="E4" s="649" t="s">
        <v>140</v>
      </c>
      <c r="F4" s="650" t="s">
        <v>840</v>
      </c>
      <c r="G4" s="650" t="s">
        <v>841</v>
      </c>
      <c r="H4" s="650" t="s">
        <v>946</v>
      </c>
      <c r="I4" s="650" t="s">
        <v>145</v>
      </c>
      <c r="J4" s="650"/>
      <c r="K4" s="650"/>
      <c r="L4" s="650"/>
      <c r="M4" s="564"/>
    </row>
    <row r="5" spans="1:13" s="127" customFormat="1" ht="15" customHeight="1" x14ac:dyDescent="0.25">
      <c r="A5" s="649"/>
      <c r="B5" s="649"/>
      <c r="C5" s="649"/>
      <c r="D5" s="666"/>
      <c r="E5" s="649"/>
      <c r="F5" s="650"/>
      <c r="G5" s="650"/>
      <c r="H5" s="650"/>
      <c r="I5" s="654" t="s">
        <v>146</v>
      </c>
      <c r="J5" s="638" t="s">
        <v>836</v>
      </c>
      <c r="K5" s="638" t="s">
        <v>837</v>
      </c>
      <c r="L5" s="653" t="s">
        <v>838</v>
      </c>
      <c r="M5" s="564"/>
    </row>
    <row r="6" spans="1:13" s="127" customFormat="1" ht="39" customHeight="1" x14ac:dyDescent="0.25">
      <c r="A6" s="649"/>
      <c r="B6" s="649"/>
      <c r="C6" s="649"/>
      <c r="D6" s="666"/>
      <c r="E6" s="649"/>
      <c r="F6" s="650"/>
      <c r="G6" s="650"/>
      <c r="H6" s="650"/>
      <c r="I6" s="654"/>
      <c r="J6" s="638"/>
      <c r="K6" s="638"/>
      <c r="L6" s="654"/>
      <c r="M6" s="564"/>
    </row>
    <row r="7" spans="1:13" s="127" customFormat="1" ht="48.75" customHeight="1" x14ac:dyDescent="0.25">
      <c r="A7" s="649"/>
      <c r="B7" s="649"/>
      <c r="C7" s="649"/>
      <c r="D7" s="666"/>
      <c r="E7" s="649"/>
      <c r="F7" s="650"/>
      <c r="G7" s="650"/>
      <c r="H7" s="650"/>
      <c r="I7" s="655"/>
      <c r="J7" s="638"/>
      <c r="K7" s="638"/>
      <c r="L7" s="655"/>
      <c r="M7" s="564"/>
    </row>
    <row r="8" spans="1:13" s="127" customFormat="1" ht="30.75" customHeight="1" x14ac:dyDescent="0.25">
      <c r="A8" s="750" t="s">
        <v>268</v>
      </c>
      <c r="B8" s="750"/>
      <c r="C8" s="750"/>
      <c r="D8" s="750"/>
      <c r="E8" s="750"/>
      <c r="F8" s="750"/>
      <c r="G8" s="750"/>
      <c r="H8" s="750"/>
      <c r="I8" s="750"/>
      <c r="J8" s="238"/>
      <c r="K8" s="238"/>
      <c r="L8" s="238"/>
      <c r="M8" s="564"/>
    </row>
    <row r="9" spans="1:13" s="127" customFormat="1" ht="15" customHeight="1" x14ac:dyDescent="0.25">
      <c r="A9" s="100" t="s">
        <v>154</v>
      </c>
      <c r="B9" s="776" t="s">
        <v>421</v>
      </c>
      <c r="C9" s="776"/>
      <c r="D9" s="776"/>
      <c r="E9" s="776"/>
      <c r="F9" s="776"/>
      <c r="G9" s="776"/>
      <c r="H9" s="776"/>
      <c r="I9" s="776"/>
      <c r="J9" s="240"/>
      <c r="K9" s="240"/>
      <c r="L9" s="240"/>
      <c r="M9" s="564"/>
    </row>
    <row r="10" spans="1:13" s="127" customFormat="1" ht="18" customHeight="1" x14ac:dyDescent="0.25">
      <c r="A10" s="100" t="s">
        <v>154</v>
      </c>
      <c r="B10" s="264" t="s">
        <v>154</v>
      </c>
      <c r="C10" s="776" t="s">
        <v>249</v>
      </c>
      <c r="D10" s="776"/>
      <c r="E10" s="776"/>
      <c r="F10" s="776"/>
      <c r="G10" s="776"/>
      <c r="H10" s="776"/>
      <c r="I10" s="776"/>
      <c r="J10" s="240"/>
      <c r="K10" s="240"/>
      <c r="L10" s="240"/>
      <c r="M10" s="564"/>
    </row>
    <row r="11" spans="1:13" ht="76.5" customHeight="1" x14ac:dyDescent="0.25">
      <c r="A11" s="731" t="s">
        <v>154</v>
      </c>
      <c r="B11" s="731" t="s">
        <v>154</v>
      </c>
      <c r="C11" s="731" t="s">
        <v>154</v>
      </c>
      <c r="D11" s="269" t="s">
        <v>424</v>
      </c>
      <c r="E11" s="734" t="s">
        <v>2</v>
      </c>
      <c r="F11" s="761">
        <v>75</v>
      </c>
      <c r="G11" s="761">
        <v>75</v>
      </c>
      <c r="H11" s="756">
        <v>75</v>
      </c>
      <c r="I11" s="207" t="s">
        <v>545</v>
      </c>
      <c r="J11" s="208">
        <v>9</v>
      </c>
      <c r="K11" s="208">
        <v>10.3</v>
      </c>
      <c r="L11" s="265" t="s">
        <v>890</v>
      </c>
      <c r="M11" s="565"/>
    </row>
    <row r="12" spans="1:13" ht="39" customHeight="1" x14ac:dyDescent="0.25">
      <c r="A12" s="731"/>
      <c r="B12" s="731"/>
      <c r="C12" s="731"/>
      <c r="D12" s="155" t="s">
        <v>564</v>
      </c>
      <c r="E12" s="783"/>
      <c r="F12" s="861"/>
      <c r="G12" s="861"/>
      <c r="H12" s="857"/>
      <c r="I12" s="686" t="s">
        <v>232</v>
      </c>
      <c r="J12" s="856">
        <v>4</v>
      </c>
      <c r="K12" s="856">
        <v>4</v>
      </c>
      <c r="L12" s="863" t="s">
        <v>1131</v>
      </c>
      <c r="M12" s="565"/>
    </row>
    <row r="13" spans="1:13" ht="42.75" customHeight="1" x14ac:dyDescent="0.25">
      <c r="A13" s="731"/>
      <c r="B13" s="731"/>
      <c r="C13" s="731"/>
      <c r="D13" s="155" t="s">
        <v>425</v>
      </c>
      <c r="E13" s="783"/>
      <c r="F13" s="861"/>
      <c r="G13" s="861"/>
      <c r="H13" s="857"/>
      <c r="I13" s="686"/>
      <c r="J13" s="856"/>
      <c r="K13" s="856"/>
      <c r="L13" s="863"/>
      <c r="M13" s="565"/>
    </row>
    <row r="14" spans="1:13" ht="68.25" customHeight="1" x14ac:dyDescent="0.25">
      <c r="A14" s="731"/>
      <c r="B14" s="731"/>
      <c r="C14" s="731"/>
      <c r="D14" s="155" t="s">
        <v>427</v>
      </c>
      <c r="E14" s="734" t="s">
        <v>13</v>
      </c>
      <c r="F14" s="858">
        <v>3</v>
      </c>
      <c r="G14" s="761">
        <v>3</v>
      </c>
      <c r="H14" s="756">
        <v>2.4</v>
      </c>
      <c r="I14" s="207" t="s">
        <v>565</v>
      </c>
      <c r="J14" s="208">
        <v>160</v>
      </c>
      <c r="K14" s="208">
        <v>160</v>
      </c>
      <c r="L14" s="174" t="s">
        <v>885</v>
      </c>
      <c r="M14" s="565"/>
    </row>
    <row r="15" spans="1:13" ht="84" customHeight="1" x14ac:dyDescent="0.25">
      <c r="A15" s="731"/>
      <c r="B15" s="731"/>
      <c r="C15" s="731"/>
      <c r="D15" s="155" t="s">
        <v>525</v>
      </c>
      <c r="E15" s="783"/>
      <c r="F15" s="859"/>
      <c r="G15" s="861"/>
      <c r="H15" s="857"/>
      <c r="I15" s="207" t="s">
        <v>233</v>
      </c>
      <c r="J15" s="208">
        <v>4</v>
      </c>
      <c r="K15" s="208">
        <v>4</v>
      </c>
      <c r="L15" s="174" t="s">
        <v>891</v>
      </c>
      <c r="M15" s="565"/>
    </row>
    <row r="16" spans="1:13" ht="191.25" customHeight="1" x14ac:dyDescent="0.25">
      <c r="A16" s="731"/>
      <c r="B16" s="731"/>
      <c r="C16" s="731"/>
      <c r="D16" s="155" t="s">
        <v>426</v>
      </c>
      <c r="E16" s="735"/>
      <c r="F16" s="860"/>
      <c r="G16" s="762"/>
      <c r="H16" s="757"/>
      <c r="I16" s="207" t="s">
        <v>647</v>
      </c>
      <c r="J16" s="208">
        <v>1000</v>
      </c>
      <c r="K16" s="208">
        <v>1390</v>
      </c>
      <c r="L16" s="174" t="s">
        <v>892</v>
      </c>
      <c r="M16" s="565"/>
    </row>
    <row r="17" spans="1:13" ht="17.25" customHeight="1" x14ac:dyDescent="0.25">
      <c r="A17" s="191" t="s">
        <v>154</v>
      </c>
      <c r="B17" s="188" t="s">
        <v>154</v>
      </c>
      <c r="C17" s="721" t="s">
        <v>147</v>
      </c>
      <c r="D17" s="721"/>
      <c r="E17" s="721"/>
      <c r="F17" s="318">
        <f>SUM(F11:F16)</f>
        <v>78</v>
      </c>
      <c r="G17" s="318">
        <f>SUM(G11:G16)</f>
        <v>78</v>
      </c>
      <c r="H17" s="318">
        <f>SUM(H11:H16)</f>
        <v>77.400000000000006</v>
      </c>
      <c r="I17" s="298"/>
      <c r="J17" s="293"/>
      <c r="K17" s="293"/>
      <c r="L17" s="298"/>
      <c r="M17" s="565"/>
    </row>
    <row r="18" spans="1:13" ht="17.25" customHeight="1" x14ac:dyDescent="0.25">
      <c r="A18" s="100" t="s">
        <v>154</v>
      </c>
      <c r="B18" s="721" t="s">
        <v>148</v>
      </c>
      <c r="C18" s="721"/>
      <c r="D18" s="721"/>
      <c r="E18" s="721"/>
      <c r="F18" s="318">
        <f t="shared" ref="F18:H18" si="0">+F17</f>
        <v>78</v>
      </c>
      <c r="G18" s="318">
        <f t="shared" ref="G18" si="1">+G17</f>
        <v>78</v>
      </c>
      <c r="H18" s="318">
        <f t="shared" si="0"/>
        <v>77.400000000000006</v>
      </c>
      <c r="I18" s="298"/>
      <c r="J18" s="293"/>
      <c r="K18" s="293"/>
      <c r="L18" s="298"/>
      <c r="M18" s="565"/>
    </row>
    <row r="19" spans="1:13" ht="17.25" customHeight="1" x14ac:dyDescent="0.25">
      <c r="A19" s="100" t="s">
        <v>155</v>
      </c>
      <c r="B19" s="776" t="s">
        <v>428</v>
      </c>
      <c r="C19" s="776"/>
      <c r="D19" s="776"/>
      <c r="E19" s="776"/>
      <c r="F19" s="776"/>
      <c r="G19" s="776"/>
      <c r="H19" s="776"/>
      <c r="I19" s="776"/>
      <c r="J19" s="293"/>
      <c r="K19" s="293"/>
      <c r="L19" s="293"/>
      <c r="M19" s="565"/>
    </row>
    <row r="20" spans="1:13" ht="21.75" customHeight="1" x14ac:dyDescent="0.25">
      <c r="A20" s="100" t="s">
        <v>155</v>
      </c>
      <c r="B20" s="264" t="s">
        <v>154</v>
      </c>
      <c r="C20" s="776" t="s">
        <v>418</v>
      </c>
      <c r="D20" s="776"/>
      <c r="E20" s="776"/>
      <c r="F20" s="776"/>
      <c r="G20" s="776"/>
      <c r="H20" s="776"/>
      <c r="I20" s="776"/>
      <c r="J20" s="240"/>
      <c r="K20" s="240"/>
      <c r="L20" s="240"/>
      <c r="M20" s="565"/>
    </row>
    <row r="21" spans="1:13" ht="65.25" customHeight="1" x14ac:dyDescent="0.25">
      <c r="A21" s="290" t="s">
        <v>155</v>
      </c>
      <c r="B21" s="290" t="s">
        <v>155</v>
      </c>
      <c r="C21" s="290" t="s">
        <v>154</v>
      </c>
      <c r="D21" s="188" t="s">
        <v>71</v>
      </c>
      <c r="E21" s="298" t="s">
        <v>2</v>
      </c>
      <c r="F21" s="79">
        <v>3</v>
      </c>
      <c r="G21" s="79">
        <v>3</v>
      </c>
      <c r="H21" s="603">
        <v>2</v>
      </c>
      <c r="I21" s="207" t="s">
        <v>811</v>
      </c>
      <c r="J21" s="208">
        <v>3</v>
      </c>
      <c r="K21" s="208">
        <v>1</v>
      </c>
      <c r="L21" s="693" t="s">
        <v>1037</v>
      </c>
      <c r="M21" s="565"/>
    </row>
    <row r="22" spans="1:13" ht="42" customHeight="1" x14ac:dyDescent="0.25">
      <c r="A22" s="290" t="s">
        <v>155</v>
      </c>
      <c r="B22" s="290" t="s">
        <v>155</v>
      </c>
      <c r="C22" s="290" t="s">
        <v>155</v>
      </c>
      <c r="D22" s="188" t="s">
        <v>280</v>
      </c>
      <c r="E22" s="298" t="s">
        <v>2</v>
      </c>
      <c r="F22" s="79">
        <v>3</v>
      </c>
      <c r="G22" s="79">
        <v>3</v>
      </c>
      <c r="H22" s="603">
        <v>0</v>
      </c>
      <c r="I22" s="207" t="s">
        <v>281</v>
      </c>
      <c r="J22" s="208">
        <v>3</v>
      </c>
      <c r="K22" s="208">
        <v>1</v>
      </c>
      <c r="L22" s="694"/>
      <c r="M22" s="565"/>
    </row>
    <row r="23" spans="1:13" ht="53.25" customHeight="1" x14ac:dyDescent="0.25">
      <c r="A23" s="731" t="s">
        <v>155</v>
      </c>
      <c r="B23" s="731" t="s">
        <v>154</v>
      </c>
      <c r="C23" s="731" t="s">
        <v>156</v>
      </c>
      <c r="D23" s="686" t="s">
        <v>250</v>
      </c>
      <c r="E23" s="291" t="s">
        <v>2</v>
      </c>
      <c r="F23" s="101">
        <v>45</v>
      </c>
      <c r="G23" s="101">
        <v>45</v>
      </c>
      <c r="H23" s="471">
        <v>45</v>
      </c>
      <c r="I23" s="686" t="s">
        <v>812</v>
      </c>
      <c r="J23" s="856">
        <v>4</v>
      </c>
      <c r="K23" s="856">
        <v>4</v>
      </c>
      <c r="L23" s="686" t="s">
        <v>1132</v>
      </c>
      <c r="M23" s="565"/>
    </row>
    <row r="24" spans="1:13" ht="43.5" customHeight="1" x14ac:dyDescent="0.25">
      <c r="A24" s="731"/>
      <c r="B24" s="731"/>
      <c r="C24" s="731"/>
      <c r="D24" s="686"/>
      <c r="E24" s="291" t="s">
        <v>13</v>
      </c>
      <c r="F24" s="101">
        <v>10</v>
      </c>
      <c r="G24" s="101">
        <v>10</v>
      </c>
      <c r="H24" s="471">
        <v>5</v>
      </c>
      <c r="I24" s="686"/>
      <c r="J24" s="856"/>
      <c r="K24" s="856"/>
      <c r="L24" s="686"/>
      <c r="M24" s="565"/>
    </row>
    <row r="25" spans="1:13" ht="93" customHeight="1" x14ac:dyDescent="0.25">
      <c r="A25" s="290" t="s">
        <v>155</v>
      </c>
      <c r="B25" s="290" t="s">
        <v>154</v>
      </c>
      <c r="C25" s="290" t="s">
        <v>157</v>
      </c>
      <c r="D25" s="265" t="s">
        <v>317</v>
      </c>
      <c r="E25" s="265" t="s">
        <v>2</v>
      </c>
      <c r="F25" s="419">
        <v>45</v>
      </c>
      <c r="G25" s="419">
        <v>45</v>
      </c>
      <c r="H25" s="622">
        <v>42.9</v>
      </c>
      <c r="I25" s="207" t="s">
        <v>137</v>
      </c>
      <c r="J25" s="208">
        <v>4</v>
      </c>
      <c r="K25" s="208">
        <v>4</v>
      </c>
      <c r="L25" s="207" t="s">
        <v>1133</v>
      </c>
      <c r="M25" s="565"/>
    </row>
    <row r="26" spans="1:13" ht="25.5" customHeight="1" x14ac:dyDescent="0.25">
      <c r="A26" s="732" t="s">
        <v>155</v>
      </c>
      <c r="B26" s="732" t="s">
        <v>154</v>
      </c>
      <c r="C26" s="732" t="s">
        <v>158</v>
      </c>
      <c r="D26" s="781" t="s">
        <v>299</v>
      </c>
      <c r="E26" s="265" t="s">
        <v>2</v>
      </c>
      <c r="F26" s="79">
        <v>0</v>
      </c>
      <c r="G26" s="79">
        <v>0</v>
      </c>
      <c r="H26" s="603">
        <v>0</v>
      </c>
      <c r="I26" s="693" t="s">
        <v>371</v>
      </c>
      <c r="J26" s="687">
        <v>100</v>
      </c>
      <c r="K26" s="687">
        <v>100</v>
      </c>
      <c r="L26" s="693" t="s">
        <v>1038</v>
      </c>
      <c r="M26" s="565"/>
    </row>
    <row r="27" spans="1:13" ht="25.5" customHeight="1" x14ac:dyDescent="0.25">
      <c r="A27" s="777"/>
      <c r="B27" s="777"/>
      <c r="C27" s="777"/>
      <c r="D27" s="866"/>
      <c r="E27" s="265" t="s">
        <v>4</v>
      </c>
      <c r="F27" s="79">
        <v>25.5</v>
      </c>
      <c r="G27" s="79">
        <v>25.5</v>
      </c>
      <c r="H27" s="603">
        <v>1.1000000000000001</v>
      </c>
      <c r="I27" s="775"/>
      <c r="J27" s="862"/>
      <c r="K27" s="862"/>
      <c r="L27" s="775"/>
      <c r="M27" s="565"/>
    </row>
    <row r="28" spans="1:13" ht="30.75" customHeight="1" x14ac:dyDescent="0.25">
      <c r="A28" s="729" t="s">
        <v>155</v>
      </c>
      <c r="B28" s="729" t="s">
        <v>154</v>
      </c>
      <c r="C28" s="729" t="s">
        <v>159</v>
      </c>
      <c r="D28" s="686" t="s">
        <v>813</v>
      </c>
      <c r="E28" s="265" t="s">
        <v>2</v>
      </c>
      <c r="F28" s="101">
        <v>112.5</v>
      </c>
      <c r="G28" s="101">
        <v>112.5</v>
      </c>
      <c r="H28" s="471">
        <v>61.6</v>
      </c>
      <c r="I28" s="686" t="s">
        <v>314</v>
      </c>
      <c r="J28" s="856">
        <v>1</v>
      </c>
      <c r="K28" s="856">
        <v>1</v>
      </c>
      <c r="L28" s="686" t="s">
        <v>1210</v>
      </c>
      <c r="M28" s="565"/>
    </row>
    <row r="29" spans="1:13" ht="24.75" customHeight="1" x14ac:dyDescent="0.25">
      <c r="A29" s="729"/>
      <c r="B29" s="729"/>
      <c r="C29" s="729"/>
      <c r="D29" s="686"/>
      <c r="E29" s="265" t="s">
        <v>4</v>
      </c>
      <c r="F29" s="101">
        <v>236.5</v>
      </c>
      <c r="G29" s="101">
        <v>236.5</v>
      </c>
      <c r="H29" s="471">
        <v>147.80000000000001</v>
      </c>
      <c r="I29" s="686"/>
      <c r="J29" s="856"/>
      <c r="K29" s="856"/>
      <c r="L29" s="686"/>
      <c r="M29" s="565"/>
    </row>
    <row r="30" spans="1:13" ht="50.25" customHeight="1" x14ac:dyDescent="0.25">
      <c r="A30" s="290" t="s">
        <v>155</v>
      </c>
      <c r="B30" s="290" t="s">
        <v>154</v>
      </c>
      <c r="C30" s="290" t="s">
        <v>160</v>
      </c>
      <c r="D30" s="265" t="s">
        <v>251</v>
      </c>
      <c r="E30" s="420" t="s">
        <v>2</v>
      </c>
      <c r="F30" s="101">
        <v>30</v>
      </c>
      <c r="G30" s="101">
        <v>30</v>
      </c>
      <c r="H30" s="471">
        <v>7</v>
      </c>
      <c r="I30" s="207" t="s">
        <v>597</v>
      </c>
      <c r="J30" s="263" t="s">
        <v>184</v>
      </c>
      <c r="K30" s="208" t="s">
        <v>184</v>
      </c>
      <c r="L30" s="207" t="s">
        <v>1039</v>
      </c>
      <c r="M30" s="565"/>
    </row>
    <row r="31" spans="1:13" ht="102" customHeight="1" x14ac:dyDescent="0.25">
      <c r="A31" s="294" t="s">
        <v>155</v>
      </c>
      <c r="B31" s="294" t="s">
        <v>154</v>
      </c>
      <c r="C31" s="294" t="s">
        <v>162</v>
      </c>
      <c r="D31" s="267" t="s">
        <v>506</v>
      </c>
      <c r="E31" s="265" t="s">
        <v>2</v>
      </c>
      <c r="F31" s="101">
        <v>31</v>
      </c>
      <c r="G31" s="101">
        <v>31</v>
      </c>
      <c r="H31" s="471">
        <v>28.1</v>
      </c>
      <c r="I31" s="267" t="s">
        <v>597</v>
      </c>
      <c r="J31" s="266" t="s">
        <v>735</v>
      </c>
      <c r="K31" s="266" t="s">
        <v>1040</v>
      </c>
      <c r="L31" s="267" t="s">
        <v>1134</v>
      </c>
      <c r="M31" s="565"/>
    </row>
    <row r="32" spans="1:13" ht="40.5" customHeight="1" x14ac:dyDescent="0.25">
      <c r="A32" s="729" t="s">
        <v>155</v>
      </c>
      <c r="B32" s="729" t="s">
        <v>154</v>
      </c>
      <c r="C32" s="729" t="s">
        <v>163</v>
      </c>
      <c r="D32" s="686" t="s">
        <v>578</v>
      </c>
      <c r="E32" s="265" t="s">
        <v>2</v>
      </c>
      <c r="F32" s="101">
        <v>40</v>
      </c>
      <c r="G32" s="101">
        <v>40</v>
      </c>
      <c r="H32" s="471">
        <v>11.4</v>
      </c>
      <c r="I32" s="869" t="s">
        <v>1041</v>
      </c>
      <c r="J32" s="867">
        <v>2</v>
      </c>
      <c r="K32" s="867">
        <v>2</v>
      </c>
      <c r="L32" s="693" t="s">
        <v>1042</v>
      </c>
      <c r="M32" s="565"/>
    </row>
    <row r="33" spans="1:14" ht="44.25" customHeight="1" x14ac:dyDescent="0.25">
      <c r="A33" s="729"/>
      <c r="B33" s="729"/>
      <c r="C33" s="729"/>
      <c r="D33" s="686"/>
      <c r="E33" s="265" t="s">
        <v>5</v>
      </c>
      <c r="F33" s="101">
        <v>100</v>
      </c>
      <c r="G33" s="101">
        <v>100</v>
      </c>
      <c r="H33" s="471">
        <v>66</v>
      </c>
      <c r="I33" s="869"/>
      <c r="J33" s="868"/>
      <c r="K33" s="868"/>
      <c r="L33" s="694"/>
      <c r="M33" s="565"/>
    </row>
    <row r="34" spans="1:14" ht="95.25" customHeight="1" x14ac:dyDescent="0.25">
      <c r="A34" s="263" t="s">
        <v>155</v>
      </c>
      <c r="B34" s="263" t="s">
        <v>154</v>
      </c>
      <c r="C34" s="263" t="s">
        <v>164</v>
      </c>
      <c r="D34" s="265" t="s">
        <v>575</v>
      </c>
      <c r="E34" s="291" t="s">
        <v>2</v>
      </c>
      <c r="F34" s="422">
        <v>6</v>
      </c>
      <c r="G34" s="422">
        <v>14</v>
      </c>
      <c r="H34" s="623">
        <v>4.5</v>
      </c>
      <c r="I34" s="423" t="s">
        <v>669</v>
      </c>
      <c r="J34" s="263" t="s">
        <v>757</v>
      </c>
      <c r="K34" s="263" t="s">
        <v>1045</v>
      </c>
      <c r="L34" s="423" t="s">
        <v>1187</v>
      </c>
      <c r="M34" s="565"/>
    </row>
    <row r="35" spans="1:14" ht="54" customHeight="1" x14ac:dyDescent="0.25">
      <c r="A35" s="290" t="s">
        <v>155</v>
      </c>
      <c r="B35" s="290" t="s">
        <v>154</v>
      </c>
      <c r="C35" s="290" t="s">
        <v>165</v>
      </c>
      <c r="D35" s="265" t="s">
        <v>655</v>
      </c>
      <c r="E35" s="420" t="s">
        <v>2</v>
      </c>
      <c r="F35" s="101">
        <v>12</v>
      </c>
      <c r="G35" s="101">
        <v>2</v>
      </c>
      <c r="H35" s="471">
        <v>1.1000000000000001</v>
      </c>
      <c r="I35" s="265" t="s">
        <v>656</v>
      </c>
      <c r="J35" s="263" t="s">
        <v>657</v>
      </c>
      <c r="K35" s="263" t="s">
        <v>1046</v>
      </c>
      <c r="L35" s="265" t="s">
        <v>1211</v>
      </c>
      <c r="M35" s="565"/>
    </row>
    <row r="36" spans="1:14" ht="83.25" customHeight="1" x14ac:dyDescent="0.25">
      <c r="A36" s="263" t="s">
        <v>155</v>
      </c>
      <c r="B36" s="263" t="s">
        <v>154</v>
      </c>
      <c r="C36" s="263" t="s">
        <v>3</v>
      </c>
      <c r="D36" s="265" t="s">
        <v>814</v>
      </c>
      <c r="E36" s="421" t="s">
        <v>2</v>
      </c>
      <c r="F36" s="101">
        <v>15</v>
      </c>
      <c r="G36" s="101">
        <v>25</v>
      </c>
      <c r="H36" s="471">
        <v>27.7</v>
      </c>
      <c r="I36" s="207" t="s">
        <v>282</v>
      </c>
      <c r="J36" s="208">
        <v>1</v>
      </c>
      <c r="K36" s="208">
        <v>4</v>
      </c>
      <c r="L36" s="207" t="s">
        <v>1048</v>
      </c>
      <c r="M36" s="565"/>
      <c r="N36" s="523"/>
    </row>
    <row r="37" spans="1:14" ht="93.75" customHeight="1" x14ac:dyDescent="0.25">
      <c r="A37" s="266" t="s">
        <v>155</v>
      </c>
      <c r="B37" s="266" t="s">
        <v>154</v>
      </c>
      <c r="C37" s="266" t="s">
        <v>10</v>
      </c>
      <c r="D37" s="267" t="s">
        <v>815</v>
      </c>
      <c r="E37" s="421" t="s">
        <v>2</v>
      </c>
      <c r="F37" s="101">
        <v>40</v>
      </c>
      <c r="G37" s="101">
        <v>40</v>
      </c>
      <c r="H37" s="471">
        <v>0</v>
      </c>
      <c r="I37" s="267" t="s">
        <v>456</v>
      </c>
      <c r="J37" s="261"/>
      <c r="K37" s="261"/>
      <c r="L37" s="267" t="s">
        <v>1153</v>
      </c>
      <c r="M37" s="565"/>
    </row>
    <row r="38" spans="1:14" ht="48" customHeight="1" x14ac:dyDescent="0.25">
      <c r="A38" s="722" t="s">
        <v>155</v>
      </c>
      <c r="B38" s="722" t="s">
        <v>154</v>
      </c>
      <c r="C38" s="722" t="s">
        <v>6</v>
      </c>
      <c r="D38" s="686" t="s">
        <v>658</v>
      </c>
      <c r="E38" s="421" t="s">
        <v>2</v>
      </c>
      <c r="F38" s="101">
        <v>20</v>
      </c>
      <c r="G38" s="101">
        <v>20</v>
      </c>
      <c r="H38" s="471">
        <v>0</v>
      </c>
      <c r="I38" s="693" t="s">
        <v>683</v>
      </c>
      <c r="J38" s="687" t="s">
        <v>684</v>
      </c>
      <c r="K38" s="687" t="s">
        <v>684</v>
      </c>
      <c r="L38" s="693" t="s">
        <v>1044</v>
      </c>
      <c r="M38" s="565"/>
    </row>
    <row r="39" spans="1:14" ht="49.5" customHeight="1" x14ac:dyDescent="0.25">
      <c r="A39" s="723"/>
      <c r="B39" s="723"/>
      <c r="C39" s="723"/>
      <c r="D39" s="686"/>
      <c r="E39" s="421" t="s">
        <v>5</v>
      </c>
      <c r="F39" s="101">
        <v>41</v>
      </c>
      <c r="G39" s="101">
        <v>41</v>
      </c>
      <c r="H39" s="471">
        <v>0</v>
      </c>
      <c r="I39" s="694"/>
      <c r="J39" s="688"/>
      <c r="K39" s="688"/>
      <c r="L39" s="694"/>
      <c r="M39" s="565"/>
    </row>
    <row r="40" spans="1:14" s="130" customFormat="1" ht="70.5" customHeight="1" x14ac:dyDescent="0.25">
      <c r="A40" s="263" t="s">
        <v>155</v>
      </c>
      <c r="B40" s="263" t="s">
        <v>154</v>
      </c>
      <c r="C40" s="263" t="s">
        <v>7</v>
      </c>
      <c r="D40" s="269" t="s">
        <v>659</v>
      </c>
      <c r="E40" s="269" t="s">
        <v>2</v>
      </c>
      <c r="F40" s="79">
        <v>40</v>
      </c>
      <c r="G40" s="79">
        <v>40</v>
      </c>
      <c r="H40" s="603">
        <v>39.4</v>
      </c>
      <c r="I40" s="207" t="s">
        <v>660</v>
      </c>
      <c r="J40" s="207">
        <v>2</v>
      </c>
      <c r="K40" s="207">
        <v>2</v>
      </c>
      <c r="L40" s="207" t="s">
        <v>1043</v>
      </c>
      <c r="M40" s="565"/>
    </row>
    <row r="41" spans="1:14" s="243" customFormat="1" ht="62.25" customHeight="1" x14ac:dyDescent="0.25">
      <c r="A41" s="263" t="s">
        <v>155</v>
      </c>
      <c r="B41" s="263" t="s">
        <v>154</v>
      </c>
      <c r="C41" s="263" t="s">
        <v>8</v>
      </c>
      <c r="D41" s="269" t="s">
        <v>816</v>
      </c>
      <c r="E41" s="269" t="s">
        <v>2</v>
      </c>
      <c r="F41" s="79">
        <v>40</v>
      </c>
      <c r="G41" s="79">
        <v>26</v>
      </c>
      <c r="H41" s="603">
        <v>26</v>
      </c>
      <c r="I41" s="207" t="s">
        <v>736</v>
      </c>
      <c r="J41" s="207">
        <v>1</v>
      </c>
      <c r="K41" s="207">
        <v>1</v>
      </c>
      <c r="L41" s="207" t="s">
        <v>1135</v>
      </c>
      <c r="M41" s="565"/>
    </row>
    <row r="42" spans="1:14" ht="24.75" customHeight="1" x14ac:dyDescent="0.25">
      <c r="A42" s="100" t="s">
        <v>155</v>
      </c>
      <c r="B42" s="264" t="s">
        <v>154</v>
      </c>
      <c r="C42" s="721" t="s">
        <v>147</v>
      </c>
      <c r="D42" s="721"/>
      <c r="E42" s="721"/>
      <c r="F42" s="121">
        <f>SUM(F21:F41)</f>
        <v>895.5</v>
      </c>
      <c r="G42" s="121">
        <f>SUM(G21:G41)</f>
        <v>889.5</v>
      </c>
      <c r="H42" s="121">
        <f>SUM(H21:H41)</f>
        <v>516.59999999999991</v>
      </c>
      <c r="I42" s="298"/>
      <c r="J42" s="293"/>
      <c r="K42" s="293"/>
      <c r="L42" s="298"/>
      <c r="M42" s="565"/>
    </row>
    <row r="43" spans="1:14" ht="23.25" customHeight="1" x14ac:dyDescent="0.25">
      <c r="A43" s="100" t="s">
        <v>155</v>
      </c>
      <c r="B43" s="264" t="s">
        <v>155</v>
      </c>
      <c r="C43" s="724" t="s">
        <v>316</v>
      </c>
      <c r="D43" s="725"/>
      <c r="E43" s="725"/>
      <c r="F43" s="725"/>
      <c r="G43" s="725"/>
      <c r="H43" s="725"/>
      <c r="I43" s="726"/>
      <c r="J43" s="293"/>
      <c r="K43" s="293"/>
      <c r="L43" s="293"/>
      <c r="M43" s="565"/>
    </row>
    <row r="44" spans="1:14" ht="62.25" customHeight="1" x14ac:dyDescent="0.25">
      <c r="A44" s="515" t="s">
        <v>155</v>
      </c>
      <c r="B44" s="515" t="s">
        <v>155</v>
      </c>
      <c r="C44" s="515" t="s">
        <v>154</v>
      </c>
      <c r="D44" s="265" t="s">
        <v>685</v>
      </c>
      <c r="E44" s="291" t="s">
        <v>2</v>
      </c>
      <c r="F44" s="79">
        <v>130</v>
      </c>
      <c r="G44" s="79">
        <v>130</v>
      </c>
      <c r="H44" s="603">
        <v>102.9</v>
      </c>
      <c r="I44" s="191" t="s">
        <v>680</v>
      </c>
      <c r="J44" s="208">
        <v>100</v>
      </c>
      <c r="K44" s="263" t="s">
        <v>757</v>
      </c>
      <c r="L44" s="191" t="s">
        <v>1050</v>
      </c>
      <c r="M44" s="565"/>
    </row>
    <row r="45" spans="1:14" ht="32.25" customHeight="1" x14ac:dyDescent="0.25">
      <c r="A45" s="729" t="s">
        <v>155</v>
      </c>
      <c r="B45" s="729" t="s">
        <v>155</v>
      </c>
      <c r="C45" s="729" t="s">
        <v>155</v>
      </c>
      <c r="D45" s="686" t="s">
        <v>367</v>
      </c>
      <c r="E45" s="265" t="s">
        <v>2</v>
      </c>
      <c r="F45" s="79">
        <v>3.5</v>
      </c>
      <c r="G45" s="79">
        <v>3.5</v>
      </c>
      <c r="H45" s="603">
        <v>3.5</v>
      </c>
      <c r="I45" s="686" t="s">
        <v>785</v>
      </c>
      <c r="J45" s="856">
        <v>2</v>
      </c>
      <c r="K45" s="856">
        <v>2</v>
      </c>
      <c r="L45" s="686" t="s">
        <v>1051</v>
      </c>
      <c r="M45" s="565"/>
    </row>
    <row r="46" spans="1:14" ht="39" customHeight="1" x14ac:dyDescent="0.25">
      <c r="A46" s="729"/>
      <c r="B46" s="729"/>
      <c r="C46" s="729"/>
      <c r="D46" s="686"/>
      <c r="E46" s="265" t="s">
        <v>4</v>
      </c>
      <c r="F46" s="79">
        <v>33</v>
      </c>
      <c r="G46" s="79">
        <v>37.1</v>
      </c>
      <c r="H46" s="603">
        <v>37</v>
      </c>
      <c r="I46" s="686"/>
      <c r="J46" s="856"/>
      <c r="K46" s="856"/>
      <c r="L46" s="686"/>
      <c r="M46" s="565"/>
    </row>
    <row r="47" spans="1:14" ht="46.5" customHeight="1" x14ac:dyDescent="0.25">
      <c r="A47" s="729"/>
      <c r="B47" s="729"/>
      <c r="C47" s="729"/>
      <c r="D47" s="686"/>
      <c r="E47" s="265" t="s">
        <v>0</v>
      </c>
      <c r="F47" s="79">
        <v>3.5</v>
      </c>
      <c r="G47" s="79">
        <v>3.5</v>
      </c>
      <c r="H47" s="603">
        <v>3.5</v>
      </c>
      <c r="I47" s="686"/>
      <c r="J47" s="856"/>
      <c r="K47" s="856"/>
      <c r="L47" s="686"/>
      <c r="M47" s="565"/>
    </row>
    <row r="48" spans="1:14" ht="48" customHeight="1" x14ac:dyDescent="0.25">
      <c r="A48" s="402" t="s">
        <v>155</v>
      </c>
      <c r="B48" s="402" t="s">
        <v>155</v>
      </c>
      <c r="C48" s="402" t="s">
        <v>156</v>
      </c>
      <c r="D48" s="398" t="s">
        <v>613</v>
      </c>
      <c r="E48" s="265" t="s">
        <v>2</v>
      </c>
      <c r="F48" s="192">
        <v>10</v>
      </c>
      <c r="G48" s="192">
        <v>10</v>
      </c>
      <c r="H48" s="624">
        <v>3.3</v>
      </c>
      <c r="I48" s="168" t="s">
        <v>1053</v>
      </c>
      <c r="J48" s="261">
        <v>13</v>
      </c>
      <c r="K48" s="398">
        <v>22</v>
      </c>
      <c r="L48" s="398" t="s">
        <v>1054</v>
      </c>
      <c r="M48" s="565"/>
    </row>
    <row r="49" spans="1:13" ht="47.25" customHeight="1" x14ac:dyDescent="0.25">
      <c r="A49" s="424" t="s">
        <v>155</v>
      </c>
      <c r="B49" s="424" t="s">
        <v>155</v>
      </c>
      <c r="C49" s="424" t="s">
        <v>157</v>
      </c>
      <c r="D49" s="265" t="s">
        <v>817</v>
      </c>
      <c r="E49" s="265" t="s">
        <v>2</v>
      </c>
      <c r="F49" s="192">
        <v>20</v>
      </c>
      <c r="G49" s="192">
        <v>20</v>
      </c>
      <c r="H49" s="624">
        <v>0</v>
      </c>
      <c r="I49" s="425" t="s">
        <v>818</v>
      </c>
      <c r="J49" s="263" t="s">
        <v>553</v>
      </c>
      <c r="K49" s="263" t="s">
        <v>1052</v>
      </c>
      <c r="L49" s="425" t="s">
        <v>1188</v>
      </c>
      <c r="M49" s="565"/>
    </row>
    <row r="50" spans="1:13" ht="17.25" customHeight="1" x14ac:dyDescent="0.25">
      <c r="A50" s="100" t="s">
        <v>155</v>
      </c>
      <c r="B50" s="264" t="s">
        <v>155</v>
      </c>
      <c r="C50" s="721" t="s">
        <v>147</v>
      </c>
      <c r="D50" s="721"/>
      <c r="E50" s="721"/>
      <c r="F50" s="121">
        <f>SUM(F44:F49)</f>
        <v>200</v>
      </c>
      <c r="G50" s="121">
        <f>SUM(G44:G49)</f>
        <v>204.1</v>
      </c>
      <c r="H50" s="121">
        <f>SUM(H44:H49)</f>
        <v>150.20000000000002</v>
      </c>
      <c r="I50" s="426"/>
      <c r="J50" s="293"/>
      <c r="K50" s="293"/>
      <c r="L50" s="426"/>
      <c r="M50" s="565"/>
    </row>
    <row r="51" spans="1:13" ht="18.75" customHeight="1" x14ac:dyDescent="0.25">
      <c r="A51" s="100" t="s">
        <v>164</v>
      </c>
      <c r="B51" s="721" t="s">
        <v>148</v>
      </c>
      <c r="C51" s="721"/>
      <c r="D51" s="721"/>
      <c r="E51" s="721"/>
      <c r="F51" s="121">
        <f>+F50+F42</f>
        <v>1095.5</v>
      </c>
      <c r="G51" s="121">
        <f>+G50+G42</f>
        <v>1093.5999999999999</v>
      </c>
      <c r="H51" s="121">
        <f>+H50+H42</f>
        <v>666.8</v>
      </c>
      <c r="I51" s="298"/>
      <c r="J51" s="293"/>
      <c r="K51" s="293"/>
      <c r="L51" s="298"/>
      <c r="M51" s="565"/>
    </row>
    <row r="52" spans="1:13" ht="17.25" customHeight="1" x14ac:dyDescent="0.25">
      <c r="A52" s="865" t="s">
        <v>149</v>
      </c>
      <c r="B52" s="865"/>
      <c r="C52" s="865"/>
      <c r="D52" s="865"/>
      <c r="E52" s="865"/>
      <c r="F52" s="427">
        <f>+F51+F18</f>
        <v>1173.5</v>
      </c>
      <c r="G52" s="427">
        <f>+G51+G18</f>
        <v>1171.5999999999999</v>
      </c>
      <c r="H52" s="427">
        <f>+H51+H18</f>
        <v>744.19999999999993</v>
      </c>
      <c r="I52" s="555"/>
      <c r="L52" s="413"/>
    </row>
    <row r="53" spans="1:13" ht="17.25" customHeight="1" x14ac:dyDescent="0.25">
      <c r="A53" s="870" t="s">
        <v>169</v>
      </c>
      <c r="B53" s="871"/>
      <c r="C53" s="871"/>
      <c r="D53" s="871"/>
      <c r="E53" s="872"/>
      <c r="F53" s="101"/>
      <c r="G53" s="101"/>
      <c r="H53" s="101"/>
      <c r="I53" s="555"/>
      <c r="L53" s="413"/>
    </row>
    <row r="54" spans="1:13" ht="18" customHeight="1" x14ac:dyDescent="0.25">
      <c r="A54" s="798" t="s">
        <v>19</v>
      </c>
      <c r="B54" s="799"/>
      <c r="C54" s="799"/>
      <c r="D54" s="799"/>
      <c r="E54" s="800"/>
      <c r="F54" s="183">
        <f t="shared" ref="F54:H54" si="2">SUM(F55:F60)</f>
        <v>721</v>
      </c>
      <c r="G54" s="183">
        <f t="shared" si="2"/>
        <v>715</v>
      </c>
      <c r="H54" s="183">
        <f t="shared" si="2"/>
        <v>481.4</v>
      </c>
      <c r="I54" s="555"/>
      <c r="L54" s="413"/>
    </row>
    <row r="55" spans="1:13" ht="14.25" customHeight="1" x14ac:dyDescent="0.25">
      <c r="A55" s="785" t="s">
        <v>207</v>
      </c>
      <c r="B55" s="786"/>
      <c r="C55" s="786"/>
      <c r="D55" s="786"/>
      <c r="E55" s="787"/>
      <c r="F55" s="106">
        <f>+F49+F48+F45+F44+F38+F37+F36+F35+F34+F32+F31+F30+F28+F26+F25+F23+F22+F21+F11+F40+F41</f>
        <v>721</v>
      </c>
      <c r="G55" s="106">
        <f t="shared" ref="G55:H55" si="3">+G49+G48+G45+G44+G38+G37+G36+G35+G34+G32+G31+G30+G28+G26+G25+G23+G22+G21+G11+G40+G41</f>
        <v>715</v>
      </c>
      <c r="H55" s="106">
        <f t="shared" si="3"/>
        <v>481.4</v>
      </c>
      <c r="I55" s="555"/>
      <c r="L55" s="413"/>
    </row>
    <row r="56" spans="1:13" ht="15" customHeight="1" x14ac:dyDescent="0.25">
      <c r="A56" s="785" t="s">
        <v>208</v>
      </c>
      <c r="B56" s="786"/>
      <c r="C56" s="786"/>
      <c r="D56" s="786"/>
      <c r="E56" s="787"/>
      <c r="F56" s="349"/>
      <c r="G56" s="107"/>
      <c r="H56" s="349"/>
      <c r="I56" s="555"/>
      <c r="L56" s="413"/>
    </row>
    <row r="57" spans="1:13" ht="14.25" customHeight="1" x14ac:dyDescent="0.25">
      <c r="A57" s="785" t="s">
        <v>209</v>
      </c>
      <c r="B57" s="786"/>
      <c r="C57" s="786"/>
      <c r="D57" s="786"/>
      <c r="E57" s="787"/>
      <c r="F57" s="349"/>
      <c r="G57" s="107"/>
      <c r="H57" s="349"/>
      <c r="I57" s="555"/>
      <c r="L57" s="413"/>
    </row>
    <row r="58" spans="1:13" ht="15" customHeight="1" x14ac:dyDescent="0.25">
      <c r="A58" s="785" t="s">
        <v>210</v>
      </c>
      <c r="B58" s="786"/>
      <c r="C58" s="786"/>
      <c r="D58" s="786"/>
      <c r="E58" s="787"/>
      <c r="F58" s="349"/>
      <c r="G58" s="107"/>
      <c r="H58" s="349"/>
      <c r="I58" s="555"/>
      <c r="L58" s="413"/>
    </row>
    <row r="59" spans="1:13" ht="14.25" customHeight="1" x14ac:dyDescent="0.25">
      <c r="A59" s="785" t="s">
        <v>211</v>
      </c>
      <c r="B59" s="786"/>
      <c r="C59" s="786"/>
      <c r="D59" s="786"/>
      <c r="E59" s="787"/>
      <c r="F59" s="107"/>
      <c r="G59" s="107"/>
      <c r="H59" s="107"/>
      <c r="I59" s="555"/>
      <c r="L59" s="413"/>
    </row>
    <row r="60" spans="1:13" x14ac:dyDescent="0.25">
      <c r="A60" s="785" t="s">
        <v>212</v>
      </c>
      <c r="B60" s="786"/>
      <c r="C60" s="786"/>
      <c r="D60" s="786"/>
      <c r="E60" s="787"/>
      <c r="F60" s="107"/>
      <c r="G60" s="107"/>
      <c r="H60" s="107"/>
      <c r="I60" s="555"/>
      <c r="L60" s="413"/>
    </row>
    <row r="61" spans="1:13" ht="15.75" customHeight="1" x14ac:dyDescent="0.25">
      <c r="A61" s="804" t="s">
        <v>18</v>
      </c>
      <c r="B61" s="805"/>
      <c r="C61" s="805"/>
      <c r="D61" s="805"/>
      <c r="E61" s="806"/>
      <c r="F61" s="183">
        <f t="shared" ref="F61:H61" si="4">SUM(F62:F65)</f>
        <v>452.5</v>
      </c>
      <c r="G61" s="183">
        <f t="shared" si="4"/>
        <v>456.6</v>
      </c>
      <c r="H61" s="183">
        <f t="shared" si="4"/>
        <v>262.8</v>
      </c>
      <c r="I61" s="555"/>
      <c r="L61" s="413"/>
    </row>
    <row r="62" spans="1:13" ht="15.75" customHeight="1" x14ac:dyDescent="0.25">
      <c r="A62" s="785" t="s">
        <v>213</v>
      </c>
      <c r="B62" s="786"/>
      <c r="C62" s="786"/>
      <c r="D62" s="786"/>
      <c r="E62" s="787"/>
      <c r="F62" s="107">
        <f>+F46+F29+F27</f>
        <v>295</v>
      </c>
      <c r="G62" s="107">
        <f>+G46+G29+G27</f>
        <v>299.10000000000002</v>
      </c>
      <c r="H62" s="107">
        <f>+H46+H29+H27</f>
        <v>185.9</v>
      </c>
      <c r="I62" s="555"/>
      <c r="L62" s="413"/>
    </row>
    <row r="63" spans="1:13" ht="14.25" customHeight="1" x14ac:dyDescent="0.25">
      <c r="A63" s="785" t="s">
        <v>214</v>
      </c>
      <c r="B63" s="786"/>
      <c r="C63" s="786"/>
      <c r="D63" s="786"/>
      <c r="E63" s="787"/>
      <c r="F63" s="107">
        <f>+F39+F33</f>
        <v>141</v>
      </c>
      <c r="G63" s="107">
        <f t="shared" ref="G63:H63" si="5">+G39+G33</f>
        <v>141</v>
      </c>
      <c r="H63" s="107">
        <f t="shared" si="5"/>
        <v>66</v>
      </c>
      <c r="I63" s="555"/>
      <c r="L63" s="413"/>
    </row>
    <row r="64" spans="1:13" ht="12.75" customHeight="1" x14ac:dyDescent="0.25">
      <c r="A64" s="785" t="s">
        <v>215</v>
      </c>
      <c r="B64" s="786"/>
      <c r="C64" s="786"/>
      <c r="D64" s="786"/>
      <c r="E64" s="787"/>
      <c r="F64" s="107">
        <f>+F24+F14</f>
        <v>13</v>
      </c>
      <c r="G64" s="107">
        <f>+G24+G14</f>
        <v>13</v>
      </c>
      <c r="H64" s="107">
        <f>+H24+H14</f>
        <v>7.4</v>
      </c>
      <c r="I64" s="555"/>
      <c r="L64" s="413"/>
    </row>
    <row r="65" spans="1:13" ht="13.5" customHeight="1" x14ac:dyDescent="0.25">
      <c r="A65" s="785" t="s">
        <v>216</v>
      </c>
      <c r="B65" s="786"/>
      <c r="C65" s="786"/>
      <c r="D65" s="786"/>
      <c r="E65" s="787"/>
      <c r="F65" s="107">
        <f t="shared" ref="F65:H65" si="6">+F47</f>
        <v>3.5</v>
      </c>
      <c r="G65" s="107">
        <f t="shared" ref="G65" si="7">+G47</f>
        <v>3.5</v>
      </c>
      <c r="H65" s="107">
        <f t="shared" si="6"/>
        <v>3.5</v>
      </c>
      <c r="I65" s="555"/>
      <c r="L65" s="413"/>
    </row>
    <row r="66" spans="1:13" s="18" customFormat="1" ht="17.25" customHeight="1" x14ac:dyDescent="0.25">
      <c r="A66" s="676" t="s">
        <v>1191</v>
      </c>
      <c r="B66" s="676"/>
      <c r="C66" s="676"/>
      <c r="D66" s="676"/>
      <c r="E66" s="676"/>
      <c r="F66" s="676"/>
      <c r="G66" s="676"/>
      <c r="H66" s="676"/>
      <c r="I66" s="614"/>
      <c r="J66" s="615"/>
      <c r="K66" s="615"/>
      <c r="L66" s="614"/>
      <c r="M66" s="616"/>
    </row>
    <row r="67" spans="1:13" s="395" customFormat="1" ht="17.25" customHeight="1" x14ac:dyDescent="0.25">
      <c r="A67" s="676" t="s">
        <v>1192</v>
      </c>
      <c r="B67" s="676"/>
      <c r="C67" s="676"/>
      <c r="D67" s="676"/>
      <c r="E67" s="676"/>
      <c r="F67" s="676"/>
      <c r="G67" s="676"/>
      <c r="H67" s="676"/>
      <c r="I67" s="617"/>
    </row>
  </sheetData>
  <mergeCells count="107">
    <mergeCell ref="A67:H67"/>
    <mergeCell ref="L45:L47"/>
    <mergeCell ref="I28:I29"/>
    <mergeCell ref="K45:K47"/>
    <mergeCell ref="L28:L29"/>
    <mergeCell ref="L32:L33"/>
    <mergeCell ref="I32:I33"/>
    <mergeCell ref="C43:I43"/>
    <mergeCell ref="D45:D47"/>
    <mergeCell ref="K38:K39"/>
    <mergeCell ref="L38:L39"/>
    <mergeCell ref="C42:E42"/>
    <mergeCell ref="K32:K33"/>
    <mergeCell ref="J45:J47"/>
    <mergeCell ref="B38:B39"/>
    <mergeCell ref="C32:C33"/>
    <mergeCell ref="C38:C39"/>
    <mergeCell ref="A64:E64"/>
    <mergeCell ref="A61:E61"/>
    <mergeCell ref="A58:E58"/>
    <mergeCell ref="A54:E54"/>
    <mergeCell ref="A53:E53"/>
    <mergeCell ref="A60:E60"/>
    <mergeCell ref="A57:E57"/>
    <mergeCell ref="A65:E65"/>
    <mergeCell ref="L23:L24"/>
    <mergeCell ref="D26:D27"/>
    <mergeCell ref="I38:I39"/>
    <mergeCell ref="J26:J27"/>
    <mergeCell ref="J28:J29"/>
    <mergeCell ref="J32:J33"/>
    <mergeCell ref="J38:J39"/>
    <mergeCell ref="C23:C24"/>
    <mergeCell ref="B23:B24"/>
    <mergeCell ref="J23:J24"/>
    <mergeCell ref="J12:J13"/>
    <mergeCell ref="A55:E55"/>
    <mergeCell ref="A59:E59"/>
    <mergeCell ref="A66:H66"/>
    <mergeCell ref="A23:A24"/>
    <mergeCell ref="L26:L27"/>
    <mergeCell ref="C50:E50"/>
    <mergeCell ref="A56:E56"/>
    <mergeCell ref="B51:E51"/>
    <mergeCell ref="A52:E52"/>
    <mergeCell ref="A45:A47"/>
    <mergeCell ref="C45:C47"/>
    <mergeCell ref="B45:B47"/>
    <mergeCell ref="D28:D29"/>
    <mergeCell ref="B28:B29"/>
    <mergeCell ref="C26:C27"/>
    <mergeCell ref="A26:A27"/>
    <mergeCell ref="I45:I47"/>
    <mergeCell ref="A28:A29"/>
    <mergeCell ref="D32:D33"/>
    <mergeCell ref="B32:B33"/>
    <mergeCell ref="A38:A39"/>
    <mergeCell ref="A32:A33"/>
    <mergeCell ref="D38:D39"/>
    <mergeCell ref="E14:E16"/>
    <mergeCell ref="A63:E63"/>
    <mergeCell ref="A62:E62"/>
    <mergeCell ref="J1:L1"/>
    <mergeCell ref="L12:L13"/>
    <mergeCell ref="I12:I13"/>
    <mergeCell ref="B9:I9"/>
    <mergeCell ref="B4:B7"/>
    <mergeCell ref="L5:L7"/>
    <mergeCell ref="F4:F7"/>
    <mergeCell ref="I4:L4"/>
    <mergeCell ref="A8:I8"/>
    <mergeCell ref="I5:I7"/>
    <mergeCell ref="F11:F13"/>
    <mergeCell ref="A2:L2"/>
    <mergeCell ref="A4:A7"/>
    <mergeCell ref="A11:A16"/>
    <mergeCell ref="H4:H7"/>
    <mergeCell ref="H14:H16"/>
    <mergeCell ref="E4:E7"/>
    <mergeCell ref="C11:C16"/>
    <mergeCell ref="I3:L3"/>
    <mergeCell ref="G14:G16"/>
    <mergeCell ref="J5:J7"/>
    <mergeCell ref="C17:E17"/>
    <mergeCell ref="C4:C7"/>
    <mergeCell ref="L21:L22"/>
    <mergeCell ref="K23:K24"/>
    <mergeCell ref="H11:H13"/>
    <mergeCell ref="K5:K7"/>
    <mergeCell ref="C28:C29"/>
    <mergeCell ref="C10:I10"/>
    <mergeCell ref="E11:E13"/>
    <mergeCell ref="B19:I19"/>
    <mergeCell ref="C20:I20"/>
    <mergeCell ref="F14:F16"/>
    <mergeCell ref="D4:D7"/>
    <mergeCell ref="I23:I24"/>
    <mergeCell ref="B18:E18"/>
    <mergeCell ref="B11:B16"/>
    <mergeCell ref="D23:D24"/>
    <mergeCell ref="G4:G7"/>
    <mergeCell ref="G11:G13"/>
    <mergeCell ref="K12:K13"/>
    <mergeCell ref="I26:I27"/>
    <mergeCell ref="K26:K27"/>
    <mergeCell ref="K28:K29"/>
    <mergeCell ref="B26:B27"/>
  </mergeCells>
  <phoneticPr fontId="17" type="noConversion"/>
  <pageMargins left="0.19685039370078741" right="0.19685039370078741" top="0.51181102362204722" bottom="0.19685039370078741" header="0" footer="0"/>
  <pageSetup paperSize="9" scale="83"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149"/>
  <sheetViews>
    <sheetView zoomScale="85" zoomScaleNormal="85" workbookViewId="0">
      <pane ySplit="7" topLeftCell="A8" activePane="bottomLeft" state="frozen"/>
      <selection activeCell="F27" sqref="F27"/>
      <selection pane="bottomLeft" activeCell="H4" sqref="H4:H7"/>
    </sheetView>
  </sheetViews>
  <sheetFormatPr defaultColWidth="9.109375" defaultRowHeight="13.2" x14ac:dyDescent="0.25"/>
  <cols>
    <col min="1" max="1" width="3.44140625" style="14" customWidth="1"/>
    <col min="2" max="2" width="3.6640625" style="14" customWidth="1"/>
    <col min="3" max="3" width="3.44140625" style="14" customWidth="1"/>
    <col min="4" max="4" width="37.33203125" style="13" customWidth="1"/>
    <col min="5" max="5" width="9.6640625" style="13" customWidth="1"/>
    <col min="6" max="6" width="12.6640625" style="13" customWidth="1"/>
    <col min="7" max="7" width="14.6640625" style="13" customWidth="1"/>
    <col min="8" max="8" width="12.6640625" style="13" customWidth="1"/>
    <col min="9" max="9" width="29.109375" style="17" customWidth="1"/>
    <col min="10" max="11" width="7" style="546" customWidth="1"/>
    <col min="12" max="12" width="38.33203125" style="17" customWidth="1"/>
    <col min="13" max="13" width="7.88671875" style="391" customWidth="1"/>
    <col min="14" max="16384" width="9.109375" style="13"/>
  </cols>
  <sheetData>
    <row r="1" spans="1:13" ht="21" customHeight="1" x14ac:dyDescent="0.25">
      <c r="A1" s="88"/>
      <c r="B1" s="88"/>
      <c r="C1" s="88"/>
      <c r="D1" s="54"/>
      <c r="E1" s="54"/>
      <c r="F1" s="54"/>
      <c r="G1" s="54"/>
      <c r="H1" s="54"/>
      <c r="I1" s="89"/>
      <c r="J1" s="636" t="s">
        <v>741</v>
      </c>
      <c r="K1" s="636"/>
      <c r="L1" s="636"/>
    </row>
    <row r="2" spans="1:13" ht="27" customHeight="1" x14ac:dyDescent="0.25">
      <c r="A2" s="894" t="s">
        <v>847</v>
      </c>
      <c r="B2" s="894"/>
      <c r="C2" s="894"/>
      <c r="D2" s="894"/>
      <c r="E2" s="894"/>
      <c r="F2" s="894"/>
      <c r="G2" s="894"/>
      <c r="H2" s="894"/>
      <c r="I2" s="894"/>
      <c r="J2" s="894"/>
      <c r="K2" s="894"/>
      <c r="L2" s="894"/>
    </row>
    <row r="3" spans="1:13" x14ac:dyDescent="0.25">
      <c r="A3" s="90"/>
      <c r="B3" s="90"/>
      <c r="C3" s="91"/>
      <c r="D3" s="92"/>
      <c r="E3" s="93"/>
      <c r="F3" s="93"/>
      <c r="G3" s="93"/>
      <c r="H3" s="93"/>
      <c r="I3" s="685"/>
      <c r="J3" s="685"/>
      <c r="K3" s="685"/>
      <c r="L3" s="685"/>
    </row>
    <row r="4" spans="1:13" ht="28.5" customHeight="1" x14ac:dyDescent="0.25">
      <c r="A4" s="649" t="s">
        <v>141</v>
      </c>
      <c r="B4" s="649" t="s">
        <v>142</v>
      </c>
      <c r="C4" s="649" t="s">
        <v>143</v>
      </c>
      <c r="D4" s="666" t="s">
        <v>144</v>
      </c>
      <c r="E4" s="649" t="s">
        <v>140</v>
      </c>
      <c r="F4" s="650" t="s">
        <v>840</v>
      </c>
      <c r="G4" s="650" t="s">
        <v>841</v>
      </c>
      <c r="H4" s="650" t="s">
        <v>946</v>
      </c>
      <c r="I4" s="650" t="s">
        <v>145</v>
      </c>
      <c r="J4" s="650"/>
      <c r="K4" s="650"/>
      <c r="L4" s="650"/>
    </row>
    <row r="5" spans="1:13" ht="32.25" customHeight="1" x14ac:dyDescent="0.25">
      <c r="A5" s="649"/>
      <c r="B5" s="649"/>
      <c r="C5" s="649"/>
      <c r="D5" s="666"/>
      <c r="E5" s="649"/>
      <c r="F5" s="650"/>
      <c r="G5" s="650"/>
      <c r="H5" s="650"/>
      <c r="I5" s="654" t="s">
        <v>146</v>
      </c>
      <c r="J5" s="638" t="s">
        <v>836</v>
      </c>
      <c r="K5" s="638" t="s">
        <v>837</v>
      </c>
      <c r="L5" s="653" t="s">
        <v>838</v>
      </c>
    </row>
    <row r="6" spans="1:13" ht="28.5" customHeight="1" x14ac:dyDescent="0.25">
      <c r="A6" s="649"/>
      <c r="B6" s="649"/>
      <c r="C6" s="649"/>
      <c r="D6" s="666"/>
      <c r="E6" s="649"/>
      <c r="F6" s="650"/>
      <c r="G6" s="650"/>
      <c r="H6" s="650"/>
      <c r="I6" s="654"/>
      <c r="J6" s="638"/>
      <c r="K6" s="638"/>
      <c r="L6" s="654"/>
    </row>
    <row r="7" spans="1:13" ht="48.75" customHeight="1" x14ac:dyDescent="0.25">
      <c r="A7" s="649"/>
      <c r="B7" s="649"/>
      <c r="C7" s="649"/>
      <c r="D7" s="666"/>
      <c r="E7" s="649"/>
      <c r="F7" s="650"/>
      <c r="G7" s="650"/>
      <c r="H7" s="650"/>
      <c r="I7" s="655"/>
      <c r="J7" s="638"/>
      <c r="K7" s="638"/>
      <c r="L7" s="655"/>
    </row>
    <row r="8" spans="1:13" ht="30" customHeight="1" x14ac:dyDescent="0.25">
      <c r="A8" s="665" t="s">
        <v>269</v>
      </c>
      <c r="B8" s="665"/>
      <c r="C8" s="665"/>
      <c r="D8" s="665"/>
      <c r="E8" s="665"/>
      <c r="F8" s="665"/>
      <c r="G8" s="665"/>
      <c r="H8" s="665"/>
      <c r="I8" s="665"/>
      <c r="J8" s="460"/>
      <c r="K8" s="460"/>
      <c r="L8" s="254"/>
    </row>
    <row r="9" spans="1:13" ht="19.5" customHeight="1" x14ac:dyDescent="0.25">
      <c r="A9" s="897" t="s">
        <v>476</v>
      </c>
      <c r="B9" s="897"/>
      <c r="C9" s="897"/>
      <c r="D9" s="897"/>
      <c r="E9" s="897"/>
      <c r="F9" s="897"/>
      <c r="G9" s="897"/>
      <c r="H9" s="897"/>
      <c r="I9" s="897"/>
      <c r="J9" s="536"/>
      <c r="K9" s="536"/>
      <c r="L9" s="401"/>
    </row>
    <row r="10" spans="1:13" ht="18.75" customHeight="1" x14ac:dyDescent="0.25">
      <c r="A10" s="883" t="s">
        <v>498</v>
      </c>
      <c r="B10" s="884"/>
      <c r="C10" s="884"/>
      <c r="D10" s="884"/>
      <c r="E10" s="884"/>
      <c r="F10" s="884"/>
      <c r="G10" s="884"/>
      <c r="H10" s="884"/>
      <c r="I10" s="884"/>
      <c r="J10" s="884"/>
      <c r="K10" s="884"/>
      <c r="L10" s="885"/>
    </row>
    <row r="11" spans="1:13" ht="102" customHeight="1" x14ac:dyDescent="0.25">
      <c r="A11" s="30" t="s">
        <v>154</v>
      </c>
      <c r="B11" s="30" t="s">
        <v>154</v>
      </c>
      <c r="C11" s="250" t="s">
        <v>154</v>
      </c>
      <c r="D11" s="24" t="s">
        <v>673</v>
      </c>
      <c r="E11" s="200" t="s">
        <v>2</v>
      </c>
      <c r="F11" s="251">
        <v>45</v>
      </c>
      <c r="G11" s="251">
        <v>75</v>
      </c>
      <c r="H11" s="470">
        <v>38.1</v>
      </c>
      <c r="I11" s="167" t="s">
        <v>1055</v>
      </c>
      <c r="J11" s="273">
        <v>49</v>
      </c>
      <c r="K11" s="524">
        <v>31</v>
      </c>
      <c r="L11" s="167" t="s">
        <v>1060</v>
      </c>
      <c r="M11" s="552"/>
    </row>
    <row r="12" spans="1:13" ht="70.5" customHeight="1" x14ac:dyDescent="0.25">
      <c r="A12" s="376" t="s">
        <v>154</v>
      </c>
      <c r="B12" s="376" t="s">
        <v>154</v>
      </c>
      <c r="C12" s="250" t="s">
        <v>155</v>
      </c>
      <c r="D12" s="377" t="s">
        <v>748</v>
      </c>
      <c r="E12" s="249" t="s">
        <v>2</v>
      </c>
      <c r="F12" s="251">
        <v>20</v>
      </c>
      <c r="G12" s="251">
        <v>20</v>
      </c>
      <c r="H12" s="470">
        <v>0</v>
      </c>
      <c r="I12" s="167" t="s">
        <v>1183</v>
      </c>
      <c r="J12" s="273">
        <v>1</v>
      </c>
      <c r="K12" s="273">
        <v>1</v>
      </c>
      <c r="L12" s="167" t="s">
        <v>1182</v>
      </c>
      <c r="M12" s="552"/>
    </row>
    <row r="13" spans="1:13" ht="112.5" customHeight="1" x14ac:dyDescent="0.25">
      <c r="A13" s="258" t="s">
        <v>154</v>
      </c>
      <c r="B13" s="258" t="s">
        <v>154</v>
      </c>
      <c r="C13" s="250" t="s">
        <v>156</v>
      </c>
      <c r="D13" s="199" t="s">
        <v>679</v>
      </c>
      <c r="E13" s="22" t="s">
        <v>2</v>
      </c>
      <c r="F13" s="251">
        <v>45</v>
      </c>
      <c r="G13" s="251">
        <v>45</v>
      </c>
      <c r="H13" s="470">
        <v>17.2</v>
      </c>
      <c r="I13" s="249" t="s">
        <v>41</v>
      </c>
      <c r="J13" s="273">
        <v>60</v>
      </c>
      <c r="K13" s="208">
        <v>133</v>
      </c>
      <c r="L13" s="265" t="s">
        <v>1057</v>
      </c>
      <c r="M13" s="552"/>
    </row>
    <row r="14" spans="1:13" ht="58.5" customHeight="1" x14ac:dyDescent="0.25">
      <c r="A14" s="20" t="s">
        <v>154</v>
      </c>
      <c r="B14" s="20" t="s">
        <v>154</v>
      </c>
      <c r="C14" s="250" t="s">
        <v>157</v>
      </c>
      <c r="D14" s="22" t="s">
        <v>256</v>
      </c>
      <c r="E14" s="22" t="s">
        <v>2</v>
      </c>
      <c r="F14" s="251">
        <v>30</v>
      </c>
      <c r="G14" s="251">
        <v>60</v>
      </c>
      <c r="H14" s="470">
        <v>36.299999999999997</v>
      </c>
      <c r="I14" s="206" t="s">
        <v>713</v>
      </c>
      <c r="J14" s="208">
        <v>4</v>
      </c>
      <c r="K14" s="208">
        <v>8</v>
      </c>
      <c r="L14" s="298" t="s">
        <v>1058</v>
      </c>
      <c r="M14" s="552"/>
    </row>
    <row r="15" spans="1:13" ht="46.5" customHeight="1" x14ac:dyDescent="0.25">
      <c r="A15" s="20" t="s">
        <v>154</v>
      </c>
      <c r="B15" s="20" t="s">
        <v>154</v>
      </c>
      <c r="C15" s="250" t="s">
        <v>158</v>
      </c>
      <c r="D15" s="199" t="s">
        <v>319</v>
      </c>
      <c r="E15" s="199" t="s">
        <v>2</v>
      </c>
      <c r="F15" s="251">
        <v>12</v>
      </c>
      <c r="G15" s="251">
        <v>12</v>
      </c>
      <c r="H15" s="470">
        <v>12</v>
      </c>
      <c r="I15" s="200" t="s">
        <v>714</v>
      </c>
      <c r="J15" s="273">
        <v>1</v>
      </c>
      <c r="K15" s="273">
        <v>1</v>
      </c>
      <c r="L15" s="200" t="s">
        <v>1056</v>
      </c>
      <c r="M15" s="552"/>
    </row>
    <row r="16" spans="1:13" ht="19.5" customHeight="1" x14ac:dyDescent="0.25">
      <c r="A16" s="19" t="s">
        <v>154</v>
      </c>
      <c r="B16" s="19" t="s">
        <v>154</v>
      </c>
      <c r="C16" s="895" t="s">
        <v>40</v>
      </c>
      <c r="D16" s="895"/>
      <c r="E16" s="895"/>
      <c r="F16" s="428">
        <f>SUM(F11:F15)</f>
        <v>152</v>
      </c>
      <c r="G16" s="428">
        <f>SUM(G11:G15)</f>
        <v>212</v>
      </c>
      <c r="H16" s="428">
        <f>SUM(H11:H15)</f>
        <v>103.6</v>
      </c>
      <c r="I16" s="206"/>
      <c r="J16" s="273"/>
      <c r="K16" s="273"/>
      <c r="L16" s="206"/>
      <c r="M16" s="552"/>
    </row>
    <row r="17" spans="1:13" ht="19.5" hidden="1" customHeight="1" x14ac:dyDescent="0.25">
      <c r="A17" s="31"/>
      <c r="B17" s="32"/>
      <c r="C17" s="250"/>
      <c r="D17" s="2"/>
      <c r="E17" s="21" t="s">
        <v>33</v>
      </c>
      <c r="F17" s="429">
        <f>+F15+F14+F13+F11+F12</f>
        <v>152</v>
      </c>
      <c r="G17" s="429">
        <f t="shared" ref="G17:H17" si="0">+G15+G14+G13+G11+G12</f>
        <v>212</v>
      </c>
      <c r="H17" s="429">
        <f t="shared" si="0"/>
        <v>103.6</v>
      </c>
      <c r="I17" s="1"/>
      <c r="J17" s="537"/>
      <c r="K17" s="537"/>
      <c r="L17" s="1"/>
      <c r="M17" s="552"/>
    </row>
    <row r="18" spans="1:13" x14ac:dyDescent="0.25">
      <c r="A18" s="31"/>
      <c r="B18" s="32"/>
      <c r="C18" s="250"/>
      <c r="D18" s="2"/>
      <c r="E18" s="21"/>
      <c r="F18" s="47"/>
      <c r="G18" s="47"/>
      <c r="H18" s="47"/>
      <c r="I18" s="15"/>
      <c r="J18" s="538"/>
      <c r="K18" s="538"/>
      <c r="L18" s="15"/>
      <c r="M18" s="552"/>
    </row>
    <row r="19" spans="1:13" ht="18" customHeight="1" x14ac:dyDescent="0.25">
      <c r="A19" s="896" t="s">
        <v>42</v>
      </c>
      <c r="B19" s="896"/>
      <c r="C19" s="896"/>
      <c r="D19" s="896"/>
      <c r="E19" s="896"/>
      <c r="F19" s="896"/>
      <c r="G19" s="896"/>
      <c r="H19" s="896"/>
      <c r="I19" s="896"/>
      <c r="J19" s="539"/>
      <c r="K19" s="539"/>
      <c r="L19" s="400"/>
      <c r="M19" s="552"/>
    </row>
    <row r="20" spans="1:13" ht="68.25" customHeight="1" x14ac:dyDescent="0.25">
      <c r="A20" s="246" t="s">
        <v>154</v>
      </c>
      <c r="B20" s="246" t="s">
        <v>155</v>
      </c>
      <c r="C20" s="246" t="s">
        <v>154</v>
      </c>
      <c r="D20" s="249" t="s">
        <v>594</v>
      </c>
      <c r="E20" s="249" t="s">
        <v>2</v>
      </c>
      <c r="F20" s="251">
        <v>90</v>
      </c>
      <c r="G20" s="251">
        <v>67</v>
      </c>
      <c r="H20" s="470">
        <v>57.8</v>
      </c>
      <c r="I20" s="196" t="s">
        <v>43</v>
      </c>
      <c r="J20" s="540" t="s">
        <v>661</v>
      </c>
      <c r="K20" s="540">
        <v>380</v>
      </c>
      <c r="L20" s="196" t="s">
        <v>1059</v>
      </c>
      <c r="M20" s="552"/>
    </row>
    <row r="21" spans="1:13" ht="33" customHeight="1" x14ac:dyDescent="0.25">
      <c r="A21" s="661" t="s">
        <v>154</v>
      </c>
      <c r="B21" s="661" t="s">
        <v>155</v>
      </c>
      <c r="C21" s="644" t="s">
        <v>155</v>
      </c>
      <c r="D21" s="645" t="s">
        <v>329</v>
      </c>
      <c r="E21" s="249" t="s">
        <v>2</v>
      </c>
      <c r="F21" s="251">
        <v>150</v>
      </c>
      <c r="G21" s="251">
        <v>150</v>
      </c>
      <c r="H21" s="470">
        <v>24.7</v>
      </c>
      <c r="I21" s="645" t="s">
        <v>668</v>
      </c>
      <c r="J21" s="672" t="s">
        <v>521</v>
      </c>
      <c r="K21" s="672" t="s">
        <v>521</v>
      </c>
      <c r="L21" s="645" t="s">
        <v>1125</v>
      </c>
      <c r="M21" s="552"/>
    </row>
    <row r="22" spans="1:13" ht="36" customHeight="1" x14ac:dyDescent="0.25">
      <c r="A22" s="661"/>
      <c r="B22" s="661"/>
      <c r="C22" s="644"/>
      <c r="D22" s="645"/>
      <c r="E22" s="249" t="s">
        <v>4</v>
      </c>
      <c r="F22" s="251">
        <v>340</v>
      </c>
      <c r="G22" s="251">
        <v>340</v>
      </c>
      <c r="H22" s="470">
        <v>106.7</v>
      </c>
      <c r="I22" s="645"/>
      <c r="J22" s="893"/>
      <c r="K22" s="893"/>
      <c r="L22" s="645"/>
      <c r="M22" s="552"/>
    </row>
    <row r="23" spans="1:13" ht="21" customHeight="1" x14ac:dyDescent="0.25">
      <c r="A23" s="661"/>
      <c r="B23" s="661"/>
      <c r="C23" s="644"/>
      <c r="D23" s="645"/>
      <c r="E23" s="249" t="s">
        <v>13</v>
      </c>
      <c r="F23" s="251">
        <v>210</v>
      </c>
      <c r="G23" s="251">
        <v>210</v>
      </c>
      <c r="H23" s="470">
        <v>57.5</v>
      </c>
      <c r="I23" s="645"/>
      <c r="J23" s="673"/>
      <c r="K23" s="673"/>
      <c r="L23" s="645"/>
      <c r="M23" s="552"/>
    </row>
    <row r="24" spans="1:13" ht="41.25" customHeight="1" x14ac:dyDescent="0.25">
      <c r="A24" s="661" t="s">
        <v>154</v>
      </c>
      <c r="B24" s="661" t="s">
        <v>155</v>
      </c>
      <c r="C24" s="644" t="s">
        <v>156</v>
      </c>
      <c r="D24" s="645" t="s">
        <v>179</v>
      </c>
      <c r="E24" s="249" t="s">
        <v>2</v>
      </c>
      <c r="F24" s="251">
        <v>85</v>
      </c>
      <c r="G24" s="251">
        <v>85</v>
      </c>
      <c r="H24" s="470">
        <v>85</v>
      </c>
      <c r="I24" s="645" t="s">
        <v>273</v>
      </c>
      <c r="J24" s="890" t="s">
        <v>522</v>
      </c>
      <c r="K24" s="890">
        <v>7.65</v>
      </c>
      <c r="L24" s="645" t="s">
        <v>1063</v>
      </c>
      <c r="M24" s="552"/>
    </row>
    <row r="25" spans="1:13" ht="30.75" customHeight="1" x14ac:dyDescent="0.25">
      <c r="A25" s="661"/>
      <c r="B25" s="661"/>
      <c r="C25" s="644"/>
      <c r="D25" s="645"/>
      <c r="E25" s="249" t="s">
        <v>4</v>
      </c>
      <c r="F25" s="251">
        <v>56</v>
      </c>
      <c r="G25" s="251">
        <v>56</v>
      </c>
      <c r="H25" s="470">
        <v>0.5</v>
      </c>
      <c r="I25" s="645"/>
      <c r="J25" s="891"/>
      <c r="K25" s="891"/>
      <c r="L25" s="645"/>
      <c r="M25" s="552"/>
    </row>
    <row r="26" spans="1:13" ht="21" customHeight="1" x14ac:dyDescent="0.25">
      <c r="A26" s="661"/>
      <c r="B26" s="661"/>
      <c r="C26" s="644"/>
      <c r="D26" s="645"/>
      <c r="E26" s="249" t="s">
        <v>13</v>
      </c>
      <c r="F26" s="251">
        <v>133</v>
      </c>
      <c r="G26" s="251">
        <v>133</v>
      </c>
      <c r="H26" s="470">
        <v>150.5</v>
      </c>
      <c r="I26" s="645"/>
      <c r="J26" s="892"/>
      <c r="K26" s="892"/>
      <c r="L26" s="645"/>
      <c r="M26" s="552"/>
    </row>
    <row r="27" spans="1:13" ht="27" customHeight="1" x14ac:dyDescent="0.25">
      <c r="A27" s="646" t="s">
        <v>154</v>
      </c>
      <c r="B27" s="646" t="s">
        <v>155</v>
      </c>
      <c r="C27" s="646" t="s">
        <v>157</v>
      </c>
      <c r="D27" s="656" t="s">
        <v>324</v>
      </c>
      <c r="E27" s="249" t="s">
        <v>2</v>
      </c>
      <c r="F27" s="251">
        <v>71</v>
      </c>
      <c r="G27" s="251">
        <v>51</v>
      </c>
      <c r="H27" s="470">
        <v>52.4</v>
      </c>
      <c r="I27" s="656" t="s">
        <v>340</v>
      </c>
      <c r="J27" s="890">
        <v>1</v>
      </c>
      <c r="K27" s="890">
        <v>1</v>
      </c>
      <c r="L27" s="656" t="s">
        <v>1062</v>
      </c>
      <c r="M27" s="552"/>
    </row>
    <row r="28" spans="1:13" ht="21" customHeight="1" x14ac:dyDescent="0.25">
      <c r="A28" s="690"/>
      <c r="B28" s="690"/>
      <c r="C28" s="690"/>
      <c r="D28" s="657"/>
      <c r="E28" s="249" t="s">
        <v>4</v>
      </c>
      <c r="F28" s="251">
        <v>575.20000000000005</v>
      </c>
      <c r="G28" s="251">
        <v>407.8</v>
      </c>
      <c r="H28" s="470">
        <v>556.70000000000005</v>
      </c>
      <c r="I28" s="657"/>
      <c r="J28" s="891"/>
      <c r="K28" s="891"/>
      <c r="L28" s="657"/>
      <c r="M28" s="552"/>
    </row>
    <row r="29" spans="1:13" ht="21" customHeight="1" x14ac:dyDescent="0.25">
      <c r="A29" s="647"/>
      <c r="B29" s="647"/>
      <c r="C29" s="647"/>
      <c r="D29" s="667"/>
      <c r="E29" s="249" t="s">
        <v>13</v>
      </c>
      <c r="F29" s="251">
        <v>222.9</v>
      </c>
      <c r="G29" s="251">
        <v>158.1</v>
      </c>
      <c r="H29" s="470">
        <v>217.7</v>
      </c>
      <c r="I29" s="667"/>
      <c r="J29" s="892"/>
      <c r="K29" s="892"/>
      <c r="L29" s="667"/>
      <c r="M29" s="552"/>
    </row>
    <row r="30" spans="1:13" ht="21" customHeight="1" x14ac:dyDescent="0.25">
      <c r="A30" s="646" t="s">
        <v>154</v>
      </c>
      <c r="B30" s="646" t="s">
        <v>155</v>
      </c>
      <c r="C30" s="646" t="s">
        <v>158</v>
      </c>
      <c r="D30" s="656" t="s">
        <v>373</v>
      </c>
      <c r="E30" s="249" t="s">
        <v>2</v>
      </c>
      <c r="F30" s="251">
        <v>49</v>
      </c>
      <c r="G30" s="251">
        <v>84.7</v>
      </c>
      <c r="H30" s="470">
        <v>59.1</v>
      </c>
      <c r="I30" s="656" t="s">
        <v>374</v>
      </c>
      <c r="J30" s="672">
        <v>1</v>
      </c>
      <c r="K30" s="672">
        <v>1</v>
      </c>
      <c r="L30" s="656" t="s">
        <v>1061</v>
      </c>
      <c r="M30" s="552"/>
    </row>
    <row r="31" spans="1:13" ht="24" customHeight="1" x14ac:dyDescent="0.25">
      <c r="A31" s="690"/>
      <c r="B31" s="690"/>
      <c r="C31" s="690"/>
      <c r="D31" s="657"/>
      <c r="E31" s="249" t="s">
        <v>4</v>
      </c>
      <c r="F31" s="251">
        <v>385.8</v>
      </c>
      <c r="G31" s="251">
        <v>350.6</v>
      </c>
      <c r="H31" s="470">
        <v>307.39999999999998</v>
      </c>
      <c r="I31" s="657"/>
      <c r="J31" s="893"/>
      <c r="K31" s="893"/>
      <c r="L31" s="657"/>
      <c r="M31" s="552"/>
    </row>
    <row r="32" spans="1:13" ht="25.5" customHeight="1" x14ac:dyDescent="0.25">
      <c r="A32" s="647"/>
      <c r="B32" s="647"/>
      <c r="C32" s="647"/>
      <c r="D32" s="667"/>
      <c r="E32" s="249" t="s">
        <v>13</v>
      </c>
      <c r="F32" s="251">
        <v>87.5</v>
      </c>
      <c r="G32" s="251">
        <v>119.4</v>
      </c>
      <c r="H32" s="470">
        <v>84</v>
      </c>
      <c r="I32" s="667"/>
      <c r="J32" s="673"/>
      <c r="K32" s="673"/>
      <c r="L32" s="667"/>
      <c r="M32" s="552"/>
    </row>
    <row r="33" spans="1:13" ht="41.25" customHeight="1" x14ac:dyDescent="0.25">
      <c r="A33" s="211" t="s">
        <v>154</v>
      </c>
      <c r="B33" s="211" t="s">
        <v>155</v>
      </c>
      <c r="C33" s="211" t="s">
        <v>159</v>
      </c>
      <c r="D33" s="203" t="s">
        <v>174</v>
      </c>
      <c r="E33" s="249" t="s">
        <v>2</v>
      </c>
      <c r="F33" s="251">
        <v>111</v>
      </c>
      <c r="G33" s="251">
        <v>111</v>
      </c>
      <c r="H33" s="470">
        <v>111</v>
      </c>
      <c r="I33" s="203" t="s">
        <v>1101</v>
      </c>
      <c r="J33" s="272" t="s">
        <v>1094</v>
      </c>
      <c r="K33" s="272" t="s">
        <v>1178</v>
      </c>
      <c r="L33" s="203" t="s">
        <v>1064</v>
      </c>
      <c r="M33" s="552"/>
    </row>
    <row r="34" spans="1:13" ht="29.25" customHeight="1" x14ac:dyDescent="0.25">
      <c r="A34" s="246" t="s">
        <v>154</v>
      </c>
      <c r="B34" s="246" t="s">
        <v>155</v>
      </c>
      <c r="C34" s="246" t="s">
        <v>160</v>
      </c>
      <c r="D34" s="196" t="s">
        <v>168</v>
      </c>
      <c r="E34" s="249" t="s">
        <v>2</v>
      </c>
      <c r="F34" s="251">
        <v>25</v>
      </c>
      <c r="G34" s="251">
        <v>25</v>
      </c>
      <c r="H34" s="470">
        <v>24</v>
      </c>
      <c r="I34" s="196" t="s">
        <v>188</v>
      </c>
      <c r="J34" s="272" t="s">
        <v>583</v>
      </c>
      <c r="K34" s="272">
        <v>335</v>
      </c>
      <c r="L34" s="196" t="s">
        <v>1065</v>
      </c>
      <c r="M34" s="552"/>
    </row>
    <row r="35" spans="1:13" ht="96.75" customHeight="1" x14ac:dyDescent="0.25">
      <c r="A35" s="258" t="s">
        <v>154</v>
      </c>
      <c r="B35" s="258" t="s">
        <v>155</v>
      </c>
      <c r="C35" s="250" t="s">
        <v>161</v>
      </c>
      <c r="D35" s="249" t="s">
        <v>758</v>
      </c>
      <c r="E35" s="249" t="s">
        <v>2</v>
      </c>
      <c r="F35" s="251">
        <v>4</v>
      </c>
      <c r="G35" s="251">
        <v>0</v>
      </c>
      <c r="H35" s="470">
        <v>0</v>
      </c>
      <c r="I35" s="249" t="s">
        <v>675</v>
      </c>
      <c r="J35" s="273"/>
      <c r="K35" s="273"/>
      <c r="L35" s="633" t="s">
        <v>1186</v>
      </c>
      <c r="M35" s="552"/>
    </row>
    <row r="36" spans="1:13" ht="52.5" customHeight="1" x14ac:dyDescent="0.25">
      <c r="A36" s="258" t="s">
        <v>154</v>
      </c>
      <c r="B36" s="258" t="s">
        <v>155</v>
      </c>
      <c r="C36" s="250" t="s">
        <v>162</v>
      </c>
      <c r="D36" s="249" t="s">
        <v>322</v>
      </c>
      <c r="E36" s="249" t="s">
        <v>2</v>
      </c>
      <c r="F36" s="251">
        <v>15</v>
      </c>
      <c r="G36" s="251">
        <v>15</v>
      </c>
      <c r="H36" s="470">
        <v>3</v>
      </c>
      <c r="I36" s="249" t="s">
        <v>509</v>
      </c>
      <c r="J36" s="273" t="s">
        <v>184</v>
      </c>
      <c r="K36" s="273" t="s">
        <v>184</v>
      </c>
      <c r="L36" s="249" t="s">
        <v>1066</v>
      </c>
      <c r="M36" s="552"/>
    </row>
    <row r="37" spans="1:13" ht="30.75" customHeight="1" x14ac:dyDescent="0.25">
      <c r="A37" s="258" t="s">
        <v>154</v>
      </c>
      <c r="B37" s="258" t="s">
        <v>155</v>
      </c>
      <c r="C37" s="250" t="s">
        <v>164</v>
      </c>
      <c r="D37" s="249" t="s">
        <v>107</v>
      </c>
      <c r="E37" s="249" t="s">
        <v>2</v>
      </c>
      <c r="F37" s="251">
        <v>30</v>
      </c>
      <c r="G37" s="251">
        <v>40</v>
      </c>
      <c r="H37" s="470">
        <v>39.799999999999997</v>
      </c>
      <c r="I37" s="249" t="s">
        <v>47</v>
      </c>
      <c r="J37" s="273">
        <v>6</v>
      </c>
      <c r="K37" s="273">
        <v>6</v>
      </c>
      <c r="L37" s="249" t="s">
        <v>1067</v>
      </c>
      <c r="M37" s="552"/>
    </row>
    <row r="38" spans="1:13" ht="34.5" customHeight="1" x14ac:dyDescent="0.25">
      <c r="A38" s="258" t="s">
        <v>154</v>
      </c>
      <c r="B38" s="258" t="s">
        <v>155</v>
      </c>
      <c r="C38" s="250" t="s">
        <v>165</v>
      </c>
      <c r="D38" s="249" t="s">
        <v>1</v>
      </c>
      <c r="E38" s="249" t="s">
        <v>2</v>
      </c>
      <c r="F38" s="251">
        <v>40</v>
      </c>
      <c r="G38" s="251">
        <v>90</v>
      </c>
      <c r="H38" s="470">
        <v>41.8</v>
      </c>
      <c r="I38" s="249" t="s">
        <v>187</v>
      </c>
      <c r="J38" s="273">
        <v>8</v>
      </c>
      <c r="K38" s="273">
        <v>8</v>
      </c>
      <c r="L38" s="249" t="s">
        <v>1068</v>
      </c>
      <c r="M38" s="552"/>
    </row>
    <row r="39" spans="1:13" ht="55.5" customHeight="1" x14ac:dyDescent="0.25">
      <c r="A39" s="250" t="s">
        <v>154</v>
      </c>
      <c r="B39" s="250" t="s">
        <v>155</v>
      </c>
      <c r="C39" s="250" t="s">
        <v>10</v>
      </c>
      <c r="D39" s="249" t="s">
        <v>332</v>
      </c>
      <c r="E39" s="249" t="s">
        <v>13</v>
      </c>
      <c r="F39" s="251">
        <v>85</v>
      </c>
      <c r="G39" s="251">
        <v>153</v>
      </c>
      <c r="H39" s="470">
        <v>153</v>
      </c>
      <c r="I39" s="249" t="s">
        <v>270</v>
      </c>
      <c r="J39" s="273" t="s">
        <v>584</v>
      </c>
      <c r="K39" s="273">
        <v>1012</v>
      </c>
      <c r="L39" s="249" t="s">
        <v>1069</v>
      </c>
      <c r="M39" s="552"/>
    </row>
    <row r="40" spans="1:13" ht="75" customHeight="1" x14ac:dyDescent="0.25">
      <c r="A40" s="246" t="s">
        <v>154</v>
      </c>
      <c r="B40" s="246" t="s">
        <v>155</v>
      </c>
      <c r="C40" s="246" t="s">
        <v>6</v>
      </c>
      <c r="D40" s="196" t="s">
        <v>677</v>
      </c>
      <c r="E40" s="249" t="s">
        <v>13</v>
      </c>
      <c r="F40" s="251">
        <v>12</v>
      </c>
      <c r="G40" s="251">
        <v>43</v>
      </c>
      <c r="H40" s="470">
        <v>12.1</v>
      </c>
      <c r="I40" s="196" t="s">
        <v>253</v>
      </c>
      <c r="J40" s="273" t="s">
        <v>184</v>
      </c>
      <c r="K40" s="273" t="s">
        <v>184</v>
      </c>
      <c r="L40" s="196" t="s">
        <v>1164</v>
      </c>
      <c r="M40" s="552"/>
    </row>
    <row r="41" spans="1:13" ht="43.5" customHeight="1" x14ac:dyDescent="0.25">
      <c r="A41" s="250" t="s">
        <v>154</v>
      </c>
      <c r="B41" s="250" t="s">
        <v>155</v>
      </c>
      <c r="C41" s="250" t="s">
        <v>7</v>
      </c>
      <c r="D41" s="167" t="s">
        <v>285</v>
      </c>
      <c r="E41" s="249" t="s">
        <v>2</v>
      </c>
      <c r="F41" s="251">
        <v>105</v>
      </c>
      <c r="G41" s="251">
        <v>132.5</v>
      </c>
      <c r="H41" s="470">
        <v>132.1</v>
      </c>
      <c r="I41" s="249" t="s">
        <v>253</v>
      </c>
      <c r="J41" s="273" t="s">
        <v>480</v>
      </c>
      <c r="K41" s="273" t="s">
        <v>1095</v>
      </c>
      <c r="L41" s="249" t="s">
        <v>1070</v>
      </c>
      <c r="M41" s="552"/>
    </row>
    <row r="42" spans="1:13" ht="34.5" customHeight="1" x14ac:dyDescent="0.25">
      <c r="A42" s="250" t="s">
        <v>154</v>
      </c>
      <c r="B42" s="250" t="s">
        <v>155</v>
      </c>
      <c r="C42" s="250" t="s">
        <v>9</v>
      </c>
      <c r="D42" s="167" t="s">
        <v>330</v>
      </c>
      <c r="E42" s="249" t="s">
        <v>13</v>
      </c>
      <c r="F42" s="251">
        <v>4</v>
      </c>
      <c r="G42" s="251">
        <v>4</v>
      </c>
      <c r="H42" s="470">
        <v>3.8</v>
      </c>
      <c r="I42" s="167" t="s">
        <v>331</v>
      </c>
      <c r="J42" s="273" t="s">
        <v>662</v>
      </c>
      <c r="K42" s="273">
        <v>30</v>
      </c>
      <c r="L42" s="167" t="s">
        <v>1071</v>
      </c>
      <c r="M42" s="552"/>
    </row>
    <row r="43" spans="1:13" ht="58.5" customHeight="1" x14ac:dyDescent="0.25">
      <c r="A43" s="246" t="s">
        <v>154</v>
      </c>
      <c r="B43" s="246" t="s">
        <v>155</v>
      </c>
      <c r="C43" s="246" t="s">
        <v>11</v>
      </c>
      <c r="D43" s="196" t="s">
        <v>626</v>
      </c>
      <c r="E43" s="249" t="s">
        <v>2</v>
      </c>
      <c r="F43" s="251">
        <v>327</v>
      </c>
      <c r="G43" s="251">
        <v>327</v>
      </c>
      <c r="H43" s="470">
        <v>327</v>
      </c>
      <c r="I43" s="196" t="s">
        <v>715</v>
      </c>
      <c r="J43" s="272" t="s">
        <v>1073</v>
      </c>
      <c r="K43" s="272" t="s">
        <v>1073</v>
      </c>
      <c r="L43" s="196" t="s">
        <v>1072</v>
      </c>
      <c r="M43" s="552"/>
    </row>
    <row r="44" spans="1:13" ht="53.25" customHeight="1" x14ac:dyDescent="0.25">
      <c r="A44" s="250" t="s">
        <v>154</v>
      </c>
      <c r="B44" s="250" t="s">
        <v>155</v>
      </c>
      <c r="C44" s="250" t="s">
        <v>15</v>
      </c>
      <c r="D44" s="249" t="s">
        <v>333</v>
      </c>
      <c r="E44" s="249" t="s">
        <v>2</v>
      </c>
      <c r="F44" s="251">
        <v>100</v>
      </c>
      <c r="G44" s="251">
        <v>100</v>
      </c>
      <c r="H44" s="470">
        <v>100</v>
      </c>
      <c r="I44" s="167" t="s">
        <v>1126</v>
      </c>
      <c r="J44" s="273" t="s">
        <v>1102</v>
      </c>
      <c r="K44" s="273" t="s">
        <v>1103</v>
      </c>
      <c r="L44" s="167" t="s">
        <v>1096</v>
      </c>
      <c r="M44" s="552"/>
    </row>
    <row r="45" spans="1:13" ht="54" customHeight="1" x14ac:dyDescent="0.25">
      <c r="A45" s="247" t="s">
        <v>154</v>
      </c>
      <c r="B45" s="247" t="s">
        <v>155</v>
      </c>
      <c r="C45" s="247" t="s">
        <v>12</v>
      </c>
      <c r="D45" s="245" t="s">
        <v>512</v>
      </c>
      <c r="E45" s="249" t="s">
        <v>2</v>
      </c>
      <c r="F45" s="251">
        <v>15</v>
      </c>
      <c r="G45" s="251">
        <v>30</v>
      </c>
      <c r="H45" s="470">
        <v>0</v>
      </c>
      <c r="I45" s="167" t="s">
        <v>204</v>
      </c>
      <c r="J45" s="273"/>
      <c r="K45" s="273"/>
      <c r="L45" s="167" t="s">
        <v>1184</v>
      </c>
      <c r="M45" s="552"/>
    </row>
    <row r="46" spans="1:13" ht="32.25" customHeight="1" x14ac:dyDescent="0.25">
      <c r="A46" s="250" t="s">
        <v>154</v>
      </c>
      <c r="B46" s="250" t="s">
        <v>155</v>
      </c>
      <c r="C46" s="250" t="s">
        <v>321</v>
      </c>
      <c r="D46" s="249" t="s">
        <v>598</v>
      </c>
      <c r="E46" s="249" t="s">
        <v>2</v>
      </c>
      <c r="F46" s="251">
        <v>15</v>
      </c>
      <c r="G46" s="251">
        <v>15</v>
      </c>
      <c r="H46" s="470">
        <v>11.7</v>
      </c>
      <c r="I46" s="167" t="s">
        <v>353</v>
      </c>
      <c r="J46" s="273">
        <v>1</v>
      </c>
      <c r="K46" s="505">
        <v>1</v>
      </c>
      <c r="L46" s="167" t="s">
        <v>1074</v>
      </c>
      <c r="M46" s="552"/>
    </row>
    <row r="47" spans="1:13" ht="56.25" customHeight="1" x14ac:dyDescent="0.25">
      <c r="A47" s="250" t="s">
        <v>154</v>
      </c>
      <c r="B47" s="250" t="s">
        <v>155</v>
      </c>
      <c r="C47" s="250" t="s">
        <v>283</v>
      </c>
      <c r="D47" s="249" t="s">
        <v>481</v>
      </c>
      <c r="E47" s="249" t="s">
        <v>2</v>
      </c>
      <c r="F47" s="251">
        <v>12</v>
      </c>
      <c r="G47" s="251">
        <v>12</v>
      </c>
      <c r="H47" s="470">
        <v>12</v>
      </c>
      <c r="I47" s="167" t="s">
        <v>482</v>
      </c>
      <c r="J47" s="273" t="s">
        <v>510</v>
      </c>
      <c r="K47" s="524" t="s">
        <v>510</v>
      </c>
      <c r="L47" s="521" t="s">
        <v>1075</v>
      </c>
      <c r="M47" s="552"/>
    </row>
    <row r="48" spans="1:13" ht="52.5" customHeight="1" x14ac:dyDescent="0.25">
      <c r="A48" s="250" t="s">
        <v>154</v>
      </c>
      <c r="B48" s="250" t="s">
        <v>155</v>
      </c>
      <c r="C48" s="250" t="s">
        <v>286</v>
      </c>
      <c r="D48" s="249" t="s">
        <v>537</v>
      </c>
      <c r="E48" s="249" t="s">
        <v>2</v>
      </c>
      <c r="F48" s="251">
        <v>64.8</v>
      </c>
      <c r="G48" s="251">
        <v>64.8</v>
      </c>
      <c r="H48" s="470">
        <v>64.8</v>
      </c>
      <c r="I48" s="249" t="s">
        <v>674</v>
      </c>
      <c r="J48" s="250" t="s">
        <v>622</v>
      </c>
      <c r="K48" s="250" t="s">
        <v>622</v>
      </c>
      <c r="L48" s="249" t="s">
        <v>1106</v>
      </c>
      <c r="M48" s="552"/>
    </row>
    <row r="49" spans="1:13" ht="42" customHeight="1" x14ac:dyDescent="0.25">
      <c r="A49" s="250" t="s">
        <v>154</v>
      </c>
      <c r="B49" s="250" t="s">
        <v>155</v>
      </c>
      <c r="C49" s="250" t="s">
        <v>287</v>
      </c>
      <c r="D49" s="206" t="s">
        <v>511</v>
      </c>
      <c r="E49" s="249" t="s">
        <v>13</v>
      </c>
      <c r="F49" s="251">
        <v>6</v>
      </c>
      <c r="G49" s="251">
        <v>6</v>
      </c>
      <c r="H49" s="470">
        <v>6</v>
      </c>
      <c r="I49" s="249" t="s">
        <v>488</v>
      </c>
      <c r="J49" s="273">
        <v>1</v>
      </c>
      <c r="K49" s="273">
        <v>1</v>
      </c>
      <c r="L49" s="249" t="s">
        <v>1156</v>
      </c>
      <c r="M49" s="552"/>
    </row>
    <row r="50" spans="1:13" ht="42.75" customHeight="1" x14ac:dyDescent="0.25">
      <c r="A50" s="247" t="s">
        <v>154</v>
      </c>
      <c r="B50" s="247" t="s">
        <v>155</v>
      </c>
      <c r="C50" s="247" t="s">
        <v>334</v>
      </c>
      <c r="D50" s="114" t="s">
        <v>1157</v>
      </c>
      <c r="E50" s="249" t="s">
        <v>13</v>
      </c>
      <c r="F50" s="251">
        <v>0</v>
      </c>
      <c r="G50" s="251">
        <v>115</v>
      </c>
      <c r="H50" s="470">
        <v>115.1</v>
      </c>
      <c r="I50" s="249" t="s">
        <v>1158</v>
      </c>
      <c r="J50" s="278">
        <v>1</v>
      </c>
      <c r="K50" s="278">
        <v>1</v>
      </c>
      <c r="L50" s="249" t="s">
        <v>1159</v>
      </c>
      <c r="M50" s="552"/>
    </row>
    <row r="51" spans="1:13" ht="34.5" customHeight="1" x14ac:dyDescent="0.25">
      <c r="A51" s="247" t="s">
        <v>154</v>
      </c>
      <c r="B51" s="247" t="s">
        <v>155</v>
      </c>
      <c r="C51" s="247" t="s">
        <v>1104</v>
      </c>
      <c r="D51" s="128" t="s">
        <v>1105</v>
      </c>
      <c r="E51" s="249" t="s">
        <v>13</v>
      </c>
      <c r="F51" s="251">
        <v>12</v>
      </c>
      <c r="G51" s="251">
        <v>0</v>
      </c>
      <c r="H51" s="470">
        <v>0</v>
      </c>
      <c r="I51" s="245" t="s">
        <v>491</v>
      </c>
      <c r="J51" s="278"/>
      <c r="K51" s="278"/>
      <c r="L51" s="634" t="s">
        <v>1160</v>
      </c>
      <c r="M51" s="552"/>
    </row>
    <row r="52" spans="1:13" ht="29.25" customHeight="1" x14ac:dyDescent="0.25">
      <c r="A52" s="247" t="s">
        <v>154</v>
      </c>
      <c r="B52" s="247" t="s">
        <v>155</v>
      </c>
      <c r="C52" s="247" t="s">
        <v>335</v>
      </c>
      <c r="D52" s="128" t="s">
        <v>489</v>
      </c>
      <c r="E52" s="249" t="s">
        <v>13</v>
      </c>
      <c r="F52" s="251">
        <v>0</v>
      </c>
      <c r="G52" s="251">
        <v>45.4</v>
      </c>
      <c r="H52" s="470">
        <v>48.5</v>
      </c>
      <c r="I52" s="245" t="s">
        <v>491</v>
      </c>
      <c r="J52" s="278">
        <v>1</v>
      </c>
      <c r="K52" s="278">
        <v>1</v>
      </c>
      <c r="L52" s="245" t="s">
        <v>1161</v>
      </c>
      <c r="M52" s="552"/>
    </row>
    <row r="53" spans="1:13" ht="28.5" customHeight="1" x14ac:dyDescent="0.25">
      <c r="A53" s="247" t="s">
        <v>154</v>
      </c>
      <c r="B53" s="247" t="s">
        <v>155</v>
      </c>
      <c r="C53" s="247" t="s">
        <v>513</v>
      </c>
      <c r="D53" s="114" t="s">
        <v>665</v>
      </c>
      <c r="E53" s="249" t="s">
        <v>13</v>
      </c>
      <c r="F53" s="251">
        <v>115</v>
      </c>
      <c r="G53" s="251">
        <v>140.30000000000001</v>
      </c>
      <c r="H53" s="470">
        <v>136.9</v>
      </c>
      <c r="I53" s="245" t="s">
        <v>490</v>
      </c>
      <c r="J53" s="278">
        <v>1</v>
      </c>
      <c r="K53" s="278">
        <v>1</v>
      </c>
      <c r="L53" s="245" t="s">
        <v>1162</v>
      </c>
      <c r="M53" s="552"/>
    </row>
    <row r="54" spans="1:13" ht="39.75" customHeight="1" x14ac:dyDescent="0.25">
      <c r="A54" s="247" t="s">
        <v>154</v>
      </c>
      <c r="B54" s="247" t="s">
        <v>155</v>
      </c>
      <c r="C54" s="247" t="s">
        <v>354</v>
      </c>
      <c r="D54" s="204" t="s">
        <v>672</v>
      </c>
      <c r="E54" s="249" t="s">
        <v>13</v>
      </c>
      <c r="F54" s="251">
        <v>12</v>
      </c>
      <c r="G54" s="251">
        <v>12</v>
      </c>
      <c r="H54" s="470">
        <v>5.0999999999999996</v>
      </c>
      <c r="I54" s="245" t="s">
        <v>663</v>
      </c>
      <c r="J54" s="278" t="s">
        <v>184</v>
      </c>
      <c r="K54" s="278" t="s">
        <v>184</v>
      </c>
      <c r="L54" s="245" t="s">
        <v>1163</v>
      </c>
      <c r="M54" s="552"/>
    </row>
    <row r="55" spans="1:13" ht="38.25" customHeight="1" x14ac:dyDescent="0.25">
      <c r="A55" s="247" t="s">
        <v>154</v>
      </c>
      <c r="B55" s="247" t="s">
        <v>155</v>
      </c>
      <c r="C55" s="247" t="s">
        <v>372</v>
      </c>
      <c r="D55" s="113" t="s">
        <v>483</v>
      </c>
      <c r="E55" s="249" t="s">
        <v>13</v>
      </c>
      <c r="F55" s="251">
        <v>4</v>
      </c>
      <c r="G55" s="251">
        <v>4</v>
      </c>
      <c r="H55" s="470">
        <v>3.1</v>
      </c>
      <c r="I55" s="245" t="s">
        <v>485</v>
      </c>
      <c r="J55" s="278" t="s">
        <v>378</v>
      </c>
      <c r="K55" s="278">
        <v>100</v>
      </c>
      <c r="L55" s="245" t="s">
        <v>1156</v>
      </c>
      <c r="M55" s="552"/>
    </row>
    <row r="56" spans="1:13" ht="33" customHeight="1" x14ac:dyDescent="0.25">
      <c r="A56" s="247" t="s">
        <v>154</v>
      </c>
      <c r="B56" s="247" t="s">
        <v>155</v>
      </c>
      <c r="C56" s="247" t="s">
        <v>375</v>
      </c>
      <c r="D56" s="114" t="s">
        <v>484</v>
      </c>
      <c r="E56" s="249" t="s">
        <v>13</v>
      </c>
      <c r="F56" s="251">
        <v>30</v>
      </c>
      <c r="G56" s="251">
        <v>13</v>
      </c>
      <c r="H56" s="470">
        <v>12.8</v>
      </c>
      <c r="I56" s="245" t="s">
        <v>486</v>
      </c>
      <c r="J56" s="278" t="s">
        <v>234</v>
      </c>
      <c r="K56" s="278">
        <v>267</v>
      </c>
      <c r="L56" s="245" t="s">
        <v>1156</v>
      </c>
      <c r="M56" s="552"/>
    </row>
    <row r="57" spans="1:13" ht="68.25" customHeight="1" x14ac:dyDescent="0.25">
      <c r="A57" s="256" t="s">
        <v>154</v>
      </c>
      <c r="B57" s="256" t="s">
        <v>155</v>
      </c>
      <c r="C57" s="256" t="s">
        <v>492</v>
      </c>
      <c r="D57" s="200" t="s">
        <v>539</v>
      </c>
      <c r="E57" s="200" t="s">
        <v>13</v>
      </c>
      <c r="F57" s="45">
        <v>12</v>
      </c>
      <c r="G57" s="45">
        <v>12</v>
      </c>
      <c r="H57" s="470">
        <v>0</v>
      </c>
      <c r="I57" s="200" t="s">
        <v>204</v>
      </c>
      <c r="J57" s="202">
        <v>1</v>
      </c>
      <c r="K57" s="202">
        <v>1</v>
      </c>
      <c r="L57" s="200" t="s">
        <v>1165</v>
      </c>
      <c r="M57" s="552"/>
    </row>
    <row r="58" spans="1:13" ht="30.75" customHeight="1" x14ac:dyDescent="0.25">
      <c r="A58" s="250" t="s">
        <v>154</v>
      </c>
      <c r="B58" s="250" t="s">
        <v>155</v>
      </c>
      <c r="C58" s="250" t="s">
        <v>493</v>
      </c>
      <c r="D58" s="128" t="s">
        <v>1166</v>
      </c>
      <c r="E58" s="200" t="s">
        <v>13</v>
      </c>
      <c r="F58" s="251">
        <v>40</v>
      </c>
      <c r="G58" s="251">
        <v>40</v>
      </c>
      <c r="H58" s="470">
        <v>32.6</v>
      </c>
      <c r="I58" s="200" t="s">
        <v>1167</v>
      </c>
      <c r="J58" s="256" t="s">
        <v>505</v>
      </c>
      <c r="K58" s="256" t="s">
        <v>505</v>
      </c>
      <c r="L58" s="245" t="s">
        <v>1156</v>
      </c>
      <c r="M58" s="552"/>
    </row>
    <row r="59" spans="1:13" ht="44.25" customHeight="1" x14ac:dyDescent="0.25">
      <c r="A59" s="250" t="s">
        <v>154</v>
      </c>
      <c r="B59" s="250" t="s">
        <v>155</v>
      </c>
      <c r="C59" s="250" t="s">
        <v>494</v>
      </c>
      <c r="D59" s="244" t="s">
        <v>721</v>
      </c>
      <c r="E59" s="200" t="s">
        <v>2</v>
      </c>
      <c r="F59" s="251">
        <v>17</v>
      </c>
      <c r="G59" s="251">
        <v>17</v>
      </c>
      <c r="H59" s="470">
        <v>0</v>
      </c>
      <c r="I59" s="200" t="s">
        <v>204</v>
      </c>
      <c r="J59" s="273"/>
      <c r="K59" s="202"/>
      <c r="L59" s="167" t="s">
        <v>1184</v>
      </c>
      <c r="M59" s="552"/>
    </row>
    <row r="60" spans="1:13" ht="35.25" customHeight="1" x14ac:dyDescent="0.25">
      <c r="A60" s="250" t="s">
        <v>154</v>
      </c>
      <c r="B60" s="250" t="s">
        <v>155</v>
      </c>
      <c r="C60" s="250" t="s">
        <v>495</v>
      </c>
      <c r="D60" s="128" t="s">
        <v>687</v>
      </c>
      <c r="E60" s="200" t="s">
        <v>13</v>
      </c>
      <c r="F60" s="251">
        <v>12</v>
      </c>
      <c r="G60" s="251">
        <v>12</v>
      </c>
      <c r="H60" s="470">
        <v>48.8</v>
      </c>
      <c r="I60" s="200" t="s">
        <v>1168</v>
      </c>
      <c r="J60" s="273" t="s">
        <v>184</v>
      </c>
      <c r="K60" s="202" t="s">
        <v>1169</v>
      </c>
      <c r="L60" s="200" t="s">
        <v>1170</v>
      </c>
      <c r="M60" s="552"/>
    </row>
    <row r="61" spans="1:13" ht="43.5" customHeight="1" x14ac:dyDescent="0.25">
      <c r="A61" s="250" t="s">
        <v>154</v>
      </c>
      <c r="B61" s="250" t="s">
        <v>155</v>
      </c>
      <c r="C61" s="250" t="s">
        <v>496</v>
      </c>
      <c r="D61" s="128" t="s">
        <v>664</v>
      </c>
      <c r="E61" s="200" t="s">
        <v>13</v>
      </c>
      <c r="F61" s="251">
        <v>14</v>
      </c>
      <c r="G61" s="251">
        <v>17</v>
      </c>
      <c r="H61" s="470">
        <v>16.899999999999999</v>
      </c>
      <c r="I61" s="249" t="s">
        <v>487</v>
      </c>
      <c r="J61" s="273">
        <v>1</v>
      </c>
      <c r="K61" s="202">
        <v>1</v>
      </c>
      <c r="L61" s="249" t="s">
        <v>1213</v>
      </c>
      <c r="M61" s="552"/>
    </row>
    <row r="62" spans="1:13" ht="49.5" customHeight="1" x14ac:dyDescent="0.25">
      <c r="A62" s="250" t="s">
        <v>154</v>
      </c>
      <c r="B62" s="250" t="s">
        <v>155</v>
      </c>
      <c r="C62" s="250" t="s">
        <v>538</v>
      </c>
      <c r="D62" s="128" t="s">
        <v>686</v>
      </c>
      <c r="E62" s="200" t="s">
        <v>2</v>
      </c>
      <c r="F62" s="251">
        <v>10</v>
      </c>
      <c r="G62" s="251">
        <v>9</v>
      </c>
      <c r="H62" s="470">
        <v>0</v>
      </c>
      <c r="I62" s="200" t="s">
        <v>204</v>
      </c>
      <c r="J62" s="273">
        <v>1</v>
      </c>
      <c r="K62" s="202">
        <v>1</v>
      </c>
      <c r="L62" s="200" t="s">
        <v>1127</v>
      </c>
      <c r="M62" s="552"/>
    </row>
    <row r="63" spans="1:13" ht="42.75" customHeight="1" x14ac:dyDescent="0.25">
      <c r="A63" s="250" t="s">
        <v>154</v>
      </c>
      <c r="B63" s="250" t="s">
        <v>155</v>
      </c>
      <c r="C63" s="250" t="s">
        <v>770</v>
      </c>
      <c r="D63" s="128" t="s">
        <v>765</v>
      </c>
      <c r="E63" s="200" t="s">
        <v>13</v>
      </c>
      <c r="F63" s="251">
        <v>0</v>
      </c>
      <c r="G63" s="251">
        <v>19</v>
      </c>
      <c r="H63" s="470">
        <v>19.100000000000001</v>
      </c>
      <c r="I63" s="249" t="s">
        <v>487</v>
      </c>
      <c r="J63" s="273">
        <v>1</v>
      </c>
      <c r="K63" s="202">
        <v>1</v>
      </c>
      <c r="L63" s="249" t="s">
        <v>1213</v>
      </c>
      <c r="M63" s="552"/>
    </row>
    <row r="64" spans="1:13" ht="45" customHeight="1" x14ac:dyDescent="0.25">
      <c r="A64" s="250" t="s">
        <v>154</v>
      </c>
      <c r="B64" s="250" t="s">
        <v>155</v>
      </c>
      <c r="C64" s="250" t="s">
        <v>497</v>
      </c>
      <c r="D64" s="128" t="s">
        <v>766</v>
      </c>
      <c r="E64" s="200" t="s">
        <v>13</v>
      </c>
      <c r="F64" s="251">
        <v>0</v>
      </c>
      <c r="G64" s="251">
        <v>20</v>
      </c>
      <c r="H64" s="470">
        <v>18.2</v>
      </c>
      <c r="I64" s="249" t="s">
        <v>769</v>
      </c>
      <c r="J64" s="273">
        <v>112</v>
      </c>
      <c r="K64" s="202">
        <v>63</v>
      </c>
      <c r="L64" s="249" t="s">
        <v>1156</v>
      </c>
      <c r="M64" s="552"/>
    </row>
    <row r="65" spans="1:13" ht="31.5" customHeight="1" x14ac:dyDescent="0.25">
      <c r="A65" s="250" t="s">
        <v>154</v>
      </c>
      <c r="B65" s="250" t="s">
        <v>155</v>
      </c>
      <c r="C65" s="250" t="s">
        <v>771</v>
      </c>
      <c r="D65" s="128" t="s">
        <v>767</v>
      </c>
      <c r="E65" s="200" t="s">
        <v>13</v>
      </c>
      <c r="F65" s="251">
        <v>0</v>
      </c>
      <c r="G65" s="251">
        <v>30</v>
      </c>
      <c r="H65" s="470">
        <v>29.4</v>
      </c>
      <c r="I65" s="249" t="s">
        <v>486</v>
      </c>
      <c r="J65" s="273">
        <v>320</v>
      </c>
      <c r="K65" s="202">
        <v>280</v>
      </c>
      <c r="L65" s="249" t="s">
        <v>1156</v>
      </c>
      <c r="M65" s="552"/>
    </row>
    <row r="66" spans="1:13" ht="31.5" customHeight="1" x14ac:dyDescent="0.25">
      <c r="A66" s="250" t="s">
        <v>154</v>
      </c>
      <c r="B66" s="250" t="s">
        <v>155</v>
      </c>
      <c r="C66" s="250" t="s">
        <v>772</v>
      </c>
      <c r="D66" s="128" t="s">
        <v>768</v>
      </c>
      <c r="E66" s="200" t="s">
        <v>13</v>
      </c>
      <c r="F66" s="251">
        <v>0</v>
      </c>
      <c r="G66" s="251">
        <v>73.5</v>
      </c>
      <c r="H66" s="470">
        <v>74.7</v>
      </c>
      <c r="I66" s="249" t="s">
        <v>769</v>
      </c>
      <c r="J66" s="273">
        <v>365</v>
      </c>
      <c r="K66" s="202">
        <v>365</v>
      </c>
      <c r="L66" s="249" t="s">
        <v>1156</v>
      </c>
      <c r="M66" s="552"/>
    </row>
    <row r="67" spans="1:13" ht="18.75" customHeight="1" x14ac:dyDescent="0.25">
      <c r="A67" s="58" t="s">
        <v>154</v>
      </c>
      <c r="B67" s="58" t="s">
        <v>155</v>
      </c>
      <c r="C67" s="898" t="s">
        <v>44</v>
      </c>
      <c r="D67" s="899"/>
      <c r="E67" s="900"/>
      <c r="F67" s="86">
        <f>SUM(F20:F66)</f>
        <v>3704.2000000000003</v>
      </c>
      <c r="G67" s="86">
        <f>SUM(G20:G66)</f>
        <v>3960.1000000000004</v>
      </c>
      <c r="H67" s="86">
        <f>SUM(H20:H66)</f>
        <v>3363.2999999999997</v>
      </c>
      <c r="I67" s="63"/>
      <c r="J67" s="541"/>
      <c r="K67" s="541"/>
      <c r="L67" s="63"/>
      <c r="M67" s="552"/>
    </row>
    <row r="68" spans="1:13" ht="15.75" hidden="1" customHeight="1" x14ac:dyDescent="0.25">
      <c r="A68" s="253"/>
      <c r="B68" s="253"/>
      <c r="C68" s="250"/>
      <c r="D68" s="170"/>
      <c r="E68" s="75" t="s">
        <v>33</v>
      </c>
      <c r="F68" s="76">
        <f>+F46+F44+F43+F41+F38+F37+F36+F35+F33+F30+F27+F24+F21+F20+F45+F48+F59+F62+F47+F34</f>
        <v>1335.8</v>
      </c>
      <c r="G68" s="76">
        <f t="shared" ref="G68:H68" si="1">+G46+G44+G43+G41+G38+G37+G36+G35+G33+G30+G27+G24+G21+G20+G45+G48+G59+G62+G47+G34</f>
        <v>1426</v>
      </c>
      <c r="H68" s="76">
        <f t="shared" si="1"/>
        <v>1146.1999999999998</v>
      </c>
      <c r="I68" s="77"/>
      <c r="J68" s="466"/>
      <c r="K68" s="466"/>
      <c r="L68" s="77"/>
      <c r="M68" s="552"/>
    </row>
    <row r="69" spans="1:13" ht="16.5" hidden="1" customHeight="1" x14ac:dyDescent="0.25">
      <c r="A69" s="253"/>
      <c r="B69" s="253"/>
      <c r="C69" s="250"/>
      <c r="D69" s="170"/>
      <c r="E69" s="75" t="s">
        <v>34</v>
      </c>
      <c r="F69" s="76">
        <f>+F31+F28+F25+F22</f>
        <v>1357</v>
      </c>
      <c r="G69" s="76">
        <f t="shared" ref="G69:H69" si="2">+G31+G28+G25+G22</f>
        <v>1154.4000000000001</v>
      </c>
      <c r="H69" s="76">
        <f t="shared" si="2"/>
        <v>971.30000000000007</v>
      </c>
      <c r="I69" s="77"/>
      <c r="J69" s="466"/>
      <c r="K69" s="466"/>
      <c r="L69" s="77"/>
      <c r="M69" s="552"/>
    </row>
    <row r="70" spans="1:13" ht="17.25" hidden="1" customHeight="1" x14ac:dyDescent="0.25">
      <c r="A70" s="253"/>
      <c r="B70" s="253"/>
      <c r="C70" s="250"/>
      <c r="D70" s="170"/>
      <c r="E70" s="75" t="s">
        <v>35</v>
      </c>
      <c r="F70" s="76">
        <f>+F58+F56+F55+F54+F53+F52+F50+F49+F42+F40+F39+F32+F26+F23+F29+F60+F61+F63+F64+F65+F66+F51+F57</f>
        <v>1011.4</v>
      </c>
      <c r="G70" s="76">
        <f t="shared" ref="G70:H70" si="3">+G58+G56+G55+G54+G53+G52+G50+G49+G42+G40+G39+G32+G26+G23+G29+G60+G61+G63+G64+G65+G66+G51+G57</f>
        <v>1379.6999999999998</v>
      </c>
      <c r="H70" s="76">
        <f t="shared" si="3"/>
        <v>1245.8000000000002</v>
      </c>
      <c r="I70" s="77"/>
      <c r="J70" s="466"/>
      <c r="K70" s="466"/>
      <c r="L70" s="77"/>
      <c r="M70" s="552"/>
    </row>
    <row r="71" spans="1:13" ht="12.75" hidden="1" customHeight="1" x14ac:dyDescent="0.25">
      <c r="A71" s="253"/>
      <c r="B71" s="253"/>
      <c r="C71" s="250"/>
      <c r="D71" s="170"/>
      <c r="E71" s="75" t="s">
        <v>554</v>
      </c>
      <c r="F71" s="76"/>
      <c r="G71" s="76"/>
      <c r="H71" s="76"/>
      <c r="I71" s="77"/>
      <c r="J71" s="466"/>
      <c r="K71" s="466"/>
      <c r="L71" s="77"/>
      <c r="M71" s="552"/>
    </row>
    <row r="72" spans="1:13" ht="12.75" hidden="1" customHeight="1" x14ac:dyDescent="0.25">
      <c r="A72" s="253"/>
      <c r="B72" s="253"/>
      <c r="C72" s="250"/>
      <c r="D72" s="170"/>
      <c r="E72" s="75" t="s">
        <v>36</v>
      </c>
      <c r="F72" s="76"/>
      <c r="G72" s="76"/>
      <c r="H72" s="76"/>
      <c r="I72" s="77"/>
      <c r="J72" s="466"/>
      <c r="K72" s="466"/>
      <c r="L72" s="77"/>
      <c r="M72" s="552"/>
    </row>
    <row r="73" spans="1:13" ht="12.75" hidden="1" customHeight="1" x14ac:dyDescent="0.25">
      <c r="A73" s="253"/>
      <c r="B73" s="253"/>
      <c r="C73" s="250"/>
      <c r="D73" s="170"/>
      <c r="E73" s="75" t="s">
        <v>173</v>
      </c>
      <c r="F73" s="76"/>
      <c r="G73" s="76"/>
      <c r="H73" s="76"/>
      <c r="I73" s="77"/>
      <c r="J73" s="466"/>
      <c r="K73" s="466"/>
      <c r="L73" s="77"/>
      <c r="M73" s="552"/>
    </row>
    <row r="74" spans="1:13" ht="24" customHeight="1" x14ac:dyDescent="0.25">
      <c r="A74" s="902" t="s">
        <v>477</v>
      </c>
      <c r="B74" s="902"/>
      <c r="C74" s="902"/>
      <c r="D74" s="902"/>
      <c r="E74" s="902"/>
      <c r="F74" s="902"/>
      <c r="G74" s="902"/>
      <c r="H74" s="902"/>
      <c r="I74" s="902"/>
      <c r="J74" s="50"/>
      <c r="K74" s="50"/>
      <c r="L74" s="280"/>
      <c r="M74" s="552"/>
    </row>
    <row r="75" spans="1:13" ht="57" customHeight="1" x14ac:dyDescent="0.25">
      <c r="A75" s="250" t="s">
        <v>154</v>
      </c>
      <c r="B75" s="250" t="s">
        <v>156</v>
      </c>
      <c r="C75" s="250" t="s">
        <v>154</v>
      </c>
      <c r="D75" s="249" t="s">
        <v>341</v>
      </c>
      <c r="E75" s="249" t="s">
        <v>2</v>
      </c>
      <c r="F75" s="251">
        <v>5</v>
      </c>
      <c r="G75" s="251">
        <v>21</v>
      </c>
      <c r="H75" s="470">
        <v>0</v>
      </c>
      <c r="I75" s="258" t="s">
        <v>759</v>
      </c>
      <c r="J75" s="535"/>
      <c r="K75" s="535"/>
      <c r="L75" s="258" t="s">
        <v>1214</v>
      </c>
      <c r="M75" s="552"/>
    </row>
    <row r="76" spans="1:13" ht="23.25" customHeight="1" x14ac:dyDescent="0.25">
      <c r="A76" s="646" t="s">
        <v>154</v>
      </c>
      <c r="B76" s="646" t="s">
        <v>156</v>
      </c>
      <c r="C76" s="646" t="s">
        <v>155</v>
      </c>
      <c r="D76" s="656" t="s">
        <v>599</v>
      </c>
      <c r="E76" s="249" t="s">
        <v>2</v>
      </c>
      <c r="F76" s="251">
        <v>100</v>
      </c>
      <c r="G76" s="251">
        <v>150</v>
      </c>
      <c r="H76" s="470">
        <v>137.5</v>
      </c>
      <c r="I76" s="640" t="s">
        <v>589</v>
      </c>
      <c r="J76" s="646" t="s">
        <v>588</v>
      </c>
      <c r="K76" s="646" t="s">
        <v>588</v>
      </c>
      <c r="L76" s="640" t="s">
        <v>1083</v>
      </c>
      <c r="M76" s="552"/>
    </row>
    <row r="77" spans="1:13" ht="23.25" customHeight="1" x14ac:dyDescent="0.25">
      <c r="A77" s="690"/>
      <c r="B77" s="690"/>
      <c r="C77" s="690"/>
      <c r="D77" s="657"/>
      <c r="E77" s="249" t="s">
        <v>14</v>
      </c>
      <c r="F77" s="251">
        <v>0</v>
      </c>
      <c r="G77" s="251">
        <v>0</v>
      </c>
      <c r="H77" s="470">
        <v>0</v>
      </c>
      <c r="I77" s="689"/>
      <c r="J77" s="690"/>
      <c r="K77" s="690"/>
      <c r="L77" s="689"/>
      <c r="M77" s="552"/>
    </row>
    <row r="78" spans="1:13" ht="24.75" customHeight="1" x14ac:dyDescent="0.25">
      <c r="A78" s="647"/>
      <c r="B78" s="647"/>
      <c r="C78" s="647"/>
      <c r="D78" s="667"/>
      <c r="E78" s="249" t="s">
        <v>4</v>
      </c>
      <c r="F78" s="251">
        <v>100</v>
      </c>
      <c r="G78" s="251">
        <v>150</v>
      </c>
      <c r="H78" s="470">
        <v>136.6</v>
      </c>
      <c r="I78" s="641"/>
      <c r="J78" s="647"/>
      <c r="K78" s="647"/>
      <c r="L78" s="641"/>
      <c r="M78" s="552"/>
    </row>
    <row r="79" spans="1:13" ht="57.75" customHeight="1" x14ac:dyDescent="0.25">
      <c r="A79" s="246" t="s">
        <v>154</v>
      </c>
      <c r="B79" s="246" t="s">
        <v>156</v>
      </c>
      <c r="C79" s="246" t="s">
        <v>156</v>
      </c>
      <c r="D79" s="196" t="s">
        <v>676</v>
      </c>
      <c r="E79" s="249" t="s">
        <v>2</v>
      </c>
      <c r="F79" s="251">
        <v>30</v>
      </c>
      <c r="G79" s="251">
        <v>40</v>
      </c>
      <c r="H79" s="470">
        <v>60.6</v>
      </c>
      <c r="I79" s="248" t="s">
        <v>759</v>
      </c>
      <c r="J79" s="535" t="s">
        <v>760</v>
      </c>
      <c r="K79" s="535" t="s">
        <v>1154</v>
      </c>
      <c r="L79" s="248" t="s">
        <v>1084</v>
      </c>
      <c r="M79" s="552"/>
    </row>
    <row r="80" spans="1:13" ht="59.25" customHeight="1" x14ac:dyDescent="0.25">
      <c r="A80" s="250" t="s">
        <v>154</v>
      </c>
      <c r="B80" s="250" t="s">
        <v>156</v>
      </c>
      <c r="C80" s="250" t="s">
        <v>157</v>
      </c>
      <c r="D80" s="196" t="s">
        <v>676</v>
      </c>
      <c r="E80" s="249" t="s">
        <v>2</v>
      </c>
      <c r="F80" s="251">
        <v>390.4</v>
      </c>
      <c r="G80" s="251">
        <v>402.4</v>
      </c>
      <c r="H80" s="470">
        <v>370.8</v>
      </c>
      <c r="I80" s="258" t="s">
        <v>819</v>
      </c>
      <c r="J80" s="250" t="s">
        <v>164</v>
      </c>
      <c r="K80" s="250" t="s">
        <v>164</v>
      </c>
      <c r="L80" s="258" t="s">
        <v>1076</v>
      </c>
      <c r="M80" s="552"/>
    </row>
    <row r="81" spans="1:14" ht="24" customHeight="1" x14ac:dyDescent="0.25">
      <c r="A81" s="62"/>
      <c r="B81" s="169"/>
      <c r="C81" s="50"/>
      <c r="D81" s="255" t="s">
        <v>45</v>
      </c>
      <c r="E81" s="194"/>
      <c r="F81" s="82">
        <f t="shared" ref="F81:H81" si="4">SUM(F75:F80)</f>
        <v>625.4</v>
      </c>
      <c r="G81" s="82">
        <f t="shared" si="4"/>
        <v>763.4</v>
      </c>
      <c r="H81" s="82">
        <f t="shared" si="4"/>
        <v>705.5</v>
      </c>
      <c r="I81" s="195"/>
      <c r="J81" s="542"/>
      <c r="K81" s="542"/>
      <c r="L81" s="195"/>
      <c r="M81" s="552"/>
    </row>
    <row r="82" spans="1:14" ht="19.5" hidden="1" customHeight="1" x14ac:dyDescent="0.25">
      <c r="A82" s="64"/>
      <c r="B82" s="65"/>
      <c r="C82" s="250"/>
      <c r="D82" s="255"/>
      <c r="E82" s="74" t="s">
        <v>33</v>
      </c>
      <c r="F82" s="76">
        <f t="shared" ref="F82:H82" si="5">+F75+F79+F80+F76</f>
        <v>525.4</v>
      </c>
      <c r="G82" s="76">
        <f t="shared" ref="G82" si="6">+G75+G79+G80+G76</f>
        <v>613.4</v>
      </c>
      <c r="H82" s="76">
        <f t="shared" si="5"/>
        <v>568.90000000000009</v>
      </c>
      <c r="I82" s="167"/>
      <c r="J82" s="273"/>
      <c r="K82" s="273"/>
      <c r="L82" s="167"/>
      <c r="M82" s="552"/>
    </row>
    <row r="83" spans="1:14" ht="16.5" hidden="1" customHeight="1" x14ac:dyDescent="0.25">
      <c r="A83" s="64"/>
      <c r="B83" s="65"/>
      <c r="C83" s="250"/>
      <c r="D83" s="255"/>
      <c r="E83" s="74" t="s">
        <v>34</v>
      </c>
      <c r="F83" s="76">
        <f t="shared" ref="F83:H83" si="7">+F78</f>
        <v>100</v>
      </c>
      <c r="G83" s="76">
        <f t="shared" ref="G83" si="8">+G78</f>
        <v>150</v>
      </c>
      <c r="H83" s="76">
        <f t="shared" si="7"/>
        <v>136.6</v>
      </c>
      <c r="I83" s="167"/>
      <c r="J83" s="273"/>
      <c r="K83" s="273"/>
      <c r="L83" s="167"/>
      <c r="M83" s="552"/>
    </row>
    <row r="84" spans="1:14" ht="16.5" hidden="1" customHeight="1" x14ac:dyDescent="0.25">
      <c r="A84" s="64"/>
      <c r="B84" s="65"/>
      <c r="C84" s="250"/>
      <c r="D84" s="255"/>
      <c r="E84" s="74" t="s">
        <v>173</v>
      </c>
      <c r="F84" s="76"/>
      <c r="G84" s="76"/>
      <c r="H84" s="76"/>
      <c r="I84" s="167"/>
      <c r="J84" s="273"/>
      <c r="K84" s="273"/>
      <c r="L84" s="167"/>
      <c r="M84" s="552"/>
    </row>
    <row r="85" spans="1:14" ht="16.5" hidden="1" customHeight="1" x14ac:dyDescent="0.25">
      <c r="A85" s="64"/>
      <c r="B85" s="65"/>
      <c r="C85" s="250"/>
      <c r="D85" s="255"/>
      <c r="E85" s="74" t="s">
        <v>554</v>
      </c>
      <c r="F85" s="76">
        <f t="shared" ref="F85:H85" si="9">+F77</f>
        <v>0</v>
      </c>
      <c r="G85" s="76">
        <f t="shared" ref="G85" si="10">+G77</f>
        <v>0</v>
      </c>
      <c r="H85" s="76">
        <f t="shared" si="9"/>
        <v>0</v>
      </c>
      <c r="I85" s="167"/>
      <c r="J85" s="273"/>
      <c r="K85" s="273"/>
      <c r="L85" s="167"/>
      <c r="M85" s="552"/>
    </row>
    <row r="86" spans="1:14" ht="13.5" hidden="1" customHeight="1" x14ac:dyDescent="0.25">
      <c r="A86" s="64"/>
      <c r="B86" s="65"/>
      <c r="C86" s="250"/>
      <c r="D86" s="249"/>
      <c r="E86" s="194" t="s">
        <v>35</v>
      </c>
      <c r="F86" s="66"/>
      <c r="G86" s="66"/>
      <c r="H86" s="66"/>
      <c r="I86" s="167"/>
      <c r="J86" s="273"/>
      <c r="K86" s="273"/>
      <c r="L86" s="167"/>
      <c r="M86" s="552"/>
    </row>
    <row r="87" spans="1:14" ht="15.75" customHeight="1" x14ac:dyDescent="0.25">
      <c r="A87" s="896" t="s">
        <v>479</v>
      </c>
      <c r="B87" s="896"/>
      <c r="C87" s="896"/>
      <c r="D87" s="896"/>
      <c r="E87" s="896"/>
      <c r="F87" s="896"/>
      <c r="G87" s="896"/>
      <c r="H87" s="896"/>
      <c r="I87" s="896"/>
      <c r="J87" s="539"/>
      <c r="K87" s="539"/>
      <c r="L87" s="400"/>
      <c r="M87" s="552"/>
    </row>
    <row r="88" spans="1:14" ht="69" customHeight="1" x14ac:dyDescent="0.25">
      <c r="A88" s="256" t="s">
        <v>154</v>
      </c>
      <c r="B88" s="256" t="s">
        <v>157</v>
      </c>
      <c r="C88" s="205" t="s">
        <v>154</v>
      </c>
      <c r="D88" s="277" t="s">
        <v>697</v>
      </c>
      <c r="E88" s="200" t="s">
        <v>16</v>
      </c>
      <c r="F88" s="251">
        <v>1670</v>
      </c>
      <c r="G88" s="251">
        <v>1589.5</v>
      </c>
      <c r="H88" s="470">
        <v>1639.8</v>
      </c>
      <c r="I88" s="258" t="s">
        <v>190</v>
      </c>
      <c r="J88" s="273" t="s">
        <v>698</v>
      </c>
      <c r="K88" s="273">
        <v>59</v>
      </c>
      <c r="L88" s="249" t="s">
        <v>1092</v>
      </c>
      <c r="M88" s="552"/>
    </row>
    <row r="89" spans="1:14" ht="48.75" customHeight="1" x14ac:dyDescent="0.25">
      <c r="A89" s="256" t="s">
        <v>154</v>
      </c>
      <c r="B89" s="256" t="s">
        <v>157</v>
      </c>
      <c r="C89" s="205" t="s">
        <v>155</v>
      </c>
      <c r="D89" s="200" t="s">
        <v>678</v>
      </c>
      <c r="E89" s="200" t="s">
        <v>16</v>
      </c>
      <c r="F89" s="45">
        <v>100</v>
      </c>
      <c r="G89" s="251">
        <v>106.3</v>
      </c>
      <c r="H89" s="470">
        <v>61.3</v>
      </c>
      <c r="I89" s="201" t="s">
        <v>376</v>
      </c>
      <c r="J89" s="273">
        <v>45</v>
      </c>
      <c r="K89" s="273">
        <v>63</v>
      </c>
      <c r="L89" s="258" t="s">
        <v>1093</v>
      </c>
      <c r="M89" s="552"/>
      <c r="N89" s="527"/>
    </row>
    <row r="90" spans="1:14" ht="23.25" customHeight="1" x14ac:dyDescent="0.25">
      <c r="A90" s="874" t="s">
        <v>154</v>
      </c>
      <c r="B90" s="874" t="s">
        <v>157</v>
      </c>
      <c r="C90" s="901" t="s">
        <v>156</v>
      </c>
      <c r="D90" s="873" t="s">
        <v>1100</v>
      </c>
      <c r="E90" s="126" t="s">
        <v>16</v>
      </c>
      <c r="F90" s="103">
        <v>1030</v>
      </c>
      <c r="G90" s="103">
        <v>959.8</v>
      </c>
      <c r="H90" s="103">
        <v>969.7</v>
      </c>
      <c r="I90" s="882" t="s">
        <v>189</v>
      </c>
      <c r="J90" s="880" t="s">
        <v>699</v>
      </c>
      <c r="K90" s="880">
        <v>41</v>
      </c>
      <c r="L90" s="882" t="s">
        <v>1099</v>
      </c>
      <c r="M90" s="552"/>
    </row>
    <row r="91" spans="1:14" ht="18.75" customHeight="1" x14ac:dyDescent="0.25">
      <c r="A91" s="874"/>
      <c r="B91" s="874"/>
      <c r="C91" s="901"/>
      <c r="D91" s="873"/>
      <c r="E91" s="126" t="s">
        <v>2</v>
      </c>
      <c r="F91" s="108">
        <f>+F100</f>
        <v>20</v>
      </c>
      <c r="G91" s="108">
        <f t="shared" ref="G91:H91" si="11">+G100</f>
        <v>20</v>
      </c>
      <c r="H91" s="108">
        <f t="shared" si="11"/>
        <v>20</v>
      </c>
      <c r="I91" s="882"/>
      <c r="J91" s="874"/>
      <c r="K91" s="874"/>
      <c r="L91" s="882"/>
      <c r="M91" s="552"/>
    </row>
    <row r="92" spans="1:14" ht="23.25" customHeight="1" x14ac:dyDescent="0.25">
      <c r="A92" s="874"/>
      <c r="B92" s="874"/>
      <c r="C92" s="901"/>
      <c r="D92" s="873"/>
      <c r="E92" s="126" t="s">
        <v>4</v>
      </c>
      <c r="F92" s="108">
        <f>+F99</f>
        <v>32</v>
      </c>
      <c r="G92" s="108">
        <f t="shared" ref="G92:H92" si="12">+G99</f>
        <v>34</v>
      </c>
      <c r="H92" s="108">
        <f t="shared" si="12"/>
        <v>0</v>
      </c>
      <c r="I92" s="882"/>
      <c r="J92" s="874"/>
      <c r="K92" s="874"/>
      <c r="L92" s="882"/>
      <c r="M92" s="552"/>
    </row>
    <row r="93" spans="1:14" ht="17.25" hidden="1" customHeight="1" x14ac:dyDescent="0.25">
      <c r="A93" s="874"/>
      <c r="B93" s="874"/>
      <c r="C93" s="901"/>
      <c r="D93" s="873"/>
      <c r="E93" s="126" t="s">
        <v>5</v>
      </c>
      <c r="F93" s="108"/>
      <c r="G93" s="108"/>
      <c r="H93" s="108"/>
      <c r="I93" s="882"/>
      <c r="J93" s="874"/>
      <c r="K93" s="874"/>
      <c r="L93" s="882"/>
      <c r="M93" s="552"/>
    </row>
    <row r="94" spans="1:14" ht="17.25" hidden="1" customHeight="1" x14ac:dyDescent="0.25">
      <c r="A94" s="874"/>
      <c r="B94" s="874"/>
      <c r="C94" s="901"/>
      <c r="D94" s="873"/>
      <c r="E94" s="126" t="s">
        <v>14</v>
      </c>
      <c r="F94" s="108"/>
      <c r="G94" s="108"/>
      <c r="H94" s="108"/>
      <c r="I94" s="882"/>
      <c r="J94" s="874"/>
      <c r="K94" s="874"/>
      <c r="L94" s="882"/>
      <c r="M94" s="552"/>
    </row>
    <row r="95" spans="1:14" s="18" customFormat="1" ht="22.5" hidden="1" customHeight="1" x14ac:dyDescent="0.25">
      <c r="A95" s="874"/>
      <c r="B95" s="874"/>
      <c r="C95" s="901"/>
      <c r="D95" s="873"/>
      <c r="E95" s="126" t="s">
        <v>13</v>
      </c>
      <c r="F95" s="108"/>
      <c r="G95" s="108"/>
      <c r="H95" s="108"/>
      <c r="I95" s="882"/>
      <c r="J95" s="874"/>
      <c r="K95" s="874"/>
      <c r="L95" s="882"/>
      <c r="M95" s="552"/>
    </row>
    <row r="96" spans="1:14" s="18" customFormat="1" ht="42.75" customHeight="1" x14ac:dyDescent="0.25">
      <c r="A96" s="284" t="s">
        <v>154</v>
      </c>
      <c r="B96" s="284" t="s">
        <v>157</v>
      </c>
      <c r="C96" s="286" t="s">
        <v>346</v>
      </c>
      <c r="D96" s="282" t="s">
        <v>252</v>
      </c>
      <c r="E96" s="282" t="s">
        <v>16</v>
      </c>
      <c r="F96" s="67">
        <v>13</v>
      </c>
      <c r="G96" s="67">
        <v>16.100000000000001</v>
      </c>
      <c r="H96" s="619">
        <v>16.100000000000001</v>
      </c>
      <c r="I96" s="279" t="s">
        <v>515</v>
      </c>
      <c r="J96" s="286" t="s">
        <v>553</v>
      </c>
      <c r="K96" s="286" t="s">
        <v>553</v>
      </c>
      <c r="L96" s="279" t="s">
        <v>1098</v>
      </c>
      <c r="M96" s="552"/>
    </row>
    <row r="97" spans="1:13" s="18" customFormat="1" ht="72" customHeight="1" x14ac:dyDescent="0.25">
      <c r="A97" s="284" t="s">
        <v>154</v>
      </c>
      <c r="B97" s="284" t="s">
        <v>157</v>
      </c>
      <c r="C97" s="286" t="s">
        <v>347</v>
      </c>
      <c r="D97" s="282" t="s">
        <v>591</v>
      </c>
      <c r="E97" s="282" t="s">
        <v>16</v>
      </c>
      <c r="F97" s="67">
        <v>250</v>
      </c>
      <c r="G97" s="67">
        <v>250.9</v>
      </c>
      <c r="H97" s="619">
        <v>250.8</v>
      </c>
      <c r="I97" s="279" t="s">
        <v>516</v>
      </c>
      <c r="J97" s="288" t="s">
        <v>623</v>
      </c>
      <c r="K97" s="288" t="s">
        <v>623</v>
      </c>
      <c r="L97" s="279" t="s">
        <v>1128</v>
      </c>
      <c r="M97" s="552"/>
    </row>
    <row r="98" spans="1:13" s="18" customFormat="1" ht="43.5" customHeight="1" x14ac:dyDescent="0.25">
      <c r="A98" s="283" t="s">
        <v>154</v>
      </c>
      <c r="B98" s="283" t="s">
        <v>157</v>
      </c>
      <c r="C98" s="288" t="s">
        <v>348</v>
      </c>
      <c r="D98" s="287" t="s">
        <v>689</v>
      </c>
      <c r="E98" s="287" t="s">
        <v>16</v>
      </c>
      <c r="F98" s="67">
        <v>200</v>
      </c>
      <c r="G98" s="67">
        <v>209.3</v>
      </c>
      <c r="H98" s="619">
        <v>228.8</v>
      </c>
      <c r="I98" s="281" t="s">
        <v>517</v>
      </c>
      <c r="J98" s="543" t="s">
        <v>690</v>
      </c>
      <c r="K98" s="543" t="s">
        <v>1089</v>
      </c>
      <c r="L98" s="281" t="s">
        <v>1088</v>
      </c>
      <c r="M98" s="552"/>
    </row>
    <row r="99" spans="1:13" s="18" customFormat="1" ht="23.25" customHeight="1" x14ac:dyDescent="0.25">
      <c r="A99" s="888" t="s">
        <v>154</v>
      </c>
      <c r="B99" s="888" t="s">
        <v>157</v>
      </c>
      <c r="C99" s="875" t="s">
        <v>349</v>
      </c>
      <c r="D99" s="889" t="s">
        <v>275</v>
      </c>
      <c r="E99" s="282" t="s">
        <v>4</v>
      </c>
      <c r="F99" s="67">
        <v>32</v>
      </c>
      <c r="G99" s="67">
        <v>34</v>
      </c>
      <c r="H99" s="619">
        <v>0</v>
      </c>
      <c r="I99" s="879" t="s">
        <v>518</v>
      </c>
      <c r="J99" s="878"/>
      <c r="K99" s="878"/>
      <c r="L99" s="879" t="s">
        <v>1087</v>
      </c>
      <c r="M99" s="552"/>
    </row>
    <row r="100" spans="1:13" s="18" customFormat="1" ht="31.5" customHeight="1" x14ac:dyDescent="0.25">
      <c r="A100" s="888"/>
      <c r="B100" s="888"/>
      <c r="C100" s="875"/>
      <c r="D100" s="889"/>
      <c r="E100" s="282" t="s">
        <v>2</v>
      </c>
      <c r="F100" s="67">
        <v>20</v>
      </c>
      <c r="G100" s="67">
        <v>20</v>
      </c>
      <c r="H100" s="619">
        <v>20</v>
      </c>
      <c r="I100" s="879"/>
      <c r="J100" s="878"/>
      <c r="K100" s="878"/>
      <c r="L100" s="879"/>
      <c r="M100" s="552"/>
    </row>
    <row r="101" spans="1:13" s="18" customFormat="1" ht="56.25" customHeight="1" x14ac:dyDescent="0.25">
      <c r="A101" s="283" t="s">
        <v>154</v>
      </c>
      <c r="B101" s="283" t="s">
        <v>157</v>
      </c>
      <c r="C101" s="288" t="s">
        <v>547</v>
      </c>
      <c r="D101" s="287" t="s">
        <v>820</v>
      </c>
      <c r="E101" s="287" t="s">
        <v>16</v>
      </c>
      <c r="F101" s="67">
        <v>130</v>
      </c>
      <c r="G101" s="67">
        <v>114.5</v>
      </c>
      <c r="H101" s="619">
        <v>107.7</v>
      </c>
      <c r="I101" s="281" t="s">
        <v>520</v>
      </c>
      <c r="J101" s="288" t="s">
        <v>688</v>
      </c>
      <c r="K101" s="288" t="s">
        <v>688</v>
      </c>
      <c r="L101" s="281" t="s">
        <v>1090</v>
      </c>
      <c r="M101" s="552"/>
    </row>
    <row r="102" spans="1:13" s="18" customFormat="1" ht="30.75" customHeight="1" x14ac:dyDescent="0.25">
      <c r="A102" s="283" t="s">
        <v>154</v>
      </c>
      <c r="B102" s="283" t="s">
        <v>157</v>
      </c>
      <c r="C102" s="288" t="s">
        <v>350</v>
      </c>
      <c r="D102" s="287" t="s">
        <v>345</v>
      </c>
      <c r="E102" s="287" t="s">
        <v>16</v>
      </c>
      <c r="F102" s="67">
        <v>127</v>
      </c>
      <c r="G102" s="67">
        <v>131.4</v>
      </c>
      <c r="H102" s="619">
        <v>131.30000000000001</v>
      </c>
      <c r="I102" s="281" t="s">
        <v>519</v>
      </c>
      <c r="J102" s="288" t="s">
        <v>624</v>
      </c>
      <c r="K102" s="288" t="s">
        <v>624</v>
      </c>
      <c r="L102" s="281" t="s">
        <v>1091</v>
      </c>
      <c r="M102" s="552"/>
    </row>
    <row r="103" spans="1:13" s="98" customFormat="1" ht="72" customHeight="1" x14ac:dyDescent="0.25">
      <c r="A103" s="886" t="s">
        <v>155</v>
      </c>
      <c r="B103" s="886" t="s">
        <v>155</v>
      </c>
      <c r="C103" s="886" t="s">
        <v>157</v>
      </c>
      <c r="D103" s="656" t="s">
        <v>429</v>
      </c>
      <c r="E103" s="249" t="s">
        <v>2</v>
      </c>
      <c r="F103" s="198">
        <v>0</v>
      </c>
      <c r="G103" s="198">
        <v>22.1</v>
      </c>
      <c r="H103" s="620">
        <v>22</v>
      </c>
      <c r="I103" s="640" t="s">
        <v>670</v>
      </c>
      <c r="J103" s="876" t="s">
        <v>615</v>
      </c>
      <c r="K103" s="876" t="s">
        <v>1085</v>
      </c>
      <c r="L103" s="640" t="s">
        <v>1086</v>
      </c>
      <c r="M103" s="552"/>
    </row>
    <row r="104" spans="1:13" s="98" customFormat="1" ht="79.5" customHeight="1" x14ac:dyDescent="0.25">
      <c r="A104" s="887"/>
      <c r="B104" s="887"/>
      <c r="C104" s="887"/>
      <c r="D104" s="657"/>
      <c r="E104" s="249" t="s">
        <v>16</v>
      </c>
      <c r="F104" s="198">
        <v>200</v>
      </c>
      <c r="G104" s="198">
        <v>201.7</v>
      </c>
      <c r="H104" s="620">
        <v>183.2</v>
      </c>
      <c r="I104" s="689"/>
      <c r="J104" s="881"/>
      <c r="K104" s="881"/>
      <c r="L104" s="689"/>
      <c r="M104" s="552"/>
    </row>
    <row r="105" spans="1:13" s="98" customFormat="1" ht="36" customHeight="1" x14ac:dyDescent="0.25">
      <c r="A105" s="644" t="s">
        <v>155</v>
      </c>
      <c r="B105" s="644" t="s">
        <v>155</v>
      </c>
      <c r="C105" s="644" t="s">
        <v>158</v>
      </c>
      <c r="D105" s="645" t="s">
        <v>272</v>
      </c>
      <c r="E105" s="249" t="s">
        <v>2</v>
      </c>
      <c r="F105" s="198">
        <v>15.5</v>
      </c>
      <c r="G105" s="198">
        <v>15.5</v>
      </c>
      <c r="H105" s="469">
        <v>0.2</v>
      </c>
      <c r="I105" s="660" t="s">
        <v>300</v>
      </c>
      <c r="J105" s="876" t="s">
        <v>615</v>
      </c>
      <c r="K105" s="876" t="s">
        <v>615</v>
      </c>
      <c r="L105" s="695" t="s">
        <v>1082</v>
      </c>
      <c r="M105" s="552"/>
    </row>
    <row r="106" spans="1:13" s="98" customFormat="1" ht="34.5" customHeight="1" x14ac:dyDescent="0.25">
      <c r="A106" s="644"/>
      <c r="B106" s="644"/>
      <c r="C106" s="644"/>
      <c r="D106" s="645"/>
      <c r="E106" s="249" t="s">
        <v>4</v>
      </c>
      <c r="F106" s="37">
        <v>36</v>
      </c>
      <c r="G106" s="37">
        <v>38</v>
      </c>
      <c r="H106" s="621">
        <v>29</v>
      </c>
      <c r="I106" s="660"/>
      <c r="J106" s="877"/>
      <c r="K106" s="877"/>
      <c r="L106" s="695"/>
      <c r="M106" s="552"/>
    </row>
    <row r="107" spans="1:13" ht="80.25" customHeight="1" x14ac:dyDescent="0.25">
      <c r="A107" s="250" t="s">
        <v>154</v>
      </c>
      <c r="B107" s="250" t="s">
        <v>157</v>
      </c>
      <c r="C107" s="250" t="s">
        <v>159</v>
      </c>
      <c r="D107" s="249" t="s">
        <v>37</v>
      </c>
      <c r="E107" s="249" t="s">
        <v>2</v>
      </c>
      <c r="F107" s="198">
        <v>70</v>
      </c>
      <c r="G107" s="198">
        <v>70</v>
      </c>
      <c r="H107" s="469">
        <v>66</v>
      </c>
      <c r="I107" s="258" t="s">
        <v>49</v>
      </c>
      <c r="J107" s="273">
        <v>5</v>
      </c>
      <c r="K107" s="273">
        <v>4</v>
      </c>
      <c r="L107" s="526" t="s">
        <v>1129</v>
      </c>
      <c r="M107" s="552"/>
    </row>
    <row r="108" spans="1:13" ht="47.25" customHeight="1" x14ac:dyDescent="0.25">
      <c r="A108" s="250" t="s">
        <v>154</v>
      </c>
      <c r="B108" s="250" t="s">
        <v>157</v>
      </c>
      <c r="C108" s="250" t="s">
        <v>160</v>
      </c>
      <c r="D108" s="249" t="s">
        <v>309</v>
      </c>
      <c r="E108" s="249" t="s">
        <v>2</v>
      </c>
      <c r="F108" s="198">
        <v>70</v>
      </c>
      <c r="G108" s="198">
        <v>110</v>
      </c>
      <c r="H108" s="469">
        <v>114</v>
      </c>
      <c r="I108" s="258" t="s">
        <v>50</v>
      </c>
      <c r="J108" s="273">
        <v>100</v>
      </c>
      <c r="K108" s="273">
        <v>100</v>
      </c>
      <c r="L108" s="258" t="s">
        <v>1081</v>
      </c>
      <c r="M108" s="552"/>
    </row>
    <row r="109" spans="1:13" ht="24" customHeight="1" x14ac:dyDescent="0.25">
      <c r="A109" s="250"/>
      <c r="B109" s="250"/>
      <c r="C109" s="50"/>
      <c r="D109" s="257" t="s">
        <v>46</v>
      </c>
      <c r="E109" s="43"/>
      <c r="F109" s="84">
        <f>+F108+F107+F106+F105+F104+F103+F95+F94+F93+F92+F91+F90+F89+F88</f>
        <v>3243.5</v>
      </c>
      <c r="G109" s="84">
        <f t="shared" ref="G109:H109" si="13">+G108+G107+G106+G105+G104+G103+G95+G94+G93+G92+G91+G90+G89+G88</f>
        <v>3166.8999999999996</v>
      </c>
      <c r="H109" s="84">
        <f t="shared" si="13"/>
        <v>3105.2</v>
      </c>
      <c r="I109" s="68"/>
      <c r="J109" s="544"/>
      <c r="K109" s="544"/>
      <c r="L109" s="68"/>
      <c r="M109" s="552"/>
    </row>
    <row r="110" spans="1:13" ht="15" hidden="1" customHeight="1" x14ac:dyDescent="0.25">
      <c r="A110" s="250"/>
      <c r="B110" s="250"/>
      <c r="C110" s="250"/>
      <c r="D110" s="44"/>
      <c r="E110" s="40" t="s">
        <v>33</v>
      </c>
      <c r="F110" s="87">
        <f>+F108+F107+F91+F103++F105</f>
        <v>175.5</v>
      </c>
      <c r="G110" s="87">
        <f t="shared" ref="G110:H110" si="14">+G108+G107+G91+G103++G105</f>
        <v>237.6</v>
      </c>
      <c r="H110" s="87">
        <f t="shared" si="14"/>
        <v>222.2</v>
      </c>
      <c r="I110" s="69"/>
      <c r="J110" s="545"/>
      <c r="K110" s="545"/>
      <c r="L110" s="69"/>
      <c r="M110" s="552"/>
    </row>
    <row r="111" spans="1:13" ht="15" hidden="1" customHeight="1" x14ac:dyDescent="0.25">
      <c r="A111" s="70"/>
      <c r="B111" s="71"/>
      <c r="C111" s="250"/>
      <c r="D111" s="44"/>
      <c r="E111" s="40" t="s">
        <v>222</v>
      </c>
      <c r="F111" s="87">
        <f>+F90+F89+F88+F104</f>
        <v>3000</v>
      </c>
      <c r="G111" s="87">
        <f t="shared" ref="G111:H111" si="15">+G90+G89+G88+G104</f>
        <v>2857.2999999999997</v>
      </c>
      <c r="H111" s="87">
        <f t="shared" si="15"/>
        <v>2854</v>
      </c>
      <c r="I111" s="72"/>
      <c r="J111" s="545"/>
      <c r="K111" s="545"/>
      <c r="L111" s="72"/>
      <c r="M111" s="552"/>
    </row>
    <row r="112" spans="1:13" hidden="1" x14ac:dyDescent="0.25">
      <c r="A112" s="70"/>
      <c r="B112" s="71"/>
      <c r="C112" s="250"/>
      <c r="D112" s="44"/>
      <c r="E112" s="40" t="s">
        <v>34</v>
      </c>
      <c r="F112" s="87">
        <f>+F92+F106</f>
        <v>68</v>
      </c>
      <c r="G112" s="87">
        <f t="shared" ref="G112:H112" si="16">+G92+G106</f>
        <v>72</v>
      </c>
      <c r="H112" s="87">
        <f t="shared" si="16"/>
        <v>29</v>
      </c>
      <c r="I112" s="72"/>
      <c r="J112" s="545"/>
      <c r="K112" s="545"/>
      <c r="L112" s="72"/>
      <c r="M112" s="552"/>
    </row>
    <row r="113" spans="1:13" hidden="1" x14ac:dyDescent="0.25">
      <c r="A113" s="70"/>
      <c r="B113" s="71"/>
      <c r="C113" s="250"/>
      <c r="D113" s="44"/>
      <c r="E113" s="40" t="s">
        <v>173</v>
      </c>
      <c r="F113" s="87">
        <f>+F93</f>
        <v>0</v>
      </c>
      <c r="G113" s="87">
        <f t="shared" ref="G113:H113" si="17">+G93</f>
        <v>0</v>
      </c>
      <c r="H113" s="87">
        <f t="shared" si="17"/>
        <v>0</v>
      </c>
      <c r="I113" s="72"/>
      <c r="J113" s="545"/>
      <c r="K113" s="545"/>
      <c r="L113" s="72"/>
      <c r="M113" s="552"/>
    </row>
    <row r="114" spans="1:13" ht="12.75" hidden="1" customHeight="1" x14ac:dyDescent="0.25">
      <c r="A114" s="70"/>
      <c r="B114" s="71"/>
      <c r="C114" s="250"/>
      <c r="D114" s="44"/>
      <c r="E114" s="40" t="s">
        <v>625</v>
      </c>
      <c r="F114" s="87">
        <f t="shared" ref="F114:H115" si="18">+F94</f>
        <v>0</v>
      </c>
      <c r="G114" s="48">
        <f t="shared" si="18"/>
        <v>0</v>
      </c>
      <c r="H114" s="87">
        <f t="shared" si="18"/>
        <v>0</v>
      </c>
      <c r="I114" s="72"/>
      <c r="J114" s="545"/>
      <c r="K114" s="545"/>
      <c r="L114" s="72"/>
      <c r="M114" s="552"/>
    </row>
    <row r="115" spans="1:13" ht="12.75" hidden="1" customHeight="1" x14ac:dyDescent="0.25">
      <c r="A115" s="70"/>
      <c r="B115" s="71"/>
      <c r="C115" s="250"/>
      <c r="D115" s="73"/>
      <c r="E115" s="74" t="s">
        <v>35</v>
      </c>
      <c r="F115" s="87">
        <f t="shared" si="18"/>
        <v>0</v>
      </c>
      <c r="G115" s="48">
        <f t="shared" si="18"/>
        <v>0</v>
      </c>
      <c r="H115" s="87">
        <f t="shared" si="18"/>
        <v>0</v>
      </c>
      <c r="I115" s="72"/>
      <c r="J115" s="545"/>
      <c r="K115" s="545"/>
      <c r="L115" s="72"/>
      <c r="M115" s="552"/>
    </row>
    <row r="116" spans="1:13" ht="18.75" customHeight="1" x14ac:dyDescent="0.25">
      <c r="A116" s="691" t="s">
        <v>478</v>
      </c>
      <c r="B116" s="691"/>
      <c r="C116" s="691"/>
      <c r="D116" s="691"/>
      <c r="E116" s="691"/>
      <c r="F116" s="691"/>
      <c r="G116" s="691"/>
      <c r="H116" s="691"/>
      <c r="I116" s="691"/>
      <c r="J116" s="531"/>
      <c r="K116" s="531"/>
      <c r="L116" s="285"/>
      <c r="M116" s="552"/>
    </row>
    <row r="117" spans="1:13" ht="43.5" customHeight="1" x14ac:dyDescent="0.25">
      <c r="A117" s="250" t="s">
        <v>154</v>
      </c>
      <c r="B117" s="250" t="s">
        <v>158</v>
      </c>
      <c r="C117" s="250" t="s">
        <v>154</v>
      </c>
      <c r="D117" s="249" t="s">
        <v>22</v>
      </c>
      <c r="E117" s="249" t="s">
        <v>2</v>
      </c>
      <c r="F117" s="251">
        <v>10</v>
      </c>
      <c r="G117" s="251">
        <v>10</v>
      </c>
      <c r="H117" s="470">
        <v>9.9</v>
      </c>
      <c r="I117" s="249" t="s">
        <v>185</v>
      </c>
      <c r="J117" s="273">
        <v>100</v>
      </c>
      <c r="K117" s="273">
        <v>100</v>
      </c>
      <c r="L117" s="249" t="s">
        <v>1130</v>
      </c>
      <c r="M117" s="552"/>
    </row>
    <row r="118" spans="1:13" ht="36" customHeight="1" x14ac:dyDescent="0.25">
      <c r="A118" s="250" t="s">
        <v>154</v>
      </c>
      <c r="B118" s="250" t="s">
        <v>158</v>
      </c>
      <c r="C118" s="250" t="s">
        <v>156</v>
      </c>
      <c r="D118" s="249" t="s">
        <v>28</v>
      </c>
      <c r="E118" s="249" t="s">
        <v>2</v>
      </c>
      <c r="F118" s="251">
        <v>30</v>
      </c>
      <c r="G118" s="251">
        <v>80</v>
      </c>
      <c r="H118" s="470">
        <v>65.8</v>
      </c>
      <c r="I118" s="167" t="s">
        <v>51</v>
      </c>
      <c r="J118" s="273">
        <v>8</v>
      </c>
      <c r="K118" s="273">
        <v>11</v>
      </c>
      <c r="L118" s="525" t="s">
        <v>1077</v>
      </c>
      <c r="M118" s="552"/>
    </row>
    <row r="119" spans="1:13" ht="26.25" customHeight="1" x14ac:dyDescent="0.25">
      <c r="A119" s="646" t="s">
        <v>154</v>
      </c>
      <c r="B119" s="646" t="s">
        <v>158</v>
      </c>
      <c r="C119" s="644" t="s">
        <v>157</v>
      </c>
      <c r="D119" s="645" t="s">
        <v>274</v>
      </c>
      <c r="E119" s="249" t="s">
        <v>2</v>
      </c>
      <c r="F119" s="251">
        <v>40</v>
      </c>
      <c r="G119" s="251">
        <v>42</v>
      </c>
      <c r="H119" s="470">
        <v>0</v>
      </c>
      <c r="I119" s="645" t="s">
        <v>716</v>
      </c>
      <c r="J119" s="672">
        <v>100</v>
      </c>
      <c r="K119" s="672">
        <v>100</v>
      </c>
      <c r="L119" s="645" t="s">
        <v>1078</v>
      </c>
      <c r="M119" s="552"/>
    </row>
    <row r="120" spans="1:13" ht="23.25" customHeight="1" x14ac:dyDescent="0.25">
      <c r="A120" s="690"/>
      <c r="B120" s="690"/>
      <c r="C120" s="644"/>
      <c r="D120" s="645"/>
      <c r="E120" s="249" t="s">
        <v>4</v>
      </c>
      <c r="F120" s="251">
        <v>282</v>
      </c>
      <c r="G120" s="251">
        <v>282</v>
      </c>
      <c r="H120" s="470">
        <v>270.2</v>
      </c>
      <c r="I120" s="645"/>
      <c r="J120" s="893"/>
      <c r="K120" s="893"/>
      <c r="L120" s="645"/>
      <c r="M120" s="552"/>
    </row>
    <row r="121" spans="1:13" ht="19.5" customHeight="1" x14ac:dyDescent="0.25">
      <c r="A121" s="647"/>
      <c r="B121" s="647"/>
      <c r="C121" s="644"/>
      <c r="D121" s="645"/>
      <c r="E121" s="249" t="s">
        <v>5</v>
      </c>
      <c r="F121" s="198">
        <v>25.3</v>
      </c>
      <c r="G121" s="198">
        <v>25.3</v>
      </c>
      <c r="H121" s="469">
        <v>23.9</v>
      </c>
      <c r="I121" s="645"/>
      <c r="J121" s="673"/>
      <c r="K121" s="673"/>
      <c r="L121" s="645"/>
      <c r="M121" s="552"/>
    </row>
    <row r="122" spans="1:13" ht="39.75" customHeight="1" x14ac:dyDescent="0.25">
      <c r="A122" s="646" t="s">
        <v>154</v>
      </c>
      <c r="B122" s="646" t="s">
        <v>158</v>
      </c>
      <c r="C122" s="646" t="s">
        <v>158</v>
      </c>
      <c r="D122" s="656" t="s">
        <v>369</v>
      </c>
      <c r="E122" s="249" t="s">
        <v>2</v>
      </c>
      <c r="F122" s="198">
        <v>50</v>
      </c>
      <c r="G122" s="198">
        <v>50</v>
      </c>
      <c r="H122" s="469">
        <v>49.4</v>
      </c>
      <c r="I122" s="656" t="s">
        <v>370</v>
      </c>
      <c r="J122" s="278" t="s">
        <v>761</v>
      </c>
      <c r="K122" s="278">
        <v>1280</v>
      </c>
      <c r="L122" s="656" t="s">
        <v>1079</v>
      </c>
      <c r="M122" s="552"/>
    </row>
    <row r="123" spans="1:13" ht="36" customHeight="1" x14ac:dyDescent="0.25">
      <c r="A123" s="647"/>
      <c r="B123" s="647"/>
      <c r="C123" s="647"/>
      <c r="D123" s="667"/>
      <c r="E123" s="249" t="s">
        <v>16</v>
      </c>
      <c r="F123" s="198">
        <v>0</v>
      </c>
      <c r="G123" s="198">
        <v>151</v>
      </c>
      <c r="H123" s="469">
        <v>148.80000000000001</v>
      </c>
      <c r="I123" s="667"/>
      <c r="J123" s="278" t="s">
        <v>754</v>
      </c>
      <c r="K123" s="278">
        <v>1755</v>
      </c>
      <c r="L123" s="667"/>
      <c r="M123" s="552"/>
    </row>
    <row r="124" spans="1:13" ht="41.25" customHeight="1" x14ac:dyDescent="0.25">
      <c r="A124" s="250" t="s">
        <v>154</v>
      </c>
      <c r="B124" s="250" t="s">
        <v>158</v>
      </c>
      <c r="C124" s="250" t="s">
        <v>159</v>
      </c>
      <c r="D124" s="249" t="s">
        <v>298</v>
      </c>
      <c r="E124" s="249" t="s">
        <v>2</v>
      </c>
      <c r="F124" s="198">
        <v>100</v>
      </c>
      <c r="G124" s="198">
        <v>60</v>
      </c>
      <c r="H124" s="469">
        <v>4.5999999999999996</v>
      </c>
      <c r="I124" s="167" t="s">
        <v>821</v>
      </c>
      <c r="J124" s="273">
        <v>3</v>
      </c>
      <c r="K124" s="273">
        <v>3</v>
      </c>
      <c r="L124" s="249" t="s">
        <v>1080</v>
      </c>
      <c r="M124" s="552"/>
    </row>
    <row r="125" spans="1:13" ht="17.25" customHeight="1" x14ac:dyDescent="0.25">
      <c r="A125" s="260"/>
      <c r="B125" s="260"/>
      <c r="C125" s="55"/>
      <c r="D125" s="56" t="s">
        <v>48</v>
      </c>
      <c r="E125" s="57"/>
      <c r="F125" s="122">
        <f>SUM(F117:F124)</f>
        <v>537.29999999999995</v>
      </c>
      <c r="G125" s="122">
        <f>SUM(G117:G124)</f>
        <v>700.3</v>
      </c>
      <c r="H125" s="122">
        <f>SUM(H117:H124)</f>
        <v>572.6</v>
      </c>
      <c r="I125" s="566"/>
      <c r="J125" s="567"/>
      <c r="K125" s="567"/>
      <c r="L125" s="566"/>
      <c r="M125" s="552"/>
    </row>
    <row r="126" spans="1:13" hidden="1" x14ac:dyDescent="0.25">
      <c r="A126" s="33"/>
      <c r="B126" s="34"/>
      <c r="C126" s="256"/>
      <c r="D126" s="29"/>
      <c r="E126" s="25" t="s">
        <v>33</v>
      </c>
      <c r="F126" s="48">
        <f>+F124+F122+F119+F118+F117</f>
        <v>230</v>
      </c>
      <c r="G126" s="48">
        <f t="shared" ref="G126:H126" si="19">+G124+G122+G119+G118+G117</f>
        <v>242</v>
      </c>
      <c r="H126" s="48">
        <f t="shared" si="19"/>
        <v>129.69999999999999</v>
      </c>
      <c r="I126" s="566"/>
      <c r="J126" s="567"/>
      <c r="K126" s="567"/>
      <c r="L126" s="566"/>
      <c r="M126" s="552"/>
    </row>
    <row r="127" spans="1:13" hidden="1" x14ac:dyDescent="0.25">
      <c r="A127" s="33"/>
      <c r="B127" s="34"/>
      <c r="C127" s="256"/>
      <c r="D127" s="29"/>
      <c r="E127" s="25" t="s">
        <v>34</v>
      </c>
      <c r="F127" s="48">
        <f t="shared" ref="F127:H127" si="20">+F120</f>
        <v>282</v>
      </c>
      <c r="G127" s="48">
        <f t="shared" ref="G127" si="21">+G120</f>
        <v>282</v>
      </c>
      <c r="H127" s="48">
        <f t="shared" si="20"/>
        <v>270.2</v>
      </c>
      <c r="I127" s="566"/>
      <c r="J127" s="568"/>
      <c r="K127" s="568"/>
      <c r="L127" s="566"/>
      <c r="M127" s="552"/>
    </row>
    <row r="128" spans="1:13" hidden="1" x14ac:dyDescent="0.25">
      <c r="A128" s="33"/>
      <c r="B128" s="34"/>
      <c r="C128" s="256"/>
      <c r="D128" s="29"/>
      <c r="E128" s="25" t="s">
        <v>173</v>
      </c>
      <c r="F128" s="48">
        <f t="shared" ref="F128:H128" si="22">+F121</f>
        <v>25.3</v>
      </c>
      <c r="G128" s="48">
        <f t="shared" ref="G128" si="23">+G121</f>
        <v>25.3</v>
      </c>
      <c r="H128" s="48">
        <f t="shared" si="22"/>
        <v>23.9</v>
      </c>
      <c r="I128" s="566"/>
      <c r="J128" s="568"/>
      <c r="K128" s="568"/>
      <c r="L128" s="566"/>
      <c r="M128" s="552"/>
    </row>
    <row r="129" spans="1:13" ht="12.75" hidden="1" customHeight="1" x14ac:dyDescent="0.25">
      <c r="A129" s="33"/>
      <c r="B129" s="34"/>
      <c r="C129" s="256"/>
      <c r="D129" s="29"/>
      <c r="E129" s="25" t="s">
        <v>554</v>
      </c>
      <c r="F129" s="48"/>
      <c r="G129" s="48"/>
      <c r="H129" s="48"/>
      <c r="I129" s="566"/>
      <c r="J129" s="568"/>
      <c r="K129" s="568"/>
      <c r="L129" s="566"/>
      <c r="M129" s="552"/>
    </row>
    <row r="130" spans="1:13" hidden="1" x14ac:dyDescent="0.25">
      <c r="A130" s="33"/>
      <c r="B130" s="34"/>
      <c r="C130" s="256"/>
      <c r="D130" s="29"/>
      <c r="E130" s="40" t="s">
        <v>222</v>
      </c>
      <c r="F130" s="48">
        <f>+F123</f>
        <v>0</v>
      </c>
      <c r="G130" s="48">
        <f t="shared" ref="G130:H130" si="24">+G123</f>
        <v>151</v>
      </c>
      <c r="H130" s="48">
        <f t="shared" si="24"/>
        <v>148.80000000000001</v>
      </c>
      <c r="I130" s="566"/>
      <c r="J130" s="568"/>
      <c r="K130" s="568"/>
      <c r="L130" s="566"/>
      <c r="M130" s="552"/>
    </row>
    <row r="131" spans="1:13" ht="12.75" hidden="1" customHeight="1" x14ac:dyDescent="0.25">
      <c r="A131" s="33"/>
      <c r="B131" s="34"/>
      <c r="C131" s="256"/>
      <c r="D131" s="29"/>
      <c r="E131" s="25" t="s">
        <v>35</v>
      </c>
      <c r="F131" s="48"/>
      <c r="G131" s="48"/>
      <c r="H131" s="48"/>
      <c r="I131" s="566"/>
      <c r="J131" s="568"/>
      <c r="K131" s="568"/>
      <c r="L131" s="566"/>
      <c r="M131" s="552"/>
    </row>
    <row r="132" spans="1:13" ht="21" customHeight="1" x14ac:dyDescent="0.25">
      <c r="A132" s="33"/>
      <c r="B132" s="34"/>
      <c r="C132" s="256"/>
      <c r="D132" s="39" t="s">
        <v>167</v>
      </c>
      <c r="E132" s="35"/>
      <c r="F132" s="84">
        <f>+F125+F109+F81+F67+F16</f>
        <v>8262.4</v>
      </c>
      <c r="G132" s="84">
        <f>+G125+G109+G81+G67+G16</f>
        <v>8802.7000000000007</v>
      </c>
      <c r="H132" s="84">
        <f>+H125+H109+H81+H67+H16</f>
        <v>7850.1999999999989</v>
      </c>
      <c r="I132" s="566"/>
      <c r="J132" s="569"/>
      <c r="K132" s="569"/>
      <c r="L132" s="566"/>
      <c r="M132" s="552"/>
    </row>
    <row r="133" spans="1:13" ht="21.75" customHeight="1" x14ac:dyDescent="0.25">
      <c r="A133" s="909" t="s">
        <v>149</v>
      </c>
      <c r="B133" s="909"/>
      <c r="C133" s="909"/>
      <c r="D133" s="909"/>
      <c r="E133" s="909"/>
      <c r="F133" s="220">
        <f>+F132</f>
        <v>8262.4</v>
      </c>
      <c r="G133" s="220">
        <f t="shared" ref="G133:H133" si="25">+G132</f>
        <v>8802.7000000000007</v>
      </c>
      <c r="H133" s="220">
        <f t="shared" si="25"/>
        <v>7850.1999999999989</v>
      </c>
      <c r="I133" s="570"/>
      <c r="J133" s="371"/>
      <c r="K133" s="371"/>
      <c r="L133" s="430"/>
    </row>
    <row r="134" spans="1:13" ht="15.75" customHeight="1" x14ac:dyDescent="0.25">
      <c r="A134" s="698" t="s">
        <v>169</v>
      </c>
      <c r="B134" s="699"/>
      <c r="C134" s="699"/>
      <c r="D134" s="699"/>
      <c r="E134" s="700"/>
      <c r="F134" s="251"/>
      <c r="G134" s="251"/>
      <c r="H134" s="251"/>
      <c r="I134" s="570"/>
      <c r="J134" s="371"/>
      <c r="K134" s="371"/>
      <c r="L134" s="430"/>
    </row>
    <row r="135" spans="1:13" ht="21.75" customHeight="1" x14ac:dyDescent="0.25">
      <c r="A135" s="906" t="s">
        <v>19</v>
      </c>
      <c r="B135" s="907"/>
      <c r="C135" s="907"/>
      <c r="D135" s="907"/>
      <c r="E135" s="908"/>
      <c r="F135" s="221">
        <f t="shared" ref="F135:H135" si="26">SUM(F136:F141)</f>
        <v>5418.7</v>
      </c>
      <c r="G135" s="221">
        <f t="shared" si="26"/>
        <v>5739.2999999999993</v>
      </c>
      <c r="H135" s="221">
        <f t="shared" si="26"/>
        <v>5173.3999999999996</v>
      </c>
      <c r="I135" s="570"/>
      <c r="J135" s="371"/>
      <c r="K135" s="371"/>
      <c r="L135" s="430"/>
    </row>
    <row r="136" spans="1:13" ht="18.75" customHeight="1" x14ac:dyDescent="0.25">
      <c r="A136" s="701" t="s">
        <v>112</v>
      </c>
      <c r="B136" s="702"/>
      <c r="C136" s="702"/>
      <c r="D136" s="702"/>
      <c r="E136" s="703"/>
      <c r="F136" s="104">
        <f>+F126+F110+F82+F68+F17</f>
        <v>2418.6999999999998</v>
      </c>
      <c r="G136" s="104">
        <f>+G126+G110+G82+G68+G17</f>
        <v>2731</v>
      </c>
      <c r="H136" s="104">
        <f>+H126+H110+H82+H68+H17</f>
        <v>2170.6</v>
      </c>
      <c r="I136" s="570"/>
      <c r="J136" s="371"/>
      <c r="K136" s="371"/>
      <c r="L136" s="430"/>
    </row>
    <row r="137" spans="1:13" ht="15" customHeight="1" x14ac:dyDescent="0.25">
      <c r="A137" s="701" t="s">
        <v>180</v>
      </c>
      <c r="B137" s="702"/>
      <c r="C137" s="702"/>
      <c r="D137" s="702"/>
      <c r="E137" s="703"/>
      <c r="F137" s="105"/>
      <c r="G137" s="105"/>
      <c r="H137" s="105"/>
      <c r="I137" s="570"/>
      <c r="J137" s="371"/>
      <c r="K137" s="371"/>
      <c r="L137" s="430"/>
    </row>
    <row r="138" spans="1:13" x14ac:dyDescent="0.25">
      <c r="A138" s="701" t="s">
        <v>113</v>
      </c>
      <c r="B138" s="702"/>
      <c r="C138" s="702"/>
      <c r="D138" s="702"/>
      <c r="E138" s="703"/>
      <c r="F138" s="105"/>
      <c r="G138" s="105"/>
      <c r="H138" s="105"/>
      <c r="I138" s="570"/>
      <c r="J138" s="371"/>
      <c r="K138" s="371"/>
      <c r="L138" s="430"/>
    </row>
    <row r="139" spans="1:13" x14ac:dyDescent="0.25">
      <c r="A139" s="701" t="s">
        <v>114</v>
      </c>
      <c r="B139" s="702"/>
      <c r="C139" s="702"/>
      <c r="D139" s="702"/>
      <c r="E139" s="703"/>
      <c r="F139" s="105"/>
      <c r="G139" s="105"/>
      <c r="H139" s="105"/>
      <c r="I139" s="570"/>
      <c r="J139" s="371"/>
      <c r="K139" s="371"/>
      <c r="L139" s="430"/>
    </row>
    <row r="140" spans="1:13" x14ac:dyDescent="0.25">
      <c r="A140" s="701" t="s">
        <v>117</v>
      </c>
      <c r="B140" s="702"/>
      <c r="C140" s="702"/>
      <c r="D140" s="702"/>
      <c r="E140" s="703"/>
      <c r="F140" s="105"/>
      <c r="G140" s="105"/>
      <c r="H140" s="105"/>
      <c r="I140" s="570"/>
      <c r="J140" s="371"/>
      <c r="K140" s="371"/>
      <c r="L140" s="430"/>
    </row>
    <row r="141" spans="1:13" ht="15.75" customHeight="1" x14ac:dyDescent="0.25">
      <c r="A141" s="701" t="s">
        <v>118</v>
      </c>
      <c r="B141" s="702"/>
      <c r="C141" s="702"/>
      <c r="D141" s="702"/>
      <c r="E141" s="703"/>
      <c r="F141" s="105">
        <f>+F111+F130</f>
        <v>3000</v>
      </c>
      <c r="G141" s="105">
        <f t="shared" ref="G141:H141" si="27">+G111+G130</f>
        <v>3008.2999999999997</v>
      </c>
      <c r="H141" s="105">
        <f t="shared" si="27"/>
        <v>3002.8</v>
      </c>
      <c r="I141" s="570"/>
      <c r="J141" s="371"/>
      <c r="K141" s="371"/>
      <c r="L141" s="430"/>
    </row>
    <row r="142" spans="1:13" ht="13.8" x14ac:dyDescent="0.25">
      <c r="A142" s="903" t="s">
        <v>18</v>
      </c>
      <c r="B142" s="904"/>
      <c r="C142" s="904"/>
      <c r="D142" s="904"/>
      <c r="E142" s="905"/>
      <c r="F142" s="221">
        <f t="shared" ref="F142:H142" si="28">SUM(F143:F146)</f>
        <v>2843.7</v>
      </c>
      <c r="G142" s="221">
        <f t="shared" si="28"/>
        <v>3063.3999999999996</v>
      </c>
      <c r="H142" s="221">
        <f t="shared" si="28"/>
        <v>2676.8</v>
      </c>
      <c r="I142" s="570"/>
      <c r="J142" s="371"/>
      <c r="K142" s="371"/>
      <c r="L142" s="430"/>
    </row>
    <row r="143" spans="1:13" x14ac:dyDescent="0.25">
      <c r="A143" s="701" t="s">
        <v>115</v>
      </c>
      <c r="B143" s="702"/>
      <c r="C143" s="702"/>
      <c r="D143" s="702"/>
      <c r="E143" s="703"/>
      <c r="F143" s="105">
        <f>+F127+F112+F83+F69</f>
        <v>1807</v>
      </c>
      <c r="G143" s="105">
        <f>+G127+G112+G83+G69</f>
        <v>1658.4</v>
      </c>
      <c r="H143" s="105">
        <f>+H127+H112+H83+H69</f>
        <v>1407.1</v>
      </c>
      <c r="I143" s="570"/>
      <c r="J143" s="371"/>
      <c r="K143" s="371"/>
      <c r="L143" s="430"/>
    </row>
    <row r="144" spans="1:13" x14ac:dyDescent="0.25">
      <c r="A144" s="701" t="s">
        <v>116</v>
      </c>
      <c r="B144" s="702"/>
      <c r="C144" s="702"/>
      <c r="D144" s="702"/>
      <c r="E144" s="703"/>
      <c r="F144" s="105">
        <f>+F128+F113+F84+F73</f>
        <v>25.3</v>
      </c>
      <c r="G144" s="105">
        <f>+G128+G113+G84+G73</f>
        <v>25.3</v>
      </c>
      <c r="H144" s="105">
        <f>+H128+H113+H84+H73</f>
        <v>23.9</v>
      </c>
      <c r="I144" s="570"/>
      <c r="J144" s="371"/>
      <c r="K144" s="371"/>
      <c r="L144" s="430"/>
    </row>
    <row r="145" spans="1:13" ht="13.5" customHeight="1" x14ac:dyDescent="0.25">
      <c r="A145" s="701" t="s">
        <v>119</v>
      </c>
      <c r="B145" s="702"/>
      <c r="C145" s="702"/>
      <c r="D145" s="702"/>
      <c r="E145" s="703"/>
      <c r="F145" s="105">
        <f>+F131+F115+F86+F70</f>
        <v>1011.4</v>
      </c>
      <c r="G145" s="105">
        <f>+G131+G115+G86+G70</f>
        <v>1379.6999999999998</v>
      </c>
      <c r="H145" s="105">
        <f>+H131+H115+H86+H70</f>
        <v>1245.8000000000002</v>
      </c>
      <c r="I145" s="570"/>
      <c r="J145" s="371"/>
      <c r="K145" s="371"/>
      <c r="L145" s="430"/>
    </row>
    <row r="146" spans="1:13" x14ac:dyDescent="0.25">
      <c r="A146" s="701" t="s">
        <v>120</v>
      </c>
      <c r="B146" s="702"/>
      <c r="C146" s="702"/>
      <c r="D146" s="702"/>
      <c r="E146" s="703"/>
      <c r="F146" s="46"/>
      <c r="G146" s="105"/>
      <c r="H146" s="46"/>
      <c r="I146" s="570"/>
      <c r="J146" s="185"/>
      <c r="K146" s="185"/>
      <c r="L146" s="430"/>
    </row>
    <row r="147" spans="1:13" s="18" customFormat="1" ht="17.25" customHeight="1" x14ac:dyDescent="0.25">
      <c r="A147" s="676" t="s">
        <v>1191</v>
      </c>
      <c r="B147" s="676"/>
      <c r="C147" s="676"/>
      <c r="D147" s="676"/>
      <c r="E147" s="676"/>
      <c r="F147" s="676"/>
      <c r="G147" s="676"/>
      <c r="H147" s="676"/>
      <c r="I147" s="614"/>
      <c r="J147" s="615"/>
      <c r="K147" s="615"/>
      <c r="L147" s="614"/>
      <c r="M147" s="616"/>
    </row>
    <row r="148" spans="1:13" s="395" customFormat="1" ht="17.25" customHeight="1" x14ac:dyDescent="0.25">
      <c r="A148" s="676" t="s">
        <v>1192</v>
      </c>
      <c r="B148" s="676"/>
      <c r="C148" s="676"/>
      <c r="D148" s="676"/>
      <c r="E148" s="676"/>
      <c r="F148" s="676"/>
      <c r="G148" s="676"/>
      <c r="H148" s="676"/>
      <c r="I148" s="617"/>
    </row>
    <row r="149" spans="1:13" x14ac:dyDescent="0.25">
      <c r="G149" s="431"/>
    </row>
  </sheetData>
  <mergeCells count="127">
    <mergeCell ref="A148:H148"/>
    <mergeCell ref="A30:A32"/>
    <mergeCell ref="B30:B32"/>
    <mergeCell ref="A74:I74"/>
    <mergeCell ref="L122:L123"/>
    <mergeCell ref="A146:E146"/>
    <mergeCell ref="A136:E136"/>
    <mergeCell ref="A137:E137"/>
    <mergeCell ref="B119:B121"/>
    <mergeCell ref="A144:E144"/>
    <mergeCell ref="A143:E143"/>
    <mergeCell ref="A142:E142"/>
    <mergeCell ref="A145:E145"/>
    <mergeCell ref="A141:E141"/>
    <mergeCell ref="A140:E140"/>
    <mergeCell ref="A139:E139"/>
    <mergeCell ref="D122:D123"/>
    <mergeCell ref="A134:E134"/>
    <mergeCell ref="D119:D121"/>
    <mergeCell ref="A138:E138"/>
    <mergeCell ref="A135:E135"/>
    <mergeCell ref="A133:E133"/>
    <mergeCell ref="J119:J121"/>
    <mergeCell ref="L119:L121"/>
    <mergeCell ref="K119:K121"/>
    <mergeCell ref="A147:H147"/>
    <mergeCell ref="C122:C123"/>
    <mergeCell ref="B122:B123"/>
    <mergeCell ref="A122:A123"/>
    <mergeCell ref="I122:I123"/>
    <mergeCell ref="A119:A121"/>
    <mergeCell ref="C67:E67"/>
    <mergeCell ref="A87:I87"/>
    <mergeCell ref="C90:C95"/>
    <mergeCell ref="A90:A95"/>
    <mergeCell ref="I119:I121"/>
    <mergeCell ref="C119:C121"/>
    <mergeCell ref="A116:I116"/>
    <mergeCell ref="C105:C106"/>
    <mergeCell ref="D105:D106"/>
    <mergeCell ref="I105:I106"/>
    <mergeCell ref="A105:A106"/>
    <mergeCell ref="B105:B106"/>
    <mergeCell ref="C76:C78"/>
    <mergeCell ref="A76:A78"/>
    <mergeCell ref="K105:K106"/>
    <mergeCell ref="B103:B104"/>
    <mergeCell ref="J90:J95"/>
    <mergeCell ref="J1:L1"/>
    <mergeCell ref="A2:L2"/>
    <mergeCell ref="D24:D26"/>
    <mergeCell ref="C30:C32"/>
    <mergeCell ref="F4:F7"/>
    <mergeCell ref="C16:E16"/>
    <mergeCell ref="A19:I19"/>
    <mergeCell ref="I24:I26"/>
    <mergeCell ref="A27:A29"/>
    <mergeCell ref="C27:C29"/>
    <mergeCell ref="D27:D29"/>
    <mergeCell ref="J24:J26"/>
    <mergeCell ref="I4:L4"/>
    <mergeCell ref="L5:L7"/>
    <mergeCell ref="B4:B7"/>
    <mergeCell ref="A9:I9"/>
    <mergeCell ref="I21:I23"/>
    <mergeCell ref="A21:A23"/>
    <mergeCell ref="D21:D23"/>
    <mergeCell ref="B21:B23"/>
    <mergeCell ref="L21:L23"/>
    <mergeCell ref="K21:K23"/>
    <mergeCell ref="K24:K26"/>
    <mergeCell ref="K27:K29"/>
    <mergeCell ref="L30:L32"/>
    <mergeCell ref="K5:K7"/>
    <mergeCell ref="C24:C26"/>
    <mergeCell ref="J27:J29"/>
    <mergeCell ref="J30:J32"/>
    <mergeCell ref="I30:I32"/>
    <mergeCell ref="I27:I29"/>
    <mergeCell ref="L24:L26"/>
    <mergeCell ref="L27:L29"/>
    <mergeCell ref="J5:J7"/>
    <mergeCell ref="J21:J23"/>
    <mergeCell ref="H4:H7"/>
    <mergeCell ref="E4:E7"/>
    <mergeCell ref="C21:C23"/>
    <mergeCell ref="G4:G7"/>
    <mergeCell ref="C4:C7"/>
    <mergeCell ref="K30:K32"/>
    <mergeCell ref="A24:A26"/>
    <mergeCell ref="D4:D7"/>
    <mergeCell ref="A4:A7"/>
    <mergeCell ref="I3:L3"/>
    <mergeCell ref="A10:L10"/>
    <mergeCell ref="C103:C104"/>
    <mergeCell ref="D103:D104"/>
    <mergeCell ref="I103:I104"/>
    <mergeCell ref="K103:K104"/>
    <mergeCell ref="L103:L104"/>
    <mergeCell ref="J76:J78"/>
    <mergeCell ref="A103:A104"/>
    <mergeCell ref="L90:L95"/>
    <mergeCell ref="A8:I8"/>
    <mergeCell ref="I5:I7"/>
    <mergeCell ref="B24:B26"/>
    <mergeCell ref="A99:A100"/>
    <mergeCell ref="B27:B29"/>
    <mergeCell ref="D30:D32"/>
    <mergeCell ref="B99:B100"/>
    <mergeCell ref="D99:D100"/>
    <mergeCell ref="I99:I100"/>
    <mergeCell ref="I76:I78"/>
    <mergeCell ref="B76:B78"/>
    <mergeCell ref="D76:D78"/>
    <mergeCell ref="D90:D95"/>
    <mergeCell ref="B90:B95"/>
    <mergeCell ref="C99:C100"/>
    <mergeCell ref="J105:J106"/>
    <mergeCell ref="J99:J100"/>
    <mergeCell ref="L76:L78"/>
    <mergeCell ref="L99:L100"/>
    <mergeCell ref="K76:K78"/>
    <mergeCell ref="K90:K95"/>
    <mergeCell ref="K99:K100"/>
    <mergeCell ref="J103:J104"/>
    <mergeCell ref="I90:I95"/>
    <mergeCell ref="L105:L106"/>
  </mergeCells>
  <phoneticPr fontId="17" type="noConversion"/>
  <pageMargins left="0.19685039370078741" right="0.19685039370078741" top="0.51181102362204722" bottom="0.19685039370078741" header="0" footer="0"/>
  <pageSetup paperSize="9" scale="8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65"/>
  <sheetViews>
    <sheetView zoomScale="85" zoomScaleNormal="85" workbookViewId="0">
      <pane ySplit="7" topLeftCell="A8" activePane="bottomLeft" state="frozen"/>
      <selection activeCell="F27" sqref="F27"/>
      <selection pane="bottomLeft" activeCell="J14" sqref="J14"/>
    </sheetView>
  </sheetViews>
  <sheetFormatPr defaultColWidth="9.109375" defaultRowHeight="13.2" x14ac:dyDescent="0.25"/>
  <cols>
    <col min="1" max="1" width="3.109375" style="129" customWidth="1"/>
    <col min="2" max="2" width="3.5546875" style="129" customWidth="1"/>
    <col min="3" max="3" width="4" style="129" customWidth="1"/>
    <col min="4" max="4" width="39.109375" style="130" customWidth="1"/>
    <col min="5" max="5" width="7" style="130" customWidth="1"/>
    <col min="6" max="6" width="12.33203125" style="130" customWidth="1"/>
    <col min="7" max="7" width="13.88671875" style="130" customWidth="1"/>
    <col min="8" max="8" width="12.33203125" style="130" customWidth="1"/>
    <col min="9" max="9" width="29.33203125" style="98" customWidth="1"/>
    <col min="10" max="10" width="5.88671875" style="129" customWidth="1"/>
    <col min="11" max="11" width="5.6640625" style="129" customWidth="1"/>
    <col min="12" max="12" width="42.33203125" style="98" customWidth="1"/>
    <col min="13" max="13" width="7" style="571" customWidth="1"/>
    <col min="14" max="16384" width="9.109375" style="130"/>
  </cols>
  <sheetData>
    <row r="1" spans="1:13" ht="15.75" customHeight="1" x14ac:dyDescent="0.25">
      <c r="J1" s="718" t="s">
        <v>742</v>
      </c>
      <c r="K1" s="718"/>
      <c r="L1" s="718"/>
    </row>
    <row r="2" spans="1:13" ht="20.25" customHeight="1" x14ac:dyDescent="0.3">
      <c r="A2" s="924" t="s">
        <v>848</v>
      </c>
      <c r="B2" s="924"/>
      <c r="C2" s="924"/>
      <c r="D2" s="924"/>
      <c r="E2" s="924"/>
      <c r="F2" s="924"/>
      <c r="G2" s="924"/>
      <c r="H2" s="924"/>
      <c r="I2" s="924"/>
      <c r="J2" s="924"/>
      <c r="K2" s="924"/>
      <c r="L2" s="924"/>
    </row>
    <row r="3" spans="1:13" ht="15" customHeight="1" x14ac:dyDescent="0.25">
      <c r="A3" s="234"/>
      <c r="B3" s="234"/>
      <c r="C3" s="234"/>
      <c r="D3" s="235"/>
      <c r="E3" s="236"/>
      <c r="F3" s="236"/>
      <c r="G3" s="236"/>
      <c r="H3" s="236"/>
      <c r="I3" s="797"/>
      <c r="J3" s="797"/>
      <c r="K3" s="797"/>
      <c r="L3" s="797"/>
    </row>
    <row r="4" spans="1:13" ht="21" customHeight="1" x14ac:dyDescent="0.25">
      <c r="A4" s="649" t="s">
        <v>141</v>
      </c>
      <c r="B4" s="649" t="s">
        <v>142</v>
      </c>
      <c r="C4" s="649" t="s">
        <v>143</v>
      </c>
      <c r="D4" s="666" t="s">
        <v>144</v>
      </c>
      <c r="E4" s="649" t="s">
        <v>140</v>
      </c>
      <c r="F4" s="650" t="s">
        <v>840</v>
      </c>
      <c r="G4" s="650" t="s">
        <v>841</v>
      </c>
      <c r="H4" s="650" t="s">
        <v>946</v>
      </c>
      <c r="I4" s="650" t="s">
        <v>145</v>
      </c>
      <c r="J4" s="650"/>
      <c r="K4" s="650"/>
      <c r="L4" s="650"/>
    </row>
    <row r="5" spans="1:13" ht="21.75" customHeight="1" x14ac:dyDescent="0.25">
      <c r="A5" s="649"/>
      <c r="B5" s="649"/>
      <c r="C5" s="649"/>
      <c r="D5" s="666"/>
      <c r="E5" s="649"/>
      <c r="F5" s="650"/>
      <c r="G5" s="650"/>
      <c r="H5" s="650"/>
      <c r="I5" s="654" t="s">
        <v>146</v>
      </c>
      <c r="J5" s="638" t="s">
        <v>836</v>
      </c>
      <c r="K5" s="638" t="s">
        <v>837</v>
      </c>
      <c r="L5" s="653" t="s">
        <v>838</v>
      </c>
    </row>
    <row r="6" spans="1:13" ht="64.5" customHeight="1" x14ac:dyDescent="0.25">
      <c r="A6" s="649"/>
      <c r="B6" s="649"/>
      <c r="C6" s="649"/>
      <c r="D6" s="666"/>
      <c r="E6" s="649"/>
      <c r="F6" s="650"/>
      <c r="G6" s="650"/>
      <c r="H6" s="650"/>
      <c r="I6" s="654"/>
      <c r="J6" s="638"/>
      <c r="K6" s="638"/>
      <c r="L6" s="654"/>
    </row>
    <row r="7" spans="1:13" ht="24.75" customHeight="1" x14ac:dyDescent="0.25">
      <c r="A7" s="649"/>
      <c r="B7" s="649"/>
      <c r="C7" s="649"/>
      <c r="D7" s="666"/>
      <c r="E7" s="649"/>
      <c r="F7" s="650"/>
      <c r="G7" s="650"/>
      <c r="H7" s="650"/>
      <c r="I7" s="655"/>
      <c r="J7" s="638"/>
      <c r="K7" s="638"/>
      <c r="L7" s="655"/>
    </row>
    <row r="8" spans="1:13" ht="23.25" customHeight="1" x14ac:dyDescent="0.25">
      <c r="A8" s="750" t="s">
        <v>264</v>
      </c>
      <c r="B8" s="750"/>
      <c r="C8" s="750"/>
      <c r="D8" s="750"/>
      <c r="E8" s="750"/>
      <c r="F8" s="750"/>
      <c r="G8" s="750"/>
      <c r="H8" s="750"/>
      <c r="I8" s="750"/>
      <c r="J8" s="238"/>
      <c r="K8" s="238"/>
      <c r="L8" s="238"/>
    </row>
    <row r="9" spans="1:13" ht="20.25" customHeight="1" x14ac:dyDescent="0.25">
      <c r="A9" s="133" t="s">
        <v>154</v>
      </c>
      <c r="B9" s="919" t="s">
        <v>86</v>
      </c>
      <c r="C9" s="919"/>
      <c r="D9" s="919"/>
      <c r="E9" s="919"/>
      <c r="F9" s="919"/>
      <c r="G9" s="919"/>
      <c r="H9" s="919"/>
      <c r="I9" s="919"/>
      <c r="J9" s="239"/>
      <c r="K9" s="239"/>
      <c r="L9" s="239"/>
    </row>
    <row r="10" spans="1:13" ht="18" customHeight="1" x14ac:dyDescent="0.25">
      <c r="A10" s="133" t="s">
        <v>154</v>
      </c>
      <c r="B10" s="100" t="s">
        <v>154</v>
      </c>
      <c r="C10" s="919" t="s">
        <v>87</v>
      </c>
      <c r="D10" s="919"/>
      <c r="E10" s="919"/>
      <c r="F10" s="919"/>
      <c r="G10" s="919"/>
      <c r="H10" s="919"/>
      <c r="I10" s="919"/>
      <c r="J10" s="239"/>
      <c r="K10" s="239"/>
      <c r="L10" s="239"/>
    </row>
    <row r="11" spans="1:13" ht="57" customHeight="1" x14ac:dyDescent="0.25">
      <c r="A11" s="732" t="s">
        <v>154</v>
      </c>
      <c r="B11" s="732" t="s">
        <v>154</v>
      </c>
      <c r="C11" s="732" t="s">
        <v>154</v>
      </c>
      <c r="D11" s="743" t="s">
        <v>175</v>
      </c>
      <c r="E11" s="298" t="s">
        <v>166</v>
      </c>
      <c r="F11" s="101">
        <v>69.099999999999994</v>
      </c>
      <c r="G11" s="101">
        <v>69.099999999999994</v>
      </c>
      <c r="H11" s="471">
        <v>47.5</v>
      </c>
      <c r="I11" s="734" t="s">
        <v>228</v>
      </c>
      <c r="J11" s="687">
        <v>5</v>
      </c>
      <c r="K11" s="687">
        <v>5</v>
      </c>
      <c r="L11" s="734" t="s">
        <v>933</v>
      </c>
      <c r="M11" s="572"/>
    </row>
    <row r="12" spans="1:13" ht="54" customHeight="1" x14ac:dyDescent="0.25">
      <c r="A12" s="733"/>
      <c r="B12" s="733"/>
      <c r="C12" s="733"/>
      <c r="D12" s="744"/>
      <c r="E12" s="298" t="s">
        <v>17</v>
      </c>
      <c r="F12" s="101">
        <v>8.1999999999999993</v>
      </c>
      <c r="G12" s="101">
        <v>8.1999999999999993</v>
      </c>
      <c r="H12" s="471">
        <v>8.1999999999999993</v>
      </c>
      <c r="I12" s="735"/>
      <c r="J12" s="688"/>
      <c r="K12" s="688"/>
      <c r="L12" s="735"/>
      <c r="M12" s="572"/>
    </row>
    <row r="13" spans="1:13" ht="108" customHeight="1" x14ac:dyDescent="0.25">
      <c r="A13" s="292" t="s">
        <v>154</v>
      </c>
      <c r="B13" s="292" t="s">
        <v>154</v>
      </c>
      <c r="C13" s="292" t="s">
        <v>155</v>
      </c>
      <c r="D13" s="191" t="s">
        <v>552</v>
      </c>
      <c r="E13" s="298" t="s">
        <v>166</v>
      </c>
      <c r="F13" s="101">
        <v>64.3</v>
      </c>
      <c r="G13" s="101">
        <v>64.3</v>
      </c>
      <c r="H13" s="471">
        <v>59.2</v>
      </c>
      <c r="I13" s="298" t="s">
        <v>194</v>
      </c>
      <c r="J13" s="208">
        <v>5</v>
      </c>
      <c r="K13" s="208">
        <v>7</v>
      </c>
      <c r="L13" s="298" t="s">
        <v>1120</v>
      </c>
      <c r="M13" s="572"/>
    </row>
    <row r="14" spans="1:13" ht="100.5" customHeight="1" x14ac:dyDescent="0.25">
      <c r="A14" s="292" t="s">
        <v>154</v>
      </c>
      <c r="B14" s="292" t="s">
        <v>154</v>
      </c>
      <c r="C14" s="292" t="s">
        <v>156</v>
      </c>
      <c r="D14" s="191" t="s">
        <v>524</v>
      </c>
      <c r="E14" s="298" t="s">
        <v>166</v>
      </c>
      <c r="F14" s="101">
        <v>25.5</v>
      </c>
      <c r="G14" s="101">
        <v>25.5</v>
      </c>
      <c r="H14" s="471">
        <v>22.1</v>
      </c>
      <c r="I14" s="298" t="s">
        <v>523</v>
      </c>
      <c r="J14" s="208">
        <v>5</v>
      </c>
      <c r="K14" s="208">
        <v>5</v>
      </c>
      <c r="L14" s="298" t="s">
        <v>915</v>
      </c>
      <c r="M14" s="572"/>
    </row>
    <row r="15" spans="1:13" ht="80.25" customHeight="1" x14ac:dyDescent="0.25">
      <c r="A15" s="292" t="s">
        <v>154</v>
      </c>
      <c r="B15" s="292" t="s">
        <v>154</v>
      </c>
      <c r="C15" s="292" t="s">
        <v>157</v>
      </c>
      <c r="D15" s="191" t="s">
        <v>153</v>
      </c>
      <c r="E15" s="298" t="s">
        <v>166</v>
      </c>
      <c r="F15" s="101">
        <v>102</v>
      </c>
      <c r="G15" s="101">
        <v>102</v>
      </c>
      <c r="H15" s="471">
        <v>98.2</v>
      </c>
      <c r="I15" s="298" t="s">
        <v>822</v>
      </c>
      <c r="J15" s="208">
        <v>11</v>
      </c>
      <c r="K15" s="208">
        <v>11</v>
      </c>
      <c r="L15" s="298" t="s">
        <v>916</v>
      </c>
      <c r="M15" s="572"/>
    </row>
    <row r="16" spans="1:13" ht="18" customHeight="1" x14ac:dyDescent="0.25">
      <c r="A16" s="131" t="s">
        <v>154</v>
      </c>
      <c r="B16" s="131" t="s">
        <v>154</v>
      </c>
      <c r="C16" s="721" t="s">
        <v>192</v>
      </c>
      <c r="D16" s="721"/>
      <c r="E16" s="721"/>
      <c r="F16" s="121">
        <f t="shared" ref="F16:H16" si="0">SUM(F11:F15)</f>
        <v>269.10000000000002</v>
      </c>
      <c r="G16" s="121">
        <f t="shared" si="0"/>
        <v>269.10000000000002</v>
      </c>
      <c r="H16" s="121">
        <f t="shared" si="0"/>
        <v>235.2</v>
      </c>
      <c r="I16" s="298"/>
      <c r="J16" s="293"/>
      <c r="K16" s="293"/>
      <c r="L16" s="298"/>
      <c r="M16" s="572"/>
    </row>
    <row r="17" spans="1:13" s="132" customFormat="1" ht="15.75" customHeight="1" x14ac:dyDescent="0.25">
      <c r="A17" s="133" t="s">
        <v>154</v>
      </c>
      <c r="B17" s="133" t="s">
        <v>155</v>
      </c>
      <c r="C17" s="918" t="s">
        <v>191</v>
      </c>
      <c r="D17" s="918"/>
      <c r="E17" s="918"/>
      <c r="F17" s="237"/>
      <c r="G17" s="237"/>
      <c r="H17" s="237"/>
      <c r="I17" s="289"/>
      <c r="J17" s="240"/>
      <c r="K17" s="240"/>
      <c r="L17" s="289"/>
      <c r="M17" s="572"/>
    </row>
    <row r="18" spans="1:13" ht="47.25" customHeight="1" x14ac:dyDescent="0.25">
      <c r="A18" s="290" t="s">
        <v>154</v>
      </c>
      <c r="B18" s="290" t="s">
        <v>155</v>
      </c>
      <c r="C18" s="290" t="s">
        <v>154</v>
      </c>
      <c r="D18" s="191" t="s">
        <v>72</v>
      </c>
      <c r="E18" s="298" t="s">
        <v>166</v>
      </c>
      <c r="F18" s="79">
        <v>59.4</v>
      </c>
      <c r="G18" s="79">
        <v>59.4</v>
      </c>
      <c r="H18" s="603">
        <v>57.4</v>
      </c>
      <c r="I18" s="298" t="s">
        <v>935</v>
      </c>
      <c r="J18" s="293">
        <v>4</v>
      </c>
      <c r="K18" s="208">
        <v>5</v>
      </c>
      <c r="L18" s="207" t="s">
        <v>934</v>
      </c>
      <c r="M18" s="572"/>
    </row>
    <row r="19" spans="1:13" ht="16.5" customHeight="1" x14ac:dyDescent="0.25">
      <c r="A19" s="133" t="s">
        <v>154</v>
      </c>
      <c r="B19" s="133" t="s">
        <v>155</v>
      </c>
      <c r="C19" s="721" t="s">
        <v>192</v>
      </c>
      <c r="D19" s="721"/>
      <c r="E19" s="721"/>
      <c r="F19" s="134">
        <f t="shared" ref="F19:H19" si="1">+F18</f>
        <v>59.4</v>
      </c>
      <c r="G19" s="134">
        <f t="shared" ref="G19" si="2">+G18</f>
        <v>59.4</v>
      </c>
      <c r="H19" s="134">
        <f t="shared" si="1"/>
        <v>57.4</v>
      </c>
      <c r="I19" s="298"/>
      <c r="J19" s="293"/>
      <c r="K19" s="293"/>
      <c r="L19" s="298"/>
      <c r="M19" s="572"/>
    </row>
    <row r="20" spans="1:13" ht="18.75" customHeight="1" x14ac:dyDescent="0.25">
      <c r="A20" s="133" t="s">
        <v>154</v>
      </c>
      <c r="B20" s="133" t="s">
        <v>156</v>
      </c>
      <c r="C20" s="913" t="s">
        <v>566</v>
      </c>
      <c r="D20" s="914"/>
      <c r="E20" s="914"/>
      <c r="F20" s="914"/>
      <c r="G20" s="914"/>
      <c r="H20" s="914"/>
      <c r="I20" s="915"/>
      <c r="J20" s="293"/>
      <c r="K20" s="293"/>
      <c r="L20" s="293"/>
      <c r="M20" s="572"/>
    </row>
    <row r="21" spans="1:13" ht="97.5" customHeight="1" x14ac:dyDescent="0.25">
      <c r="A21" s="294" t="s">
        <v>154</v>
      </c>
      <c r="B21" s="294" t="s">
        <v>156</v>
      </c>
      <c r="C21" s="294" t="s">
        <v>154</v>
      </c>
      <c r="D21" s="270" t="s">
        <v>592</v>
      </c>
      <c r="E21" s="207" t="s">
        <v>166</v>
      </c>
      <c r="F21" s="79">
        <v>6</v>
      </c>
      <c r="G21" s="79">
        <v>6</v>
      </c>
      <c r="H21" s="603">
        <v>5.8</v>
      </c>
      <c r="I21" s="295" t="s">
        <v>507</v>
      </c>
      <c r="J21" s="301">
        <v>7</v>
      </c>
      <c r="K21" s="261">
        <v>10</v>
      </c>
      <c r="L21" s="295" t="s">
        <v>1121</v>
      </c>
      <c r="M21" s="572"/>
    </row>
    <row r="22" spans="1:13" ht="40.5" customHeight="1" x14ac:dyDescent="0.25">
      <c r="A22" s="290" t="s">
        <v>154</v>
      </c>
      <c r="B22" s="290" t="s">
        <v>156</v>
      </c>
      <c r="C22" s="290" t="s">
        <v>155</v>
      </c>
      <c r="D22" s="271" t="s">
        <v>176</v>
      </c>
      <c r="E22" s="298" t="s">
        <v>166</v>
      </c>
      <c r="F22" s="135">
        <v>6</v>
      </c>
      <c r="G22" s="79">
        <v>6</v>
      </c>
      <c r="H22" s="603">
        <v>6</v>
      </c>
      <c r="I22" s="298" t="s">
        <v>196</v>
      </c>
      <c r="J22" s="293">
        <v>10</v>
      </c>
      <c r="K22" s="208">
        <v>14</v>
      </c>
      <c r="L22" s="207" t="s">
        <v>1215</v>
      </c>
      <c r="M22" s="572"/>
    </row>
    <row r="23" spans="1:13" ht="78" customHeight="1" x14ac:dyDescent="0.25">
      <c r="A23" s="290" t="s">
        <v>154</v>
      </c>
      <c r="B23" s="290" t="s">
        <v>156</v>
      </c>
      <c r="C23" s="290" t="s">
        <v>156</v>
      </c>
      <c r="D23" s="271" t="s">
        <v>556</v>
      </c>
      <c r="E23" s="298" t="s">
        <v>166</v>
      </c>
      <c r="F23" s="135">
        <v>5.9</v>
      </c>
      <c r="G23" s="79">
        <v>5.9</v>
      </c>
      <c r="H23" s="603">
        <v>5</v>
      </c>
      <c r="I23" s="298" t="s">
        <v>195</v>
      </c>
      <c r="J23" s="293">
        <v>4</v>
      </c>
      <c r="K23" s="293">
        <v>4</v>
      </c>
      <c r="L23" s="265" t="s">
        <v>936</v>
      </c>
      <c r="M23" s="572"/>
    </row>
    <row r="24" spans="1:13" x14ac:dyDescent="0.25">
      <c r="A24" s="133" t="s">
        <v>154</v>
      </c>
      <c r="B24" s="133" t="s">
        <v>155</v>
      </c>
      <c r="C24" s="721" t="s">
        <v>192</v>
      </c>
      <c r="D24" s="721"/>
      <c r="E24" s="721"/>
      <c r="F24" s="134">
        <f>SUM(F21:F23)</f>
        <v>17.899999999999999</v>
      </c>
      <c r="G24" s="134">
        <f>SUM(G21:G23)</f>
        <v>17.899999999999999</v>
      </c>
      <c r="H24" s="134">
        <f>SUM(H21:H23)</f>
        <v>16.8</v>
      </c>
      <c r="I24" s="298"/>
      <c r="J24" s="293"/>
      <c r="K24" s="293"/>
      <c r="L24" s="298"/>
      <c r="M24" s="572"/>
    </row>
    <row r="25" spans="1:13" ht="16.5" customHeight="1" x14ac:dyDescent="0.25">
      <c r="A25" s="133" t="s">
        <v>154</v>
      </c>
      <c r="B25" s="721" t="s">
        <v>148</v>
      </c>
      <c r="C25" s="721"/>
      <c r="D25" s="721"/>
      <c r="E25" s="721"/>
      <c r="F25" s="134">
        <f>+F24+F19+F16</f>
        <v>346.40000000000003</v>
      </c>
      <c r="G25" s="134">
        <f>+G24+G19+G16</f>
        <v>346.40000000000003</v>
      </c>
      <c r="H25" s="134">
        <f>+H24+H19+H16</f>
        <v>309.39999999999998</v>
      </c>
      <c r="I25" s="298"/>
      <c r="J25" s="293"/>
      <c r="K25" s="293"/>
      <c r="L25" s="298"/>
      <c r="M25" s="572"/>
    </row>
    <row r="26" spans="1:13" ht="18.75" customHeight="1" x14ac:dyDescent="0.25">
      <c r="A26" s="133" t="s">
        <v>155</v>
      </c>
      <c r="B26" s="919" t="s">
        <v>415</v>
      </c>
      <c r="C26" s="919"/>
      <c r="D26" s="919"/>
      <c r="E26" s="919"/>
      <c r="F26" s="919"/>
      <c r="G26" s="919"/>
      <c r="H26" s="919"/>
      <c r="I26" s="919"/>
      <c r="J26" s="240"/>
      <c r="K26" s="240"/>
      <c r="L26" s="240"/>
      <c r="M26" s="572"/>
    </row>
    <row r="27" spans="1:13" ht="19.5" customHeight="1" x14ac:dyDescent="0.25">
      <c r="A27" s="133" t="s">
        <v>155</v>
      </c>
      <c r="B27" s="133" t="s">
        <v>154</v>
      </c>
      <c r="C27" s="910" t="s">
        <v>88</v>
      </c>
      <c r="D27" s="911"/>
      <c r="E27" s="911"/>
      <c r="F27" s="911"/>
      <c r="G27" s="911"/>
      <c r="H27" s="911"/>
      <c r="I27" s="911"/>
      <c r="J27" s="911"/>
      <c r="K27" s="911"/>
      <c r="L27" s="912"/>
      <c r="M27" s="572"/>
    </row>
    <row r="28" spans="1:13" ht="51.75" customHeight="1" x14ac:dyDescent="0.25">
      <c r="A28" s="290" t="s">
        <v>155</v>
      </c>
      <c r="B28" s="290" t="s">
        <v>154</v>
      </c>
      <c r="C28" s="290" t="s">
        <v>154</v>
      </c>
      <c r="D28" s="191" t="s">
        <v>416</v>
      </c>
      <c r="E28" s="298" t="s">
        <v>2</v>
      </c>
      <c r="F28" s="79">
        <v>1720</v>
      </c>
      <c r="G28" s="79">
        <v>1720</v>
      </c>
      <c r="H28" s="603">
        <v>1699.3</v>
      </c>
      <c r="I28" s="734" t="s">
        <v>197</v>
      </c>
      <c r="J28" s="687">
        <v>16.600000000000001</v>
      </c>
      <c r="K28" s="261">
        <v>14.8</v>
      </c>
      <c r="L28" s="693" t="s">
        <v>1097</v>
      </c>
      <c r="M28" s="572"/>
    </row>
    <row r="29" spans="1:13" ht="62.25" customHeight="1" x14ac:dyDescent="0.25">
      <c r="A29" s="731" t="s">
        <v>155</v>
      </c>
      <c r="B29" s="731" t="s">
        <v>154</v>
      </c>
      <c r="C29" s="731" t="s">
        <v>155</v>
      </c>
      <c r="D29" s="751" t="s">
        <v>646</v>
      </c>
      <c r="E29" s="188" t="s">
        <v>2</v>
      </c>
      <c r="F29" s="79">
        <v>2636.5</v>
      </c>
      <c r="G29" s="79">
        <v>2787.2</v>
      </c>
      <c r="H29" s="603">
        <v>2671.9</v>
      </c>
      <c r="I29" s="783"/>
      <c r="J29" s="862"/>
      <c r="K29" s="528"/>
      <c r="L29" s="775"/>
      <c r="M29" s="572"/>
    </row>
    <row r="30" spans="1:13" ht="51.75" customHeight="1" x14ac:dyDescent="0.25">
      <c r="A30" s="731"/>
      <c r="B30" s="731"/>
      <c r="C30" s="731"/>
      <c r="D30" s="751"/>
      <c r="E30" s="188" t="s">
        <v>21</v>
      </c>
      <c r="F30" s="135">
        <v>6.3</v>
      </c>
      <c r="G30" s="79">
        <v>6.3</v>
      </c>
      <c r="H30" s="603">
        <v>2.8</v>
      </c>
      <c r="I30" s="735"/>
      <c r="J30" s="688"/>
      <c r="K30" s="528"/>
      <c r="L30" s="694"/>
      <c r="M30" s="572"/>
    </row>
    <row r="31" spans="1:13" ht="48.75" customHeight="1" x14ac:dyDescent="0.25">
      <c r="A31" s="290" t="s">
        <v>155</v>
      </c>
      <c r="B31" s="290" t="s">
        <v>154</v>
      </c>
      <c r="C31" s="290" t="s">
        <v>156</v>
      </c>
      <c r="D31" s="188" t="s">
        <v>351</v>
      </c>
      <c r="E31" s="188" t="s">
        <v>2</v>
      </c>
      <c r="F31" s="79">
        <v>230</v>
      </c>
      <c r="G31" s="79">
        <v>230</v>
      </c>
      <c r="H31" s="603">
        <v>229.7</v>
      </c>
      <c r="I31" s="291" t="s">
        <v>352</v>
      </c>
      <c r="J31" s="293" t="s">
        <v>699</v>
      </c>
      <c r="K31" s="208" t="s">
        <v>1004</v>
      </c>
      <c r="L31" s="291" t="s">
        <v>1005</v>
      </c>
      <c r="M31" s="572"/>
    </row>
    <row r="32" spans="1:13" ht="33.75" customHeight="1" x14ac:dyDescent="0.25">
      <c r="A32" s="731" t="s">
        <v>155</v>
      </c>
      <c r="B32" s="731" t="s">
        <v>154</v>
      </c>
      <c r="C32" s="731" t="s">
        <v>157</v>
      </c>
      <c r="D32" s="751" t="s">
        <v>227</v>
      </c>
      <c r="E32" s="298" t="s">
        <v>2</v>
      </c>
      <c r="F32" s="79">
        <v>74.3</v>
      </c>
      <c r="G32" s="79">
        <v>225.3</v>
      </c>
      <c r="H32" s="603">
        <v>32.5</v>
      </c>
      <c r="I32" s="920" t="s">
        <v>413</v>
      </c>
      <c r="J32" s="916">
        <v>35</v>
      </c>
      <c r="K32" s="856">
        <v>6</v>
      </c>
      <c r="L32" s="920" t="s">
        <v>1179</v>
      </c>
      <c r="M32" s="572"/>
    </row>
    <row r="33" spans="1:14" ht="33.75" customHeight="1" x14ac:dyDescent="0.25">
      <c r="A33" s="731"/>
      <c r="B33" s="731"/>
      <c r="C33" s="731"/>
      <c r="D33" s="751"/>
      <c r="E33" s="298" t="s">
        <v>4</v>
      </c>
      <c r="F33" s="79">
        <v>439</v>
      </c>
      <c r="G33" s="79">
        <v>439</v>
      </c>
      <c r="H33" s="603">
        <v>184.2</v>
      </c>
      <c r="I33" s="920"/>
      <c r="J33" s="916"/>
      <c r="K33" s="856"/>
      <c r="L33" s="920"/>
      <c r="M33" s="572"/>
    </row>
    <row r="34" spans="1:14" ht="99" customHeight="1" x14ac:dyDescent="0.25">
      <c r="A34" s="290" t="s">
        <v>155</v>
      </c>
      <c r="B34" s="290" t="s">
        <v>154</v>
      </c>
      <c r="C34" s="290" t="s">
        <v>158</v>
      </c>
      <c r="D34" s="506" t="s">
        <v>823</v>
      </c>
      <c r="E34" s="298" t="s">
        <v>2</v>
      </c>
      <c r="F34" s="79">
        <v>0</v>
      </c>
      <c r="G34" s="79">
        <v>27</v>
      </c>
      <c r="H34" s="603">
        <v>0</v>
      </c>
      <c r="I34" s="159" t="s">
        <v>1122</v>
      </c>
      <c r="J34" s="208">
        <v>182</v>
      </c>
      <c r="K34" s="505">
        <v>200.37</v>
      </c>
      <c r="L34" s="159" t="s">
        <v>940</v>
      </c>
      <c r="M34" s="572"/>
    </row>
    <row r="35" spans="1:14" ht="78.75" customHeight="1" x14ac:dyDescent="0.25">
      <c r="A35" s="290" t="s">
        <v>155</v>
      </c>
      <c r="B35" s="290" t="s">
        <v>154</v>
      </c>
      <c r="C35" s="290" t="s">
        <v>159</v>
      </c>
      <c r="D35" s="506" t="s">
        <v>750</v>
      </c>
      <c r="E35" s="298" t="s">
        <v>2</v>
      </c>
      <c r="F35" s="79">
        <v>0</v>
      </c>
      <c r="G35" s="79">
        <v>37</v>
      </c>
      <c r="H35" s="603">
        <v>0</v>
      </c>
      <c r="I35" s="159" t="s">
        <v>776</v>
      </c>
      <c r="J35" s="208">
        <v>130</v>
      </c>
      <c r="K35" s="505">
        <v>0</v>
      </c>
      <c r="L35" s="159" t="s">
        <v>941</v>
      </c>
      <c r="M35" s="572"/>
    </row>
    <row r="36" spans="1:14" ht="69" customHeight="1" x14ac:dyDescent="0.25">
      <c r="A36" s="290" t="s">
        <v>155</v>
      </c>
      <c r="B36" s="290" t="s">
        <v>154</v>
      </c>
      <c r="C36" s="290" t="s">
        <v>160</v>
      </c>
      <c r="D36" s="506" t="s">
        <v>751</v>
      </c>
      <c r="E36" s="298" t="s">
        <v>2</v>
      </c>
      <c r="F36" s="79">
        <v>0</v>
      </c>
      <c r="G36" s="79">
        <v>53</v>
      </c>
      <c r="H36" s="603">
        <v>0</v>
      </c>
      <c r="I36" s="159" t="s">
        <v>764</v>
      </c>
      <c r="J36" s="208">
        <v>39</v>
      </c>
      <c r="K36" s="505">
        <v>0</v>
      </c>
      <c r="L36" s="159" t="s">
        <v>942</v>
      </c>
      <c r="M36" s="572"/>
    </row>
    <row r="37" spans="1:14" ht="18" customHeight="1" x14ac:dyDescent="0.25">
      <c r="A37" s="133" t="s">
        <v>155</v>
      </c>
      <c r="B37" s="133" t="s">
        <v>154</v>
      </c>
      <c r="C37" s="721" t="s">
        <v>192</v>
      </c>
      <c r="D37" s="721"/>
      <c r="E37" s="721"/>
      <c r="F37" s="121">
        <f>SUM(F28:F36)</f>
        <v>5106.1000000000004</v>
      </c>
      <c r="G37" s="121">
        <f>SUM(G28:G36)</f>
        <v>5524.8</v>
      </c>
      <c r="H37" s="121">
        <f>SUM(H28:H36)</f>
        <v>4820.3999999999996</v>
      </c>
      <c r="I37" s="298"/>
      <c r="J37" s="293"/>
      <c r="K37" s="293"/>
      <c r="L37" s="298"/>
      <c r="M37" s="572"/>
    </row>
    <row r="38" spans="1:14" ht="15.75" customHeight="1" x14ac:dyDescent="0.25">
      <c r="A38" s="133" t="s">
        <v>155</v>
      </c>
      <c r="B38" s="133" t="s">
        <v>155</v>
      </c>
      <c r="C38" s="910" t="s">
        <v>414</v>
      </c>
      <c r="D38" s="911"/>
      <c r="E38" s="911"/>
      <c r="F38" s="911"/>
      <c r="G38" s="911"/>
      <c r="H38" s="911"/>
      <c r="I38" s="912"/>
      <c r="J38" s="293"/>
      <c r="K38" s="293"/>
      <c r="L38" s="293"/>
      <c r="M38" s="572"/>
    </row>
    <row r="39" spans="1:14" ht="21" customHeight="1" x14ac:dyDescent="0.25">
      <c r="A39" s="917" t="s">
        <v>155</v>
      </c>
      <c r="B39" s="917" t="s">
        <v>155</v>
      </c>
      <c r="C39" s="917" t="s">
        <v>154</v>
      </c>
      <c r="D39" s="925" t="s">
        <v>411</v>
      </c>
      <c r="E39" s="298" t="s">
        <v>2</v>
      </c>
      <c r="F39" s="79">
        <v>21</v>
      </c>
      <c r="G39" s="79">
        <v>21</v>
      </c>
      <c r="H39" s="603">
        <v>7.1</v>
      </c>
      <c r="I39" s="751" t="s">
        <v>193</v>
      </c>
      <c r="J39" s="731" t="s">
        <v>7</v>
      </c>
      <c r="K39" s="731" t="s">
        <v>6</v>
      </c>
      <c r="L39" s="751" t="s">
        <v>1123</v>
      </c>
      <c r="M39" s="572"/>
    </row>
    <row r="40" spans="1:14" ht="25.5" customHeight="1" x14ac:dyDescent="0.25">
      <c r="A40" s="917"/>
      <c r="B40" s="917"/>
      <c r="C40" s="917"/>
      <c r="D40" s="925"/>
      <c r="E40" s="291" t="s">
        <v>4</v>
      </c>
      <c r="F40" s="79">
        <v>116</v>
      </c>
      <c r="G40" s="79">
        <v>116</v>
      </c>
      <c r="H40" s="603">
        <v>40.299999999999997</v>
      </c>
      <c r="I40" s="751"/>
      <c r="J40" s="731"/>
      <c r="K40" s="731"/>
      <c r="L40" s="751"/>
      <c r="M40" s="572"/>
      <c r="N40" s="384"/>
    </row>
    <row r="41" spans="1:14" ht="28.5" customHeight="1" x14ac:dyDescent="0.25">
      <c r="A41" s="262" t="s">
        <v>155</v>
      </c>
      <c r="B41" s="262" t="s">
        <v>155</v>
      </c>
      <c r="C41" s="262" t="s">
        <v>155</v>
      </c>
      <c r="D41" s="296" t="s">
        <v>711</v>
      </c>
      <c r="E41" s="291" t="s">
        <v>166</v>
      </c>
      <c r="F41" s="79">
        <v>30</v>
      </c>
      <c r="G41" s="79">
        <v>30</v>
      </c>
      <c r="H41" s="603">
        <v>30</v>
      </c>
      <c r="I41" s="269" t="s">
        <v>824</v>
      </c>
      <c r="J41" s="263" t="s">
        <v>186</v>
      </c>
      <c r="K41" s="263" t="s">
        <v>186</v>
      </c>
      <c r="L41" s="269" t="s">
        <v>944</v>
      </c>
      <c r="M41" s="572"/>
    </row>
    <row r="42" spans="1:14" ht="37.5" customHeight="1" x14ac:dyDescent="0.25">
      <c r="A42" s="292" t="s">
        <v>155</v>
      </c>
      <c r="B42" s="292" t="s">
        <v>155</v>
      </c>
      <c r="C42" s="292" t="s">
        <v>157</v>
      </c>
      <c r="D42" s="269" t="s">
        <v>671</v>
      </c>
      <c r="E42" s="271" t="s">
        <v>2</v>
      </c>
      <c r="F42" s="136">
        <v>35</v>
      </c>
      <c r="G42" s="136">
        <v>35</v>
      </c>
      <c r="H42" s="627">
        <v>10.3</v>
      </c>
      <c r="I42" s="291" t="s">
        <v>417</v>
      </c>
      <c r="J42" s="208">
        <v>80</v>
      </c>
      <c r="K42" s="208">
        <v>59</v>
      </c>
      <c r="L42" s="291" t="s">
        <v>1216</v>
      </c>
      <c r="M42" s="572"/>
    </row>
    <row r="43" spans="1:14" ht="42.75" customHeight="1" x14ac:dyDescent="0.25">
      <c r="A43" s="292" t="s">
        <v>155</v>
      </c>
      <c r="B43" s="292" t="s">
        <v>155</v>
      </c>
      <c r="C43" s="292" t="s">
        <v>158</v>
      </c>
      <c r="D43" s="271" t="s">
        <v>720</v>
      </c>
      <c r="E43" s="188" t="s">
        <v>2</v>
      </c>
      <c r="F43" s="136">
        <v>5</v>
      </c>
      <c r="G43" s="136">
        <v>5</v>
      </c>
      <c r="H43" s="627">
        <v>2.7</v>
      </c>
      <c r="I43" s="291" t="s">
        <v>53</v>
      </c>
      <c r="J43" s="208">
        <v>180</v>
      </c>
      <c r="K43" s="208">
        <v>126</v>
      </c>
      <c r="L43" s="291" t="s">
        <v>945</v>
      </c>
      <c r="M43" s="572"/>
    </row>
    <row r="44" spans="1:14" ht="29.25" customHeight="1" x14ac:dyDescent="0.25">
      <c r="A44" s="722" t="s">
        <v>155</v>
      </c>
      <c r="B44" s="722" t="s">
        <v>155</v>
      </c>
      <c r="C44" s="722" t="s">
        <v>159</v>
      </c>
      <c r="D44" s="781" t="s">
        <v>681</v>
      </c>
      <c r="E44" s="269" t="s">
        <v>2</v>
      </c>
      <c r="F44" s="136">
        <v>2.5</v>
      </c>
      <c r="G44" s="136">
        <v>2.5</v>
      </c>
      <c r="H44" s="627">
        <v>2.5</v>
      </c>
      <c r="I44" s="693" t="s">
        <v>412</v>
      </c>
      <c r="J44" s="687">
        <v>6</v>
      </c>
      <c r="K44" s="687">
        <v>5</v>
      </c>
      <c r="L44" s="693" t="s">
        <v>1124</v>
      </c>
      <c r="M44" s="572"/>
    </row>
    <row r="45" spans="1:14" ht="44.25" customHeight="1" x14ac:dyDescent="0.25">
      <c r="A45" s="723"/>
      <c r="B45" s="723"/>
      <c r="C45" s="723"/>
      <c r="D45" s="782"/>
      <c r="E45" s="269" t="s">
        <v>13</v>
      </c>
      <c r="F45" s="136">
        <v>3.5</v>
      </c>
      <c r="G45" s="136">
        <v>3.5</v>
      </c>
      <c r="H45" s="513">
        <v>3.5</v>
      </c>
      <c r="I45" s="694"/>
      <c r="J45" s="688"/>
      <c r="K45" s="688"/>
      <c r="L45" s="694"/>
      <c r="M45" s="572"/>
    </row>
    <row r="46" spans="1:14" ht="19.5" customHeight="1" x14ac:dyDescent="0.25">
      <c r="A46" s="732" t="s">
        <v>155</v>
      </c>
      <c r="B46" s="732" t="s">
        <v>155</v>
      </c>
      <c r="C46" s="732" t="s">
        <v>160</v>
      </c>
      <c r="D46" s="743" t="s">
        <v>585</v>
      </c>
      <c r="E46" s="188" t="s">
        <v>2</v>
      </c>
      <c r="F46" s="136">
        <v>0</v>
      </c>
      <c r="G46" s="136">
        <v>0</v>
      </c>
      <c r="H46" s="513">
        <v>0</v>
      </c>
      <c r="I46" s="734" t="s">
        <v>586</v>
      </c>
      <c r="J46" s="789">
        <v>1</v>
      </c>
      <c r="K46" s="789">
        <v>1</v>
      </c>
      <c r="L46" s="734" t="s">
        <v>1009</v>
      </c>
      <c r="M46" s="572"/>
    </row>
    <row r="47" spans="1:14" ht="24.75" customHeight="1" x14ac:dyDescent="0.25">
      <c r="A47" s="733"/>
      <c r="B47" s="733"/>
      <c r="C47" s="733"/>
      <c r="D47" s="744"/>
      <c r="E47" s="188" t="s">
        <v>17</v>
      </c>
      <c r="F47" s="136">
        <v>25</v>
      </c>
      <c r="G47" s="136">
        <v>25</v>
      </c>
      <c r="H47" s="513">
        <v>22.8</v>
      </c>
      <c r="I47" s="735"/>
      <c r="J47" s="791"/>
      <c r="K47" s="791"/>
      <c r="L47" s="735"/>
      <c r="M47" s="572"/>
    </row>
    <row r="48" spans="1:14" ht="15.75" customHeight="1" x14ac:dyDescent="0.25">
      <c r="A48" s="133" t="s">
        <v>155</v>
      </c>
      <c r="B48" s="133" t="s">
        <v>155</v>
      </c>
      <c r="C48" s="721" t="s">
        <v>192</v>
      </c>
      <c r="D48" s="721"/>
      <c r="E48" s="721"/>
      <c r="F48" s="134">
        <f>SUM(F39:F47)</f>
        <v>238</v>
      </c>
      <c r="G48" s="134">
        <f>SUM(G39:G47)</f>
        <v>238</v>
      </c>
      <c r="H48" s="134">
        <f>SUM(H39:H47)</f>
        <v>119.2</v>
      </c>
      <c r="I48" s="298"/>
      <c r="J48" s="293"/>
      <c r="K48" s="293"/>
      <c r="L48" s="507" t="s">
        <v>943</v>
      </c>
      <c r="M48" s="572"/>
    </row>
    <row r="49" spans="1:13" ht="20.25" customHeight="1" x14ac:dyDescent="0.25">
      <c r="A49" s="133" t="s">
        <v>155</v>
      </c>
      <c r="B49" s="721" t="s">
        <v>148</v>
      </c>
      <c r="C49" s="721"/>
      <c r="D49" s="721"/>
      <c r="E49" s="721"/>
      <c r="F49" s="134">
        <f>+F48+F37</f>
        <v>5344.1</v>
      </c>
      <c r="G49" s="134">
        <f>+G48+G37</f>
        <v>5762.8</v>
      </c>
      <c r="H49" s="134">
        <f>+H48+H37</f>
        <v>4939.5999999999995</v>
      </c>
      <c r="I49" s="298"/>
      <c r="J49" s="293"/>
      <c r="K49" s="293"/>
      <c r="L49" s="298"/>
      <c r="M49" s="572"/>
    </row>
    <row r="50" spans="1:13" ht="22.5" customHeight="1" x14ac:dyDescent="0.25">
      <c r="A50" s="865" t="s">
        <v>149</v>
      </c>
      <c r="B50" s="865"/>
      <c r="C50" s="865"/>
      <c r="D50" s="865"/>
      <c r="E50" s="865"/>
      <c r="F50" s="308">
        <f>+F49+F25</f>
        <v>5690.5</v>
      </c>
      <c r="G50" s="308">
        <f>+G49+G25</f>
        <v>6109.2</v>
      </c>
      <c r="H50" s="308">
        <f>+H49+H25</f>
        <v>5248.9999999999991</v>
      </c>
      <c r="I50" s="554"/>
      <c r="J50" s="222"/>
      <c r="K50" s="222"/>
      <c r="L50" s="410"/>
    </row>
    <row r="51" spans="1:13" ht="15.75" customHeight="1" x14ac:dyDescent="0.25">
      <c r="A51" s="714" t="s">
        <v>169</v>
      </c>
      <c r="B51" s="714"/>
      <c r="C51" s="714"/>
      <c r="D51" s="714"/>
      <c r="E51" s="714"/>
      <c r="F51" s="628"/>
      <c r="G51" s="628"/>
      <c r="H51" s="628"/>
      <c r="I51" s="554"/>
      <c r="J51" s="222"/>
      <c r="K51" s="222"/>
      <c r="L51" s="410"/>
    </row>
    <row r="52" spans="1:13" ht="18" customHeight="1" x14ac:dyDescent="0.25">
      <c r="A52" s="923" t="s">
        <v>19</v>
      </c>
      <c r="B52" s="923"/>
      <c r="C52" s="923"/>
      <c r="D52" s="923"/>
      <c r="E52" s="923"/>
      <c r="F52" s="226">
        <f t="shared" ref="F52:H52" si="3">SUM(F53:F58)</f>
        <v>5132</v>
      </c>
      <c r="G52" s="226">
        <f t="shared" si="3"/>
        <v>5550.7</v>
      </c>
      <c r="H52" s="226">
        <f t="shared" si="3"/>
        <v>5021</v>
      </c>
      <c r="I52" s="554"/>
      <c r="J52" s="222"/>
      <c r="K52" s="222"/>
      <c r="L52" s="410"/>
    </row>
    <row r="53" spans="1:13" x14ac:dyDescent="0.25">
      <c r="A53" s="921" t="s">
        <v>207</v>
      </c>
      <c r="B53" s="921"/>
      <c r="C53" s="921"/>
      <c r="D53" s="921"/>
      <c r="E53" s="921"/>
      <c r="F53" s="137">
        <f>+F44+F43+F42+F39+F32+F31+F29+F28+F46+F36+F35+F34</f>
        <v>4724.3</v>
      </c>
      <c r="G53" s="137">
        <f t="shared" ref="G53:H53" si="4">+G44+G43+G42+G39+G32+G31+G29+G28+G46+G36+G35+G34</f>
        <v>5143</v>
      </c>
      <c r="H53" s="625">
        <f t="shared" si="4"/>
        <v>4656</v>
      </c>
      <c r="I53" s="554"/>
      <c r="J53" s="432"/>
      <c r="K53" s="222"/>
      <c r="L53" s="410"/>
      <c r="M53" s="572"/>
    </row>
    <row r="54" spans="1:13" x14ac:dyDescent="0.25">
      <c r="A54" s="921" t="s">
        <v>208</v>
      </c>
      <c r="B54" s="921"/>
      <c r="C54" s="921"/>
      <c r="D54" s="921"/>
      <c r="E54" s="921"/>
      <c r="F54" s="138">
        <f>+F47+F12</f>
        <v>33.200000000000003</v>
      </c>
      <c r="G54" s="138">
        <f>+G47+G12</f>
        <v>33.200000000000003</v>
      </c>
      <c r="H54" s="626">
        <f>+H47+H12</f>
        <v>31</v>
      </c>
      <c r="I54" s="554"/>
      <c r="J54" s="222"/>
      <c r="K54" s="222"/>
      <c r="L54" s="410"/>
    </row>
    <row r="55" spans="1:13" x14ac:dyDescent="0.25">
      <c r="A55" s="921" t="s">
        <v>209</v>
      </c>
      <c r="B55" s="921"/>
      <c r="C55" s="921"/>
      <c r="D55" s="921"/>
      <c r="E55" s="921"/>
      <c r="F55" s="138">
        <f>+F23+F22+F21+F18+F15+F14+F13+F11+F41</f>
        <v>368.20000000000005</v>
      </c>
      <c r="G55" s="138">
        <f>+G23+G22+G21+G18+G15+G14+G13+G11+G41</f>
        <v>368.20000000000005</v>
      </c>
      <c r="H55" s="626">
        <f>+H23+H22+H21+H18+H15+H14+H13+H11+H41</f>
        <v>331.2</v>
      </c>
      <c r="I55" s="554"/>
      <c r="J55" s="432"/>
      <c r="K55" s="222"/>
      <c r="L55" s="410"/>
    </row>
    <row r="56" spans="1:13" x14ac:dyDescent="0.25">
      <c r="A56" s="921" t="s">
        <v>210</v>
      </c>
      <c r="B56" s="921"/>
      <c r="C56" s="921"/>
      <c r="D56" s="921"/>
      <c r="E56" s="921"/>
      <c r="F56" s="138">
        <f>+F30</f>
        <v>6.3</v>
      </c>
      <c r="G56" s="138">
        <f>+G30</f>
        <v>6.3</v>
      </c>
      <c r="H56" s="626">
        <f>+H30</f>
        <v>2.8</v>
      </c>
      <c r="I56" s="554"/>
      <c r="J56" s="222"/>
      <c r="K56" s="222"/>
      <c r="L56" s="410"/>
    </row>
    <row r="57" spans="1:13" x14ac:dyDescent="0.25">
      <c r="A57" s="921" t="s">
        <v>211</v>
      </c>
      <c r="B57" s="921"/>
      <c r="C57" s="921"/>
      <c r="D57" s="921"/>
      <c r="E57" s="921"/>
      <c r="F57" s="138"/>
      <c r="G57" s="138"/>
      <c r="H57" s="626"/>
      <c r="I57" s="554"/>
      <c r="J57" s="222"/>
      <c r="K57" s="222"/>
      <c r="L57" s="410"/>
    </row>
    <row r="58" spans="1:13" x14ac:dyDescent="0.25">
      <c r="A58" s="921" t="s">
        <v>212</v>
      </c>
      <c r="B58" s="921"/>
      <c r="C58" s="921"/>
      <c r="D58" s="921"/>
      <c r="E58" s="921"/>
      <c r="F58" s="138"/>
      <c r="G58" s="138"/>
      <c r="H58" s="626"/>
      <c r="I58" s="554"/>
      <c r="J58" s="222"/>
      <c r="K58" s="222"/>
      <c r="L58" s="410"/>
    </row>
    <row r="59" spans="1:13" x14ac:dyDescent="0.25">
      <c r="A59" s="922" t="s">
        <v>18</v>
      </c>
      <c r="B59" s="922"/>
      <c r="C59" s="922"/>
      <c r="D59" s="922"/>
      <c r="E59" s="922"/>
      <c r="F59" s="226">
        <f t="shared" ref="F59:H59" si="5">SUM(F60:F63)</f>
        <v>558.5</v>
      </c>
      <c r="G59" s="226">
        <f t="shared" si="5"/>
        <v>558.5</v>
      </c>
      <c r="H59" s="226">
        <f t="shared" si="5"/>
        <v>228</v>
      </c>
      <c r="I59" s="554"/>
      <c r="J59" s="222"/>
      <c r="K59" s="222"/>
      <c r="L59" s="410"/>
    </row>
    <row r="60" spans="1:13" x14ac:dyDescent="0.25">
      <c r="A60" s="921" t="s">
        <v>213</v>
      </c>
      <c r="B60" s="921"/>
      <c r="C60" s="921"/>
      <c r="D60" s="921"/>
      <c r="E60" s="921"/>
      <c r="F60" s="138">
        <f>+F40+F33</f>
        <v>555</v>
      </c>
      <c r="G60" s="138">
        <f>+G40+G33</f>
        <v>555</v>
      </c>
      <c r="H60" s="626">
        <f>+H40+H33</f>
        <v>224.5</v>
      </c>
      <c r="I60" s="554"/>
      <c r="J60" s="222"/>
      <c r="K60" s="222"/>
      <c r="L60" s="410"/>
    </row>
    <row r="61" spans="1:13" x14ac:dyDescent="0.25">
      <c r="A61" s="921" t="s">
        <v>214</v>
      </c>
      <c r="B61" s="921"/>
      <c r="C61" s="921"/>
      <c r="D61" s="921"/>
      <c r="E61" s="921"/>
      <c r="F61" s="138"/>
      <c r="G61" s="138"/>
      <c r="H61" s="626"/>
      <c r="I61" s="554"/>
      <c r="L61" s="410"/>
    </row>
    <row r="62" spans="1:13" x14ac:dyDescent="0.25">
      <c r="A62" s="921" t="s">
        <v>215</v>
      </c>
      <c r="B62" s="921"/>
      <c r="C62" s="921"/>
      <c r="D62" s="921"/>
      <c r="E62" s="921"/>
      <c r="F62" s="138">
        <f>+F45</f>
        <v>3.5</v>
      </c>
      <c r="G62" s="138">
        <f>+G45</f>
        <v>3.5</v>
      </c>
      <c r="H62" s="626">
        <f>+H45</f>
        <v>3.5</v>
      </c>
      <c r="I62" s="554"/>
      <c r="L62" s="410"/>
    </row>
    <row r="63" spans="1:13" x14ac:dyDescent="0.25">
      <c r="A63" s="921" t="s">
        <v>216</v>
      </c>
      <c r="B63" s="921"/>
      <c r="C63" s="921"/>
      <c r="D63" s="921"/>
      <c r="E63" s="921"/>
      <c r="F63" s="139"/>
      <c r="G63" s="138"/>
      <c r="H63" s="626"/>
      <c r="I63" s="554"/>
      <c r="L63" s="410"/>
    </row>
    <row r="64" spans="1:13" s="18" customFormat="1" ht="17.25" customHeight="1" x14ac:dyDescent="0.25">
      <c r="A64" s="676" t="s">
        <v>1191</v>
      </c>
      <c r="B64" s="676"/>
      <c r="C64" s="676"/>
      <c r="D64" s="676"/>
      <c r="E64" s="676"/>
      <c r="F64" s="676"/>
      <c r="G64" s="676"/>
      <c r="H64" s="676"/>
      <c r="I64" s="614"/>
      <c r="J64" s="615"/>
      <c r="K64" s="615"/>
      <c r="L64" s="614"/>
      <c r="M64" s="616"/>
    </row>
    <row r="65" spans="1:9" s="395" customFormat="1" ht="17.25" customHeight="1" x14ac:dyDescent="0.25">
      <c r="A65" s="676" t="s">
        <v>1192</v>
      </c>
      <c r="B65" s="676"/>
      <c r="C65" s="676"/>
      <c r="D65" s="676"/>
      <c r="E65" s="676"/>
      <c r="F65" s="676"/>
      <c r="G65" s="676"/>
      <c r="H65" s="676"/>
      <c r="I65" s="617"/>
    </row>
  </sheetData>
  <mergeCells count="94">
    <mergeCell ref="A65:H65"/>
    <mergeCell ref="A63:E63"/>
    <mergeCell ref="L46:L47"/>
    <mergeCell ref="L5:L7"/>
    <mergeCell ref="A2:L2"/>
    <mergeCell ref="A64:H64"/>
    <mergeCell ref="B26:I26"/>
    <mergeCell ref="B29:B30"/>
    <mergeCell ref="D29:D30"/>
    <mergeCell ref="B44:B45"/>
    <mergeCell ref="I39:I40"/>
    <mergeCell ref="C37:E37"/>
    <mergeCell ref="C29:C30"/>
    <mergeCell ref="D39:D40"/>
    <mergeCell ref="B32:B33"/>
    <mergeCell ref="B39:B40"/>
    <mergeCell ref="A50:E50"/>
    <mergeCell ref="A52:E52"/>
    <mergeCell ref="C48:E48"/>
    <mergeCell ref="A39:A40"/>
    <mergeCell ref="A44:A45"/>
    <mergeCell ref="D46:D47"/>
    <mergeCell ref="C46:C47"/>
    <mergeCell ref="B46:B47"/>
    <mergeCell ref="A46:A47"/>
    <mergeCell ref="C44:C45"/>
    <mergeCell ref="A62:E62"/>
    <mergeCell ref="A54:E54"/>
    <mergeCell ref="A60:E60"/>
    <mergeCell ref="A4:A7"/>
    <mergeCell ref="D4:D7"/>
    <mergeCell ref="B4:B7"/>
    <mergeCell ref="C4:C7"/>
    <mergeCell ref="A53:E53"/>
    <mergeCell ref="A58:E58"/>
    <mergeCell ref="A61:E61"/>
    <mergeCell ref="A51:E51"/>
    <mergeCell ref="A59:E59"/>
    <mergeCell ref="A55:E55"/>
    <mergeCell ref="A56:E56"/>
    <mergeCell ref="A57:E57"/>
    <mergeCell ref="B49:E49"/>
    <mergeCell ref="I3:L3"/>
    <mergeCell ref="H4:H7"/>
    <mergeCell ref="C16:E16"/>
    <mergeCell ref="E4:E7"/>
    <mergeCell ref="I4:L4"/>
    <mergeCell ref="K5:K7"/>
    <mergeCell ref="B9:I9"/>
    <mergeCell ref="F4:F7"/>
    <mergeCell ref="K11:K12"/>
    <mergeCell ref="L11:L12"/>
    <mergeCell ref="J11:J12"/>
    <mergeCell ref="B11:B12"/>
    <mergeCell ref="C11:C12"/>
    <mergeCell ref="D11:D12"/>
    <mergeCell ref="I11:I12"/>
    <mergeCell ref="J1:L1"/>
    <mergeCell ref="D32:D33"/>
    <mergeCell ref="A8:I8"/>
    <mergeCell ref="A29:A30"/>
    <mergeCell ref="C17:E17"/>
    <mergeCell ref="C19:E19"/>
    <mergeCell ref="I5:I7"/>
    <mergeCell ref="C10:I10"/>
    <mergeCell ref="C32:C33"/>
    <mergeCell ref="L32:L33"/>
    <mergeCell ref="I32:I33"/>
    <mergeCell ref="A32:A33"/>
    <mergeCell ref="C24:E24"/>
    <mergeCell ref="G4:G7"/>
    <mergeCell ref="J5:J7"/>
    <mergeCell ref="A11:A12"/>
    <mergeCell ref="B25:E25"/>
    <mergeCell ref="C20:I20"/>
    <mergeCell ref="L39:L40"/>
    <mergeCell ref="L44:L45"/>
    <mergeCell ref="K39:K40"/>
    <mergeCell ref="K44:K45"/>
    <mergeCell ref="K32:K33"/>
    <mergeCell ref="J32:J33"/>
    <mergeCell ref="J39:J40"/>
    <mergeCell ref="J44:J45"/>
    <mergeCell ref="D44:D45"/>
    <mergeCell ref="L28:L30"/>
    <mergeCell ref="I28:I30"/>
    <mergeCell ref="J28:J30"/>
    <mergeCell ref="C27:L27"/>
    <mergeCell ref="C39:C40"/>
    <mergeCell ref="K46:K47"/>
    <mergeCell ref="I46:I47"/>
    <mergeCell ref="J46:J47"/>
    <mergeCell ref="I44:I45"/>
    <mergeCell ref="C38:I38"/>
  </mergeCells>
  <phoneticPr fontId="17" type="noConversion"/>
  <pageMargins left="0.19685039370078741" right="0.19685039370078741" top="0.19685039370078741" bottom="0.19685039370078741" header="0" footer="0"/>
  <pageSetup paperSize="9" scale="82"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49"/>
  <sheetViews>
    <sheetView zoomScale="85" zoomScaleNormal="85" workbookViewId="0">
      <pane ySplit="7" topLeftCell="A8" activePane="bottomLeft" state="frozen"/>
      <selection activeCell="F27" sqref="F27"/>
      <selection pane="bottomLeft" activeCell="H11" sqref="H11:H23"/>
    </sheetView>
  </sheetViews>
  <sheetFormatPr defaultColWidth="9.109375" defaultRowHeight="12" x14ac:dyDescent="0.25"/>
  <cols>
    <col min="1" max="3" width="3.5546875" style="140" customWidth="1"/>
    <col min="4" max="4" width="31.88671875" style="140" customWidth="1"/>
    <col min="5" max="5" width="8.109375" style="140" customWidth="1"/>
    <col min="6" max="6" width="11.88671875" style="11" customWidth="1"/>
    <col min="7" max="7" width="13.88671875" style="11" customWidth="1"/>
    <col min="8" max="8" width="11.88671875" style="11" customWidth="1"/>
    <col min="9" max="9" width="31.88671875" style="11" customWidth="1"/>
    <col min="10" max="10" width="6.109375" style="227" customWidth="1"/>
    <col min="11" max="11" width="6.33203125" style="227" customWidth="1"/>
    <col min="12" max="12" width="39.5546875" style="11" customWidth="1"/>
    <col min="13" max="13" width="6.44140625" style="523" customWidth="1"/>
    <col min="14" max="16384" width="9.109375" style="11"/>
  </cols>
  <sheetData>
    <row r="1" spans="1:13" ht="21.75" customHeight="1" x14ac:dyDescent="0.25">
      <c r="J1" s="718" t="s">
        <v>743</v>
      </c>
      <c r="K1" s="718"/>
      <c r="L1" s="718"/>
    </row>
    <row r="2" spans="1:13" ht="17.25" customHeight="1" x14ac:dyDescent="0.25">
      <c r="A2" s="931" t="s">
        <v>849</v>
      </c>
      <c r="B2" s="931"/>
      <c r="C2" s="931"/>
      <c r="D2" s="931"/>
      <c r="E2" s="931"/>
      <c r="F2" s="931"/>
      <c r="G2" s="931"/>
      <c r="H2" s="931"/>
      <c r="I2" s="931"/>
      <c r="J2" s="931"/>
      <c r="K2" s="931"/>
      <c r="L2" s="931"/>
    </row>
    <row r="3" spans="1:13" ht="16.5" customHeight="1" x14ac:dyDescent="0.25">
      <c r="A3" s="141"/>
      <c r="B3" s="141"/>
      <c r="C3" s="141"/>
      <c r="D3" s="141"/>
      <c r="E3" s="141"/>
      <c r="F3" s="141"/>
      <c r="G3" s="141"/>
      <c r="H3" s="141"/>
      <c r="I3" s="797"/>
      <c r="J3" s="797"/>
      <c r="K3" s="797"/>
      <c r="L3" s="797"/>
    </row>
    <row r="4" spans="1:13" s="12" customFormat="1" ht="28.5" customHeight="1" x14ac:dyDescent="0.2">
      <c r="A4" s="649" t="s">
        <v>141</v>
      </c>
      <c r="B4" s="649" t="s">
        <v>142</v>
      </c>
      <c r="C4" s="649" t="s">
        <v>143</v>
      </c>
      <c r="D4" s="666" t="s">
        <v>144</v>
      </c>
      <c r="E4" s="649" t="s">
        <v>140</v>
      </c>
      <c r="F4" s="650" t="s">
        <v>840</v>
      </c>
      <c r="G4" s="650" t="s">
        <v>841</v>
      </c>
      <c r="H4" s="650" t="s">
        <v>946</v>
      </c>
      <c r="I4" s="650" t="s">
        <v>145</v>
      </c>
      <c r="J4" s="650"/>
      <c r="K4" s="650"/>
      <c r="L4" s="650"/>
      <c r="M4" s="574"/>
    </row>
    <row r="5" spans="1:13" s="12" customFormat="1" ht="39" customHeight="1" x14ac:dyDescent="0.2">
      <c r="A5" s="649"/>
      <c r="B5" s="649"/>
      <c r="C5" s="649"/>
      <c r="D5" s="666"/>
      <c r="E5" s="649"/>
      <c r="F5" s="650"/>
      <c r="G5" s="650"/>
      <c r="H5" s="650"/>
      <c r="I5" s="654" t="s">
        <v>146</v>
      </c>
      <c r="J5" s="638" t="s">
        <v>836</v>
      </c>
      <c r="K5" s="638" t="s">
        <v>837</v>
      </c>
      <c r="L5" s="653" t="s">
        <v>838</v>
      </c>
      <c r="M5" s="574"/>
    </row>
    <row r="6" spans="1:13" s="12" customFormat="1" ht="27" customHeight="1" x14ac:dyDescent="0.2">
      <c r="A6" s="649"/>
      <c r="B6" s="649"/>
      <c r="C6" s="649"/>
      <c r="D6" s="666"/>
      <c r="E6" s="649"/>
      <c r="F6" s="650"/>
      <c r="G6" s="650"/>
      <c r="H6" s="650"/>
      <c r="I6" s="654"/>
      <c r="J6" s="638"/>
      <c r="K6" s="638"/>
      <c r="L6" s="654"/>
      <c r="M6" s="574"/>
    </row>
    <row r="7" spans="1:13" s="12" customFormat="1" ht="26.25" customHeight="1" x14ac:dyDescent="0.2">
      <c r="A7" s="649"/>
      <c r="B7" s="649"/>
      <c r="C7" s="649"/>
      <c r="D7" s="666"/>
      <c r="E7" s="649"/>
      <c r="F7" s="650"/>
      <c r="G7" s="650"/>
      <c r="H7" s="650"/>
      <c r="I7" s="655"/>
      <c r="J7" s="638"/>
      <c r="K7" s="638"/>
      <c r="L7" s="655"/>
      <c r="M7" s="574"/>
    </row>
    <row r="8" spans="1:13" s="12" customFormat="1" ht="23.25" customHeight="1" x14ac:dyDescent="0.2">
      <c r="A8" s="936" t="s">
        <v>265</v>
      </c>
      <c r="B8" s="937"/>
      <c r="C8" s="937"/>
      <c r="D8" s="937"/>
      <c r="E8" s="937"/>
      <c r="F8" s="937"/>
      <c r="G8" s="937"/>
      <c r="H8" s="937"/>
      <c r="I8" s="938"/>
      <c r="J8" s="392"/>
      <c r="K8" s="392"/>
      <c r="L8" s="392"/>
      <c r="M8" s="574"/>
    </row>
    <row r="9" spans="1:13" s="172" customFormat="1" ht="18.75" customHeight="1" x14ac:dyDescent="0.25">
      <c r="A9" s="142" t="s">
        <v>154</v>
      </c>
      <c r="B9" s="932" t="s">
        <v>467</v>
      </c>
      <c r="C9" s="933"/>
      <c r="D9" s="933"/>
      <c r="E9" s="933"/>
      <c r="F9" s="933"/>
      <c r="G9" s="933"/>
      <c r="H9" s="933"/>
      <c r="I9" s="933"/>
      <c r="J9" s="933"/>
      <c r="K9" s="933"/>
      <c r="L9" s="934"/>
      <c r="M9" s="564"/>
    </row>
    <row r="10" spans="1:13" s="172" customFormat="1" ht="31.5" customHeight="1" x14ac:dyDescent="0.25">
      <c r="A10" s="142" t="s">
        <v>154</v>
      </c>
      <c r="B10" s="142" t="s">
        <v>154</v>
      </c>
      <c r="C10" s="932" t="s">
        <v>468</v>
      </c>
      <c r="D10" s="933"/>
      <c r="E10" s="933"/>
      <c r="F10" s="933"/>
      <c r="G10" s="933"/>
      <c r="H10" s="933"/>
      <c r="I10" s="933"/>
      <c r="J10" s="933"/>
      <c r="K10" s="933"/>
      <c r="L10" s="934"/>
      <c r="M10" s="564"/>
    </row>
    <row r="11" spans="1:13" ht="44.25" customHeight="1" x14ac:dyDescent="0.25">
      <c r="A11" s="300" t="s">
        <v>154</v>
      </c>
      <c r="B11" s="300" t="s">
        <v>154</v>
      </c>
      <c r="C11" s="300" t="s">
        <v>154</v>
      </c>
      <c r="D11" s="935" t="s">
        <v>469</v>
      </c>
      <c r="E11" s="935" t="s">
        <v>17</v>
      </c>
      <c r="F11" s="939">
        <v>190.7</v>
      </c>
      <c r="G11" s="942">
        <v>190.7</v>
      </c>
      <c r="H11" s="930">
        <v>190.4</v>
      </c>
      <c r="I11" s="298" t="s">
        <v>290</v>
      </c>
      <c r="J11" s="298">
        <v>2680</v>
      </c>
      <c r="K11" s="298">
        <v>2758</v>
      </c>
      <c r="L11" s="941" t="s">
        <v>1116</v>
      </c>
      <c r="M11" s="575"/>
    </row>
    <row r="12" spans="1:13" ht="42.75" customHeight="1" x14ac:dyDescent="0.25">
      <c r="A12" s="300"/>
      <c r="B12" s="300"/>
      <c r="C12" s="300"/>
      <c r="D12" s="935"/>
      <c r="E12" s="935"/>
      <c r="F12" s="939"/>
      <c r="G12" s="942"/>
      <c r="H12" s="930"/>
      <c r="I12" s="298" t="s">
        <v>328</v>
      </c>
      <c r="J12" s="298">
        <v>1750</v>
      </c>
      <c r="K12" s="298">
        <v>1709</v>
      </c>
      <c r="L12" s="941"/>
      <c r="M12" s="575"/>
    </row>
    <row r="13" spans="1:13" ht="21" customHeight="1" x14ac:dyDescent="0.25">
      <c r="A13" s="300"/>
      <c r="B13" s="300"/>
      <c r="C13" s="300"/>
      <c r="D13" s="935"/>
      <c r="E13" s="935"/>
      <c r="F13" s="939"/>
      <c r="G13" s="942"/>
      <c r="H13" s="930"/>
      <c r="I13" s="940" t="s">
        <v>291</v>
      </c>
      <c r="J13" s="940">
        <v>2020</v>
      </c>
      <c r="K13" s="940">
        <v>2051</v>
      </c>
      <c r="L13" s="941"/>
      <c r="M13" s="575"/>
    </row>
    <row r="14" spans="1:13" ht="21" customHeight="1" x14ac:dyDescent="0.25">
      <c r="A14" s="300"/>
      <c r="B14" s="300"/>
      <c r="C14" s="300"/>
      <c r="D14" s="935"/>
      <c r="E14" s="935"/>
      <c r="F14" s="939"/>
      <c r="G14" s="942"/>
      <c r="H14" s="930"/>
      <c r="I14" s="940"/>
      <c r="J14" s="940"/>
      <c r="K14" s="940"/>
      <c r="L14" s="941"/>
      <c r="M14" s="575"/>
    </row>
    <row r="15" spans="1:13" ht="20.25" customHeight="1" x14ac:dyDescent="0.25">
      <c r="A15" s="300"/>
      <c r="B15" s="300"/>
      <c r="C15" s="300"/>
      <c r="D15" s="935"/>
      <c r="E15" s="935"/>
      <c r="F15" s="939"/>
      <c r="G15" s="942"/>
      <c r="H15" s="930"/>
      <c r="I15" s="940"/>
      <c r="J15" s="940"/>
      <c r="K15" s="940"/>
      <c r="L15" s="941"/>
      <c r="M15" s="575"/>
    </row>
    <row r="16" spans="1:13" ht="24.75" customHeight="1" x14ac:dyDescent="0.25">
      <c r="A16" s="300"/>
      <c r="B16" s="300"/>
      <c r="C16" s="300"/>
      <c r="D16" s="935"/>
      <c r="E16" s="935"/>
      <c r="F16" s="939"/>
      <c r="G16" s="942"/>
      <c r="H16" s="930"/>
      <c r="I16" s="940"/>
      <c r="J16" s="940"/>
      <c r="K16" s="940"/>
      <c r="L16" s="941"/>
      <c r="M16" s="575"/>
    </row>
    <row r="17" spans="1:13" ht="66.75" customHeight="1" x14ac:dyDescent="0.25">
      <c r="A17" s="300"/>
      <c r="B17" s="300"/>
      <c r="C17" s="300"/>
      <c r="D17" s="935"/>
      <c r="E17" s="935"/>
      <c r="F17" s="939"/>
      <c r="G17" s="942"/>
      <c r="H17" s="930"/>
      <c r="I17" s="298" t="s">
        <v>292</v>
      </c>
      <c r="J17" s="298">
        <v>30</v>
      </c>
      <c r="K17" s="298">
        <v>55</v>
      </c>
      <c r="L17" s="941"/>
      <c r="M17" s="575"/>
    </row>
    <row r="18" spans="1:13" ht="94.5" customHeight="1" x14ac:dyDescent="0.25">
      <c r="A18" s="300"/>
      <c r="B18" s="300"/>
      <c r="C18" s="300"/>
      <c r="D18" s="935"/>
      <c r="E18" s="935"/>
      <c r="F18" s="939"/>
      <c r="G18" s="942"/>
      <c r="H18" s="930"/>
      <c r="I18" s="298" t="s">
        <v>293</v>
      </c>
      <c r="J18" s="298">
        <v>90</v>
      </c>
      <c r="K18" s="298">
        <v>122</v>
      </c>
      <c r="L18" s="941"/>
      <c r="M18" s="575"/>
    </row>
    <row r="19" spans="1:13" ht="101.25" customHeight="1" x14ac:dyDescent="0.25">
      <c r="A19" s="300"/>
      <c r="B19" s="300"/>
      <c r="C19" s="300"/>
      <c r="D19" s="935"/>
      <c r="E19" s="935"/>
      <c r="F19" s="939"/>
      <c r="G19" s="942"/>
      <c r="H19" s="930"/>
      <c r="I19" s="298" t="s">
        <v>825</v>
      </c>
      <c r="J19" s="298">
        <v>55</v>
      </c>
      <c r="K19" s="298">
        <v>51</v>
      </c>
      <c r="L19" s="941"/>
      <c r="M19" s="575"/>
    </row>
    <row r="20" spans="1:13" ht="29.25" customHeight="1" x14ac:dyDescent="0.25">
      <c r="A20" s="300"/>
      <c r="B20" s="300"/>
      <c r="C20" s="300"/>
      <c r="D20" s="935"/>
      <c r="E20" s="935"/>
      <c r="F20" s="939"/>
      <c r="G20" s="942"/>
      <c r="H20" s="930"/>
      <c r="I20" s="298" t="s">
        <v>104</v>
      </c>
      <c r="J20" s="298">
        <v>125</v>
      </c>
      <c r="K20" s="298">
        <v>140</v>
      </c>
      <c r="L20" s="941"/>
      <c r="M20" s="575"/>
    </row>
    <row r="21" spans="1:13" ht="29.25" customHeight="1" x14ac:dyDescent="0.25">
      <c r="A21" s="300"/>
      <c r="B21" s="300"/>
      <c r="C21" s="300"/>
      <c r="D21" s="935"/>
      <c r="E21" s="935"/>
      <c r="F21" s="939"/>
      <c r="G21" s="942"/>
      <c r="H21" s="930"/>
      <c r="I21" s="298" t="s">
        <v>294</v>
      </c>
      <c r="J21" s="298">
        <v>37</v>
      </c>
      <c r="K21" s="298">
        <v>37</v>
      </c>
      <c r="L21" s="941"/>
      <c r="M21" s="575"/>
    </row>
    <row r="22" spans="1:13" ht="29.25" customHeight="1" x14ac:dyDescent="0.25">
      <c r="A22" s="300"/>
      <c r="B22" s="300"/>
      <c r="C22" s="300"/>
      <c r="D22" s="935"/>
      <c r="E22" s="935"/>
      <c r="F22" s="939"/>
      <c r="G22" s="942"/>
      <c r="H22" s="930"/>
      <c r="I22" s="300" t="s">
        <v>295</v>
      </c>
      <c r="J22" s="298">
        <v>7200</v>
      </c>
      <c r="K22" s="298">
        <v>6949</v>
      </c>
      <c r="L22" s="941"/>
      <c r="M22" s="575"/>
    </row>
    <row r="23" spans="1:13" ht="29.25" customHeight="1" x14ac:dyDescent="0.25">
      <c r="A23" s="300"/>
      <c r="B23" s="300"/>
      <c r="C23" s="300"/>
      <c r="D23" s="935"/>
      <c r="E23" s="935"/>
      <c r="F23" s="939"/>
      <c r="G23" s="942"/>
      <c r="H23" s="930"/>
      <c r="I23" s="300" t="s">
        <v>296</v>
      </c>
      <c r="J23" s="298">
        <v>800</v>
      </c>
      <c r="K23" s="298">
        <v>983</v>
      </c>
      <c r="L23" s="941"/>
      <c r="M23" s="575"/>
    </row>
    <row r="24" spans="1:13" ht="29.25" customHeight="1" x14ac:dyDescent="0.25">
      <c r="A24" s="143" t="s">
        <v>154</v>
      </c>
      <c r="B24" s="143" t="s">
        <v>154</v>
      </c>
      <c r="C24" s="143" t="s">
        <v>155</v>
      </c>
      <c r="D24" s="300" t="s">
        <v>326</v>
      </c>
      <c r="E24" s="300" t="s">
        <v>17</v>
      </c>
      <c r="F24" s="297">
        <v>22.1</v>
      </c>
      <c r="G24" s="137">
        <v>22.1</v>
      </c>
      <c r="H24" s="625">
        <v>22.1</v>
      </c>
      <c r="I24" s="144" t="s">
        <v>327</v>
      </c>
      <c r="J24" s="189">
        <v>100</v>
      </c>
      <c r="K24" s="189">
        <v>100</v>
      </c>
      <c r="L24" s="300" t="s">
        <v>912</v>
      </c>
      <c r="M24" s="575"/>
    </row>
    <row r="25" spans="1:13" ht="63" customHeight="1" x14ac:dyDescent="0.25">
      <c r="A25" s="143" t="s">
        <v>154</v>
      </c>
      <c r="B25" s="143" t="s">
        <v>154</v>
      </c>
      <c r="C25" s="143" t="s">
        <v>156</v>
      </c>
      <c r="D25" s="300" t="s">
        <v>744</v>
      </c>
      <c r="E25" s="300" t="s">
        <v>2</v>
      </c>
      <c r="F25" s="297">
        <v>3</v>
      </c>
      <c r="G25" s="137">
        <v>3</v>
      </c>
      <c r="H25" s="625">
        <v>3</v>
      </c>
      <c r="I25" s="265" t="s">
        <v>206</v>
      </c>
      <c r="J25" s="189">
        <v>1</v>
      </c>
      <c r="K25" s="189">
        <v>1</v>
      </c>
      <c r="L25" s="265" t="s">
        <v>1117</v>
      </c>
      <c r="M25" s="575"/>
    </row>
    <row r="26" spans="1:13" ht="21" customHeight="1" x14ac:dyDescent="0.25">
      <c r="A26" s="300" t="s">
        <v>154</v>
      </c>
      <c r="B26" s="300" t="s">
        <v>154</v>
      </c>
      <c r="C26" s="927" t="s">
        <v>147</v>
      </c>
      <c r="D26" s="927"/>
      <c r="E26" s="927"/>
      <c r="F26" s="145">
        <f>+F11+F24+F25</f>
        <v>215.79999999999998</v>
      </c>
      <c r="G26" s="481">
        <f>+G11+G24+G25</f>
        <v>215.79999999999998</v>
      </c>
      <c r="H26" s="145">
        <f>+H11+H24+H25</f>
        <v>215.5</v>
      </c>
      <c r="I26" s="142"/>
      <c r="J26" s="299"/>
      <c r="K26" s="299"/>
      <c r="L26" s="142"/>
      <c r="M26" s="575"/>
    </row>
    <row r="27" spans="1:13" ht="34.5" customHeight="1" x14ac:dyDescent="0.25">
      <c r="A27" s="300" t="s">
        <v>154</v>
      </c>
      <c r="B27" s="300" t="s">
        <v>155</v>
      </c>
      <c r="C27" s="932" t="s">
        <v>466</v>
      </c>
      <c r="D27" s="933"/>
      <c r="E27" s="933"/>
      <c r="F27" s="933"/>
      <c r="G27" s="933"/>
      <c r="H27" s="933"/>
      <c r="I27" s="933"/>
      <c r="J27" s="933"/>
      <c r="K27" s="933"/>
      <c r="L27" s="934"/>
      <c r="M27" s="575"/>
    </row>
    <row r="28" spans="1:13" ht="72.75" customHeight="1" x14ac:dyDescent="0.25">
      <c r="A28" s="300" t="s">
        <v>154</v>
      </c>
      <c r="B28" s="300" t="s">
        <v>155</v>
      </c>
      <c r="C28" s="300" t="s">
        <v>154</v>
      </c>
      <c r="D28" s="300" t="s">
        <v>177</v>
      </c>
      <c r="E28" s="300" t="s">
        <v>17</v>
      </c>
      <c r="F28" s="297">
        <v>358</v>
      </c>
      <c r="G28" s="137">
        <v>358</v>
      </c>
      <c r="H28" s="625">
        <v>359.9</v>
      </c>
      <c r="I28" s="300" t="s">
        <v>198</v>
      </c>
      <c r="J28" s="146">
        <v>40</v>
      </c>
      <c r="K28" s="146">
        <v>43.14</v>
      </c>
      <c r="L28" s="596" t="s">
        <v>913</v>
      </c>
      <c r="M28" s="575"/>
    </row>
    <row r="29" spans="1:13" ht="95.25" customHeight="1" x14ac:dyDescent="0.25">
      <c r="A29" s="147" t="s">
        <v>154</v>
      </c>
      <c r="B29" s="147" t="s">
        <v>155</v>
      </c>
      <c r="C29" s="148" t="s">
        <v>155</v>
      </c>
      <c r="D29" s="300" t="s">
        <v>540</v>
      </c>
      <c r="E29" s="300" t="s">
        <v>2</v>
      </c>
      <c r="F29" s="137">
        <v>60</v>
      </c>
      <c r="G29" s="137">
        <v>125</v>
      </c>
      <c r="H29" s="625">
        <v>125</v>
      </c>
      <c r="I29" s="300" t="s">
        <v>826</v>
      </c>
      <c r="J29" s="385">
        <v>15</v>
      </c>
      <c r="K29" s="146">
        <v>15</v>
      </c>
      <c r="L29" s="596" t="s">
        <v>1118</v>
      </c>
      <c r="M29" s="575"/>
    </row>
    <row r="30" spans="1:13" ht="69.75" customHeight="1" x14ac:dyDescent="0.25">
      <c r="A30" s="147" t="s">
        <v>154</v>
      </c>
      <c r="B30" s="147" t="s">
        <v>155</v>
      </c>
      <c r="C30" s="148" t="s">
        <v>156</v>
      </c>
      <c r="D30" s="300" t="s">
        <v>1107</v>
      </c>
      <c r="E30" s="300" t="s">
        <v>5</v>
      </c>
      <c r="F30" s="137">
        <v>50</v>
      </c>
      <c r="G30" s="137">
        <v>0</v>
      </c>
      <c r="H30" s="625">
        <v>0</v>
      </c>
      <c r="I30" s="300" t="s">
        <v>1108</v>
      </c>
      <c r="J30" s="146"/>
      <c r="K30" s="529"/>
      <c r="L30" s="635" t="s">
        <v>1189</v>
      </c>
      <c r="M30" s="575"/>
    </row>
    <row r="31" spans="1:13" ht="99.75" customHeight="1" x14ac:dyDescent="0.25">
      <c r="A31" s="453" t="s">
        <v>154</v>
      </c>
      <c r="B31" s="453" t="s">
        <v>155</v>
      </c>
      <c r="C31" s="452" t="s">
        <v>157</v>
      </c>
      <c r="D31" s="451" t="s">
        <v>691</v>
      </c>
      <c r="E31" s="197" t="s">
        <v>2</v>
      </c>
      <c r="F31" s="137">
        <v>10</v>
      </c>
      <c r="G31" s="137">
        <v>14</v>
      </c>
      <c r="H31" s="625">
        <v>13.8</v>
      </c>
      <c r="I31" s="451" t="s">
        <v>1190</v>
      </c>
      <c r="J31" s="454" t="s">
        <v>402</v>
      </c>
      <c r="K31" s="454" t="s">
        <v>402</v>
      </c>
      <c r="L31" s="597" t="s">
        <v>1119</v>
      </c>
      <c r="M31" s="575"/>
    </row>
    <row r="32" spans="1:13" ht="18.75" customHeight="1" x14ac:dyDescent="0.25">
      <c r="A32" s="146" t="s">
        <v>154</v>
      </c>
      <c r="B32" s="299" t="s">
        <v>155</v>
      </c>
      <c r="C32" s="927" t="s">
        <v>147</v>
      </c>
      <c r="D32" s="927"/>
      <c r="E32" s="927"/>
      <c r="F32" s="383">
        <f>SUM(F28:F31)</f>
        <v>478</v>
      </c>
      <c r="G32" s="383">
        <f>SUM(G28:G31)</f>
        <v>497</v>
      </c>
      <c r="H32" s="383">
        <f>SUM(H28:H31)</f>
        <v>498.7</v>
      </c>
      <c r="I32" s="300"/>
      <c r="J32" s="146"/>
      <c r="K32" s="146"/>
      <c r="L32" s="300"/>
      <c r="M32" s="575"/>
    </row>
    <row r="33" spans="1:13" ht="15.75" customHeight="1" x14ac:dyDescent="0.25">
      <c r="A33" s="146" t="s">
        <v>154</v>
      </c>
      <c r="B33" s="927" t="s">
        <v>148</v>
      </c>
      <c r="C33" s="927"/>
      <c r="D33" s="927"/>
      <c r="E33" s="927"/>
      <c r="F33" s="383">
        <f>+F32+F26</f>
        <v>693.8</v>
      </c>
      <c r="G33" s="383">
        <f>+G32+G26</f>
        <v>712.8</v>
      </c>
      <c r="H33" s="383">
        <f>+H32+H26</f>
        <v>714.2</v>
      </c>
      <c r="I33" s="300"/>
      <c r="J33" s="146"/>
      <c r="K33" s="146"/>
      <c r="L33" s="300"/>
      <c r="M33" s="575"/>
    </row>
    <row r="34" spans="1:13" ht="20.25" customHeight="1" x14ac:dyDescent="0.25">
      <c r="A34" s="928" t="s">
        <v>149</v>
      </c>
      <c r="B34" s="928"/>
      <c r="C34" s="928"/>
      <c r="D34" s="928"/>
      <c r="E34" s="928"/>
      <c r="F34" s="223">
        <f t="shared" ref="F34:H34" si="0">+F33</f>
        <v>693.8</v>
      </c>
      <c r="G34" s="223">
        <f t="shared" si="0"/>
        <v>712.8</v>
      </c>
      <c r="H34" s="223">
        <f t="shared" si="0"/>
        <v>714.2</v>
      </c>
      <c r="I34" s="573"/>
      <c r="J34" s="394"/>
      <c r="K34" s="394"/>
      <c r="L34" s="433"/>
    </row>
    <row r="35" spans="1:13" ht="13.5" customHeight="1" x14ac:dyDescent="0.25">
      <c r="A35" s="714" t="s">
        <v>169</v>
      </c>
      <c r="B35" s="714"/>
      <c r="C35" s="714"/>
      <c r="D35" s="714"/>
      <c r="E35" s="714"/>
      <c r="F35" s="629"/>
      <c r="G35" s="629"/>
      <c r="H35" s="629"/>
      <c r="I35" s="573"/>
      <c r="J35" s="224"/>
      <c r="K35" s="224"/>
      <c r="L35" s="433"/>
    </row>
    <row r="36" spans="1:13" ht="18" customHeight="1" x14ac:dyDescent="0.25">
      <c r="A36" s="929" t="s">
        <v>19</v>
      </c>
      <c r="B36" s="929"/>
      <c r="C36" s="929"/>
      <c r="D36" s="929"/>
      <c r="E36" s="929"/>
      <c r="F36" s="223">
        <f t="shared" ref="F36:H36" si="1">+F37+F38</f>
        <v>643.79999999999995</v>
      </c>
      <c r="G36" s="223">
        <f t="shared" si="1"/>
        <v>712.8</v>
      </c>
      <c r="H36" s="223">
        <f t="shared" si="1"/>
        <v>714.2</v>
      </c>
      <c r="I36" s="573"/>
      <c r="J36" s="224"/>
      <c r="K36" s="224"/>
      <c r="L36" s="433"/>
    </row>
    <row r="37" spans="1:13" ht="12.75" customHeight="1" x14ac:dyDescent="0.25">
      <c r="A37" s="921" t="s">
        <v>207</v>
      </c>
      <c r="B37" s="921"/>
      <c r="C37" s="921"/>
      <c r="D37" s="921"/>
      <c r="E37" s="921"/>
      <c r="F37" s="139">
        <f>+F29+F31+F25</f>
        <v>73</v>
      </c>
      <c r="G37" s="138">
        <f>+G29+G31+G25</f>
        <v>142</v>
      </c>
      <c r="H37" s="626">
        <f>+H29+H31+H25</f>
        <v>141.80000000000001</v>
      </c>
      <c r="I37" s="573"/>
      <c r="J37" s="224"/>
      <c r="K37" s="224"/>
      <c r="L37" s="433"/>
    </row>
    <row r="38" spans="1:13" ht="12.75" customHeight="1" x14ac:dyDescent="0.25">
      <c r="A38" s="921" t="s">
        <v>208</v>
      </c>
      <c r="B38" s="921"/>
      <c r="C38" s="921"/>
      <c r="D38" s="921"/>
      <c r="E38" s="921"/>
      <c r="F38" s="139">
        <f>+F28+F24+F11</f>
        <v>570.79999999999995</v>
      </c>
      <c r="G38" s="138">
        <f>+G28+G24+G11</f>
        <v>570.79999999999995</v>
      </c>
      <c r="H38" s="626">
        <f>+H28+H24+H11</f>
        <v>572.4</v>
      </c>
      <c r="I38" s="573"/>
      <c r="J38" s="224"/>
      <c r="K38" s="224"/>
      <c r="L38" s="433"/>
    </row>
    <row r="39" spans="1:13" ht="12.75" customHeight="1" x14ac:dyDescent="0.25">
      <c r="A39" s="921" t="s">
        <v>209</v>
      </c>
      <c r="B39" s="921"/>
      <c r="C39" s="921"/>
      <c r="D39" s="921"/>
      <c r="E39" s="921"/>
      <c r="F39" s="139"/>
      <c r="G39" s="138"/>
      <c r="H39" s="626"/>
      <c r="I39" s="573"/>
      <c r="J39" s="224"/>
      <c r="K39" s="224"/>
      <c r="L39" s="433"/>
    </row>
    <row r="40" spans="1:13" ht="12.75" customHeight="1" x14ac:dyDescent="0.25">
      <c r="A40" s="921" t="s">
        <v>210</v>
      </c>
      <c r="B40" s="921"/>
      <c r="C40" s="921"/>
      <c r="D40" s="921"/>
      <c r="E40" s="921"/>
      <c r="F40" s="139"/>
      <c r="G40" s="138"/>
      <c r="H40" s="626"/>
      <c r="I40" s="573"/>
      <c r="J40" s="224"/>
      <c r="K40" s="224"/>
      <c r="L40" s="433"/>
    </row>
    <row r="41" spans="1:13" ht="12.75" customHeight="1" x14ac:dyDescent="0.25">
      <c r="A41" s="921" t="s">
        <v>211</v>
      </c>
      <c r="B41" s="921"/>
      <c r="C41" s="921"/>
      <c r="D41" s="921"/>
      <c r="E41" s="921"/>
      <c r="F41" s="139"/>
      <c r="G41" s="138"/>
      <c r="H41" s="626"/>
      <c r="I41" s="573"/>
      <c r="J41" s="224"/>
      <c r="K41" s="224"/>
      <c r="L41" s="433"/>
    </row>
    <row r="42" spans="1:13" ht="15" customHeight="1" x14ac:dyDescent="0.25">
      <c r="A42" s="921" t="s">
        <v>212</v>
      </c>
      <c r="B42" s="921"/>
      <c r="C42" s="921"/>
      <c r="D42" s="921"/>
      <c r="E42" s="921"/>
      <c r="F42" s="225"/>
      <c r="G42" s="482"/>
      <c r="H42" s="630"/>
      <c r="I42" s="573"/>
      <c r="J42" s="224"/>
      <c r="K42" s="224"/>
      <c r="L42" s="433"/>
    </row>
    <row r="43" spans="1:13" ht="17.25" customHeight="1" x14ac:dyDescent="0.25">
      <c r="A43" s="926" t="s">
        <v>18</v>
      </c>
      <c r="B43" s="926"/>
      <c r="C43" s="926"/>
      <c r="D43" s="926"/>
      <c r="E43" s="926"/>
      <c r="F43" s="226">
        <f t="shared" ref="F43:H43" si="2">SUM(F44:F47)</f>
        <v>50</v>
      </c>
      <c r="G43" s="226">
        <f t="shared" si="2"/>
        <v>0</v>
      </c>
      <c r="H43" s="226">
        <f t="shared" si="2"/>
        <v>0</v>
      </c>
      <c r="I43" s="573"/>
      <c r="J43" s="224"/>
      <c r="K43" s="224"/>
      <c r="L43" s="433"/>
    </row>
    <row r="44" spans="1:13" ht="12.75" customHeight="1" x14ac:dyDescent="0.25">
      <c r="A44" s="921" t="s">
        <v>213</v>
      </c>
      <c r="B44" s="921"/>
      <c r="C44" s="921"/>
      <c r="D44" s="921"/>
      <c r="E44" s="921"/>
      <c r="F44" s="139"/>
      <c r="G44" s="138"/>
      <c r="H44" s="626"/>
      <c r="I44" s="573"/>
      <c r="J44" s="224"/>
      <c r="K44" s="224"/>
      <c r="L44" s="433"/>
    </row>
    <row r="45" spans="1:13" ht="12.75" customHeight="1" x14ac:dyDescent="0.25">
      <c r="A45" s="921" t="s">
        <v>214</v>
      </c>
      <c r="B45" s="921"/>
      <c r="C45" s="921"/>
      <c r="D45" s="921"/>
      <c r="E45" s="921"/>
      <c r="F45" s="139">
        <f>+F30</f>
        <v>50</v>
      </c>
      <c r="G45" s="139">
        <f t="shared" ref="G45:H45" si="3">+G30</f>
        <v>0</v>
      </c>
      <c r="H45" s="626">
        <f t="shared" si="3"/>
        <v>0</v>
      </c>
      <c r="I45" s="573"/>
      <c r="J45" s="224"/>
      <c r="K45" s="224"/>
      <c r="L45" s="433"/>
    </row>
    <row r="46" spans="1:13" ht="12.75" customHeight="1" x14ac:dyDescent="0.25">
      <c r="A46" s="921" t="s">
        <v>215</v>
      </c>
      <c r="B46" s="921"/>
      <c r="C46" s="921"/>
      <c r="D46" s="921"/>
      <c r="E46" s="921"/>
      <c r="F46" s="139"/>
      <c r="G46" s="138"/>
      <c r="H46" s="626"/>
      <c r="I46" s="573"/>
      <c r="J46" s="224"/>
      <c r="K46" s="224"/>
      <c r="L46" s="433"/>
    </row>
    <row r="47" spans="1:13" ht="12.75" customHeight="1" x14ac:dyDescent="0.25">
      <c r="A47" s="921" t="s">
        <v>216</v>
      </c>
      <c r="B47" s="921"/>
      <c r="C47" s="921"/>
      <c r="D47" s="921"/>
      <c r="E47" s="921"/>
      <c r="F47" s="139"/>
      <c r="G47" s="138"/>
      <c r="H47" s="626"/>
      <c r="I47" s="573"/>
      <c r="J47" s="224"/>
      <c r="K47" s="224"/>
      <c r="L47" s="433"/>
    </row>
    <row r="48" spans="1:13" s="18" customFormat="1" ht="17.25" customHeight="1" x14ac:dyDescent="0.25">
      <c r="A48" s="676" t="s">
        <v>1191</v>
      </c>
      <c r="B48" s="676"/>
      <c r="C48" s="676"/>
      <c r="D48" s="676"/>
      <c r="E48" s="676"/>
      <c r="F48" s="676"/>
      <c r="G48" s="676"/>
      <c r="H48" s="676"/>
      <c r="I48" s="614"/>
      <c r="J48" s="615"/>
      <c r="K48" s="615"/>
      <c r="L48" s="614"/>
      <c r="M48" s="616"/>
    </row>
    <row r="49" spans="1:9" s="395" customFormat="1" ht="17.25" customHeight="1" x14ac:dyDescent="0.25">
      <c r="A49" s="676" t="s">
        <v>1192</v>
      </c>
      <c r="B49" s="676"/>
      <c r="C49" s="676"/>
      <c r="D49" s="676"/>
      <c r="E49" s="676"/>
      <c r="F49" s="676"/>
      <c r="G49" s="676"/>
      <c r="H49" s="676"/>
      <c r="I49" s="617"/>
    </row>
  </sheetData>
  <mergeCells count="48">
    <mergeCell ref="C27:L27"/>
    <mergeCell ref="J1:L1"/>
    <mergeCell ref="A49:H49"/>
    <mergeCell ref="A48:H48"/>
    <mergeCell ref="G11:G23"/>
    <mergeCell ref="J5:J7"/>
    <mergeCell ref="J13:J16"/>
    <mergeCell ref="A41:E41"/>
    <mergeCell ref="A47:E47"/>
    <mergeCell ref="C32:E32"/>
    <mergeCell ref="A46:E46"/>
    <mergeCell ref="A38:E38"/>
    <mergeCell ref="A44:E44"/>
    <mergeCell ref="A45:E45"/>
    <mergeCell ref="A37:E37"/>
    <mergeCell ref="H4:H7"/>
    <mergeCell ref="H11:H23"/>
    <mergeCell ref="C26:E26"/>
    <mergeCell ref="A2:L2"/>
    <mergeCell ref="C10:L10"/>
    <mergeCell ref="E11:E23"/>
    <mergeCell ref="A8:I8"/>
    <mergeCell ref="B9:L9"/>
    <mergeCell ref="D11:D23"/>
    <mergeCell ref="F11:F23"/>
    <mergeCell ref="I4:L4"/>
    <mergeCell ref="I13:I16"/>
    <mergeCell ref="L11:L23"/>
    <mergeCell ref="K5:K7"/>
    <mergeCell ref="K13:K16"/>
    <mergeCell ref="I5:I7"/>
    <mergeCell ref="L5:L7"/>
    <mergeCell ref="A43:E43"/>
    <mergeCell ref="B33:E33"/>
    <mergeCell ref="A42:E42"/>
    <mergeCell ref="I3:L3"/>
    <mergeCell ref="A4:A7"/>
    <mergeCell ref="B4:B7"/>
    <mergeCell ref="C4:C7"/>
    <mergeCell ref="D4:D7"/>
    <mergeCell ref="E4:E7"/>
    <mergeCell ref="F4:F7"/>
    <mergeCell ref="G4:G7"/>
    <mergeCell ref="A34:E34"/>
    <mergeCell ref="A40:E40"/>
    <mergeCell ref="A36:E36"/>
    <mergeCell ref="A39:E39"/>
    <mergeCell ref="A35:E35"/>
  </mergeCells>
  <phoneticPr fontId="17" type="noConversion"/>
  <pageMargins left="0.19685039370078741" right="0.19685039370078741" top="0.59055118110236227" bottom="0.19685039370078741" header="0" footer="0"/>
  <pageSetup paperSize="9" scale="8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Įvardinti diapazonai</vt:lpstr>
      </vt:variant>
      <vt:variant>
        <vt:i4>13</vt:i4>
      </vt:variant>
    </vt:vector>
  </HeadingPairs>
  <TitlesOfParts>
    <vt:vector size="25" baseType="lpstr">
      <vt:lpstr>01šviet.</vt:lpstr>
      <vt:lpstr>02sveikat.</vt:lpstr>
      <vt:lpstr>03social.</vt:lpstr>
      <vt:lpstr>04sport.</vt:lpstr>
      <vt:lpstr>05kultura</vt:lpstr>
      <vt:lpstr>06turizm_paveld</vt:lpstr>
      <vt:lpstr>07Infrastr.</vt:lpstr>
      <vt:lpstr>08aplinkosauga</vt:lpstr>
      <vt:lpstr>09ž.ū.</vt:lpstr>
      <vt:lpstr>10verslas</vt:lpstr>
      <vt:lpstr>11valdym.</vt:lpstr>
      <vt:lpstr>Finansavimas iš viso</vt:lpstr>
      <vt:lpstr>'01šviet.'!Print_Area</vt:lpstr>
      <vt:lpstr>'02sveikat.'!Print_Area</vt:lpstr>
      <vt:lpstr>'03social.'!Print_Area</vt:lpstr>
      <vt:lpstr>'04sport.'!Print_Area</vt:lpstr>
      <vt:lpstr>'05kultura'!Print_Area</vt:lpstr>
      <vt:lpstr>'06turizm_paveld'!Print_Area</vt:lpstr>
      <vt:lpstr>'07Infrastr.'!Print_Area</vt:lpstr>
      <vt:lpstr>'08aplinkosauga'!Print_Area</vt:lpstr>
      <vt:lpstr>'09ž.ū.'!Print_Area</vt:lpstr>
      <vt:lpstr>'10verslas'!Print_Area</vt:lpstr>
      <vt:lpstr>'11valdym.'!Print_Area</vt:lpstr>
      <vt:lpstr>'Finansavimas iš viso'!Print_Area</vt:lpstr>
      <vt:lpstr>'07Infrastr.'!Print_Titles</vt:lpstr>
    </vt:vector>
  </TitlesOfParts>
  <Company>Kedainių raj. sav.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Aušra</dc:creator>
  <cp:lastModifiedBy>Vartotoja</cp:lastModifiedBy>
  <cp:lastPrinted>2023-05-10T14:59:56Z</cp:lastPrinted>
  <dcterms:created xsi:type="dcterms:W3CDTF">2008-01-09T09:46:52Z</dcterms:created>
  <dcterms:modified xsi:type="dcterms:W3CDTF">2023-05-30T08:19:12Z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