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artotoja\Desktop\45 POSĖDIS\SP\"/>
    </mc:Choice>
  </mc:AlternateContent>
  <bookViews>
    <workbookView xWindow="0" yWindow="0" windowWidth="19200" windowHeight="7248" tabRatio="988"/>
  </bookViews>
  <sheets>
    <sheet name="01šviet." sheetId="26" r:id="rId1"/>
    <sheet name="02sveikat." sheetId="27" r:id="rId2"/>
    <sheet name="03social." sheetId="28" r:id="rId3"/>
    <sheet name="04sport." sheetId="29" r:id="rId4"/>
    <sheet name="05kultura" sheetId="30" r:id="rId5"/>
    <sheet name="06turizm_paveld" sheetId="31" r:id="rId6"/>
    <sheet name="07Infrastr." sheetId="32" r:id="rId7"/>
    <sheet name="08aplinkosauga" sheetId="33" r:id="rId8"/>
    <sheet name="09ž.ū." sheetId="34" r:id="rId9"/>
    <sheet name="10verslas" sheetId="35" r:id="rId10"/>
    <sheet name="11valdym." sheetId="36" r:id="rId11"/>
    <sheet name="Lešu poreikis iš viso" sheetId="40" r:id="rId12"/>
  </sheets>
  <definedNames>
    <definedName name="_xlnm._FilterDatabase" localSheetId="0" hidden="1">'01šviet.'!$A$8:$M$94</definedName>
    <definedName name="_xlnm._FilterDatabase" localSheetId="2" hidden="1">'03social.'!$A$8:$AF$107</definedName>
    <definedName name="_xlnm._FilterDatabase" localSheetId="5" hidden="1">'06turizm_paveld'!$A$8:$M$62</definedName>
    <definedName name="_xlnm._FilterDatabase" localSheetId="6" hidden="1">'07Infrastr.'!$A$8:$M$144</definedName>
    <definedName name="_xlnm.Print_Area" localSheetId="0">'01šviet.'!$A$1:$M$95</definedName>
    <definedName name="_xlnm.Print_Area" localSheetId="1">'02sveikat.'!$A$1:$M$74</definedName>
    <definedName name="_xlnm.Print_Area" localSheetId="2">'03social.'!$A$1:$M$107</definedName>
    <definedName name="_xlnm.Print_Area" localSheetId="3">'04sport.'!$A$2:$M$67</definedName>
    <definedName name="_xlnm.Print_Area" localSheetId="4">'05kultura'!$A$1:$M$104</definedName>
    <definedName name="_xlnm.Print_Area" localSheetId="5">'06turizm_paveld'!$A$1:$M$62</definedName>
    <definedName name="_xlnm.Print_Area" localSheetId="6">'07Infrastr.'!$A$1:$M$144</definedName>
    <definedName name="_xlnm.Print_Area" localSheetId="7">'08aplinkosauga'!$A$1:$M$67</definedName>
    <definedName name="_xlnm.Print_Area" localSheetId="8">'09ž.ū.'!$A$1:$M$60</definedName>
    <definedName name="_xlnm.Print_Area" localSheetId="9">'10verslas'!$A$1:$M$42</definedName>
    <definedName name="_xlnm.Print_Area" localSheetId="10">'11valdym.'!$A$1:$M$87</definedName>
    <definedName name="_xlnm.Print_Area" localSheetId="11">'Lešu poreikis iš viso'!$A$1:$I$22</definedName>
    <definedName name="_xlnm.Print_Titles" localSheetId="6">'07Infrastr.'!$4:$8</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63" i="29" l="1"/>
  <c r="H63" i="29"/>
  <c r="I63" i="29"/>
  <c r="F63" i="29"/>
  <c r="G56" i="29"/>
  <c r="H56" i="29"/>
  <c r="I56" i="29"/>
  <c r="F56" i="29"/>
  <c r="G51" i="29"/>
  <c r="H51" i="29"/>
  <c r="I51" i="29"/>
  <c r="F51" i="29"/>
  <c r="I54" i="31"/>
  <c r="G54" i="31"/>
  <c r="H54" i="31"/>
  <c r="F54" i="31"/>
  <c r="G84" i="26"/>
  <c r="H84" i="26"/>
  <c r="I84" i="26"/>
  <c r="F84" i="26"/>
  <c r="G85" i="26"/>
  <c r="G51" i="34" l="1"/>
  <c r="H51" i="34"/>
  <c r="I51" i="34"/>
  <c r="F51" i="34"/>
  <c r="G58" i="34"/>
  <c r="H58" i="34"/>
  <c r="I58" i="34"/>
  <c r="F58" i="34"/>
  <c r="G111" i="32"/>
  <c r="H111" i="32"/>
  <c r="I111" i="32"/>
  <c r="F111" i="32"/>
  <c r="G110" i="32"/>
  <c r="H110" i="32"/>
  <c r="I110" i="32"/>
  <c r="F110" i="32"/>
  <c r="I20" i="33" l="1"/>
  <c r="G124" i="32" l="1"/>
  <c r="H124" i="32"/>
  <c r="I124" i="32"/>
  <c r="F124" i="32"/>
  <c r="F52" i="31"/>
  <c r="G100" i="30"/>
  <c r="H100" i="30"/>
  <c r="I100" i="30"/>
  <c r="F100" i="30"/>
  <c r="G93" i="30"/>
  <c r="H93" i="30"/>
  <c r="I93" i="30"/>
  <c r="F93" i="30"/>
  <c r="G18" i="32"/>
  <c r="H18" i="32"/>
  <c r="I18" i="32"/>
  <c r="F18" i="32"/>
  <c r="F17" i="32"/>
  <c r="G59" i="31"/>
  <c r="H59" i="31"/>
  <c r="I59" i="31"/>
  <c r="F59" i="31"/>
  <c r="G52" i="31"/>
  <c r="H52" i="31"/>
  <c r="I52" i="31"/>
  <c r="G41" i="31"/>
  <c r="H41" i="31"/>
  <c r="I41" i="31"/>
  <c r="F41" i="31"/>
  <c r="G60" i="31" l="1"/>
  <c r="H60" i="31"/>
  <c r="I60" i="31"/>
  <c r="F60" i="31"/>
  <c r="G97" i="28"/>
  <c r="H97" i="28"/>
  <c r="I97" i="28"/>
  <c r="F97" i="28"/>
  <c r="F92" i="28"/>
  <c r="I17" i="32"/>
  <c r="H17" i="32"/>
  <c r="G17" i="32"/>
  <c r="G98" i="28" l="1"/>
  <c r="H98" i="28"/>
  <c r="I98" i="28"/>
  <c r="F98" i="28"/>
  <c r="G105" i="28"/>
  <c r="H105" i="28"/>
  <c r="I105" i="28"/>
  <c r="F105" i="28"/>
  <c r="G31" i="35" l="1"/>
  <c r="H31" i="35"/>
  <c r="I31" i="35"/>
  <c r="G77" i="36" l="1"/>
  <c r="H77" i="36"/>
  <c r="I77" i="36"/>
  <c r="F77" i="36"/>
  <c r="G58" i="33" l="1"/>
  <c r="H58" i="33"/>
  <c r="I58" i="33"/>
  <c r="F58" i="33"/>
  <c r="G57" i="33"/>
  <c r="H57" i="33"/>
  <c r="I57" i="33"/>
  <c r="F57" i="33"/>
  <c r="G113" i="32"/>
  <c r="H113" i="32"/>
  <c r="I113" i="32"/>
  <c r="F113" i="32"/>
  <c r="G81" i="32"/>
  <c r="F81" i="32"/>
  <c r="G80" i="32"/>
  <c r="H80" i="32"/>
  <c r="I80" i="32"/>
  <c r="F80" i="32"/>
  <c r="G79" i="32"/>
  <c r="H79" i="32"/>
  <c r="I79" i="32"/>
  <c r="F79" i="32"/>
  <c r="G101" i="30"/>
  <c r="H101" i="30"/>
  <c r="I101" i="30"/>
  <c r="F101" i="30"/>
  <c r="G104" i="28"/>
  <c r="H104" i="28"/>
  <c r="I104" i="28"/>
  <c r="F104" i="28"/>
  <c r="G72" i="27"/>
  <c r="H72" i="27"/>
  <c r="I72" i="27"/>
  <c r="F72" i="27"/>
  <c r="G63" i="27"/>
  <c r="H63" i="27"/>
  <c r="I63" i="27"/>
  <c r="F63" i="27"/>
  <c r="G50" i="34"/>
  <c r="H50" i="34"/>
  <c r="I50" i="34"/>
  <c r="F50" i="34"/>
  <c r="G27" i="34"/>
  <c r="H27" i="34"/>
  <c r="I27" i="34"/>
  <c r="F27" i="34"/>
  <c r="G78" i="32"/>
  <c r="F78" i="32"/>
  <c r="F49" i="34" l="1"/>
  <c r="G54" i="34"/>
  <c r="G49" i="34" s="1"/>
  <c r="H54" i="34"/>
  <c r="I54" i="34"/>
  <c r="G45" i="34"/>
  <c r="H45" i="34"/>
  <c r="I45" i="34"/>
  <c r="F45" i="34"/>
  <c r="I49" i="34"/>
  <c r="F123" i="32"/>
  <c r="I123" i="32"/>
  <c r="H123" i="32"/>
  <c r="G123" i="32"/>
  <c r="G82" i="32"/>
  <c r="H82" i="32"/>
  <c r="I82" i="32"/>
  <c r="F82" i="32"/>
  <c r="G97" i="30"/>
  <c r="H97" i="30"/>
  <c r="I97" i="30"/>
  <c r="F97" i="30"/>
  <c r="G60" i="29"/>
  <c r="H60" i="29"/>
  <c r="I60" i="29"/>
  <c r="F60" i="29"/>
  <c r="G78" i="36"/>
  <c r="H78" i="36"/>
  <c r="I78" i="36"/>
  <c r="F78" i="36"/>
  <c r="G82" i="28"/>
  <c r="H82" i="28"/>
  <c r="I82" i="28"/>
  <c r="F82" i="28"/>
  <c r="H49" i="34" l="1"/>
  <c r="G88" i="26"/>
  <c r="H88" i="26"/>
  <c r="I88" i="26"/>
  <c r="F88" i="26"/>
  <c r="G83" i="36"/>
  <c r="H83" i="36"/>
  <c r="I83" i="36"/>
  <c r="G21" i="36"/>
  <c r="H21" i="36"/>
  <c r="I21" i="36"/>
  <c r="G54" i="36"/>
  <c r="H54" i="36"/>
  <c r="I54" i="36"/>
  <c r="G42" i="33"/>
  <c r="H42" i="33"/>
  <c r="I42" i="33"/>
  <c r="F42" i="33"/>
  <c r="G51" i="31"/>
  <c r="H51" i="31"/>
  <c r="I51" i="31"/>
  <c r="G88" i="30" l="1"/>
  <c r="H88" i="30"/>
  <c r="I88" i="30"/>
  <c r="F47" i="27"/>
  <c r="G64" i="27"/>
  <c r="H64" i="27"/>
  <c r="I64" i="27"/>
  <c r="F64" i="27"/>
  <c r="G47" i="27"/>
  <c r="H47" i="27"/>
  <c r="H48" i="27" s="1"/>
  <c r="I47" i="27"/>
  <c r="I48" i="27" s="1"/>
  <c r="G48" i="27" l="1"/>
  <c r="G87" i="26" l="1"/>
  <c r="H87" i="26"/>
  <c r="I87" i="26"/>
  <c r="H85" i="26"/>
  <c r="I85" i="26"/>
  <c r="G79" i="26"/>
  <c r="G80" i="26" s="1"/>
  <c r="H79" i="26"/>
  <c r="H80" i="26" s="1"/>
  <c r="I79" i="26"/>
  <c r="I80" i="26" s="1"/>
  <c r="F79" i="26"/>
  <c r="G38" i="26"/>
  <c r="G39" i="26" s="1"/>
  <c r="H38" i="26"/>
  <c r="H39" i="26" s="1"/>
  <c r="I38" i="26"/>
  <c r="I39" i="26" s="1"/>
  <c r="F38" i="26"/>
  <c r="I44" i="32" l="1"/>
  <c r="I81" i="32" s="1"/>
  <c r="H44" i="32"/>
  <c r="H81" i="32" s="1"/>
  <c r="I78" i="32" l="1"/>
  <c r="H78" i="32"/>
  <c r="G92" i="32"/>
  <c r="H92" i="32"/>
  <c r="I92" i="32"/>
  <c r="F92" i="32"/>
  <c r="F134" i="32" s="1"/>
  <c r="G112" i="32"/>
  <c r="H112" i="32"/>
  <c r="I112" i="32"/>
  <c r="F112" i="32"/>
  <c r="H103" i="28" l="1"/>
  <c r="G100" i="28"/>
  <c r="H100" i="28"/>
  <c r="I100" i="28"/>
  <c r="F100" i="28"/>
  <c r="G103" i="28" l="1"/>
  <c r="I103" i="28"/>
  <c r="G66" i="28"/>
  <c r="H66" i="28"/>
  <c r="I66" i="28"/>
  <c r="F66" i="28"/>
  <c r="G92" i="28"/>
  <c r="H92" i="28"/>
  <c r="H93" i="28" s="1"/>
  <c r="I92" i="28"/>
  <c r="I93" i="28" s="1"/>
  <c r="F93" i="28"/>
  <c r="G29" i="28"/>
  <c r="H29" i="28"/>
  <c r="I29" i="28"/>
  <c r="F29" i="28"/>
  <c r="G37" i="28"/>
  <c r="H37" i="28"/>
  <c r="I37" i="28"/>
  <c r="F37" i="28"/>
  <c r="G43" i="28"/>
  <c r="H43" i="28"/>
  <c r="I43" i="28"/>
  <c r="F43" i="28"/>
  <c r="G93" i="28" l="1"/>
  <c r="I38" i="28"/>
  <c r="F38" i="28"/>
  <c r="H38" i="28"/>
  <c r="G38" i="28"/>
  <c r="G93" i="26" l="1"/>
  <c r="H93" i="26"/>
  <c r="I93" i="26"/>
  <c r="F93" i="26"/>
  <c r="G92" i="26"/>
  <c r="H92" i="26"/>
  <c r="I92" i="26"/>
  <c r="F92" i="26"/>
  <c r="F85" i="26"/>
  <c r="G91" i="26"/>
  <c r="H91" i="26"/>
  <c r="I91" i="26"/>
  <c r="F91" i="26"/>
  <c r="F87" i="26"/>
  <c r="G71" i="27"/>
  <c r="H71" i="27"/>
  <c r="I71" i="27"/>
  <c r="F71" i="27"/>
  <c r="G83" i="26" l="1"/>
  <c r="H83" i="26"/>
  <c r="I83" i="26"/>
  <c r="G61" i="31"/>
  <c r="G58" i="31" s="1"/>
  <c r="H61" i="31"/>
  <c r="I61" i="31"/>
  <c r="I58" i="31" s="1"/>
  <c r="F61" i="31"/>
  <c r="F88" i="30"/>
  <c r="G25" i="30"/>
  <c r="G26" i="30" s="1"/>
  <c r="H25" i="30"/>
  <c r="H26" i="30" s="1"/>
  <c r="I25" i="30"/>
  <c r="I26" i="30" s="1"/>
  <c r="F25" i="30"/>
  <c r="H58" i="31" l="1"/>
  <c r="G94" i="30"/>
  <c r="H94" i="30"/>
  <c r="I94" i="30"/>
  <c r="F94" i="30"/>
  <c r="G13" i="29"/>
  <c r="H13" i="29"/>
  <c r="I13" i="29"/>
  <c r="G59" i="29"/>
  <c r="H59" i="29"/>
  <c r="I59" i="29"/>
  <c r="F59" i="29"/>
  <c r="G57" i="29"/>
  <c r="H57" i="29"/>
  <c r="I57" i="29"/>
  <c r="F57" i="29"/>
  <c r="G47" i="31"/>
  <c r="H47" i="31"/>
  <c r="I47" i="31"/>
  <c r="F47" i="31"/>
  <c r="G91" i="32" l="1"/>
  <c r="H91" i="32"/>
  <c r="I91" i="32"/>
  <c r="G89" i="30"/>
  <c r="H89" i="30"/>
  <c r="I89" i="30"/>
  <c r="H83" i="28"/>
  <c r="H94" i="28" s="1"/>
  <c r="I83" i="28"/>
  <c r="I94" i="28" s="1"/>
  <c r="G83" i="28" l="1"/>
  <c r="G94" i="28" l="1"/>
  <c r="G102" i="30" l="1"/>
  <c r="H102" i="30"/>
  <c r="I102" i="30"/>
  <c r="F102" i="30"/>
  <c r="H99" i="30"/>
  <c r="G96" i="30"/>
  <c r="H96" i="30"/>
  <c r="I96" i="30"/>
  <c r="F96" i="30"/>
  <c r="G99" i="30" l="1"/>
  <c r="I99" i="30"/>
  <c r="G57" i="34"/>
  <c r="H57" i="34"/>
  <c r="I57" i="34"/>
  <c r="F57" i="34"/>
  <c r="F46" i="34"/>
  <c r="I56" i="34" l="1"/>
  <c r="H56" i="34"/>
  <c r="G56" i="34"/>
  <c r="G66" i="33"/>
  <c r="H66" i="33"/>
  <c r="I66" i="33"/>
  <c r="G64" i="33"/>
  <c r="H64" i="33"/>
  <c r="I64" i="33"/>
  <c r="I63" i="33" s="1"/>
  <c r="H63" i="33" l="1"/>
  <c r="G63" i="33"/>
  <c r="G59" i="33" l="1"/>
  <c r="H59" i="33"/>
  <c r="I59" i="33"/>
  <c r="F59" i="33"/>
  <c r="G52" i="33"/>
  <c r="H52" i="33"/>
  <c r="I52" i="33"/>
  <c r="G25" i="33"/>
  <c r="H25" i="33"/>
  <c r="I25" i="33"/>
  <c r="G20" i="33"/>
  <c r="H20" i="33"/>
  <c r="G17" i="33"/>
  <c r="H17" i="33"/>
  <c r="I17" i="33"/>
  <c r="H26" i="33" l="1"/>
  <c r="G26" i="33"/>
  <c r="I26" i="33"/>
  <c r="G44" i="30" l="1"/>
  <c r="H44" i="30"/>
  <c r="I44" i="30"/>
  <c r="G92" i="30" l="1"/>
  <c r="H92" i="30"/>
  <c r="I92" i="30"/>
  <c r="G33" i="35" l="1"/>
  <c r="H33" i="35"/>
  <c r="H13" i="40" s="1"/>
  <c r="I33" i="35"/>
  <c r="I13" i="40" s="1"/>
  <c r="F33" i="35"/>
  <c r="F13" i="40" s="1"/>
  <c r="G13" i="40" l="1"/>
  <c r="G64" i="29"/>
  <c r="H64" i="29"/>
  <c r="I64" i="29"/>
  <c r="F64" i="29"/>
  <c r="G18" i="29" l="1"/>
  <c r="H18" i="29"/>
  <c r="I18" i="29"/>
  <c r="G27" i="29" l="1"/>
  <c r="H27" i="29"/>
  <c r="I27" i="29"/>
  <c r="F27" i="29"/>
  <c r="G25" i="29"/>
  <c r="H25" i="29"/>
  <c r="I25" i="29"/>
  <c r="F25" i="29"/>
  <c r="H81" i="36" l="1"/>
  <c r="H80" i="36"/>
  <c r="H72" i="36"/>
  <c r="H73" i="36" s="1"/>
  <c r="H59" i="36"/>
  <c r="H60" i="36" s="1"/>
  <c r="H50" i="36"/>
  <c r="H45" i="36"/>
  <c r="H33" i="36"/>
  <c r="H42" i="35"/>
  <c r="H22" i="40" s="1"/>
  <c r="H41" i="35"/>
  <c r="H32" i="35"/>
  <c r="H27" i="35"/>
  <c r="H28" i="35" s="1"/>
  <c r="H21" i="35"/>
  <c r="H22" i="35" s="1"/>
  <c r="H46" i="34"/>
  <c r="H61" i="33"/>
  <c r="H60" i="33"/>
  <c r="H53" i="33"/>
  <c r="H128" i="32"/>
  <c r="H130" i="32"/>
  <c r="H131" i="32" s="1"/>
  <c r="H95" i="32"/>
  <c r="H138" i="32" s="1"/>
  <c r="H93" i="32"/>
  <c r="H48" i="31"/>
  <c r="H18" i="31"/>
  <c r="H19" i="31" s="1"/>
  <c r="H71" i="30"/>
  <c r="H72" i="30" s="1"/>
  <c r="H55" i="30"/>
  <c r="H56" i="30" s="1"/>
  <c r="H34" i="30"/>
  <c r="H45" i="30" s="1"/>
  <c r="H17" i="30"/>
  <c r="H18" i="30" s="1"/>
  <c r="H62" i="29"/>
  <c r="H55" i="29"/>
  <c r="H52" i="29"/>
  <c r="H36" i="29"/>
  <c r="H37" i="29" s="1"/>
  <c r="H70" i="27"/>
  <c r="H66" i="27"/>
  <c r="H65" i="27"/>
  <c r="H14" i="40" s="1"/>
  <c r="H58" i="27"/>
  <c r="H59" i="27" s="1"/>
  <c r="H25" i="27"/>
  <c r="H26" i="27" s="1"/>
  <c r="H15" i="40" l="1"/>
  <c r="H38" i="35"/>
  <c r="H16" i="40"/>
  <c r="H76" i="36"/>
  <c r="H49" i="31"/>
  <c r="H96" i="28"/>
  <c r="H95" i="28" s="1"/>
  <c r="H55" i="36"/>
  <c r="H56" i="33"/>
  <c r="H53" i="29"/>
  <c r="H60" i="27"/>
  <c r="H62" i="27"/>
  <c r="H69" i="27"/>
  <c r="H47" i="34"/>
  <c r="H48" i="34" s="1"/>
  <c r="H29" i="35"/>
  <c r="H46" i="36"/>
  <c r="H139" i="32"/>
  <c r="H17" i="40" s="1"/>
  <c r="H54" i="33"/>
  <c r="H141" i="32"/>
  <c r="H19" i="40" s="1"/>
  <c r="H143" i="32"/>
  <c r="H21" i="40" s="1"/>
  <c r="H134" i="32"/>
  <c r="H12" i="40" s="1"/>
  <c r="H142" i="32"/>
  <c r="H20" i="40" s="1"/>
  <c r="H90" i="30"/>
  <c r="H30" i="35" l="1"/>
  <c r="H74" i="36"/>
  <c r="H75" i="36" s="1"/>
  <c r="H50" i="31"/>
  <c r="H133" i="32"/>
  <c r="H11" i="40" s="1"/>
  <c r="H140" i="32"/>
  <c r="H61" i="27"/>
  <c r="H91" i="30"/>
  <c r="H55" i="33"/>
  <c r="H54" i="29"/>
  <c r="H132" i="32" l="1"/>
  <c r="H44" i="26"/>
  <c r="H42" i="26"/>
  <c r="H41" i="26"/>
  <c r="H40" i="26"/>
  <c r="H90" i="26" l="1"/>
  <c r="H18" i="40" s="1"/>
  <c r="H81" i="26"/>
  <c r="H9" i="40" s="1"/>
  <c r="I52" i="29"/>
  <c r="F52" i="29"/>
  <c r="I45" i="36"/>
  <c r="G45" i="36"/>
  <c r="F45" i="36"/>
  <c r="H82" i="26" l="1"/>
  <c r="H10" i="40" s="1"/>
  <c r="G52" i="29"/>
  <c r="F21" i="36"/>
  <c r="F27" i="35"/>
  <c r="G27" i="35"/>
  <c r="I27" i="35"/>
  <c r="F18" i="29"/>
  <c r="F13" i="29" l="1"/>
  <c r="F128" i="32" l="1"/>
  <c r="G128" i="32"/>
  <c r="I128" i="32"/>
  <c r="F54" i="36" l="1"/>
  <c r="F83" i="36" l="1"/>
  <c r="F17" i="33"/>
  <c r="F91" i="32"/>
  <c r="F81" i="36" l="1"/>
  <c r="F80" i="36"/>
  <c r="F72" i="36"/>
  <c r="F59" i="36"/>
  <c r="F50" i="36"/>
  <c r="F55" i="36" s="1"/>
  <c r="F33" i="36"/>
  <c r="F42" i="35"/>
  <c r="F22" i="40" s="1"/>
  <c r="F41" i="35"/>
  <c r="F32" i="35"/>
  <c r="F12" i="40" s="1"/>
  <c r="F28" i="35"/>
  <c r="F21" i="35"/>
  <c r="F66" i="33"/>
  <c r="F64" i="33"/>
  <c r="F61" i="33"/>
  <c r="F60" i="33"/>
  <c r="F52" i="33"/>
  <c r="F25" i="33"/>
  <c r="F20" i="33"/>
  <c r="F139" i="32"/>
  <c r="F17" i="40" s="1"/>
  <c r="F95" i="32"/>
  <c r="F138" i="32" s="1"/>
  <c r="F93" i="32"/>
  <c r="F18" i="31"/>
  <c r="F89" i="30"/>
  <c r="F71" i="30"/>
  <c r="F55" i="30"/>
  <c r="F44" i="30"/>
  <c r="F34" i="30"/>
  <c r="F17" i="30"/>
  <c r="F36" i="29"/>
  <c r="F37" i="29" s="1"/>
  <c r="F70" i="27"/>
  <c r="F66" i="27"/>
  <c r="F65" i="27"/>
  <c r="F14" i="40" s="1"/>
  <c r="F58" i="27"/>
  <c r="F59" i="27" s="1"/>
  <c r="F25" i="27"/>
  <c r="F44" i="26"/>
  <c r="F42" i="26"/>
  <c r="F41" i="26"/>
  <c r="F40" i="26"/>
  <c r="G46" i="34"/>
  <c r="I46" i="34"/>
  <c r="F15" i="40" l="1"/>
  <c r="F16" i="40"/>
  <c r="F83" i="28"/>
  <c r="F22" i="35"/>
  <c r="F29" i="35" s="1"/>
  <c r="F31" i="35"/>
  <c r="F38" i="35"/>
  <c r="F62" i="29"/>
  <c r="F55" i="29"/>
  <c r="F19" i="31"/>
  <c r="F103" i="28"/>
  <c r="F56" i="34"/>
  <c r="F51" i="31"/>
  <c r="F90" i="26"/>
  <c r="F26" i="27"/>
  <c r="F48" i="27"/>
  <c r="F142" i="32"/>
  <c r="F20" i="40" s="1"/>
  <c r="F39" i="26"/>
  <c r="F80" i="26"/>
  <c r="F73" i="36"/>
  <c r="F60" i="36"/>
  <c r="F76" i="36"/>
  <c r="F63" i="33"/>
  <c r="F56" i="33"/>
  <c r="F58" i="31"/>
  <c r="F48" i="31"/>
  <c r="F92" i="30"/>
  <c r="F18" i="30"/>
  <c r="F56" i="30"/>
  <c r="F26" i="30"/>
  <c r="F99" i="30"/>
  <c r="F72" i="30"/>
  <c r="F96" i="28"/>
  <c r="F62" i="27"/>
  <c r="F69" i="27"/>
  <c r="F46" i="36"/>
  <c r="F53" i="33"/>
  <c r="F26" i="33"/>
  <c r="F130" i="32"/>
  <c r="F143" i="32"/>
  <c r="F21" i="40" s="1"/>
  <c r="F45" i="30"/>
  <c r="F30" i="35" l="1"/>
  <c r="F94" i="28"/>
  <c r="F53" i="29"/>
  <c r="F54" i="29" s="1"/>
  <c r="F47" i="34"/>
  <c r="F48" i="34" s="1"/>
  <c r="F49" i="31"/>
  <c r="F50" i="31" s="1"/>
  <c r="F60" i="27"/>
  <c r="F61" i="27" s="1"/>
  <c r="F141" i="32"/>
  <c r="F19" i="40" s="1"/>
  <c r="F83" i="26"/>
  <c r="F81" i="26"/>
  <c r="F74" i="36"/>
  <c r="F75" i="36" s="1"/>
  <c r="F54" i="33"/>
  <c r="F90" i="30"/>
  <c r="F91" i="30" s="1"/>
  <c r="I48" i="31"/>
  <c r="G34" i="30"/>
  <c r="I34" i="30"/>
  <c r="I45" i="30" s="1"/>
  <c r="G48" i="31" l="1"/>
  <c r="F55" i="33"/>
  <c r="F95" i="28"/>
  <c r="G45" i="30"/>
  <c r="F82" i="26"/>
  <c r="F133" i="32"/>
  <c r="F11" i="40" s="1"/>
  <c r="F140" i="32"/>
  <c r="F18" i="40" s="1"/>
  <c r="F131" i="32"/>
  <c r="F9" i="40" s="1"/>
  <c r="F132" i="32" l="1"/>
  <c r="F10" i="40" s="1"/>
  <c r="G41" i="35"/>
  <c r="I41" i="35"/>
  <c r="I62" i="29"/>
  <c r="G70" i="27"/>
  <c r="I70" i="27"/>
  <c r="G62" i="29" l="1"/>
  <c r="I69" i="27"/>
  <c r="G69" i="27"/>
  <c r="G42" i="26"/>
  <c r="I42" i="26"/>
  <c r="G95" i="32" l="1"/>
  <c r="I95" i="32"/>
  <c r="I138" i="32" s="1"/>
  <c r="G138" i="32" l="1"/>
  <c r="G61" i="33"/>
  <c r="I61" i="33"/>
  <c r="I139" i="32" l="1"/>
  <c r="I17" i="40" s="1"/>
  <c r="G139" i="32" l="1"/>
  <c r="G130" i="32"/>
  <c r="I130" i="32"/>
  <c r="I131" i="32" s="1"/>
  <c r="G131" i="32" l="1"/>
  <c r="G17" i="40"/>
  <c r="G40" i="26"/>
  <c r="I40" i="26"/>
  <c r="G93" i="32" l="1"/>
  <c r="I93" i="32"/>
  <c r="G18" i="31"/>
  <c r="I18" i="31"/>
  <c r="I36" i="29" l="1"/>
  <c r="I37" i="29" s="1"/>
  <c r="I53" i="29" s="1"/>
  <c r="G36" i="29"/>
  <c r="G37" i="29" l="1"/>
  <c r="G53" i="29" s="1"/>
  <c r="G32" i="35"/>
  <c r="I32" i="35"/>
  <c r="G28" i="35" l="1"/>
  <c r="G42" i="35"/>
  <c r="G21" i="35"/>
  <c r="G47" i="34"/>
  <c r="G48" i="34" s="1"/>
  <c r="G22" i="35" l="1"/>
  <c r="G29" i="35" s="1"/>
  <c r="G22" i="40"/>
  <c r="G38" i="35"/>
  <c r="G81" i="36"/>
  <c r="G80" i="36"/>
  <c r="G72" i="36"/>
  <c r="G59" i="36"/>
  <c r="G50" i="36"/>
  <c r="G33" i="36"/>
  <c r="G19" i="31"/>
  <c r="G16" i="40" l="1"/>
  <c r="G30" i="35"/>
  <c r="G49" i="31"/>
  <c r="G76" i="36"/>
  <c r="G55" i="36"/>
  <c r="G60" i="36"/>
  <c r="G73" i="36"/>
  <c r="G134" i="32"/>
  <c r="G141" i="32"/>
  <c r="G143" i="32"/>
  <c r="G46" i="36"/>
  <c r="G50" i="31" l="1"/>
  <c r="G19" i="40"/>
  <c r="G12" i="40"/>
  <c r="G21" i="40"/>
  <c r="G133" i="32"/>
  <c r="G74" i="36"/>
  <c r="G75" i="36" s="1"/>
  <c r="G142" i="32"/>
  <c r="G140" i="32" l="1"/>
  <c r="G20" i="40"/>
  <c r="G71" i="30"/>
  <c r="I71" i="30"/>
  <c r="I72" i="30" s="1"/>
  <c r="G55" i="30"/>
  <c r="I55" i="30"/>
  <c r="I56" i="30" s="1"/>
  <c r="G132" i="32" l="1"/>
  <c r="G56" i="30"/>
  <c r="G72" i="30"/>
  <c r="G60" i="33"/>
  <c r="G53" i="33"/>
  <c r="G17" i="30"/>
  <c r="G96" i="28"/>
  <c r="I96" i="28"/>
  <c r="I95" i="28" s="1"/>
  <c r="G95" i="28" l="1"/>
  <c r="G56" i="33"/>
  <c r="G18" i="30"/>
  <c r="G55" i="29"/>
  <c r="G54" i="33"/>
  <c r="G55" i="33" l="1"/>
  <c r="G54" i="29"/>
  <c r="G90" i="30"/>
  <c r="G91" i="30" s="1"/>
  <c r="G41" i="26"/>
  <c r="I41" i="26"/>
  <c r="G66" i="27"/>
  <c r="I66" i="27"/>
  <c r="G65" i="27"/>
  <c r="I65" i="27"/>
  <c r="I14" i="40" s="1"/>
  <c r="G15" i="40" l="1"/>
  <c r="G14" i="40"/>
  <c r="I62" i="27"/>
  <c r="G62" i="27"/>
  <c r="I58" i="27"/>
  <c r="I25" i="27"/>
  <c r="I26" i="27" s="1"/>
  <c r="G11" i="40" l="1"/>
  <c r="I59" i="27"/>
  <c r="I60" i="27" s="1"/>
  <c r="I61" i="27" s="1"/>
  <c r="G44" i="26" l="1"/>
  <c r="I44" i="26"/>
  <c r="G58" i="27"/>
  <c r="G25" i="27"/>
  <c r="I28" i="35"/>
  <c r="I21" i="35"/>
  <c r="I22" i="35" s="1"/>
  <c r="I53" i="33"/>
  <c r="I72" i="36"/>
  <c r="I73" i="36" s="1"/>
  <c r="I59" i="36"/>
  <c r="I60" i="36" s="1"/>
  <c r="I81" i="36"/>
  <c r="I16" i="40" s="1"/>
  <c r="I17" i="30"/>
  <c r="I18" i="30" s="1"/>
  <c r="I55" i="29"/>
  <c r="I50" i="36"/>
  <c r="I55" i="36" s="1"/>
  <c r="I80" i="36"/>
  <c r="I76" i="36" s="1"/>
  <c r="I60" i="33"/>
  <c r="I42" i="35"/>
  <c r="I19" i="31"/>
  <c r="I49" i="31" s="1"/>
  <c r="I50" i="31" s="1"/>
  <c r="I33" i="36"/>
  <c r="I22" i="40" l="1"/>
  <c r="I38" i="35"/>
  <c r="I56" i="33"/>
  <c r="I15" i="40"/>
  <c r="G26" i="27"/>
  <c r="G81" i="26"/>
  <c r="I29" i="35"/>
  <c r="I90" i="26"/>
  <c r="I142" i="32"/>
  <c r="I20" i="40" s="1"/>
  <c r="I47" i="34"/>
  <c r="I48" i="34" s="1"/>
  <c r="I134" i="32"/>
  <c r="I12" i="40" s="1"/>
  <c r="I141" i="32"/>
  <c r="I19" i="40" s="1"/>
  <c r="G59" i="27"/>
  <c r="I143" i="32"/>
  <c r="I21" i="40" s="1"/>
  <c r="I46" i="36"/>
  <c r="I74" i="36" s="1"/>
  <c r="I75" i="36" s="1"/>
  <c r="I90" i="30"/>
  <c r="I81" i="26"/>
  <c r="I54" i="33"/>
  <c r="I30" i="35" l="1"/>
  <c r="G60" i="27"/>
  <c r="G9" i="40" s="1"/>
  <c r="I133" i="32"/>
  <c r="I11" i="40" s="1"/>
  <c r="I9" i="40"/>
  <c r="I140" i="32"/>
  <c r="I18" i="40" s="1"/>
  <c r="I82" i="26"/>
  <c r="I91" i="30"/>
  <c r="I55" i="33"/>
  <c r="I54" i="29"/>
  <c r="G90" i="26"/>
  <c r="G18" i="40" s="1"/>
  <c r="G61" i="27" l="1"/>
  <c r="I132" i="32"/>
  <c r="I10" i="40" s="1"/>
  <c r="G82" i="26"/>
  <c r="G10" i="40" l="1"/>
</calcChain>
</file>

<file path=xl/sharedStrings.xml><?xml version="1.0" encoding="utf-8"?>
<sst xmlns="http://schemas.openxmlformats.org/spreadsheetml/2006/main" count="3016" uniqueCount="942">
  <si>
    <t>Likviduoti avarinius židinius</t>
  </si>
  <si>
    <t>SB</t>
  </si>
  <si>
    <t>14</t>
  </si>
  <si>
    <t>ES</t>
  </si>
  <si>
    <t>VB</t>
  </si>
  <si>
    <t>16</t>
  </si>
  <si>
    <t>17</t>
  </si>
  <si>
    <t>18</t>
  </si>
  <si>
    <t>19</t>
  </si>
  <si>
    <t>15</t>
  </si>
  <si>
    <t>20</t>
  </si>
  <si>
    <t>22</t>
  </si>
  <si>
    <t>23</t>
  </si>
  <si>
    <t>PR</t>
  </si>
  <si>
    <t>SK</t>
  </si>
  <si>
    <t>21</t>
  </si>
  <si>
    <t>KPP</t>
  </si>
  <si>
    <t>SBVB</t>
  </si>
  <si>
    <t>KITOS LĖŠOS</t>
  </si>
  <si>
    <t>SAVIVALDYBĖS LĖŠOS</t>
  </si>
  <si>
    <t>13</t>
  </si>
  <si>
    <t>ĮP</t>
  </si>
  <si>
    <t>Rekonstruoti Kėdainių kultūros centrą</t>
  </si>
  <si>
    <t>Atlikti Šėtos kultūros centro vidaus remonto darbus</t>
  </si>
  <si>
    <t>Bendrojo ugdymo mokyklas lankančiųjų mokinių skaičius</t>
  </si>
  <si>
    <t>Teikti išmokas vaikams</t>
  </si>
  <si>
    <t xml:space="preserve">Organizuoti socialinės reabilitacijos paslaugų neįgaliesiems bendruomenėje projektų konkursus </t>
  </si>
  <si>
    <t>Organizuoti ir dalinai kompensuoti būsto pritaikymą neįgaliesiems</t>
  </si>
  <si>
    <t>Remontuoti viešųjų ir biudžetinių įstaigų stogus</t>
  </si>
  <si>
    <t xml:space="preserve">Pritaikyti viešąją  infrastruktūrą  sveikatos gerinimo poreikiams </t>
  </si>
  <si>
    <t>Finansuotų projektų skaičius</t>
  </si>
  <si>
    <t>Teikti kompensacijas ginkluoto pasipriešinimo dalyvių šeimoms, sovietinėje armijoje sužalotiems asmenims bei žuvusiųjų šeimoms</t>
  </si>
  <si>
    <t>Vykdyti mobilizacijos administravimą</t>
  </si>
  <si>
    <t xml:space="preserve">Iš viso SB </t>
  </si>
  <si>
    <t>Iš viso ES</t>
  </si>
  <si>
    <t>Iš viso PR</t>
  </si>
  <si>
    <t>Iš viso AA</t>
  </si>
  <si>
    <t>Remontuoti biudžetinių įstaigų kiemus</t>
  </si>
  <si>
    <t>Įgyvendintų prevencinių priemonių skaičius</t>
  </si>
  <si>
    <t xml:space="preserve">Iš viso 01 uždaviniui </t>
  </si>
  <si>
    <t>Inventorizuotų nekilnojamojo turto objektų skaičius</t>
  </si>
  <si>
    <t xml:space="preserve">02 uždavinys. Užtikrinti inžinerinio aprūpinimo (vandentiekio, nuotekų tinklų ir kt.) sistemų atnaujinimą ir plėtrą </t>
  </si>
  <si>
    <t>Paklota vandentiekio ir nuotekų tinklų, m</t>
  </si>
  <si>
    <t xml:space="preserve">Iš viso 02 uždaviniui </t>
  </si>
  <si>
    <t xml:space="preserve">Iš viso 03 uždaviniui </t>
  </si>
  <si>
    <t xml:space="preserve">Iš viso 04 uždaviniui </t>
  </si>
  <si>
    <t>Remontuotų objektų skaičius</t>
  </si>
  <si>
    <t xml:space="preserve">Iš viso 05 uždaviniui </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</si>
  <si>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</si>
  <si>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</si>
  <si>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</si>
  <si>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</si>
  <si>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</si>
  <si>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Organizuoti Lietuvos Respublikos teisės aktuose numatytos paramos bei paslaugų asmenims ir šeimoms teikimą</t>
  </si>
  <si>
    <t>Vykdyti rinkodarinę Kėdainių LEZ veiklą, dalyvaujant verslo misijose, susitikimuose, parodose ir pan.</t>
  </si>
  <si>
    <t>Teikti socialinę globą asmenims su sunkia negalia</t>
  </si>
  <si>
    <t>Organizuoti  nemokamą socialiai remtinų vaikų maitinimą ikimokyklinėse įstaigose</t>
  </si>
  <si>
    <t>Kompensuoti nemokamo mokinių maitinimo kainą bendrojo lavinimo mokyklose</t>
  </si>
  <si>
    <t>Kompensuoti kelionės išlaidas už lengvatinį keleivių vežimą</t>
  </si>
  <si>
    <t>Dengti kainų skirtumą gyventojams už šildymą</t>
  </si>
  <si>
    <t>Kompensuoti  karšto ir šalto vandens pardavimo kainą socialiai remtiniems  asmenims</t>
  </si>
  <si>
    <t>Užtikrinti paslaugų teikimą Kėdainių bendruomenės socialiniame centre</t>
  </si>
  <si>
    <t>Užtikrinti paslaugų teikimą Dotnuvos slaugos namuose</t>
  </si>
  <si>
    <t>Užtikrinti paslaugų teikimą Josvainių socialinio ir ugdymo centre</t>
  </si>
  <si>
    <t>Užtikrinti paslaugų teikimą Šėtos socialinio ir ugdymo centre</t>
  </si>
  <si>
    <t>Finansuoti kultūrinės veiklos projektus</t>
  </si>
  <si>
    <t>Teikti Krašto kultūros premiją</t>
  </si>
  <si>
    <t>Plėtoti tarptautinius kultūros mainus</t>
  </si>
  <si>
    <t>Finansuoti jaunimo veiklos projektus</t>
  </si>
  <si>
    <t>Įgyvendinti  prevencinės priemones, kuriomis siekiama išvengti medžiojamųjų gyvūnų daromos žalos miškui</t>
  </si>
  <si>
    <t>KT (FL)</t>
  </si>
  <si>
    <t>Organizuoti Savivaldybės kontrolės ir audito tarnybos veiklą</t>
  </si>
  <si>
    <t>Vykdyti gyventojų registrų tvarkymo ir duomenų valstybės registrui teikimo funkciją</t>
  </si>
  <si>
    <t>Tvarkyti archyvinius dokumentus</t>
  </si>
  <si>
    <t>Registruoti civilinės būklės aktus</t>
  </si>
  <si>
    <t>Organizuoti civilinę saugą</t>
  </si>
  <si>
    <t>Vykdyti valstybinės kalbos vartojimo ir taisyklingumo kontrolę</t>
  </si>
  <si>
    <t>Teikti pirminę teisinę pagalbą</t>
  </si>
  <si>
    <t>Teikti duomenis Valstybės suteiktos pagalbos registrui</t>
  </si>
  <si>
    <t>Vykdyti valstybinės žemės ir kito turto valdymo, naudojimo ir disponavimo juo patikėjimo teise, funkciją</t>
  </si>
  <si>
    <t>Dalyvauti Lietuvos savivaldybių asociacijos veikloje</t>
  </si>
  <si>
    <t>Dalyvauti Kauno regiono plėtros agentūros veikloje</t>
  </si>
  <si>
    <t xml:space="preserve">Įgyvendinti Aplinkos apsaugos rėmimo specialiosios programos finansuojamas priemones </t>
  </si>
  <si>
    <t>Gerinti aplinkos kokybę ir apsaugą</t>
  </si>
  <si>
    <t>Finansuotos medžiojamų gyvūnų daromos žalos prevencijos ir kitos priemonės (paraiškų sk.)</t>
  </si>
  <si>
    <t>Tinkamai tvarkyti komunalines atliekas, palaikyti tvarką ir švarą rajono bendrojo naudojimo teritorijose</t>
  </si>
  <si>
    <t>Priimtų tarybos sprendimų skaičius</t>
  </si>
  <si>
    <t>Duomenų teikimo skaičius</t>
  </si>
  <si>
    <t>Išduotų pažymų skaičius</t>
  </si>
  <si>
    <t>Atliktų patikrinimų (įmonių, įstaigų, organizacijų) skaičius</t>
  </si>
  <si>
    <t>Parengtų mobilizacijos planų skaičius</t>
  </si>
  <si>
    <t>Vykdyti jaunimo  teisių apsaugą</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</si>
  <si>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</si>
  <si>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</si>
  <si>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</si>
  <si>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</si>
  <si>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Rezervo panaudojimo proc.</t>
  </si>
  <si>
    <t>Fondo panaudojimo proc.</t>
  </si>
  <si>
    <t xml:space="preserve">Kompensuoti UAB "Kėdbusas" nuostolingus  maršrutus </t>
  </si>
  <si>
    <t>Patvirtintų pavėžėjimo išlaidų kompensavimas</t>
  </si>
  <si>
    <t>Plėtojant  dalykinius santykius ir ryšius su tarptautinėmis ir vietinėmis institucijomis bei organizacijomis, stiprinti rajono įvaizdį</t>
  </si>
  <si>
    <t>Paraiškų už papildomą bičių maitinimą skaičius</t>
  </si>
  <si>
    <t>Stiprinti savivaldybės institucijų ir verslo įmonių bendradarbiavimą rengiant, įgyvendinant bendrus projektus</t>
  </si>
  <si>
    <t>2</t>
  </si>
  <si>
    <t>Dengti išlaidas  už įsigytus produktus, mokinio reikmenis, administruoti socialinę paramą mokiniams</t>
  </si>
  <si>
    <t>Remontuoti objektus pagal administracijos direktoriaus įsakymus</t>
  </si>
  <si>
    <t xml:space="preserve">Organizuoti ir užtikrinti kultūros centrų ir jų skyrių veiklą </t>
  </si>
  <si>
    <t>Vaikų skaičius priešmokyklinio ugdymo grupėse</t>
  </si>
  <si>
    <t>Mokinių, kuriems skirti piniginiai prizai, skaičius</t>
  </si>
  <si>
    <t>Iš viso  tikslui</t>
  </si>
  <si>
    <r>
      <t>Savivaldybės biudžetas</t>
    </r>
    <r>
      <rPr>
        <b/>
        <sz val="10"/>
        <rFont val="Times New Roman"/>
        <family val="1"/>
        <charset val="186"/>
      </rPr>
      <t xml:space="preserve"> SB</t>
    </r>
  </si>
  <si>
    <r>
      <t xml:space="preserve">Aplinkos apsaugos rėmimo specialiosios programos lėšos </t>
    </r>
    <r>
      <rPr>
        <b/>
        <sz val="10"/>
        <rFont val="Times New Roman"/>
        <family val="1"/>
        <charset val="186"/>
      </rPr>
      <t>AA</t>
    </r>
  </si>
  <si>
    <r>
      <t xml:space="preserve">Iš pajamų už suteiktas paslaugas lėšos </t>
    </r>
    <r>
      <rPr>
        <b/>
        <sz val="10"/>
        <rFont val="Times New Roman"/>
        <family val="1"/>
        <charset val="186"/>
      </rPr>
      <t>ĮP</t>
    </r>
  </si>
  <si>
    <r>
      <t xml:space="preserve">Europos Sąjungos lėšos, užsienio fondų lėšos </t>
    </r>
    <r>
      <rPr>
        <b/>
        <sz val="10"/>
        <rFont val="Times New Roman"/>
        <family val="1"/>
        <charset val="186"/>
      </rPr>
      <t>ES</t>
    </r>
  </si>
  <si>
    <r>
      <t xml:space="preserve">Valstybės biudžeto lėšos </t>
    </r>
    <r>
      <rPr>
        <b/>
        <sz val="10"/>
        <rFont val="Times New Roman"/>
        <family val="1"/>
        <charset val="186"/>
      </rPr>
      <t>VB</t>
    </r>
  </si>
  <si>
    <r>
      <t>Skolintos lėšos</t>
    </r>
    <r>
      <rPr>
        <b/>
        <sz val="10"/>
        <rFont val="Times New Roman"/>
        <family val="1"/>
        <charset val="186"/>
      </rPr>
      <t xml:space="preserve"> SK</t>
    </r>
  </si>
  <si>
    <r>
      <t xml:space="preserve">Kelių priežiūros ir plėtros programos lėšos </t>
    </r>
    <r>
      <rPr>
        <b/>
        <sz val="10"/>
        <rFont val="Times New Roman"/>
        <family val="1"/>
        <charset val="186"/>
      </rPr>
      <t>KPP</t>
    </r>
  </si>
  <si>
    <r>
      <t xml:space="preserve">Privačios – investuotojų lėšos </t>
    </r>
    <r>
      <rPr>
        <b/>
        <sz val="10"/>
        <rFont val="Times New Roman"/>
        <family val="1"/>
        <charset val="186"/>
      </rPr>
      <t>PR</t>
    </r>
  </si>
  <si>
    <r>
      <t xml:space="preserve">Kiti finansavimo šaltiniai </t>
    </r>
    <r>
      <rPr>
        <b/>
        <sz val="10"/>
        <rFont val="Times New Roman"/>
        <family val="1"/>
        <charset val="186"/>
      </rPr>
      <t>KT</t>
    </r>
  </si>
  <si>
    <t>Visuomenės sveikatos biuro vykdomų priemonių / dalyvavusiųjų skaičius</t>
  </si>
  <si>
    <t>Iš viso  uždaviniui</t>
  </si>
  <si>
    <t>Mokinių, gaunančių nemokamą maitinimą, skaičius</t>
  </si>
  <si>
    <t>Asmenų, gaunančių savivaldybės paramą, skaičius</t>
  </si>
  <si>
    <t>Parduotų su nuolaida bilietų skaičius (tūkst.)</t>
  </si>
  <si>
    <t>Asmenų, gaunančių kompensaciją, skaičius</t>
  </si>
  <si>
    <t>Išduotų leidinių skaičius per metus (tūkst.)</t>
  </si>
  <si>
    <t>Užtikrinti efektyvią Kėdainių krašto muziejaus veiklą</t>
  </si>
  <si>
    <t>Muziejaus lankytojų skaičius (tūkst.)</t>
  </si>
  <si>
    <t>Sudaryti sąlygas kultūros plėtrai rajone</t>
  </si>
  <si>
    <t>Suorganizuotų renginių skaičius</t>
  </si>
  <si>
    <t>Finansuotų  projektų skaičius</t>
  </si>
  <si>
    <t>Kultūros premijos laureatų skaičius</t>
  </si>
  <si>
    <t>Rekonstruoti VšĮ Kėdainių ligoninės laboratorinio-stomatologinio korpusą</t>
  </si>
  <si>
    <t>Įgyvendinti priemones, finansuojamas iš Savivaldybės administracijos direktoriaus rezervo</t>
  </si>
  <si>
    <t xml:space="preserve">Įgyvendinti priemones, finansuojamas iš Savivaldybės mero fondo </t>
  </si>
  <si>
    <t>Finansavimo šaltinis</t>
  </si>
  <si>
    <t>Programos tikslo kodas</t>
  </si>
  <si>
    <t>Uždavinio kodas</t>
  </si>
  <si>
    <t>Priemonės kodas</t>
  </si>
  <si>
    <t>Priemonės  pavadinimas</t>
  </si>
  <si>
    <t>Vertinimo kriterijai</t>
  </si>
  <si>
    <t>Pavadinimas</t>
  </si>
  <si>
    <t>Iš viso uždaviniui</t>
  </si>
  <si>
    <t>Iš viso tikslui</t>
  </si>
  <si>
    <t>Iš viso programai</t>
  </si>
  <si>
    <t>Finansavimo šaltiniai</t>
  </si>
  <si>
    <t xml:space="preserve">Finansuoti prevencinę programą „Saugios aplinkos kūrimas ir bendruomenės teisėtvarkos kūrimas" </t>
  </si>
  <si>
    <t xml:space="preserve">Organizuoti valstybinių, profesinių švenčių, atmintinų dienų minėjimus, įvairius renginius bendruomenės poreikiams tenkinti </t>
  </si>
  <si>
    <t>Eksploatuoti, prižiūrėti ir remontuoti gatvių apšvietimo tinklus seniūnijose</t>
  </si>
  <si>
    <t>Įgyvendinti želdynų ir želdinių apsaugos, tvarkymo, būklės stebėsenos, želdynų kūrimo, želdinių veisimo ir inventorizavimo priemones</t>
  </si>
  <si>
    <t>01</t>
  </si>
  <si>
    <t>02</t>
  </si>
  <si>
    <t>03</t>
  </si>
  <si>
    <t>04</t>
  </si>
  <si>
    <t>05</t>
  </si>
  <si>
    <t>06</t>
  </si>
  <si>
    <t>07</t>
  </si>
  <si>
    <t>08</t>
  </si>
  <si>
    <t>09</t>
  </si>
  <si>
    <t>10</t>
  </si>
  <si>
    <t>11</t>
  </si>
  <si>
    <t>12</t>
  </si>
  <si>
    <t>AA</t>
  </si>
  <si>
    <t>Iš viso 01 tikslui</t>
  </si>
  <si>
    <t xml:space="preserve">Suprojektuoti ir įrengti inžinerinius tinklus Kėdainių miesto vakariniame kvartale </t>
  </si>
  <si>
    <t>iš jų:</t>
  </si>
  <si>
    <t>Atnaujinti Lietuvos sporto universiteto Kėdainių  „Aušros“ progimnaziją, kuriant modernias ir saugias erdves</t>
  </si>
  <si>
    <t>Kompensuoti būsto nuomos ar išperkamosios būsto nuomos mokesčių dalį</t>
  </si>
  <si>
    <t>Įgyvendinti neformaliojo suaugusiųjų švietimo ir tęstinio mokymosi veiksmų planą</t>
  </si>
  <si>
    <t>Iš viso VB</t>
  </si>
  <si>
    <t>Išplėsti  buitinių  nuotekų tinklus Labūnavos gyvenvietėje, Nevėžio g, ir Vainikų g.</t>
  </si>
  <si>
    <t>Įgyvendinti aplinkos kokybės gerinimo ir apsaugos priemones</t>
  </si>
  <si>
    <t>Finansuoti  konkursą  "Gražiausiai tvarkoma aplinka"</t>
  </si>
  <si>
    <t>Gerinti hidrotechninių statinių ir kitų melioracijos sistemų būklę</t>
  </si>
  <si>
    <t>Sudaryti sąlygas bendruomeninių organizacijų veiklai</t>
  </si>
  <si>
    <t>Rekonstruoti ir plėsti Kėdainių miesto paviršinių nuotekų tinklus</t>
  </si>
  <si>
    <t>Plėsti vandentiekio ir nuotekų tinklus Pagirių  miestelyje</t>
  </si>
  <si>
    <t>Plėsti  vandentiekio ir buitinių nuotekų tinklus Miegėnų kaime</t>
  </si>
  <si>
    <r>
      <t xml:space="preserve">Valstybės biudžeto specialiosios tikslinės dotacijos lėšos </t>
    </r>
    <r>
      <rPr>
        <b/>
        <sz val="10"/>
        <rFont val="Times New Roman"/>
        <family val="1"/>
        <charset val="186"/>
      </rPr>
      <t>SBVB</t>
    </r>
  </si>
  <si>
    <t>Gerinti socialines paslaugas teikiančių įstaigų ir socialinio būsto infrastruktūrą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</si>
  <si>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</si>
  <si>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</si>
  <si>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</si>
  <si>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</si>
  <si>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</si>
  <si>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</si>
  <si>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</si>
  <si>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</si>
  <si>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</si>
  <si>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Įrengta inžinerinių tinklų, m</t>
  </si>
  <si>
    <t>Lėšų dalis, tenkanti Miesto seniūnijos kelių  ir gatvių tvarkymui, plėtojimui nuo bendros Kelių priežiūros ir plėtros programos lėšų, proc.</t>
  </si>
  <si>
    <t>Lėšų dalis, tenkanti rajono kaimiškųjų seniūnijų kelių  ir gatvių tvarkymui, plėtojimui nuo bendros Kelių priežiūros ir plėtros programos lėšų, proc.</t>
  </si>
  <si>
    <t>1</t>
  </si>
  <si>
    <t>Atnaujintų seniūnijų pastatų skaičius</t>
  </si>
  <si>
    <t xml:space="preserve"> Vykdyti žalos aplinkai prevenciją</t>
  </si>
  <si>
    <t xml:space="preserve">Iš viso uždaviniui </t>
  </si>
  <si>
    <t>Likviduotų apleistų bešeimininkių pastatų skaičius</t>
  </si>
  <si>
    <t>Įgyvendintų priemonių skaičius</t>
  </si>
  <si>
    <t>Prenumeruojamų leidinių skaičius</t>
  </si>
  <si>
    <t>Išrinktų gražiausiai besitvarkančių aplinką savininkų skaičius</t>
  </si>
  <si>
    <t>Remontuojamų, prižiūrimų melioracijos griovių ilgis, km</t>
  </si>
  <si>
    <t>Organizuoti savivaldybės veiklą vadovaujantis šiuolaikiniais vadybos principais, tobulinti darbuotojų kompetenciją</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</si>
  <si>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</si>
  <si>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</si>
  <si>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</si>
  <si>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</si>
  <si>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Brandos egzaminus laikančiųjų skaičius</t>
  </si>
  <si>
    <t>Įteiktų apdovanojimų skaičius</t>
  </si>
  <si>
    <r>
      <t>Savivaldybės biudžetas</t>
    </r>
    <r>
      <rPr>
        <b/>
        <sz val="10"/>
        <rFont val="Times New Roman"/>
        <family val="1"/>
      </rPr>
      <t xml:space="preserve"> SB</t>
    </r>
  </si>
  <si>
    <r>
      <t xml:space="preserve">Valstybės biudžeto specialiosios tikslinės dotacijos lėšos </t>
    </r>
    <r>
      <rPr>
        <b/>
        <sz val="10"/>
        <rFont val="Times New Roman"/>
        <family val="1"/>
      </rPr>
      <t>SBVB</t>
    </r>
  </si>
  <si>
    <r>
      <t xml:space="preserve">Aplinkos apsaugos rėmimo specialiosios programos lėšos </t>
    </r>
    <r>
      <rPr>
        <b/>
        <sz val="10"/>
        <rFont val="Times New Roman"/>
        <family val="1"/>
      </rPr>
      <t>AA</t>
    </r>
  </si>
  <si>
    <r>
      <t xml:space="preserve">Iš pajamų už suteiktas paslaugas lėšos </t>
    </r>
    <r>
      <rPr>
        <b/>
        <sz val="10"/>
        <rFont val="Times New Roman"/>
        <family val="1"/>
      </rPr>
      <t>ĮP</t>
    </r>
  </si>
  <si>
    <r>
      <t>Skolintos lėšos</t>
    </r>
    <r>
      <rPr>
        <b/>
        <sz val="10"/>
        <rFont val="Times New Roman"/>
        <family val="1"/>
      </rPr>
      <t xml:space="preserve"> SK</t>
    </r>
  </si>
  <si>
    <r>
      <t xml:space="preserve">Kelių priežiūros ir plėtros programos lėšos </t>
    </r>
    <r>
      <rPr>
        <b/>
        <sz val="10"/>
        <rFont val="Times New Roman"/>
        <family val="1"/>
      </rPr>
      <t>KPP</t>
    </r>
  </si>
  <si>
    <r>
      <t xml:space="preserve">Europos Sąjungos lėšos, užsienio fondų lėšos </t>
    </r>
    <r>
      <rPr>
        <b/>
        <sz val="10"/>
        <rFont val="Times New Roman"/>
        <family val="1"/>
      </rPr>
      <t>ES</t>
    </r>
  </si>
  <si>
    <r>
      <t xml:space="preserve">Valstybės biudžeto lėšos </t>
    </r>
    <r>
      <rPr>
        <b/>
        <sz val="10"/>
        <rFont val="Times New Roman"/>
        <family val="1"/>
      </rPr>
      <t>VB</t>
    </r>
  </si>
  <si>
    <r>
      <t xml:space="preserve">Privačios – investuotojų lėšos </t>
    </r>
    <r>
      <rPr>
        <b/>
        <sz val="10"/>
        <rFont val="Times New Roman"/>
        <family val="1"/>
      </rPr>
      <t>PR</t>
    </r>
  </si>
  <si>
    <r>
      <t xml:space="preserve">Kiti finansavimo šaltiniai </t>
    </r>
    <r>
      <rPr>
        <b/>
        <sz val="10"/>
        <rFont val="Times New Roman"/>
        <family val="1"/>
      </rPr>
      <t>KT</t>
    </r>
  </si>
  <si>
    <t>Įstaigų skaičius, kuriose atlikti remonto darbai</t>
  </si>
  <si>
    <t>Įgyvendinamų programų skaičius</t>
  </si>
  <si>
    <t>Savivaldybei patikėjimo teise perduotų valstybinės žemės sklypų skaičius</t>
  </si>
  <si>
    <t>Kuruojamų švietimo įstaigų skaičius</t>
  </si>
  <si>
    <t>Objektų, pritaikytų neįgaliųjų poreikiams, skaičius</t>
  </si>
  <si>
    <t>Iš viso KPP</t>
  </si>
  <si>
    <t xml:space="preserve">Užtikrinti socialinio būsto fondo plėtrą Kėdainiuose </t>
  </si>
  <si>
    <t>Įsigytų socialinės paskirties butų skaičius</t>
  </si>
  <si>
    <t xml:space="preserve">Koncertinius kostiumų komplektus/instrumentus atsinaujinusių kolektyvų skaičius </t>
  </si>
  <si>
    <t>Įgyvendinamų programų/priemonių/renginių skaičius</t>
  </si>
  <si>
    <t>Atnaujinti ir plėsti komunalinių atliekų tvarkymo infrastruktūrą Kėdainių rajono savivaldybėje</t>
  </si>
  <si>
    <t>Įgyvendinamų priemonių skaičius</t>
  </si>
  <si>
    <t>Teikti Metų mokytojo apdovanojimą</t>
  </si>
  <si>
    <t>Teikti Metų medicinos darbuotojo apdovanojimą</t>
  </si>
  <si>
    <t>Teikti Metų socialinio darbuotojo apdovanojimą</t>
  </si>
  <si>
    <t>Atnaujintų/parengtų turizmo maršrutų skaičius</t>
  </si>
  <si>
    <t>Parodų, mugių, kuriuose dalyvauta, skaičius</t>
  </si>
  <si>
    <t>~200</t>
  </si>
  <si>
    <t>01.01</t>
  </si>
  <si>
    <t>01.02</t>
  </si>
  <si>
    <t>01.03</t>
  </si>
  <si>
    <t>tūkst. Eur</t>
  </si>
  <si>
    <t>Vykdyti neformaliojo vaikų švietimo programas</t>
  </si>
  <si>
    <t>Savanorių ugniagesių veikloje dalyvaujančių gyventojų skaičius</t>
  </si>
  <si>
    <t>Peržiūrėti neveiksniais pripažintų asmenų būklę</t>
  </si>
  <si>
    <t>Įteiktas Metų socialinio darbuotojo apdovanojimas</t>
  </si>
  <si>
    <t>Suorganizuotų renginių, edukacinių pamokų  muziejuje ir jo skyriuose  skaičius</t>
  </si>
  <si>
    <t>Finansuoti Kėdainių rajono vietos veiklos grupės teritorijos vietos plėtros 2015-2023 m. strategijos įgyvendinimą</t>
  </si>
  <si>
    <t>01.04</t>
  </si>
  <si>
    <t>Paslaugas gavusių asmenų skaičius</t>
  </si>
  <si>
    <t>Apsilankymų bibliotekose skaičius (tūkst. kartų)</t>
  </si>
  <si>
    <t xml:space="preserve"> Visuomenės sveikatos rėmimo specialiosios programos įgyvendinimas, proc.</t>
  </si>
  <si>
    <t xml:space="preserve">Užtikrinti efektyvią VšĮ Kėdainių turizmo ir verslo informacijos centro veiklą turizmo srityje </t>
  </si>
  <si>
    <t>Įgyvendinti Kėdainių rajono savivaldybės bažnyčių rėmimo programą</t>
  </si>
  <si>
    <t>Remontuoti Minareto fasadą</t>
  </si>
  <si>
    <t xml:space="preserve">Pacientų, patenkintų pirminės asmens sveikatos priežiūros paslaugų kokybe, skaičiaus didėjimas (proc.). </t>
  </si>
  <si>
    <t>Finansuoti rajono savivaldybės renginius ir kultūrines iniciatyvas</t>
  </si>
  <si>
    <t>Teikti Česlavo Milošo premiją</t>
  </si>
  <si>
    <t>Asmenų, kurių neveiksnumas peržiūrėtas, skaičius</t>
  </si>
  <si>
    <t>Užtikrinti informacinių technologijų plėtrą savivaldybės administracijoje, kelti elektroninių paslaugų brandos lygį, naudoti elektroninį parašą</t>
  </si>
  <si>
    <t>01 ŠVIETIMAS IR UGDYMAS</t>
  </si>
  <si>
    <t>02 SVEIKATOS APSAUGA</t>
  </si>
  <si>
    <t>Gerinti pirminės asmens sveikatos priežiūros paslaugų teikimo prieinamumą tuberkuliozės srityje</t>
  </si>
  <si>
    <t>03 SOCIALINĖS APSAUGOS PLĖTOJIMAS</t>
  </si>
  <si>
    <t>05 KULTŪROS VEIKLOS PLĖTRA</t>
  </si>
  <si>
    <t>08 APLINKOS APSAUGA</t>
  </si>
  <si>
    <t>09 ŽEMĖS ŪKIO PLĖTRA IR MELIORACIJA</t>
  </si>
  <si>
    <t>10 PARAMA VERSLUI IR VERSLO PLĖTRA</t>
  </si>
  <si>
    <t>11 SAVIVALDYBĖS VALDYMO TOBULINIMAS</t>
  </si>
  <si>
    <t>06 KULTŪROS PAVELDO IŠSAUGOJIMAS, TURIZMO SKATINIMAS IR VYSTYMAS</t>
  </si>
  <si>
    <t>07 INFRASTRUKTŪROS OBJEKTŲ PRIEŽIŪRA IR PLĖTRA</t>
  </si>
  <si>
    <t>IŠ VISO PROGRAMOMS</t>
  </si>
  <si>
    <t>Užtikrinti stacionarių ir nestacionarių socialinių paslaugų teikimą Kėdainių pagalbos šeimai centre</t>
  </si>
  <si>
    <t xml:space="preserve">Remontuoti savivaldybės ir socialinį būstą </t>
  </si>
  <si>
    <t>Tvarkomų objektų skaičius</t>
  </si>
  <si>
    <t>25</t>
  </si>
  <si>
    <t>Viešąsias sveikatos priežiūros paslaugas teikiančių įstaigų, kuriose pagerinta paslaugų teikimo infrastruktūra, skaičius / Gyventojų, pasinaudojusių pagerintomis paslaugomis, skaičius tūkst.</t>
  </si>
  <si>
    <t>Įrengti buitinių nuotekų tinklus Aušros k. Ąžuolaičių g. ir Volučių g.</t>
  </si>
  <si>
    <t>26</t>
  </si>
  <si>
    <t>27</t>
  </si>
  <si>
    <t>Parengtos techninės dokumentacijos skaičius/paklota nuotekų tinklų, m</t>
  </si>
  <si>
    <t>Parengti ritualinio skerdiko namo tvoros ir vartų su saulės laikrodžiu pamatų konservavimo ir vartų atstatymo projektą ir atlikti darbus</t>
  </si>
  <si>
    <t>31</t>
  </si>
  <si>
    <t>33</t>
  </si>
  <si>
    <t>Remti bendruomenių veiklą savivaldybėje</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</si>
  <si>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</si>
  <si>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</si>
  <si>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</si>
  <si>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</si>
  <si>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Pieno gamybos ir realizavimo metinių deklaracijų skaičius</t>
  </si>
  <si>
    <t>Aptarnaujamos žemės ūkio technikos, įregistruotos rajone, skaičius</t>
  </si>
  <si>
    <t>Atliktų techninių apžiūrų skaičius</t>
  </si>
  <si>
    <t>Įgyvendinti Kėdainių rajono savivaldybės užimtumo didinimo programą</t>
  </si>
  <si>
    <t>Apmokėti Europos Sąjungos projektų,  kuriems taikomas apmokėjimas kompensavimo būdu, išlaidas</t>
  </si>
  <si>
    <t>Vaikų skaičius ikimokyklinio ugdymo grupėse</t>
  </si>
  <si>
    <t>Nelankančių bendrojo ugdymo mokyklų vaikų iki 16 metų skaičius</t>
  </si>
  <si>
    <t xml:space="preserve">Didinti pirminės asmens sveikatos priežiūros veiklos efektyvumą VšĮ Kėdainių pirminės sveikatos priežiūros centre </t>
  </si>
  <si>
    <t>Asmenų, kuriems suteiktos paslaugos, skaičius</t>
  </si>
  <si>
    <t>Aktualizuotų objektų skaičius</t>
  </si>
  <si>
    <t>Finansuoti inžinerines paslaugas, darbus ir įrengimus</t>
  </si>
  <si>
    <t>Teikti kvalifikuotą švietimo pagalbą mokiniui, mokytojui, mokyklai</t>
  </si>
  <si>
    <t xml:space="preserve">Tuberkulioze sergančių pacientų, kuriems buvo suteiktos socialinės paramos priemonės tuberkuliozės gydymo metu </t>
  </si>
  <si>
    <t>IT įranga, baldais aprūpintų filialų skaičius</t>
  </si>
  <si>
    <t>Modernizuotų objektų skaičius</t>
  </si>
  <si>
    <t>01.05</t>
  </si>
  <si>
    <t xml:space="preserve">Finansuotų projektų skaičius </t>
  </si>
  <si>
    <t>Plėtoti, atnaujinti viešąją infrastruktūrą, atsižvelgiant į turizmo plėtros ir rekreacijos poreikius</t>
  </si>
  <si>
    <t>Aktualizuoti Kėdainių krašto muziejų, padidinant kultūros paveldo aktualumą, lankomumą ir žinomumą (įskaitant ekspozicijų atnaujinimą)</t>
  </si>
  <si>
    <t>&gt;95</t>
  </si>
  <si>
    <t>24</t>
  </si>
  <si>
    <t>Suremontuotų objektų skaičius</t>
  </si>
  <si>
    <t xml:space="preserve">Plėsti vandentiekio ir nuotekų tinklus Šlapaberžės kaime </t>
  </si>
  <si>
    <t>Rekonstruoti Kėdainių miesto nuotekų valyklą</t>
  </si>
  <si>
    <t>Vaikų, lankančių neformaliojo vaikų švietimo mokyklas, skaičius</t>
  </si>
  <si>
    <t>Tvarkyti erdvinių duomenų rinkinį</t>
  </si>
  <si>
    <t>Erdvinių duomenų rinkinio tvarkymo užtikrinimas, proc.</t>
  </si>
  <si>
    <t>Įregistruotų ūkininkų ūkių skaičius (įregistravimas, išregistravimas, duomenų atnaujinimas)</t>
  </si>
  <si>
    <t>Rekonstruoti ir plėsti vandentiekio ir buitinių nuotekų infrastruktūrą Šėtos miestelyje, Kunionių kaime bei Kėdainių mieste</t>
  </si>
  <si>
    <t>Išplėsti nuotekų tinklus Aukštųjų Kaplių k. Liepų g. ir įrengti siurblinę</t>
  </si>
  <si>
    <t>1/    ~250</t>
  </si>
  <si>
    <t>Parengti vandentiekio ir nuotekų tinklų išplėtimo Angirių k. techninę dokumentaciją ir atlikti darbus</t>
  </si>
  <si>
    <t>Parengti  vandentiekio ir nuotekų tinklų įrengimo Meironiškio k. techninę dokumentaciją</t>
  </si>
  <si>
    <t>28</t>
  </si>
  <si>
    <t>30</t>
  </si>
  <si>
    <t>34</t>
  </si>
  <si>
    <t>Pasirašytų sutarčių su investuotojais Kėdainių LEZ  skaičius (iš viso)</t>
  </si>
  <si>
    <t>8</t>
  </si>
  <si>
    <t>9</t>
  </si>
  <si>
    <t>Atnaujintos/prižiūrimos IT  įrangos skaičius</t>
  </si>
  <si>
    <t>Finansinių įsipareigojimų vykdymo savalaikiškumas, proc.</t>
  </si>
  <si>
    <t>Rekonstruotų objektų skaičius</t>
  </si>
  <si>
    <t>Parengti Kėdainių šviesiosios gimnazijos fasado tvarkybos projektą</t>
  </si>
  <si>
    <t xml:space="preserve">Finansuoti žvyro įsigijimą seniūnijų keliams prižiūrėti </t>
  </si>
  <si>
    <t>Prižiūrimų žvyrkelių ilgis, km</t>
  </si>
  <si>
    <t>Įsigytų įrenginių skaičius</t>
  </si>
  <si>
    <t>36</t>
  </si>
  <si>
    <t xml:space="preserve">Vykdyti ambulatorinės akušerinės ir ginekologinės pagalbos kokybės gerinimo Kėdainių rajono savivaldybės moterims 2019-2024 m. programą </t>
  </si>
  <si>
    <t xml:space="preserve">Modernizuoti Kėdainių šviesiosios gimnazijos pastatą Kėdainiuose, Didžioji g. 60 </t>
  </si>
  <si>
    <t>Skatinti savivaldybės gabius mokinius</t>
  </si>
  <si>
    <t>Užtikrinti Kėdainių rajono savivaldybės visuomenės sveikatos biuro veiklą, vykdant visuomenės sveikatos priežiūros funkcijas</t>
  </si>
  <si>
    <t>Užtikrinti efektyvią Kėdainių rajono savivaldybės  Mikalojaus Daukšos viešosios bibliotekos veiklą</t>
  </si>
  <si>
    <t>Atnaujinti Kėdainių rajono savivaldybės Mikalojaus Daukšos viešosios bibliotekos filialų informacinių technologijų  įrangą, žaislotekas, įsigyti baldų/įrangos užimtumo centrams</t>
  </si>
  <si>
    <t>Organizuoti ir užtikrinti Kėdainių krašto muziejaus ir jo skyrių veiklą</t>
  </si>
  <si>
    <t xml:space="preserve">Remontuoti Kėdainių rajono savivaldybės Mikalojaus Daukšos biblioteką ir jos filialus </t>
  </si>
  <si>
    <t>Remontuoti Kėdainių „Ryto“ progimnaziją, kuriant šiuolaikines mokymosi erdves</t>
  </si>
  <si>
    <t>Teikti integralią pagalbą į namus Kėdainių rajone</t>
  </si>
  <si>
    <t>Atnaujinti Kėdainių  „Ryto“ progimnazijos stadioną ir sporto aikštyną</t>
  </si>
  <si>
    <t>Atstatytų objektų skaičius</t>
  </si>
  <si>
    <t xml:space="preserve">Atnaujinti daugiabučių namų kiemų kietąsias dangas </t>
  </si>
  <si>
    <t>Atnaujintų teritorijų skaičius, m2</t>
  </si>
  <si>
    <t>38</t>
  </si>
  <si>
    <t>Rekonstruoti Akademijos  nuotekų valyklą</t>
  </si>
  <si>
    <t>Rekonstruoti  nuotekų valykla</t>
  </si>
  <si>
    <t>40</t>
  </si>
  <si>
    <t>41</t>
  </si>
  <si>
    <t>Inventorizuotų gatvių skaičius</t>
  </si>
  <si>
    <t>Įgyvendinti priemones, skirtas žemo slenksčio paslaugų kokybės gerinimui Kėdainių rajono savivaldybėje</t>
  </si>
  <si>
    <t>Vykdyti gyvenamosios vietos deklaravimo duomenų ir gyvenamosios vietos nedeklaravusių asmenų  apskaitos duomenų tvarkymo funkciją</t>
  </si>
  <si>
    <t>Didinti saugumą rajone</t>
  </si>
  <si>
    <t>Užtikrinti rajono gyventojų viešąją tvarką ir viešąjį saugumą</t>
  </si>
  <si>
    <t>Užtikrinti savivaldybės priešgaisrinės tarnybos veiklą ir modernizuoti  infrastruktūrą</t>
  </si>
  <si>
    <t>Stebėjimo vietų viešosiose erdvėse skaičius</t>
  </si>
  <si>
    <t>Suorganizuotų vaiko gerovės komisijų posėdžių skaičius</t>
  </si>
  <si>
    <t>Didinti savivaldybės valdymo ir veiklos efektyvumą, gerinti žmogiškųjų išteklių kompetencijas</t>
  </si>
  <si>
    <t>Sudaryti sąlygas kokybiškai įgyvendinti Savivaldybės funkcijas, mažinant administracinę naštą, įgyvendinant lygias galimybes užtikrinančias bei korupcijos prevencijos priemones</t>
  </si>
  <si>
    <t>Įgyvendintų administracinės naštos mažinimo priemonių, įgyvendinamų pagal patvirtintą planą, skaičius</t>
  </si>
  <si>
    <t>Įgyvendintų lygias galimybes užtikrinančių priemonių skaičius</t>
  </si>
  <si>
    <t>Atliktų  kontrolės ir audito tarnybos auditų skaičius pagal patvirtintą metų planą (proc.)</t>
  </si>
  <si>
    <t>Organizuoti Savivaldybės tarybos ir Savivaldybės administracijos veiklą, įgyvendinant administracinės naštos, lygių galimybių bei korupcijos prevencijos priemones, stiprinti darbuotojų kompetencijas</t>
  </si>
  <si>
    <t>Savivaldybėje esančių seniūnijų skaičius</t>
  </si>
  <si>
    <t>Organizuoti seniūnijų veiklą, įgyvendinant joms pavestas viešojo administravimo funkcijas</t>
  </si>
  <si>
    <t>Organizuoti ir užtikrinti kokybišką valstybės perduotų  funkcijų įgyvendinimą</t>
  </si>
  <si>
    <t>Sudaryti prielaidas ugdymo kokybei gerinti, mažinti ugdymo kokybės skirtumus tarp mokyklų, didinti pedagogų motyvaciją</t>
  </si>
  <si>
    <t xml:space="preserve">Vykdyti švietimo programų įgyvendinimą ir užtikrinti tinkamą ugdymo(si) aplinką </t>
  </si>
  <si>
    <t>Mokytojų ir kitų ugdymo procese dalyvaujančių specialistų, kuriems kompensuojamos išlaidos, skaičius</t>
  </si>
  <si>
    <t>Tobulinti ugdymo(si) infrastruktūrą, aplinką, diegti inovacijas</t>
  </si>
  <si>
    <t>Gerinti darbo ir mokymo(si) sąlygas savivaldybės švietimo įstaigose</t>
  </si>
  <si>
    <t xml:space="preserve">Organizuotų kvalifikacijos tobulinimo renginių skaičius / kvalifikaciją ir kompetenciją tobulinusių  pedagogų, pagalbos mokinių specialistų, vadovų skaičius </t>
  </si>
  <si>
    <t>150 / 3500</t>
  </si>
  <si>
    <t>Įgyvendintų veiklų, modernizuojant edukacines erdves einamaisiais metais, proc.</t>
  </si>
  <si>
    <t>3</t>
  </si>
  <si>
    <t>Parengtų tvarkybos projektų skaičius</t>
  </si>
  <si>
    <t>Įstaigų, kurioms skirtas finansavimas, skaičius</t>
  </si>
  <si>
    <t>Sudaryti sąlygas gyventojams stiprinti sveikatą, kurti ir plėtoti su sveikatos stiprinimu susijusias paslaugas</t>
  </si>
  <si>
    <t>Stiprinti ir išsaugoti gyventojų sveikatą</t>
  </si>
  <si>
    <r>
      <t xml:space="preserve">Vykdyti Visuomenės sveikatos rėmimo specialiosios programos priemones </t>
    </r>
    <r>
      <rPr>
        <i/>
        <sz val="10"/>
        <rFont val="Times New Roman"/>
        <family val="1"/>
        <charset val="186"/>
      </rPr>
      <t/>
    </r>
  </si>
  <si>
    <t>1 /40,3</t>
  </si>
  <si>
    <t>Įsigytos įrangos skaičius / atliktų endoskopijų ir kolonoskopijų skaičius</t>
  </si>
  <si>
    <t>Gerinti sveikatos priežiūros paslaugų kokybę ir  prieinamumą, plėsti paslaugų spektrą, atnaujinti materialinę aplinką</t>
  </si>
  <si>
    <t xml:space="preserve"> Modernizuoti ir atnaujinti sveikatos priežiūros vidaus ir išorės infrastruktūrą</t>
  </si>
  <si>
    <t>Likviduoti apleistus (bešeimininkius ar savivaldybei nuosavybės teise priklausančius) pastatus ir kitus aplinką žalojančius objektus</t>
  </si>
  <si>
    <t>Bepriežiūrių ir bešeimininkių gyvūnų skaičiaus mažėjimas (lyginant su praėjusiais metais), proc.</t>
  </si>
  <si>
    <t>Įrengtų/atnaujintų požeminių, pusiau požeminių ir antžeminių konteinerių aikštelių skaičius</t>
  </si>
  <si>
    <t>Gerinti kraštovaizdžio apsaugą bei didinti jo patrauklumą</t>
  </si>
  <si>
    <t>Tobulinti atliekų tvarkymo bei aplinkos išsaugojimo sistemą, gerinti kraštovaizdžio apsaugą</t>
  </si>
  <si>
    <t>Vykdyti atliekų tvarkymo sistemos organizavimo funkciją</t>
  </si>
  <si>
    <t>Surinktų beglobių gyvūnų skaičius</t>
  </si>
  <si>
    <t>Išsaugoti istorinį bei kultūros paveldą, didinti jo patrauklumą ir žinomumą</t>
  </si>
  <si>
    <t>Dalyvauti Žydų kultūros paveldo kelio asociacijos veikloje ir puoselėti žydų kultūros paveldo atminimą Kėdainiuose</t>
  </si>
  <si>
    <t>Skatinti vietinį bei atvykstamąjį turizmą, plėtoti turizmo rinkodarą</t>
  </si>
  <si>
    <t>Finansuotų vaikų vasaros poilsio ir užimtumo programų skaičius</t>
  </si>
  <si>
    <t>Organizuoti ir užtikrinti Švietimo skyriaus specialistų darbą</t>
  </si>
  <si>
    <t xml:space="preserve">Finansuoti VšĮ Kėdainių turizmo ir verslo informacijos centro turizmo veiklos programą: </t>
  </si>
  <si>
    <t>kartografinių-informacinių turistinių leidinių leidyba</t>
  </si>
  <si>
    <t xml:space="preserve">turizmo informacijos sklaida socialiniuose tinkluose, spaudoje  </t>
  </si>
  <si>
    <t>turizmo informacijos apie gamtos, architektūros, istorijos, kultūros paveldo objektus, lankytinas vietas, maitinimo, apgyvendinimo, kaimo turizmo sodybas, amatus teikimas, kaupimas, sisteminimas ir atnaujinimas</t>
  </si>
  <si>
    <t>Pritaikyti viešąją  infrastruktūrą  visuomenės turizmo ir rekreacijos poreikiams, įveiklinti kultūros ir gamtos paveldą</t>
  </si>
  <si>
    <t>Parengti Paberžės  parko tvarkybos projektą ir atlikti darbus</t>
  </si>
  <si>
    <t>Plėsti dviračių takų infrastruktūrą mieste ir rajone</t>
  </si>
  <si>
    <t>01 tikslas. Didinti gyventojų fizinį aktyvumą, ugdyti sportišką bendruomenę</t>
  </si>
  <si>
    <t>Užtikrinti Kultūros ir sporto skyriaus veiklą kūno kultūros ir sporto srityje</t>
  </si>
  <si>
    <t>Organizuoti sporto metodininkų veiklas kaimiškosiose seniūnijose</t>
  </si>
  <si>
    <t>Kultivuojamų sporto šakų skaičius</t>
  </si>
  <si>
    <t>Skatinti Kėdainių rajono sporto organizacijas, sporto komandas ir sportininkus, finansuoti sporto veiklos projektus ir programas</t>
  </si>
  <si>
    <t>Finansuotų sporto šakų programų skaičius</t>
  </si>
  <si>
    <t>Atnaujinti ir (arba) plėsti bendruomeninę fizinio aktyvumo infrastruktūrą  mieste ir rajone, pritaikant ją bendruomenės poreikiams bei laisvalaikiui</t>
  </si>
  <si>
    <t>Modernizuoti sporto objektų materialinę bazę, sudarant sąlygas fizinio aktyvumo ugdymui</t>
  </si>
  <si>
    <t>Sudaryti sąlygas krašto bendruomenei dalyvauti kultūrinėje bei kūrybinėje veikloje</t>
  </si>
  <si>
    <t>Užtikrinti efektyvią rajono kultūros centrų veiklą, vykdyti organizuojamų renginių informacijos sklaidą</t>
  </si>
  <si>
    <t xml:space="preserve">Organizuoti ir užtikrinti Kultūros ir sporto skyriaus specialistų darbą kultūros srityje </t>
  </si>
  <si>
    <t>Skatinti Kėdainių rajono jaunimo ir su jaunimu dirbančių organizacijų nuolatinę ir ilgalaikę programinę veiklą, jaunimo veiklos projektus, jaunimo iniciatyvas</t>
  </si>
  <si>
    <t>Plėtoti jaunimo savanorystę Kėdainių rajone ir skatinti jaunimą užsiimti savanoriška veikla</t>
  </si>
  <si>
    <t>Finansuoti programas, užtikrinančias jaunimo neformalaus ugdymo plėtrą</t>
  </si>
  <si>
    <t>Skatinti nevyriausybinių organizacijų veiklą, didinti jų įtrauktį</t>
  </si>
  <si>
    <t>Skatinti nevyriausybinių ir bendruomeninių organizacijų  plėtrą Kėdainių rajone</t>
  </si>
  <si>
    <t>Užtikrinti rajono nevyriausybinių organizacijų (įskaitant bendruomenines organizacijas) plėtrą, finansuojant projektus socialinio, pilietinio, kultūros paveldo pažinimo, etninės kultūros puoselėjimo, užimtumo bei verslumo srityse</t>
  </si>
  <si>
    <t>Suorganizuotų mokymų, susitikimų, renginių, forumų skaičius</t>
  </si>
  <si>
    <t>Atnaujinti ir plėsti kultūros įstaigų viešąją  infrastruktūrą, pritaikyti ją kultūriniams ir bendruomeniniams poreikiams</t>
  </si>
  <si>
    <t>Gerinti kultūros paskirties viešąją infrastruktūrą, modernizuoti materialinę ir edukacinę aplinką</t>
  </si>
  <si>
    <t>Atnaujintų objektų skaičius</t>
  </si>
  <si>
    <t>Organizuoti ir viešinti verslumą skatinančius, gerąją verslo patirtį viešinančius renginius Kėdainių rajone</t>
  </si>
  <si>
    <t>techninės ir metodinės pagalbos rajono  verslininkams, verslo įmonėms, asmenims, ketinantiems pradėti verslą, investuotojams teikimas</t>
  </si>
  <si>
    <t xml:space="preserve">Finansuoti VšĮ Kėdainių turizmo ir verslo informacijos centro viešųjų paslaugų verslui  programą:                                                                         </t>
  </si>
  <si>
    <t>savivaldybės įmonių duomenų bazės atnaujinimas, verslo situacijos analizė, duomenų apdorojimas ir viešinimas</t>
  </si>
  <si>
    <t>viešojo ir privataus sektorių bendravimo skatinimas, susitikimų, forumų organizavimas</t>
  </si>
  <si>
    <t>Teikti finansinę paramą verslą pradedantiems ar sunkumų patiriantiems SVV subjektams Kėdainių rajone per Savivaldybės smulkiojo verslo rėmimo fondą</t>
  </si>
  <si>
    <t>Konsultuotų subjektų skaičius</t>
  </si>
  <si>
    <t>Organizuotų, inicijuotų susitikimų skaičius</t>
  </si>
  <si>
    <t>Sudaryti palankias sąlygas sumanios pramonės ir logistikos srities verslų atsiradimui, plėtrai bei investicijų pritraukimui</t>
  </si>
  <si>
    <t>Kurti ekonominį augimą skatinančios verslo aplinkos plėtrą</t>
  </si>
  <si>
    <t xml:space="preserve">Vykdyti valstybines (perduotas savivaldybėms) funkcijas melioracijos srityje, rekonstruojant remontuojant ir (arba) atnaujinant valstybei nuosavybės teise priklausančią melioracijos, hidrotechnikos infrastruktūrą Kėdainių rajono savivaldybės teritorijoje </t>
  </si>
  <si>
    <t>Įgyvendinti Savivaldybės teritorijoje valstybės politiką kaimo plėtros, žemės ūkio ir melioracijos srityse, sudaryti sąlygas inovatyvaus žemės ūkio vystymui</t>
  </si>
  <si>
    <t xml:space="preserve">Vykdyti valstybinių  (valstybės perduotas savivaldybėms) funkcijas  žemės ūkio srityje, konsultuojant rajono asmenis ūkininkavimo, melioracijos, žemės ūkio technikos registravimo ir kitais su žemės ūkiu susijusiais klausimais </t>
  </si>
  <si>
    <t>Organizuoti ir užtikrinti Žemės ūkio ir aplinkosaugos skyriaus darbą, kuruojant valstybės perduotas savivaldybėms funkcijas  žemės ūkio srityje</t>
  </si>
  <si>
    <t>Organizuoti socialinę paramą ir skatinti socialinę integraciją</t>
  </si>
  <si>
    <t>Gerinti socialinių paslaugų prieinamumą, užtikrinti jų teikimą bei didinti socialinių paslaugų ir jų teikėjų įvairovę</t>
  </si>
  <si>
    <t>Finansuoti vaikų dienos centrų veiklos programas</t>
  </si>
  <si>
    <t>Modernizuoti socialinių paslaugų įstaigų infrastruktūrą</t>
  </si>
  <si>
    <t>01 tikslas. Kurti ir pritaikyti viešąją  infrastruktūrą su darnia aplinka šiuolaikiniams poreikiams</t>
  </si>
  <si>
    <t xml:space="preserve">03 uždavinys. Atnaujinti ir (arba) plėsti miesto ir rajono gatvių, kelių, viešųjų teritorijų apšvietimą, naudojant energiją taupančias priemones </t>
  </si>
  <si>
    <t>05 uždavinys. Vystyti  gyvenamąją aplinką, užtikrinant viešosios infrastruktūros priežiūrą, atnaujinimą ir tinkamą naudojimą</t>
  </si>
  <si>
    <t>04 uždavinys. Gerinti rajono susisiekimo infrastruktūrą, užtikrinant gyventojų darnų judumą bei mobilumą</t>
  </si>
  <si>
    <t>Iškelti vandens tinklą iš privačios valdos Vilniaus g.  30 D200</t>
  </si>
  <si>
    <t>Perkloti vandentiekio liniją  Derliaus g. D400 Kėdainiuose</t>
  </si>
  <si>
    <t>Įrengta vandentiekio tinklų, m</t>
  </si>
  <si>
    <t>Rekonstruoti nuotekų tinklus nuo Respublikos-Janušavos g. sankryžos iki nuotekų siurblinės</t>
  </si>
  <si>
    <t>Pastatyti vandens gerinimo stotį Paežerių km.</t>
  </si>
  <si>
    <t>Įrengtų valymo įrenginių skaičius</t>
  </si>
  <si>
    <t>Išplėsti Krakių valymo įrenginius</t>
  </si>
  <si>
    <t xml:space="preserve">Pastatytų įrenginių skaičius </t>
  </si>
  <si>
    <t>Rekonstruotų vandentiekio tinklų,  m</t>
  </si>
  <si>
    <t>Perkloti senus vandentiekio  tinklus Vainikų kaimo Nevėžio g. kiemuose</t>
  </si>
  <si>
    <t xml:space="preserve">Rekonstruoti nuotekų tinklus Tuopų g. iki nuotekų siurblinės, Vilainių k. </t>
  </si>
  <si>
    <t>01 uždavinys. Rengti ir (arba) atnaujinti Kėdainių rajono savivaldybės teritorijų planavimo ir kitus dokumentus, sudarant sąlyga infrastruktūros plėtrai</t>
  </si>
  <si>
    <t>Įrengti gamtos ir technologijų mokslų laboratorijas</t>
  </si>
  <si>
    <t>Aprūpinti ikimokyklinio ugdymo įstaigų sveikatos kabinetus metodinėmis priemonėmis</t>
  </si>
  <si>
    <t>Įstaigų skaičius, kuriose įrengtos laboratorijos</t>
  </si>
  <si>
    <t>Apsilankymai (kartais) žemo slenksčio paslaugų kabinetuose per metus</t>
  </si>
  <si>
    <t>Pritaikyti viešąją aplinką specialiųjų poreikių turintiems gyventojams</t>
  </si>
  <si>
    <t xml:space="preserve">Parengta techninė dokumentacija  </t>
  </si>
  <si>
    <t>Surengtų akcijų, seminarų, viešinimo priemonių skaičius</t>
  </si>
  <si>
    <t xml:space="preserve">Užtikrinti savivaldybės veiklos viešumą, gerinti komunikavimo ryšį su rajono bendruomenės nariais </t>
  </si>
  <si>
    <t>Parengtos techninės dokumentacijos skaičius / Paklota vandentiekio ir/ ar nuotekų tinklų, m</t>
  </si>
  <si>
    <t>32</t>
  </si>
  <si>
    <t xml:space="preserve">Parengti vandentiekio ir nuotekų tinklų išplėtimo Mantviliškio  kaime techninį projektą </t>
  </si>
  <si>
    <t>29</t>
  </si>
  <si>
    <t>35</t>
  </si>
  <si>
    <t>37</t>
  </si>
  <si>
    <t>~11</t>
  </si>
  <si>
    <t>~9</t>
  </si>
  <si>
    <t>Tiriamų parametrų skaičius</t>
  </si>
  <si>
    <t xml:space="preserve">Vykdyti aplinkos oro, paviršinio ir požeminio vandens, dirvožemio ir triukšmo stebėseną Kėdainių mieste ir rajone (įskaitant pramonės rajoną) </t>
  </si>
  <si>
    <t xml:space="preserve">dalyvavimas turizmo parodose, mugėse, šventėse </t>
  </si>
  <si>
    <t>~300</t>
  </si>
  <si>
    <t>~430</t>
  </si>
  <si>
    <t>~160</t>
  </si>
  <si>
    <t>Atnaujinti Kėdainių sporto centro bazes</t>
  </si>
  <si>
    <t>Aprūpinti mėgėjų meno kolektyvus tautiniais ir kitais koncertiniais kostiumais bei muzikos instrumentais</t>
  </si>
  <si>
    <t>Kultūros centrų organizuojamų veiklų lankytojų skaičius</t>
  </si>
  <si>
    <t>Įrengti vandens gręžinį ir vandentiekio tinklus Gineitų k., Vilainių sen.</t>
  </si>
  <si>
    <t>Rengti projektus ir remontuoti gyvenviečių lietaus nuotekų-drenažų sistemas</t>
  </si>
  <si>
    <t>Gerinti verslo paramos bei informavimo sistemą, plėtoti viešojo ir privataus sektorių bendradarbiavimą, gyventojų verslumą</t>
  </si>
  <si>
    <t>Gerinti Kėdainių rajono savivaldybės tarybos ir administracijos komunikavimo ir įvaizdžio formavimo funkcijas</t>
  </si>
  <si>
    <t>Tobulinti  Kėdainių rajono savivaldybės tarybos ir administracijos komunikaciją su bendruomene ir visuomenės informavimą</t>
  </si>
  <si>
    <t>Modernizuoti gyventojų perspėjimo sistemą bei įrengti Ekstremalių situacijų operacijų centro patalpas</t>
  </si>
  <si>
    <t>Kėdainių rajono savivaldybėje apsilankiusių turistų skaičius per metus (tūkst. asmenų/ per metus) (vertinami Kėdainių TVIC apsilankę turistai)</t>
  </si>
  <si>
    <t>Veikloje dalyvaujančių partnerių skaičius</t>
  </si>
  <si>
    <t xml:space="preserve">Finansuoti vaikų vasaros stovyklų ir kitų neformaliojo vaikų švietimo veiklų programas  </t>
  </si>
  <si>
    <t>Įrengti vėdinimo  ir kondicionavimo sistemas savivaldybės ugdymo įstaigose</t>
  </si>
  <si>
    <t>Vykdyti mamografijos paslaugų tęstinumo, kokybės gerinimo Kėdainių rajono savivaldybėje 2020-2025 m. programą</t>
  </si>
  <si>
    <t>Įsigytos įrangos skaičius / atliktų mamografijų ir vertinimo paslaugų skaičius per metus</t>
  </si>
  <si>
    <t>Įgyvendinti aplinkos atkūrimo, prevencines priemones, tvarkant vandens telkinius, jų pakrantes, vykdyti atliekų tvarkymo infrastruktūros plėtros priemones</t>
  </si>
  <si>
    <t>Iš viso SK</t>
  </si>
  <si>
    <t>Investicijoms parengtų viešųjų teritorijų plotas, ha</t>
  </si>
  <si>
    <t>~12</t>
  </si>
  <si>
    <t xml:space="preserve">Kompensuoti dalį išlaidų savivaldybėms, siekiant šalinti  COVID-19 ligos (koronaviruso infekcijos) padarinius ir valdyti jos plitimą, esant valstybės lygio ekstremaliai situacijai </t>
  </si>
  <si>
    <t>Įsigyti priemonių, susijusių su visuomenės informavimu ir ekologiniu švietimu, kitos išlaidos</t>
  </si>
  <si>
    <t>Įgyvendinta projektų veiklų proc.</t>
  </si>
  <si>
    <t>Išsaugoti istorinę atmintį, tobulinti ir plėsti kultūros paslaugas Kėdainių krašto muziejuje, siekiant didinti jų prieinamumą</t>
  </si>
  <si>
    <t>Įgyvendintų veiklų, atnaujinant progimnaziją bei modernizuojant edukacines erdves einamaisiais metais, proc.</t>
  </si>
  <si>
    <t xml:space="preserve">Plėtoti kokybišką, visiems prieinamą, tęstinę švietimo sistemą savivaldybėje </t>
  </si>
  <si>
    <t>Siekti gyventojų sveikatos išsaugojimo, gerinant sveikatos priežiūros paslaugų kokybę ir prieinamumą</t>
  </si>
  <si>
    <t>Vykdyti endoskopinių paslaugų prieinamumo ir kokybės gerinimo Kėdainių rajono savivaldybėje 2020-2025 m. programą</t>
  </si>
  <si>
    <t>turizmo maršrutų, individualių ekskursijų programų rengimas</t>
  </si>
  <si>
    <t xml:space="preserve">Turizmo statistikos duomenų apskaita ir analizė, val. </t>
  </si>
  <si>
    <t>Pastatyti vandens gerinimo stotį Taujankoje</t>
  </si>
  <si>
    <t>Skatinti aplinkos apsaugos iniciatyvas, vykdyti gyventojų aplinkosauginį švietimą</t>
  </si>
  <si>
    <t>Numatomi 2023-ųjų m. asignavimai</t>
  </si>
  <si>
    <t>2023 -ieji m.</t>
  </si>
  <si>
    <t>10/29</t>
  </si>
  <si>
    <t>Organizuoti brandos egzaminų sesiją, pagrindinio ugdymo pasiekimų patikrinimą, nacionalinį mokinių pasiekimų patikrinimą bei tyrimus</t>
  </si>
  <si>
    <t>Vykdyti skaitmeninio ugdymo plėtrą</t>
  </si>
  <si>
    <t>Įstaigų, plečiančių skaitmeninimą,  skaičius</t>
  </si>
  <si>
    <t>Užtikrinti efektyvią Kėdainių sporto centro veiklą, vykdyti organizuojamus renginius</t>
  </si>
  <si>
    <t>Finansuoti sporto šakų programas, iš jų:</t>
  </si>
  <si>
    <t>300/14</t>
  </si>
  <si>
    <t>Įrengti  valstybinės reikšmės kelių nuorodas į savivaldybės kultūros paveldo objektus</t>
  </si>
  <si>
    <t>&gt;300</t>
  </si>
  <si>
    <t>&gt;180</t>
  </si>
  <si>
    <t>&gt;650</t>
  </si>
  <si>
    <t>Atlikti Paberžės klebonijos ir svirno restauravimo ir remonto darbus</t>
  </si>
  <si>
    <t xml:space="preserve">Remontuoti Akademijos kultūros centrą </t>
  </si>
  <si>
    <t>Finansuotų vaikų dienos centrų  skaičius/veiklose dalyvavusių vaikų, jaunuolių  skaičius</t>
  </si>
  <si>
    <t>~335</t>
  </si>
  <si>
    <t>~450</t>
  </si>
  <si>
    <t>~1200</t>
  </si>
  <si>
    <t>Rekonstruotų el. pastočių</t>
  </si>
  <si>
    <t xml:space="preserve">Modernizuotų šviestuvų skaičius / planuojamas elektros energijos sutaupymas, proc.  </t>
  </si>
  <si>
    <t>~500</t>
  </si>
  <si>
    <t xml:space="preserve">Rekonstruoti vandenvietės elektros pastotės skydinės  2  įvadą (Dotnuvos g. 5) </t>
  </si>
  <si>
    <t>Įgyvendinti visuomenės aplinkosauginio švietimo priemones</t>
  </si>
  <si>
    <t>Organizuoti ir užtikrinti Kultūros ir sporto skyriaus veiklą kūno kultūros ir sporto srityje</t>
  </si>
  <si>
    <t>39</t>
  </si>
  <si>
    <t>12 priedas</t>
  </si>
  <si>
    <t>Atnaujinti ir plėsti Kėdainių rajono savivaldybės sporto infrastruktūrą, pritaikyti ją šiuolaikiniams poreikiams</t>
  </si>
  <si>
    <t>Įgyvendinti projektą "Kėdainių gatvių apšvietimo modernizavimas"</t>
  </si>
  <si>
    <t xml:space="preserve">Atliktų, einamaisiais metais numatytų darbų, proc. </t>
  </si>
  <si>
    <t xml:space="preserve">Paklausimų, telefonu internetu, centre teikimas, val. </t>
  </si>
  <si>
    <t>Kėdainių rajono savivaldybės smulkaus verslo rėmimo fondo administravimas</t>
  </si>
  <si>
    <t xml:space="preserve">Verslo aplinkos  statistikos duomenų  analizė, val. </t>
  </si>
  <si>
    <t>savivaldybės administracijos, Kėdainių TVIC ir verslą vienijančių asociacijų bendradarbiavimo stiprinimas</t>
  </si>
  <si>
    <t>Įgyvendinti projektą "Kėdainių miesto viešosios infrastruktūros, svarbios verslui, atnaujinimas ir plėtra"</t>
  </si>
  <si>
    <t>Teikti vienkartinę išmoką gimus vaikui Lietuvos Respublikos teritorijoje ir gyvenančiam Kėdainių rajono savivaldybėje</t>
  </si>
  <si>
    <t>Užtikrinti gyventojų saugumą, diegiant vaizdo stebėjimo ir saugumo priemones rajone</t>
  </si>
  <si>
    <r>
      <t>Užtikrinti gyventojų saugumą, diegiant vaizdo stebėjimo ir saugumo priemones mieste</t>
    </r>
    <r>
      <rPr>
        <b/>
        <sz val="10"/>
        <rFont val="Times New Roman"/>
        <family val="1"/>
        <charset val="186"/>
      </rPr>
      <t xml:space="preserve"> </t>
    </r>
  </si>
  <si>
    <t>Gerinti savivaldybės administracijos darbo kokybę, atnaujinant (diegiant) informacines sistemas, kompiuterinę įrangą,  užtikrinant sisteminį viešųjų ir administracinių paslaugų modernizavimą</t>
  </si>
  <si>
    <t xml:space="preserve">Didinti piliečių įtraukimo į biudžeto formavimą galimybes, įgyvendinant dalyvaujamojo biudžeto iniciatyvas
</t>
  </si>
  <si>
    <t xml:space="preserve">Kultūros centrų organizuojamų veiklų skaičius </t>
  </si>
  <si>
    <t xml:space="preserve">&gt;1000 </t>
  </si>
  <si>
    <t>Sudaryti saugias ugdymo sąlygas įstaigose, vykdančiose ugdymo programas</t>
  </si>
  <si>
    <t>&gt;20</t>
  </si>
  <si>
    <t>1/1/1</t>
  </si>
  <si>
    <t>IŠ viso SK</t>
  </si>
  <si>
    <t>Numatomi 2024-ųjų m. asignavimai</t>
  </si>
  <si>
    <t>2024 -ieji m.</t>
  </si>
  <si>
    <t>Įgyvendintų programų skaičius</t>
  </si>
  <si>
    <t>Vykdyti anestezijos paslaugų vaikams ir suaugusiesiems kokybės gerinimo Kėdainių rajono savivaldybėje 2022-2027 m. programą</t>
  </si>
  <si>
    <t>Vykdyti rentgeno paslaugų atnaujinimo, kokybės gerinimo Kėdainių rajono savivaldybėje 2022-2027 m. programą</t>
  </si>
  <si>
    <t>Patalpų, kuriose įrengta vėdinimo (kondicionavimo) sistema, skaičius</t>
  </si>
  <si>
    <t>Kompensuoti švietimo įstaigų  darbuotojų važiavimo į/iš darbo išlaidas</t>
  </si>
  <si>
    <t>32/100</t>
  </si>
  <si>
    <t>Tobulinti ir plėsti kultūrinės informacijos paslaugas Kėdainių rajono savivaldybės  Mikalojaus Daukšos viešojoje bibliotekoje, siekiant didinti jų prieinamumą</t>
  </si>
  <si>
    <t>Organizuoti Tarptautinės jaunimo dienos renginį</t>
  </si>
  <si>
    <t xml:space="preserve">Dalyvauti jaunimo užimtumo vasarą ir integracijos į darbo rinką programoje </t>
  </si>
  <si>
    <t>Pagal programą įdarbintų 14-18 m. jaunuolių skaičius</t>
  </si>
  <si>
    <t>Skatinti nevyriausybinių organizacijų, bendruomeninių organizacijų plėtrą rajone</t>
  </si>
  <si>
    <t>Paskatintų iniciatyvų bei suorganizuotų veiklų skaičius</t>
  </si>
  <si>
    <t xml:space="preserve">Prižiūrėti ir tvarkyti bendro naudojimo teritorijas, įsigyti teritorijų priežiūrai reikalingą įrangą </t>
  </si>
  <si>
    <t>Modernizuoti seniūnijų administracinius  pastatus</t>
  </si>
  <si>
    <t xml:space="preserve">Informacijos sklaida, val. </t>
  </si>
  <si>
    <t>Informacijos apie Savivaldybės veiklą, sprendimus, projektus, renginius spaudoje, interneto svetainėje, televizijoje, socialiniuose tinkluose, leidiniuose ir kt. žiniasklaidos priemonėse skleidimas</t>
  </si>
  <si>
    <t>6</t>
  </si>
  <si>
    <t>Organizuoti ir užtikrinti Kėdainių sporto centro veiklą, organizuoti  ir vykdyti sveikatingumo bei sportinius renginius</t>
  </si>
  <si>
    <t>Asmenų, lankančių įstaigą, skaičius /sveikatingumo, sportinių renginių rajone skaičius</t>
  </si>
  <si>
    <t xml:space="preserve">Įvairaus amžiaus grupių šalies bokso čempionatuose iškovotų medalių skaičius/tarptautinėse bokso varžybose iškovotų medalių skaičius/sporto treniruočių stovyklų skaičius/paruoštų boksininkų šalies bokso rinktinei skaičius </t>
  </si>
  <si>
    <t>250/7/6</t>
  </si>
  <si>
    <t>Atlikti archeologinius ir kitus tyrinėjimus kultūros paveldo teritorijose, vykdyti paveldo objektams parengtų tvarkybos projektų ekspertizę, parengti sąmatas</t>
  </si>
  <si>
    <t>Einamaisiais metais numatomų atlikti tyrinėjimų/ Ekspertuotų projektų skaičius</t>
  </si>
  <si>
    <t>1/2</t>
  </si>
  <si>
    <t>Vykdyti Kėdainių rajono Saviečių kadastrinės vietovės Mėklos sausinimo sistemos melioracijos griovių ir juose esančių statinių rekonstrukciją</t>
  </si>
  <si>
    <t>Atlikti Bakainių piliakalnio su priešpiliu ir papiliu, priešpilio tvarkybos darbus</t>
  </si>
  <si>
    <t>~350</t>
  </si>
  <si>
    <t>Paklota vandentiekio buitinių nuotekų tinklų, m</t>
  </si>
  <si>
    <t>~3100</t>
  </si>
  <si>
    <t>Parengta techninė dokumentacija /trasos įrengimas, m</t>
  </si>
  <si>
    <t>Atnaujinti Kėdainių muzikos mokyklos pastato fasadą, laiptus į rūsį</t>
  </si>
  <si>
    <t>Grupių, klasių ir egzaminų centrų skaičius, kuriose įrengta vėdinimo (kondicionavimo) sistema</t>
  </si>
  <si>
    <t>~2</t>
  </si>
  <si>
    <t xml:space="preserve">~2 </t>
  </si>
  <si>
    <t>Įrengtų/tvarkomų informacinių ženklinimo infrastruktūros objektų skaičius</t>
  </si>
  <si>
    <t>Įrengiamų dviračių takų, km</t>
  </si>
  <si>
    <t>Vykdyti bešeimininkių ir bepriežiūrių gyvūnų surinkimą, gaudymą bei karantinavimą</t>
  </si>
  <si>
    <t>Suprojektuoti ir įrengti naują geriamojo vandens tinklą Pelėdnagiai-Paobelys</t>
  </si>
  <si>
    <t>Rengti specialiuosius, bendruosius, detaliuosius, geodezinius planus bei  topografines nuotraukas</t>
  </si>
  <si>
    <t>Įrengtas gręžinys/ pastatytų vandens kolonėlių /  gerinimo stočių skaičius /  techninio projekto parengimas</t>
  </si>
  <si>
    <t>Parengtos techninės dokumentacijos skaičius /  Rekonstruota nuotekų tinklų, m</t>
  </si>
  <si>
    <t>Parengtos techninės dokumentacijos skaičius /Rekonstruotų nuotekų  tinklų,  m</t>
  </si>
  <si>
    <t>Atlikti vietinės reikšmės kelių ir gatvių  inventorizaciją, kokybės kontrolę, diegti saugaus eismo ir darnaus judumo priemones</t>
  </si>
  <si>
    <t xml:space="preserve">Atlikti turto inventorizavimą, teisinę registraciją, parengti  dokumentus turto pardavimui  </t>
  </si>
  <si>
    <t>Atlikti moksliniai taikomieji tyrimai / parengta projektinė dokumentacija / einamaisiais metais numatyta atliktų darbų</t>
  </si>
  <si>
    <t>1/0/0</t>
  </si>
  <si>
    <t>1/1/0</t>
  </si>
  <si>
    <t>1/1 /100</t>
  </si>
  <si>
    <t>Parengti nuotekų tinklų įrengimo Josvainių mstl. P.Cvirkos g. projektą</t>
  </si>
  <si>
    <t>Įsigytos įrangos skaičius/ vidutinis atliktų ultragarsinių tyrimų skaičius</t>
  </si>
  <si>
    <t xml:space="preserve">Įsigytos įrangos skaičius /atliktų bendrųjų anestezijų skaičius per metus </t>
  </si>
  <si>
    <t>01.   02</t>
  </si>
  <si>
    <t>01.   03</t>
  </si>
  <si>
    <r>
      <t xml:space="preserve">Tvarkyti ir plėtoti </t>
    </r>
    <r>
      <rPr>
        <u/>
        <sz val="10"/>
        <rFont val="Times New Roman"/>
        <family val="1"/>
        <charset val="186"/>
      </rPr>
      <t>kaimiškųjų seniūnijų</t>
    </r>
    <r>
      <rPr>
        <sz val="10"/>
        <rFont val="Times New Roman"/>
        <family val="1"/>
        <charset val="186"/>
      </rPr>
      <t xml:space="preserve"> kelius ir gatves, atlikti kelių ir gatvių kokybės kontrolę, techninę priežiūrą, techninių projektų ekspertizę, eismo saugumo auditus</t>
    </r>
  </si>
  <si>
    <t>~60</t>
  </si>
  <si>
    <t>~40</t>
  </si>
  <si>
    <t>Koordinuoti koordinuotai teikiamas paslaugas vaikams nuo gimimo iki 18 m. ir vaiko atstovams</t>
  </si>
  <si>
    <r>
      <t>Savivaldybės biudžetas</t>
    </r>
    <r>
      <rPr>
        <b/>
        <sz val="12"/>
        <rFont val="Times New Roman"/>
        <family val="1"/>
        <charset val="186"/>
      </rPr>
      <t xml:space="preserve"> SB</t>
    </r>
  </si>
  <si>
    <r>
      <t xml:space="preserve">Valstybės biudžeto specialiosios tikslinės dotacijos lėšos </t>
    </r>
    <r>
      <rPr>
        <b/>
        <sz val="12"/>
        <rFont val="Times New Roman"/>
        <family val="1"/>
        <charset val="186"/>
      </rPr>
      <t>SBVB</t>
    </r>
  </si>
  <si>
    <r>
      <t xml:space="preserve">Aplinkos apsaugos rėmimo specialiosios programos lėšos </t>
    </r>
    <r>
      <rPr>
        <b/>
        <sz val="12"/>
        <rFont val="Times New Roman"/>
        <family val="1"/>
        <charset val="186"/>
      </rPr>
      <t>AA</t>
    </r>
  </si>
  <si>
    <r>
      <t xml:space="preserve">Iš pajamų už suteiktas paslaugas lėšos </t>
    </r>
    <r>
      <rPr>
        <b/>
        <sz val="12"/>
        <rFont val="Times New Roman"/>
        <family val="1"/>
        <charset val="186"/>
      </rPr>
      <t>ĮP</t>
    </r>
  </si>
  <si>
    <r>
      <t>Skolintos lėšos</t>
    </r>
    <r>
      <rPr>
        <b/>
        <sz val="12"/>
        <rFont val="Times New Roman"/>
        <family val="1"/>
        <charset val="186"/>
      </rPr>
      <t xml:space="preserve"> SK</t>
    </r>
  </si>
  <si>
    <r>
      <t xml:space="preserve">Kelių priežiūros ir plėtros programos lėšos </t>
    </r>
    <r>
      <rPr>
        <b/>
        <sz val="12"/>
        <rFont val="Times New Roman"/>
        <family val="1"/>
        <charset val="186"/>
      </rPr>
      <t>KPP</t>
    </r>
  </si>
  <si>
    <r>
      <t xml:space="preserve">Europos Sąjungos lėšos, užsienio fondų lėšos </t>
    </r>
    <r>
      <rPr>
        <b/>
        <sz val="12"/>
        <rFont val="Times New Roman"/>
        <family val="1"/>
        <charset val="186"/>
      </rPr>
      <t>ES</t>
    </r>
  </si>
  <si>
    <r>
      <t xml:space="preserve">Valstybės biudžeto lėšos </t>
    </r>
    <r>
      <rPr>
        <b/>
        <sz val="12"/>
        <rFont val="Times New Roman"/>
        <family val="1"/>
        <charset val="186"/>
      </rPr>
      <t>VB</t>
    </r>
  </si>
  <si>
    <r>
      <t xml:space="preserve">Privačios – investuotojų lėšos </t>
    </r>
    <r>
      <rPr>
        <b/>
        <sz val="12"/>
        <rFont val="Times New Roman"/>
        <family val="1"/>
        <charset val="186"/>
      </rPr>
      <t>PR</t>
    </r>
  </si>
  <si>
    <r>
      <t xml:space="preserve">Kiti finansavimo šaltiniai </t>
    </r>
    <r>
      <rPr>
        <b/>
        <sz val="12"/>
        <rFont val="Times New Roman"/>
        <family val="1"/>
        <charset val="186"/>
      </rPr>
      <t>KT</t>
    </r>
  </si>
  <si>
    <t xml:space="preserve">Sutvirtinti pažeistus Dotnuvėlės upelio krantus </t>
  </si>
  <si>
    <t>1/100</t>
  </si>
  <si>
    <t>Parengtos techninės dokumentacijos skaičius /Paklota nuotekų tinklų, m</t>
  </si>
  <si>
    <t>Suorganizuotų renginius skaičius</t>
  </si>
  <si>
    <t>Organizuoti Gyvūnų globos organizacijų rengiamų bešeimininkių kačių kastravimo programų įgyvendinimą</t>
  </si>
  <si>
    <t>Parengti vandentiekio ir nuotekų tinklų, nuotekų valyklos įrengimo  Langakių k. techninį projektą</t>
  </si>
  <si>
    <t>2300/   45000</t>
  </si>
  <si>
    <t xml:space="preserve">Užtikrinti 2022 metais Lietuvos Respublikos piniginės socialinės paramos nepasiturintiems gyventojams įstatymo įgyvendinimą dėl padidėjusių išlaidų būsto šildymo išlaidų kompensacijoms teikti </t>
  </si>
  <si>
    <t>Funkcijos vykdymo užtikrinimas</t>
  </si>
  <si>
    <t xml:space="preserve">Teikti ir administruoti asmeninę pagalbą </t>
  </si>
  <si>
    <t>Kurti modernias ir šiuolaikines mokymosi erdves Kėdainių kalbų mokykloje</t>
  </si>
  <si>
    <t>Įkurta šiuolaikiška moderni mokymosi erdvė</t>
  </si>
  <si>
    <t>Kompensuoti socialinių įstaigų  darbuotojų važiavimo į/iš darbo išlaidas</t>
  </si>
  <si>
    <t>Darbuotojų, kuriems kompensuojamos išlaidos, skaičius</t>
  </si>
  <si>
    <t xml:space="preserve">Įrengti reikalingą infrastruktūrą atlikėjams prie Kėdainių miesto parko didžiosios scenos </t>
  </si>
  <si>
    <t>Parengta vizija/techninė dokumentacija/ įrengta persirengimo/ poilsio/laukimo infrastruktūra atlikėjams</t>
  </si>
  <si>
    <t>Kompensuoti kultūros įstaigų  darbuotojų važiavimo į/iš darbo išlaidas</t>
  </si>
  <si>
    <t>Tvarkomų kultūros paveldo objektų ar kultūros paveldo statinių skaičius</t>
  </si>
  <si>
    <t>1 priedas</t>
  </si>
  <si>
    <t>2 priedas</t>
  </si>
  <si>
    <t>3 priedas</t>
  </si>
  <si>
    <t>Parengtų specialiųjų planų skaičius</t>
  </si>
  <si>
    <t xml:space="preserve">Teikti Metų žemdirbio apdovanojimą </t>
  </si>
  <si>
    <t>Teikti apdovanojimus aukšto meistriškumo sportininkams ir jų treneriams už sporto pasiekimus</t>
  </si>
  <si>
    <t>04 SPORTO VEIKLOS PLĖTRA</t>
  </si>
  <si>
    <t>Įrengti dviračių kelią "Isos slėnis", pritaikant visuomenės poreikiams</t>
  </si>
  <si>
    <t xml:space="preserve">Parengti Senojo Upytės kelio specialųjį planą ("Isos slėnis") </t>
  </si>
  <si>
    <t>1/~33</t>
  </si>
  <si>
    <t xml:space="preserve">Parengtos techninės dokumentacijos skaičius/Įrengtas dviračių kelias km </t>
  </si>
  <si>
    <t>Paramos pagal poreikį teikimas</t>
  </si>
  <si>
    <t>Įsigytų objektų visuomenės poreikiams skaičius</t>
  </si>
  <si>
    <t>Sutvarkyti namų ūkiuose susidariusias asbesto atliekas</t>
  </si>
  <si>
    <t xml:space="preserve">Finansinių įsipareigojimų vykdymas, proc. </t>
  </si>
  <si>
    <t>Vykdyti Kėdainių lopšelio-darželio „Žilvitis“ infrastruktūros modernizavimo projektą</t>
  </si>
  <si>
    <t>Oro kabelinės linijos įrengimas, m / pakeistų atramų/šviestuvų skaičius</t>
  </si>
  <si>
    <t>300/25/  25</t>
  </si>
  <si>
    <t>~1750</t>
  </si>
  <si>
    <t>Įsigytų konteinerių skaičius</t>
  </si>
  <si>
    <t>Rekonstruotų griovių ilgis, km</t>
  </si>
  <si>
    <t>Parengtų projektų skaičius/rekonstruojamų hidrotechnikos įrenginių skaičius</t>
  </si>
  <si>
    <t>500/5/ 14</t>
  </si>
  <si>
    <t>10/5/14/1</t>
  </si>
  <si>
    <t xml:space="preserve">|Sutvarkyta nadotų padangų, t </t>
  </si>
  <si>
    <t>Sutvarkyta asbesto atliekų, t.</t>
  </si>
  <si>
    <t>Įsigytų edukacinių priemonių skaičius</t>
  </si>
  <si>
    <t>01.   01</t>
  </si>
  <si>
    <t>01.  04</t>
  </si>
  <si>
    <t>01. 05</t>
  </si>
  <si>
    <t>Užtikrinti 2022 metais Lietuvos Respublikos piniginės socialinės paramos nepasiturintiems gyventojams įstatymo įgyvendinimą dėl valstybės remiamų pajamų dydžio padidinimo</t>
  </si>
  <si>
    <t>Teikti vienkartines išmokas įsikurti gyvenamojoje vietoje savivaldybės teritorijoje ir (ar) mėnesines kompensacijas vaiko ugdymo pagal ikimokyklinio ir priešmokyklinio ugdymo programą</t>
  </si>
  <si>
    <t>Teikti tikslines kompensacijas, išmokas neįgaliesiems</t>
  </si>
  <si>
    <t>Įrengta Ekstremaliųjų situacijų operacijų centro patalpa/Diegiamų šiuolaikinių elektroninių akustinių sirenų skaičius</t>
  </si>
  <si>
    <t>0/2</t>
  </si>
  <si>
    <t>Užtikrinti ugdymo programų įgyvendinimą ir tinkamą ugdymo (si) aplinką  Kėdainių Dailės, Kalbų ir Muzikos mokyklose</t>
  </si>
  <si>
    <t>Tikslinių grupių asmenys, dalyvaujantys projekte/pasitenkinimo suteiktomis paslaugomis lygis penkių balų sistemoje (ne mažiau)</t>
  </si>
  <si>
    <t>Ikimokyklinio ir mokyklinio ugdymo įstaigų sveikatos kabinetų, kuriuose atliktas  remontas/ kabinetų, aprūpintų metodinėmis priemonėmis, skaičius</t>
  </si>
  <si>
    <t>Įgyvendinta einamaisiais metais numatomų atlikti projekto veiklų, proc.</t>
  </si>
  <si>
    <t xml:space="preserve">Remontuoti VšĮ Kėdainių ligoninės Neurologijos ir Priėmimo–skubios pagalbos skyrius  </t>
  </si>
  <si>
    <t>Asmenų, gaunančių socialinę pašalpą ir kompensacijas, skaičius</t>
  </si>
  <si>
    <t>Mokinių, gaunančių būtiniausius mokinio reikmenis, skaičius</t>
  </si>
  <si>
    <t>Globojamų asmenų skaičius/globojamų asmenų, kuriems teikiamos paslaugos, procentas, palyginus su visais asmenimis, kuriems nustatytas paslaugos poreikis</t>
  </si>
  <si>
    <t>Socialinių darbuotojų ir atvejo vadybininkų darbui su šeimomis, patiriančiomis socialinę riziką, skaičius/šeimų, kurioms teikiamos paslaugos,  procentas, palyginus su visomis šeimomis, kurioms nustatytas paslaugos poreikis</t>
  </si>
  <si>
    <t>Vaikų, gaunančių nemokamą maitinimą, skaičius</t>
  </si>
  <si>
    <t>Asmenų, gaunančių šalpos išmokas, skaičius</t>
  </si>
  <si>
    <t>Asmenų, gaunančių išmokas vaikams, skaičius</t>
  </si>
  <si>
    <t>Neįgaliųjų, gavusių paslaugas, skaičius</t>
  </si>
  <si>
    <t>Pritaikytų būstų neįgaliesiems skaičius</t>
  </si>
  <si>
    <t>Asmenų, gavusių kompensacijas, skaičius</t>
  </si>
  <si>
    <t>Asmenų, gaunančių išmokas,  skaičius, tūkst.</t>
  </si>
  <si>
    <t>Finansuoti išlaidas už  būsto suteikimą užsieniečiams, pasitraukusiems iš Ukrainos dėl Rusijos Federacijos karinių veiksmų Ukrainoje</t>
  </si>
  <si>
    <t>Kompensuoti iki 2022 m. birželio 13 d. savivaldybės patirtas išlaidas užsieniečiams, pasitraukusiems iš Ukrainos dėl Rusijos Federacijos karinių veiksmų Ukrainoje, priimti ir pagalbai jiems teikti įgyvendinant Lietuvos Respublikos piniginės socialinės paramos nepasiturintiems gyventojams įstatymą</t>
  </si>
  <si>
    <t>Asmenų, gaunančių socialines paslaugas, skaičius /asmenų, kuriems teikiamos paslaugos procentas, palyginus su visais asmenimis, kuriems nustatytas paslaugos poreikis</t>
  </si>
  <si>
    <t>Einamaisiais metais pagal poreikį atliktų  remontų socialiniuose būstuose skaičius, proc.</t>
  </si>
  <si>
    <t xml:space="preserve">Organizuoti ir užtikrinti Kėdainių rajono savivaldybės Mikalojaus Daukšos viešosios bibliotekos bei jos filialų veiklą </t>
  </si>
  <si>
    <t>Finansuoti Atviro jaunimo centro ir atvirųjų jaunimo erdvių veiklos projektus</t>
  </si>
  <si>
    <t>Suremontuotų viešosios bibliotekos filialų skaičius</t>
  </si>
  <si>
    <t xml:space="preserve">Įsigyti Janinos Monkutės-Marks pastatą </t>
  </si>
  <si>
    <t>Kulto pastatų, kuriems skirtas finansavimas tvarkybos darbams atlikti, skaičius</t>
  </si>
  <si>
    <t>Modernizuoti Kėdainių krašto muziejaus Daugiakultūrį centrą</t>
  </si>
  <si>
    <t xml:space="preserve">Vykdyti rezistentų paminklinio akmens ir teritorijos, apimančios masinę kapavietę, sutvarkymo darbus (Skongalio g.) </t>
  </si>
  <si>
    <t xml:space="preserve">Įgyvendinti kultūros paveldo objektų, esančių Kėdainių rajono savivaldybės teritorijoje, ir kultūros paveldo statinių, esančių Kėdainių senamiesčio dalyje, išsaugojimo darbų finansavimo programą </t>
  </si>
  <si>
    <t>Parengti Akademijos parko tvarkybos  bei techninius projektus ir atlikti darbus</t>
  </si>
  <si>
    <t>Parengta techninė dokumentacija / atlikta einamaisiais metais numatytų darbų, proc.</t>
  </si>
  <si>
    <t>Seniūnijų, kuriose vykdyta gatvių apšvietimo tinklų priežiūra ir remontas, skaičius</t>
  </si>
  <si>
    <t>Projektų, vykdomų apmokėjimo kompensavimo būdus, skaičius</t>
  </si>
  <si>
    <t>Seniūnijų skaičius, kuriose įgyvendinamos želdynų ir želdinių apsaugos, tvarkymo, būklės stebėsenos, želdynų kūrimo, želdinių veisimo ir inventorizavimo priemonės</t>
  </si>
  <si>
    <t>Sutvarkyti naudotas padangas, kurių turėtojų nustatyti neįmanoma arba kurie neegzistuoja</t>
  </si>
  <si>
    <t xml:space="preserve">Atliktų einamaisiais metais numatytų darbų, proc. </t>
  </si>
  <si>
    <t>Paramos paraiškų pagal Lietuvos kaimo plėtros 2014–2020 metų programos priemonės „Rizikos valdymas“ veiklos srities ,,Pasėlių, gyvūnų ir augalų draudimo įmokos“, susijusios su pasėlių ir augalų, ūkinių gyvūnų draudimo įmokų kompensavimu, skaičius</t>
  </si>
  <si>
    <t>Gyvenviečių, kuriose atlikti drenažo remonto darbai, skaičius</t>
  </si>
  <si>
    <t xml:space="preserve">Suteiktų  informacinių, konsultacinių paslaugų ūkio subjektams ir asmenims pagal paklausimus skaičius, vnt. </t>
  </si>
  <si>
    <t>Subjektų, kuriems suteikta finansinė parama, skaičius</t>
  </si>
  <si>
    <t>Suorganizuotas verslininkų pagerbimo renginys ,,Verslo diena" ir nominuoti verslininkai pagal patvirtintus konkurso nuostatus</t>
  </si>
  <si>
    <t>Prašymų, į kuriuos atsakymai fiziniams asmenims pateikti per įstatymais nustatytus terminus
dalis nuo visų gautų prašymų, proc.</t>
  </si>
  <si>
    <t>Įgyvendintų korupcijos prevencijos priemonių pagal patvirtintą planą skaičius</t>
  </si>
  <si>
    <t>Užregistruotų civilinės būklės aktų skaičius</t>
  </si>
  <si>
    <t>Kompensuoti savivaldybės patirtas išlaidas valdant nepaprastąją padėtį dėl užsieniečių, pasitraukusių iš Ukrainos dėl Rusijos Federacijos karinių veiksmų Ukrainoje</t>
  </si>
  <si>
    <t>Įstaigų, kurioms kompensuojamos išlaidos / asmenų,  pasitraukusių iš Ukrainos dėl Rusijos Federacijos karinių veiksmų Ukrainoje, skaičius</t>
  </si>
  <si>
    <t>Programų, kuriose dalyvauja savivaldybė, skaičius</t>
  </si>
  <si>
    <t>Įgyvendintų ekstremaliųjų situacijų prevencijos priemonių plano vykdymo procentas</t>
  </si>
  <si>
    <t>Numatomi 2025-ųjų m. asignavimai</t>
  </si>
  <si>
    <t>2025 -ieji m.</t>
  </si>
  <si>
    <t>1 lentelė. 2023–2025 m. Švietimo ir ugdymo programos (01) tikslai, uždaviniai, priemonės, asignavimai ir vertinimo kriterijai</t>
  </si>
  <si>
    <t>2 lentelė. 2023–2025 m.  Sveikatos apsaugos (02) programos tikslai, uždaviniai, priemonės, asignavimai ir vertinimo kriterijai</t>
  </si>
  <si>
    <t>3 lentelė.  2023–2025 m. Socialinės apsaugos plėtojimo programos (03) tikslai, uždaviniai, priemonės, asignavimai ir vertinimo kriterijai</t>
  </si>
  <si>
    <t>4 lentelė. 2023–2025 m. Sporto veiklos plėtros programos (04) tikslai, uždaviniai, priemonės, asignavimai ir vertinimo kriterijai</t>
  </si>
  <si>
    <t>5 lentelė.  2023–2025 m. Kultūros veiklos plėtros programos (05) tikslai, uždaviniai, priemonės, asignavimai ir vertinimo kriterijai</t>
  </si>
  <si>
    <t>6 lentelė. 2023–2025 m. Kultūros paveldo išsaugojimo, turizmo skatinimo ir vystymo  programos (06) tikslai, uždaviniai, priemonės, asignavimai vertinimo kriterijai</t>
  </si>
  <si>
    <t>7 lentelė.  2023–2025 m. Infrastruktūros objektų priežiūros ir plėtros programos (07) tikslai, uždaviniai, priemonės, asignavimai ir vertinimo kriterijai</t>
  </si>
  <si>
    <t>8 lentelė. 2023–2025 m.  Aplinkos apsaugos  programos (08) tikslai, uždaviniai, priemonės, asignavimai ir vertinimo kriterijai</t>
  </si>
  <si>
    <t>9 lentelė. 2023–2025 m. Žemės ūkio plėtros ir melioracijos programos (09) tikslai, uždaviniai, priemonės, asignavimai ir vertinimo kriterijai</t>
  </si>
  <si>
    <t>11 lentelė. 2023–2025 m. Savivaldybės valdymo tobulinimo programos (11) tikslai, uždaviniai, priemonės, asignavimai ir vertinimo kriterijai</t>
  </si>
  <si>
    <t>Programoje dalyvaujančių vaikų skaičius / plaukimo pamokų sk.</t>
  </si>
  <si>
    <t>6/ 12 /5</t>
  </si>
  <si>
    <t>6/ 12 / 6</t>
  </si>
  <si>
    <t>6/ 12 / 7</t>
  </si>
  <si>
    <t>Organizuoti rajoninius, respublikinius, tarptautinius visų amžiaus grupių aukšto meistriškumo sporto renginius ir aukšto meistriškumo sporto treniruočių stovyklas</t>
  </si>
  <si>
    <t>Suorganizuotų rajoninių, respublikinių ir tarptautinių sporto renginių skaičius /  stovyklų skaičius</t>
  </si>
  <si>
    <t>18/5</t>
  </si>
  <si>
    <t xml:space="preserve">Kėdainių krepšinio komandos „Nevėžis-Optibet“ klubinio krepšinio vystymo programai </t>
  </si>
  <si>
    <t>Užimta vieta LKL čempionate/ žiūrovų stebinčių rungtynes skaičiaus vidurkis/socialinių veiklų krašto bendruomenei skaičius / vasaros stovyklų kėdainiečiams vaikams skaičius / atviros treniruotės</t>
  </si>
  <si>
    <t>7-10/              800 / 3/2/2</t>
  </si>
  <si>
    <t>Futbolo komandos Kėdainių „Nevėžis“ klubinio futbolo vystymo programai</t>
  </si>
  <si>
    <t>Užimta vieta LFF pirmosios lygos pirmenybėse / žiūrovų stebinčių rungtynes skaičiaus vidurkis/ sportinių-mokomųjų stovyklų skaičius/išugdytų kėdainiečių, atstovaujančių FK "Nevėžis" suaugusiųjų komandoje skaičius</t>
  </si>
  <si>
    <t>3-8 /200/8/6</t>
  </si>
  <si>
    <t>5-6 /200/8/6</t>
  </si>
  <si>
    <t>Bokso sporto šakos vystymo programai</t>
  </si>
  <si>
    <t>5/5/15/2</t>
  </si>
  <si>
    <t>Kėdainių rajono vaikų ir jaunimo futbolo plėtros programai</t>
  </si>
  <si>
    <t>Sportuojančių vaikų skaičius/ dalyvaujančių LFF vaikų pirmenybėse komandų skaičius/FK „Nevėžis“ vyrų komandos papildymas jaunais žaidėjais skaičius</t>
  </si>
  <si>
    <t>3 prieš 3 krepšinio plėtros programai</t>
  </si>
  <si>
    <t>Sportuojančių sk., / Tarptautinių FIBA Challenger turnyrų, kuriuose dalyvauta, skaičius / Kėdainiečių sportininkų atstovavimas komandai</t>
  </si>
  <si>
    <t>50/2/3</t>
  </si>
  <si>
    <t>01. 06</t>
  </si>
  <si>
    <t>Moterų futbolo komandos Kėdainių „Nevėžis“ programai</t>
  </si>
  <si>
    <t xml:space="preserve">Lietuvos moterų futbolo asociacijos Pirmos lygos pirmenybėse iškovota vieta /sporto treniruočių sk. / komandai atstovaujančių kėdainiečių sk. </t>
  </si>
  <si>
    <t>3-7 / 3 / 8</t>
  </si>
  <si>
    <t>10 / 15</t>
  </si>
  <si>
    <t>Finansuojamų sporto / fizinio aktyvumo projektų skaičius</t>
  </si>
  <si>
    <t>Atnaujinamų objektų skaičius</t>
  </si>
  <si>
    <t>Atnaujinti Kėdainių Juozo Paukštelio progimnazijos  sporto aikštyną</t>
  </si>
  <si>
    <t>Atnaujinti Krakių Mikalojaus Katkaus gimnazijos sporto aikštyną</t>
  </si>
  <si>
    <t>Finansuoti sporto projektus</t>
  </si>
  <si>
    <t>Skatinti neįgaliųjų ir senjorų fizinį aktyvumą, organizuoti sporto renginius ir  sporto treniruočių stovyklas</t>
  </si>
  <si>
    <t>Užtikrinti Kėdainių miesto vietos veiklos grupės 2023–2027 m. vietos plėtros strategijos parengimą ir programos "Vietos plėtros strategijos rengimo ir įgyvendinimo programa" įgyvendinimą</t>
  </si>
  <si>
    <t>Vykdyti Kėdainių rajono Dotnuvos seniūnijos Kruostos upės Vaidatonių tvenkinio hidrotechnikos statinių rekonstrukciją ir techninės priežiūros paslaugas</t>
  </si>
  <si>
    <t>Vykdyti Kėdainių rajono Truskavos kadastrinės vietovės Linkuvės sausinimo sistemos melioracijos griovių ir juose esančių statinių rekonstrukciją</t>
  </si>
  <si>
    <t>Rekonstruotų hidrotechninių įrenginių skaičius</t>
  </si>
  <si>
    <t xml:space="preserve">Vykdyti Kėdainių rajono savivaldybės Krakių tvenkinių hidrotechnikos statinių remontą ir techninės priežiūros paslaugas
</t>
  </si>
  <si>
    <t>Dalyvauti projekto „MSNA „Daukšių drenažas“ nariams priklausančių ir valstybinių melioracijos statinių rekonstravimas“ įgyvendinime</t>
  </si>
  <si>
    <t>Dalyvauti projekto „MSNA „Vilainių drenažas“ nariams priklausančių ir valstybinių melioracijos statinių rekonstravimas“ įgyvendinimui</t>
  </si>
  <si>
    <t>Vykdyti Nevėžio upės vientisumo atkūrimą nugriaunant neeksploatuojamus hidroelektrinės statinius ir techninės priežiūros paslaugas</t>
  </si>
  <si>
    <t>Likviduotų neeksploatuojamų statinių  skaičius</t>
  </si>
  <si>
    <t>Dalyvauti projekto „MSNA „Mantvilonių melioracija“ nariams priklausančių ir valstybinių melioracijos statinių rekonstravimas“ įgyvendinime</t>
  </si>
  <si>
    <t>Dalyvauti projekto „MSNA „Balsių melioracija“ nariams priklausančių ir valstybinių melioracijos statinių rekonstravimas“ įgyvendinime</t>
  </si>
  <si>
    <t>Dalyvauti projekto „Dalies MSNA „Nikys“ nariams priklausančių ir valstybinių melioracijos statinių rekonstravimas“ įgyvendinime</t>
  </si>
  <si>
    <t>5/6/ 1,5</t>
  </si>
  <si>
    <t xml:space="preserve">Rekonstruotų rinktuvų, sausintuvų, griovių ilgis, km </t>
  </si>
  <si>
    <t>5/7/  1,5</t>
  </si>
  <si>
    <t xml:space="preserve">Rekonstruotų rinktuvų, sausintuvų ilgis, km </t>
  </si>
  <si>
    <t>10/12 / 1,5</t>
  </si>
  <si>
    <t>6/10</t>
  </si>
  <si>
    <t>Atnaujintos ir E. sveikatos IS funkcionalumui pritaikytos įrangos kompl. skaičius</t>
  </si>
  <si>
    <t xml:space="preserve">Vykdyti Kėdainių rajono tuberkuliozės prevencijos, ankstyvosios diagnostikos, gydymo ir kontrolės 2023–2027 m. programą </t>
  </si>
  <si>
    <t>Atliktų tyrimų ir paslaugų  sk.</t>
  </si>
  <si>
    <t>Vykdyti gyvūnų augintinių gerovės ir apsaugos 2020-2025 m. prevencinę programą</t>
  </si>
  <si>
    <t>1370</t>
  </si>
  <si>
    <t>Įgyvendinti mokytojų ir pagalbos mokiniui specialistų  motyvacijos programą</t>
  </si>
  <si>
    <t xml:space="preserve">Vykdyti tinkamų ir saugių darbo sąlygų užtikrinimo, įrengiant vėdinimo bei kondicionavimo sistemas VšĮ Kėdainių  PSPC 2022-2026 m. programą  </t>
  </si>
  <si>
    <t>Įgyvendinti žemo slenksčio paslaugų kokybės  Kėdainių rajone užtikrinimo 2023-2027 m. programą</t>
  </si>
  <si>
    <t>1/1500</t>
  </si>
  <si>
    <t>1/3000</t>
  </si>
  <si>
    <t>Įsigytos įrangos skaičius / atliktų tyrimų skaičius</t>
  </si>
  <si>
    <t>Paslaugą gaunančių vaikų skaičius</t>
  </si>
  <si>
    <t>Įgyvendinti projektą "Jaunimui palankios sveikatos priežiūros paslaugos" ir užtikrinti jo tęstinumą</t>
  </si>
  <si>
    <t>500/         4,61</t>
  </si>
  <si>
    <t>9/155</t>
  </si>
  <si>
    <t xml:space="preserve">Įdiegti saulės elektrinės pagamintos  energijos kaupimo įrenginį Kėdainių r. Šėtos gimnazijoje </t>
  </si>
  <si>
    <t>Įsigytas saulės energijos įrenginys, skaičius</t>
  </si>
  <si>
    <t>Įdiegti saulės elektrinės pagamintos  energijos kaupimo įrenginį Krakių kultūros centre</t>
  </si>
  <si>
    <t>Didinti Kėdainių lopšelio-darželio „Varpelis“ (Pavasario g. 8, Kėdainiai) pastato energinį efektyvumą, modernizuoti vidaus erdves</t>
  </si>
  <si>
    <t>Didinti Kėdainių lopšelio-darželio „Vyturėlis“ (Josvainių g. 53, Kėdainiai) pastato energinį efektyvumą, modernizuoti vidaus erdves</t>
  </si>
  <si>
    <t>B</t>
  </si>
  <si>
    <t>Pasiekta pastato energijos naudingumo klasė / atnaujintos vidaus erdvės</t>
  </si>
  <si>
    <t>Mokinių, kurie naudojasi sukurta visos dienos mokyklos infrastruktūra, skaičius</t>
  </si>
  <si>
    <t>&lt;900</t>
  </si>
  <si>
    <t xml:space="preserve">Parengti Nekilnojamųjų kultūros vertybių vertinimo medžiagą,  nekilnojamųjų kultūros paveldo objektų, vietovių  individualius apsaugos reglamentus </t>
  </si>
  <si>
    <t>Skaičius objektų, esančių Kultūros vertybių registre, kurių duomenys /  objektų skaičius, kuriems parengti individualūs apsaugos reglamentai</t>
  </si>
  <si>
    <t>Savivaldybės švietimo įstaigose dirbančių mokytojų, specialistų, kurie paskatinti, skaičius</t>
  </si>
  <si>
    <t>Įgyvendinti Tūkstantmečio mokyklų programą</t>
  </si>
  <si>
    <t>Rengti dokumentaciją, atlikti lankytinų objektų,  kultūros paveldo objektų ar objektų, esančių kultūros paveldo teritorijų prieigose, tvarkybos, atnaujinimo, restauravimo darbus seniūnijose</t>
  </si>
  <si>
    <t>Skatinti gyventojų fizinį aktyvumą, vystyti įvairias gyventojų poreikius atitinkančias sporto šakas</t>
  </si>
  <si>
    <t>10/5/14/ 1</t>
  </si>
  <si>
    <t>10 lentelė. 2023–2025 m. Paramos verslui bei verslo plėtros programos (10)  tikslai, uždaviniai, priemonės, asignavimai ir vertinimo kriterijai</t>
  </si>
  <si>
    <t>Programoje, dalyvaujančių įstaigų skaičius</t>
  </si>
  <si>
    <t>10000</t>
  </si>
  <si>
    <t>Teikti ir administruoti paramą mirties atveju, teikti ir administruoti socialines išmokas bei kompensacijas (būsto šildymo išlaidų, išlaidų šaltam bei nuotekoms ir išlaidų karštam vandeniui)</t>
  </si>
  <si>
    <t>440</t>
  </si>
  <si>
    <t>Gerinti socialinę aplinką ir didinti socialinės paramos įvairovę</t>
  </si>
  <si>
    <t>Teikti savivaldybės paramą socialiai pažeidžiamoms grupėms (šeimoms patiriančioms riziką, senyvo amžiaus, neįgaliems asmenims ir kt.)</t>
  </si>
  <si>
    <t>Bendras gyvenamas plotas, kuriam dengiamas kainų skirtumas (tūkst. kv. metrų)</t>
  </si>
  <si>
    <t>Plėsti socialinių paslaugų įvairovę, skatinti socialines inovacijas</t>
  </si>
  <si>
    <t>Finansuoti socialinės globos ir akredituotos socialinės priežiūros paslaugas teikiamas ne savivaldybės pavaldumo ir nevyriausybinėse organizacijose, pirkti paslaugas</t>
  </si>
  <si>
    <t>Tiekėjų, teikiančių paslaugas, skaičius</t>
  </si>
  <si>
    <t>Plėsti Kėdainių rajono savivaldybės socialines paslaugas teikiančių įstaigų informacinių technologijų aplinką bei elektronines paslaugas</t>
  </si>
  <si>
    <t>Įstaigų, taikančių inovatyvias  informacines technologijas, skaičius</t>
  </si>
  <si>
    <t>Įgyvendinti savarankiško gyvenimo namų paslaugų asmenims su sutrikusiu intelektu teikimo programą</t>
  </si>
  <si>
    <t>Įgyvendinti savarankiško gyvenimo namų paslaugų senyvo amžiaus asmenims teikimo programą</t>
  </si>
  <si>
    <t>230/98</t>
  </si>
  <si>
    <t>Užtikrinti ir gerinti socialines paslaugas, teikiamas institucijose, namuose ir bendruomenėje pagyvenusio ir senyvo amžiaus asmenims</t>
  </si>
  <si>
    <t>Teikti šeimoms ir asmenims kompleksinę pagalbą</t>
  </si>
  <si>
    <t>Skatinti globą šeimoje, teikti pagalbą globėjams ir vaikams</t>
  </si>
  <si>
    <t>Asmenų, kuriems suteikta psichologinė, konsultacinė pagalba, skaičius</t>
  </si>
  <si>
    <t>Asmenų, kuriems suteikta pagalba, skaičius</t>
  </si>
  <si>
    <t>Teikti socialinę priežiūrą šeimoms, patiriančioms socialinę riziką</t>
  </si>
  <si>
    <t xml:space="preserve">Užtikrinti laisvės atėmimo bausmę atlikusių asmenų integraciją į visuomenę </t>
  </si>
  <si>
    <t xml:space="preserve">Teikti pagalbą į krizines situacijas patekusiems, smurtą artimoje aplinkoje patyrusiems asmenims ir jų šeimų nariams </t>
  </si>
  <si>
    <t>430/98</t>
  </si>
  <si>
    <t>Finansuotų gyventojų iniciatyvų skaičius</t>
  </si>
  <si>
    <r>
      <t xml:space="preserve">Rekonstruoti, tvarkyti ir vykdyti gatvių priežiūrą  </t>
    </r>
    <r>
      <rPr>
        <u/>
        <sz val="10"/>
        <rFont val="Times New Roman"/>
        <family val="1"/>
        <charset val="186"/>
      </rPr>
      <t>mieste,</t>
    </r>
    <r>
      <rPr>
        <sz val="10"/>
        <rFont val="Times New Roman"/>
        <family val="1"/>
        <charset val="186"/>
      </rPr>
      <t xml:space="preserve"> atlikti kelių ir gatvių kokybės kontrolę, techninę priežiūrą, techninių projektų ekspertizę, eismo saugumo auditus                                            </t>
    </r>
  </si>
  <si>
    <t>Rekonstruoti/įrengti/modernizuoti Kėdainių miesto bei rajono gatvių apšvietimą</t>
  </si>
  <si>
    <t>1/600</t>
  </si>
  <si>
    <t>1/800</t>
  </si>
  <si>
    <t>1/~             600</t>
  </si>
  <si>
    <t>1/~200</t>
  </si>
  <si>
    <t>Finansavimo poreikis 2023–2025 m. strateginio veiklos plano programų vykdymui</t>
  </si>
  <si>
    <t>Parengti bendrojo ir ikimokyklinio ugdymo įstaigų (skyrių) pastatų modernizavimo technines dokumentacijas</t>
  </si>
  <si>
    <r>
      <t xml:space="preserve">Vykdyti pirminės asmens sveikatos priežiūros paslaugų prieinamumo ir kokybės užtikrinimo Kėdainių rajono </t>
    </r>
    <r>
      <rPr>
        <u/>
        <sz val="10"/>
        <color theme="1"/>
        <rFont val="Times New Roman"/>
        <family val="1"/>
        <charset val="186"/>
      </rPr>
      <t>kaimiškųjų</t>
    </r>
    <r>
      <rPr>
        <sz val="10"/>
        <color theme="1"/>
        <rFont val="Times New Roman"/>
        <family val="1"/>
        <charset val="186"/>
      </rPr>
      <t xml:space="preserve"> vietovių gyventojams 2017–2025 m. programą</t>
    </r>
  </si>
  <si>
    <t>Stiprinti vaikų, turinčių  autizmo spektro ir kitų raidos sutrikimų, sveikatą, sudaryti galimybes siekti asmeninės pažangos, užtikrinti pilnaverčio socialinio dalyvavimo prielaidas</t>
  </si>
  <si>
    <t xml:space="preserve">Didinti ugdymo prieinamumą atskirtį patiriantiems vaikams </t>
  </si>
  <si>
    <t>Plėtoti įvairialypį švietimą, vykdant visos dienos mokyklos veiklą</t>
  </si>
  <si>
    <t>Neįgaliųjų fizinio aktyvumo ir sporto renginių skaičius / senjorų sporto šakų skaičius / stovyklų skaičius</t>
  </si>
  <si>
    <t xml:space="preserve">Įsigyti tekstilės atliekų surinkimo konteinerius </t>
  </si>
  <si>
    <t>Parengti projektus hidrotechninių įrenginių atnaujinimui</t>
  </si>
  <si>
    <t xml:space="preserve">Parengti techninę dokumentaciją ir atlikti Kėdainių miesto hidrotechnikos statinio ant Dotnuvėlės upės remonto darbus </t>
  </si>
  <si>
    <t>Parengtos dokumentacijos skaičius</t>
  </si>
  <si>
    <t>Įrengti, rekonstruoti, išplėsti vandentiekio ir/ar nuotekų tinklus Kėdainių mieste ( Šviesos, g. Pievų g.)</t>
  </si>
  <si>
    <t xml:space="preserve">Parengti Dotnuvos miestelio Tilto ir Vingio g. ir  Akademijos miestelio  Lauko g., Tujų g., Sodų, Pievų,  Dobilo, Kranto g. vandentiekio ir nuotekų tinklų  išplėtimo projektą  </t>
  </si>
  <si>
    <t>Išplėsta vandentiekio ir  nuotekų tinklų  m</t>
  </si>
  <si>
    <t>~700</t>
  </si>
  <si>
    <t>~400</t>
  </si>
  <si>
    <t xml:space="preserve">Įrengti biologinius nuotekų valymo įrenginius </t>
  </si>
  <si>
    <t>Parengti  nuotekų tinklų ir nuotekų valyklos įrengimo  Okainių k. techninį projektą</t>
  </si>
  <si>
    <t>Pasibaigus užimtumo didinimo programoms po 6 mėnesių dirbs arba vykdys savarankišką veiklą asmenų dalis iš užimtumo didinimo programų dalyvių skaičiaus (procentai)</t>
  </si>
  <si>
    <t xml:space="preserve">Rengti infrastruktūros objektų tvarkymo investicinius projektus,  planus, paraiškas, kitą techninę dokumentaciją  Europos Sąjungos ar kitų  fondų paramai gauti </t>
  </si>
  <si>
    <t>293/43</t>
  </si>
  <si>
    <t>Suprojektuoti ir įrengti naujus  nuotekų valymo įrenginius Barkūniškio kaime</t>
  </si>
  <si>
    <t>Suprojektuoti ir įrengti naujus nuotekų valymo įrenginius Liepų kaime</t>
  </si>
  <si>
    <t>Rekonstruoti  nuotekų valymo įrenginius Labūnavos kaime</t>
  </si>
  <si>
    <t>Suprojektuoti ir įrengti naujus  nuotekų valymo įrenginius Pagirių kaime</t>
  </si>
  <si>
    <t>Įrengti naujus vandentiekio tinklus   Kaplių kaime, Liepų-Mokyklos gatvėse</t>
  </si>
  <si>
    <t>Suprojektuoti ir įrengti vandentiekio ir nuotekų tinklus  Kėdainiuose tarp Žemaitės ir Rūtų gatvių</t>
  </si>
  <si>
    <t>Suprojektuoti ir įrengti vandentiekio ir nuotekų tinklus Kėdainiuose, Vyturių g.</t>
  </si>
  <si>
    <t>Rekonstruoti  vandentiekio ir nuotekų tinklus Josvainiuose, Skroblų g.</t>
  </si>
  <si>
    <t>Parengta techninė dokumentacija, įrengta vandentiekio / nuotekų tinklų, m</t>
  </si>
  <si>
    <t>Rekonstruota vandentiekio /nuotekų tinklų, m</t>
  </si>
  <si>
    <t>Mokyklų, kuriose įdiegtos universalaus dizaino ir kitos inžinerinės priemonės aplinką pritaikant asmenims, turintiems negalią, skaičius</t>
  </si>
  <si>
    <t>Gautos kompensacijos dalis, proc., per numatytą laikotarpį</t>
  </si>
  <si>
    <t>Einamaisiais metais numatytų atlikti darbų, proc.</t>
  </si>
  <si>
    <t>Parengti Kėdainių evangelikų ir reformatų bažnyčios tvarkybos darbų projektą ir atlikti tvarkybos darbus</t>
  </si>
  <si>
    <t>Parengtos techninės dokumentacijos skaičius/gatvių skaičius, kuriose klojama nuotekų ir vandentiekio tinklų, m</t>
  </si>
  <si>
    <t>Apdovanotųjų skaičius</t>
  </si>
  <si>
    <t>2022-ųjų m. asignavimai</t>
  </si>
  <si>
    <t xml:space="preserve">Vykdyti kompiuterinės tomografijos paslaugų kokybės gerinimo Kėdainių rajono savivaldybėje 2023-2030 m. programą </t>
  </si>
  <si>
    <t>4 priedas</t>
  </si>
  <si>
    <t>5 priedas</t>
  </si>
  <si>
    <t>6 priedas</t>
  </si>
  <si>
    <t>7 priedas</t>
  </si>
  <si>
    <t>8 priedas</t>
  </si>
  <si>
    <t>9 priedas</t>
  </si>
  <si>
    <t>10 priedas</t>
  </si>
  <si>
    <t>11 priedas</t>
  </si>
  <si>
    <t xml:space="preserve">Vystyti jaunimui palankią aplinką bei infrastruktūrą, plėsti ir skatinti įvairias jaunimo veiklas ir užimtumą,  formuojant jaunimo politiką Kėdainių rajone </t>
  </si>
  <si>
    <t xml:space="preserve"> Užtikrinti ir gerinti stacionarias ir nestacionarias socialines paslaugas socialinę riziką patiriančioms šeimoms, asmenims ir vaikams</t>
  </si>
  <si>
    <t xml:space="preserve">Bendruomeninių šeimos namų darbuotojų pareigybių skaičius </t>
  </si>
  <si>
    <t>Vykdyti Krakių tvenkinių valymo darbus</t>
  </si>
  <si>
    <t>Imti ir grąžinti paskolas, mokėti palūkanas, vykdyti finansinius įsipareigojimus</t>
  </si>
  <si>
    <t xml:space="preserve">Parengtų techninių dokumentacijų skaičius </t>
  </si>
  <si>
    <t>Koofinansuoti  ugdymo įstaigų dalyvavimą infrastruktūros gerinimo/modernizavimo projektuose</t>
  </si>
  <si>
    <t xml:space="preserve">Kompleksiškai sutvarkyti ir pritaikyti bendruomenei ir verslui Kėdainių miesto viešąsias erdves </t>
  </si>
  <si>
    <t>Projekto veiklų įgyveninimo proc</t>
  </si>
  <si>
    <t>~1500</t>
  </si>
  <si>
    <t>Prisidėti prie savivaldybei priklausančio būsto renovacijos savivaldybės biudžeto lėšomis</t>
  </si>
  <si>
    <t xml:space="preserve">Finansavimas pagal teikiamą poreikį </t>
  </si>
  <si>
    <t>Atnaujintų kultūros paveldo objektų skaičius</t>
  </si>
  <si>
    <t xml:space="preserve">Mokėti išmokas pagal savivaldybės  infrastruktūros plėtros sutartis </t>
  </si>
  <si>
    <t>Sudarytų sutarčių skaičius</t>
  </si>
  <si>
    <t>Rengti techninę dokumentaciją  ugdymo įstaigų stadionų /sporto aikštynų atnaujinimui</t>
  </si>
  <si>
    <t>Vykdyti socialinio - emocinio ugdymo programas</t>
  </si>
  <si>
    <t>Įstaigų, kuriose vykdomos socialinio - emocinio ugdymo programos, skaičius</t>
  </si>
  <si>
    <t>Įsigyti saulės fotovoltinę elektrinę iš saulės elektinių parko (Kėdainių sporto centras)</t>
  </si>
  <si>
    <t xml:space="preserve">Įsigyta nutolusi fotoviltinė  saulės elektrinė (kW) </t>
  </si>
  <si>
    <t>Vykdyti E. sveikatos informacinės sistemos palaikymo ir tobulinimo VšĮ Kėdainių PSPC ir VšĮ Kėdainių ligoninėje 2022-2026 m. programą</t>
  </si>
  <si>
    <t>Atliktų rentgenologinių tyrimų skaičius/trumpesnės registracijos rentgeno tyrimui eilės, dienomis</t>
  </si>
  <si>
    <t>10000/ 4 d.</t>
  </si>
  <si>
    <t xml:space="preserve">Vykdyti tinkamų ir saugių darbo sąlygų užtikrinimo, įrengiant vėdinimo bei kondicionavimo sistemas VšĮ Kėdainių ligoninėje 2024-2027 m. programą  </t>
  </si>
  <si>
    <t xml:space="preserve">Finansuoti vaikų mokymo plaukti veiklos programą, dalyvaujant projekte „Mokėk plaukti ir saugiau elgtis vandenyje“ </t>
  </si>
  <si>
    <t>Rengti infrastruktūros plėtros technines dokumentacijas</t>
  </si>
  <si>
    <t>Surinktų atliekų (bendras) kiekis,  ~ tūkst. t.</t>
  </si>
  <si>
    <t>Rekonstruojamų/naujai paklotų vandentiekio ir nuotekų tinklų, km (iš viso suminis)</t>
  </si>
  <si>
    <t>Paklota/rekonstruota paviršinių  nuotekų tinklų, km (iš viso suminis)</t>
  </si>
  <si>
    <r>
      <t>Savivaldybės biudžetas</t>
    </r>
    <r>
      <rPr>
        <b/>
        <sz val="10"/>
        <color theme="1"/>
        <rFont val="Times New Roman"/>
        <family val="1"/>
      </rPr>
      <t xml:space="preserve"> SB</t>
    </r>
  </si>
  <si>
    <r>
      <t xml:space="preserve">Valstybės biudžeto specialiosios tikslinės dotacijos lėšos </t>
    </r>
    <r>
      <rPr>
        <b/>
        <sz val="10"/>
        <color theme="1"/>
        <rFont val="Times New Roman"/>
        <family val="1"/>
      </rPr>
      <t>SBVB</t>
    </r>
  </si>
  <si>
    <r>
      <t xml:space="preserve">Aplinkos apsaugos rėmimo specialiosios programos lėšos </t>
    </r>
    <r>
      <rPr>
        <b/>
        <sz val="10"/>
        <color theme="1"/>
        <rFont val="Times New Roman"/>
        <family val="1"/>
      </rPr>
      <t>AA</t>
    </r>
  </si>
  <si>
    <r>
      <t xml:space="preserve">Iš pajamų už suteiktas paslaugas lėšos </t>
    </r>
    <r>
      <rPr>
        <b/>
        <sz val="10"/>
        <color theme="1"/>
        <rFont val="Times New Roman"/>
        <family val="1"/>
      </rPr>
      <t>ĮP</t>
    </r>
  </si>
  <si>
    <r>
      <t>Skolintos lėšos</t>
    </r>
    <r>
      <rPr>
        <b/>
        <sz val="10"/>
        <color theme="1"/>
        <rFont val="Times New Roman"/>
        <family val="1"/>
      </rPr>
      <t xml:space="preserve"> SK</t>
    </r>
  </si>
  <si>
    <r>
      <t xml:space="preserve">Kelių priežiūros ir plėtros programos lėšos </t>
    </r>
    <r>
      <rPr>
        <b/>
        <sz val="10"/>
        <color theme="1"/>
        <rFont val="Times New Roman"/>
        <family val="1"/>
      </rPr>
      <t>KPP</t>
    </r>
  </si>
  <si>
    <r>
      <t xml:space="preserve">Europos Sąjungos lėšos, užsienio fondų lėšos </t>
    </r>
    <r>
      <rPr>
        <b/>
        <sz val="10"/>
        <color theme="1"/>
        <rFont val="Times New Roman"/>
        <family val="1"/>
      </rPr>
      <t>ES</t>
    </r>
  </si>
  <si>
    <r>
      <t xml:space="preserve">Valstybės biudžeto lėšos </t>
    </r>
    <r>
      <rPr>
        <b/>
        <sz val="10"/>
        <color theme="1"/>
        <rFont val="Times New Roman"/>
        <family val="1"/>
      </rPr>
      <t>VB</t>
    </r>
  </si>
  <si>
    <r>
      <t xml:space="preserve">Privačios – investuotojų lėšos </t>
    </r>
    <r>
      <rPr>
        <b/>
        <sz val="10"/>
        <color theme="1"/>
        <rFont val="Times New Roman"/>
        <family val="1"/>
      </rPr>
      <t>PR</t>
    </r>
  </si>
  <si>
    <r>
      <t xml:space="preserve">Kiti finansavimo šaltiniai </t>
    </r>
    <r>
      <rPr>
        <b/>
        <sz val="10"/>
        <color theme="1"/>
        <rFont val="Times New Roman"/>
        <family val="1"/>
      </rPr>
      <t>KT</t>
    </r>
  </si>
  <si>
    <t>500/5/    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</si>
</sst>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49"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sz val="8"/>
      <name val="Times New Roman"/>
      <family val="1"/>
      <charset val="186"/>
    </font>
    <font>
      <b/>
      <sz val="10"/>
      <name val="Times New Roman"/>
      <family val="1"/>
      <charset val="186"/>
    </font>
    <font>
      <i/>
      <sz val="10"/>
      <name val="Times New Roman"/>
      <family val="1"/>
      <charset val="186"/>
    </font>
    <font>
      <sz val="10"/>
      <name val="Arial"/>
      <family val="2"/>
      <charset val="186"/>
    </font>
    <font>
      <b/>
      <sz val="11"/>
      <name val="Times New Roman"/>
      <family val="1"/>
      <charset val="186"/>
    </font>
    <font>
      <b/>
      <sz val="8"/>
      <name val="Times New Roman"/>
      <family val="1"/>
      <charset val="186"/>
    </font>
    <font>
      <sz val="12"/>
      <name val="Times New Roman"/>
      <family val="1"/>
      <charset val="186"/>
    </font>
    <font>
      <b/>
      <sz val="10"/>
      <name val="Times New Roman"/>
      <family val="1"/>
    </font>
    <font>
      <b/>
      <sz val="9"/>
      <name val="Times New Roman"/>
      <family val="1"/>
    </font>
    <font>
      <sz val="9"/>
      <name val="Times New Roman"/>
      <family val="1"/>
    </font>
    <font>
      <sz val="8"/>
      <name val="Arial"/>
      <family val="2"/>
      <charset val="186"/>
    </font>
    <font>
      <b/>
      <sz val="7"/>
      <name val="Times New Roman"/>
      <family val="1"/>
      <charset val="186"/>
    </font>
    <font>
      <sz val="11"/>
      <name val="Times New Roman"/>
      <family val="1"/>
      <charset val="186"/>
    </font>
    <font>
      <sz val="11"/>
      <name val="Arial"/>
      <family val="2"/>
      <charset val="186"/>
    </font>
    <font>
      <sz val="7"/>
      <name val="Times New Roman"/>
      <family val="1"/>
      <charset val="186"/>
    </font>
    <font>
      <u/>
      <sz val="10"/>
      <name val="Times New Roman"/>
      <family val="1"/>
      <charset val="186"/>
    </font>
    <font>
      <sz val="10"/>
      <name val="Times New Roman"/>
      <family val="1"/>
    </font>
    <font>
      <b/>
      <sz val="12"/>
      <name val="Times New Roman"/>
      <family val="1"/>
    </font>
    <font>
      <b/>
      <sz val="11"/>
      <name val="Times New Roman"/>
      <family val="1"/>
    </font>
    <font>
      <i/>
      <sz val="9"/>
      <name val="Times New Roman"/>
      <family val="1"/>
    </font>
    <font>
      <i/>
      <sz val="10"/>
      <name val="Times New Roman"/>
      <family val="1"/>
    </font>
    <font>
      <i/>
      <sz val="7"/>
      <name val="Times New Roman"/>
      <family val="1"/>
    </font>
    <font>
      <sz val="10"/>
      <color rgb="FFFF0000"/>
      <name val="Arial"/>
      <family val="2"/>
      <charset val="186"/>
    </font>
    <font>
      <sz val="9"/>
      <color theme="1"/>
      <name val="Times New Roman"/>
      <family val="1"/>
      <charset val="186"/>
    </font>
    <font>
      <b/>
      <sz val="9"/>
      <color theme="1"/>
      <name val="Times New Roman"/>
      <family val="1"/>
      <charset val="186"/>
    </font>
    <font>
      <sz val="12"/>
      <name val="Times New Roman"/>
      <family val="1"/>
    </font>
    <font>
      <sz val="10"/>
      <color rgb="FFFF0000"/>
      <name val="Times New Roman"/>
      <family val="1"/>
    </font>
    <font>
      <sz val="9"/>
      <color rgb="FFFF0000"/>
      <name val="Times New Roman"/>
      <family val="1"/>
      <charset val="186"/>
    </font>
    <font>
      <i/>
      <sz val="8"/>
      <name val="Times New Roman"/>
      <family val="1"/>
    </font>
    <font>
      <b/>
      <sz val="10"/>
      <name val="Arial"/>
      <family val="2"/>
      <charset val="186"/>
    </font>
    <font>
      <b/>
      <sz val="10"/>
      <color rgb="FFFF0000"/>
      <name val="Times New Roman"/>
      <family val="1"/>
      <charset val="186"/>
    </font>
    <font>
      <b/>
      <sz val="12"/>
      <color rgb="FFFF0000"/>
      <name val="Times New Roman"/>
      <family val="1"/>
      <charset val="186"/>
    </font>
    <font>
      <sz val="12"/>
      <color rgb="FFFF0000"/>
      <name val="Times New Roman"/>
      <family val="1"/>
      <charset val="186"/>
    </font>
    <font>
      <i/>
      <sz val="11"/>
      <name val="Times New Roman"/>
      <family val="1"/>
      <charset val="186"/>
    </font>
    <font>
      <sz val="10"/>
      <color rgb="FFFF0000"/>
      <name val="Times New Roman"/>
      <family val="1"/>
      <charset val="186"/>
    </font>
    <font>
      <sz val="10"/>
      <color theme="1"/>
      <name val="Times New Roman"/>
      <family val="1"/>
    </font>
    <font>
      <sz val="10"/>
      <color theme="1"/>
      <name val="Times New Roman"/>
      <family val="1"/>
      <charset val="186"/>
    </font>
    <font>
      <u/>
      <sz val="10"/>
      <color theme="1"/>
      <name val="Times New Roman"/>
      <family val="1"/>
      <charset val="186"/>
    </font>
    <font>
      <sz val="12"/>
      <color theme="0"/>
      <name val="Times New Roman"/>
      <family val="1"/>
      <charset val="186"/>
    </font>
    <font>
      <sz val="10"/>
      <color theme="0"/>
      <name val="Times New Roman"/>
      <family val="1"/>
      <charset val="186"/>
    </font>
    <font>
      <sz val="10"/>
      <color theme="0"/>
      <name val="Times New Roman"/>
      <family val="1"/>
    </font>
    <font>
      <b/>
      <sz val="11"/>
      <color theme="1"/>
      <name val="Times New Roman"/>
      <family val="1"/>
    </font>
    <font>
      <b/>
      <sz val="10"/>
      <color theme="1"/>
      <name val="Times New Roman"/>
      <family val="1"/>
    </font>
    <font>
      <b/>
      <sz val="12"/>
      <color theme="1"/>
      <name val="Times New Roman"/>
      <family val="1"/>
    </font>
  </fonts>
  <fills count="16">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26"/>
      </patternFill>
    </fill>
    <fill>
      <patternFill patternType="solid">
        <fgColor theme="0"/>
        <bgColor indexed="26"/>
      </patternFill>
    </fill>
    <fill>
      <patternFill patternType="solid">
        <fgColor theme="9" tint="0.59999389629810485"/>
        <bgColor indexed="9"/>
      </patternFill>
    </fill>
    <fill>
      <patternFill patternType="solid">
        <fgColor theme="9" tint="0.39997558519241921"/>
        <bgColor indexed="9"/>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medium">
        <color indexed="64"/>
      </left>
      <right/>
      <top style="thin">
        <color indexed="64"/>
      </top>
      <bottom style="thin">
        <color indexed="64"/>
      </bottom>
      <diagonal/>
    </border>
    <border>
      <left/>
      <right style="thin">
        <color indexed="64"/>
      </right>
      <top/>
      <bottom/>
      <diagonal/>
    </border>
  </borders>
  <cellStyleXfs count="12">
    <xf numFmtId="0" fontId="0" fillId="0" borderId="0"/>
    <xf numFmtId="0" fontId="8" fillId="0" borderId="0"/>
    <xf numFmtId="0" fontId="1" fillId="0" borderId="0"/>
    <xf numFmtId="164" fontId="8" fillId="0" borderId="0" applyFont="0" applyFill="0" applyBorder="0" applyAlignment="0" applyProtection="0"/>
    <xf numFmtId="0" fontId="8" fillId="0" borderId="0"/>
    <xf numFmtId="0" fontId="8" fillId="0" borderId="0"/>
    <xf numFmtId="0" fontId="1" fillId="0" borderId="0"/>
    <xf numFmtId="0" fontId="8" fillId="0" borderId="0"/>
    <xf numFmtId="0" fontId="1" fillId="0" borderId="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59">
    <xf numFmtId="0" fontId="0" fillId="0" borderId="0" xfId="0"/>
    <xf numFmtId="0" fontId="2" fillId="2" borderId="1" xfId="0" applyFont="1" applyFill="1" applyBorder="1" applyAlignment="1">
      <alignment vertical="top" wrapText="1"/>
    </xf>
    <xf numFmtId="165" fontId="2" fillId="2" borderId="1" xfId="0" applyNumberFormat="1" applyFont="1" applyFill="1" applyBorder="1" applyAlignment="1">
      <alignment horizontal="left" vertical="top" wrapText="1"/>
    </xf>
    <xf numFmtId="0" fontId="8" fillId="0" borderId="0" xfId="0" applyFont="1"/>
    <xf numFmtId="0" fontId="1"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49" fontId="6" fillId="0" borderId="1" xfId="0" applyNumberFormat="1" applyFont="1" applyBorder="1" applyAlignment="1">
      <alignment vertical="top" wrapText="1"/>
    </xf>
    <xf numFmtId="0" fontId="14" fillId="0" borderId="0" xfId="0" applyFont="1" applyAlignment="1">
      <alignment wrapText="1"/>
    </xf>
    <xf numFmtId="0" fontId="13" fillId="0" borderId="0" xfId="0" applyFont="1" applyAlignment="1">
      <alignment wrapText="1"/>
    </xf>
    <xf numFmtId="0" fontId="8" fillId="2" borderId="0" xfId="0" applyFont="1" applyFill="1"/>
    <xf numFmtId="0" fontId="8" fillId="2" borderId="0" xfId="0" applyFont="1" applyFill="1" applyAlignment="1">
      <alignment horizontal="center"/>
    </xf>
    <xf numFmtId="3" fontId="2" fillId="2" borderId="1" xfId="0" applyNumberFormat="1" applyFont="1" applyFill="1" applyBorder="1" applyAlignment="1">
      <alignment vertical="top" wrapText="1"/>
    </xf>
    <xf numFmtId="0" fontId="8" fillId="0" borderId="0" xfId="0" applyFont="1" applyAlignment="1">
      <alignment horizontal="left"/>
    </xf>
    <xf numFmtId="0" fontId="2" fillId="2" borderId="0" xfId="0" applyFont="1" applyFill="1"/>
    <xf numFmtId="49" fontId="6" fillId="2" borderId="1" xfId="0" applyNumberFormat="1" applyFont="1" applyFill="1" applyBorder="1" applyAlignment="1">
      <alignment horizontal="right" vertical="top" wrapText="1"/>
    </xf>
    <xf numFmtId="49" fontId="1" fillId="2" borderId="1" xfId="0" applyNumberFormat="1" applyFont="1" applyFill="1" applyBorder="1" applyAlignment="1">
      <alignment horizontal="left" vertical="top" wrapText="1"/>
    </xf>
    <xf numFmtId="165" fontId="16" fillId="0" borderId="1" xfId="0" applyNumberFormat="1" applyFont="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0" fontId="1" fillId="3" borderId="1" xfId="0" applyFont="1" applyFill="1" applyBorder="1" applyAlignment="1">
      <alignment horizontal="left" vertical="top" wrapText="1"/>
    </xf>
    <xf numFmtId="165" fontId="10" fillId="0" borderId="1" xfId="0" applyNumberFormat="1" applyFont="1" applyBorder="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49" fontId="1" fillId="0" borderId="0" xfId="0" applyNumberFormat="1" applyFont="1" applyAlignment="1">
      <alignment vertical="top" wrapText="1"/>
    </xf>
    <xf numFmtId="49" fontId="3" fillId="0" borderId="6" xfId="0" applyNumberFormat="1" applyFont="1" applyBorder="1" applyAlignment="1">
      <alignment horizontal="right" vertical="top" wrapText="1"/>
    </xf>
    <xf numFmtId="49" fontId="1" fillId="3"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textRotation="90" wrapText="1"/>
    </xf>
    <xf numFmtId="49" fontId="1" fillId="2" borderId="1" xfId="0" applyNumberFormat="1" applyFont="1" applyFill="1" applyBorder="1" applyAlignment="1">
      <alignment horizontal="center" vertical="center" textRotation="90" wrapText="1"/>
    </xf>
    <xf numFmtId="49" fontId="9" fillId="2" borderId="1" xfId="0" applyNumberFormat="1" applyFont="1" applyFill="1" applyBorder="1" applyAlignment="1">
      <alignment horizontal="center" vertical="center" textRotation="90" wrapText="1"/>
    </xf>
    <xf numFmtId="0" fontId="8" fillId="0" borderId="0" xfId="0" applyFont="1" applyAlignment="1">
      <alignment horizontal="right"/>
    </xf>
    <xf numFmtId="165" fontId="1" fillId="5" borderId="1" xfId="0" applyNumberFormat="1" applyFont="1" applyFill="1" applyBorder="1" applyAlignment="1">
      <alignment vertical="top" wrapText="1"/>
    </xf>
    <xf numFmtId="3" fontId="1" fillId="5" borderId="1" xfId="0" applyNumberFormat="1" applyFont="1" applyFill="1" applyBorder="1" applyAlignment="1">
      <alignment horizontal="left" vertical="top" wrapText="1"/>
    </xf>
    <xf numFmtId="49" fontId="9" fillId="0" borderId="6" xfId="0" applyNumberFormat="1" applyFont="1" applyBorder="1" applyAlignment="1">
      <alignment horizontal="right" vertical="top" wrapText="1"/>
    </xf>
    <xf numFmtId="165" fontId="10" fillId="5" borderId="1" xfId="0" applyNumberFormat="1" applyFont="1" applyFill="1" applyBorder="1" applyAlignment="1">
      <alignment horizontal="left" vertical="top" wrapText="1"/>
    </xf>
    <xf numFmtId="49" fontId="9" fillId="0" borderId="1" xfId="6" applyNumberFormat="1" applyFont="1" applyBorder="1" applyAlignment="1">
      <alignment horizontal="right" wrapText="1"/>
    </xf>
    <xf numFmtId="0" fontId="6" fillId="0" borderId="1" xfId="6" applyFont="1" applyBorder="1" applyAlignment="1">
      <alignment horizontal="left" wrapText="1"/>
    </xf>
    <xf numFmtId="0" fontId="6" fillId="0" borderId="1" xfId="6" applyFont="1" applyBorder="1" applyAlignment="1">
      <alignment horizontal="right" wrapText="1"/>
    </xf>
    <xf numFmtId="0" fontId="5" fillId="5" borderId="1" xfId="6" applyFont="1" applyFill="1" applyBorder="1" applyAlignment="1">
      <alignment horizontal="right" vertical="top" wrapText="1"/>
    </xf>
    <xf numFmtId="165" fontId="9" fillId="5" borderId="1" xfId="0" applyNumberFormat="1" applyFont="1" applyFill="1" applyBorder="1" applyAlignment="1">
      <alignment horizontal="left" vertical="top" wrapText="1"/>
    </xf>
    <xf numFmtId="49" fontId="3" fillId="5" borderId="1" xfId="0" applyNumberFormat="1" applyFont="1" applyFill="1" applyBorder="1" applyAlignment="1">
      <alignment horizontal="right" vertical="top" wrapText="1"/>
    </xf>
    <xf numFmtId="166" fontId="1" fillId="0" borderId="1" xfId="0" applyNumberFormat="1" applyFont="1" applyBorder="1" applyAlignment="1">
      <alignment horizontal="right" vertical="top" wrapText="1"/>
    </xf>
    <xf numFmtId="166" fontId="1" fillId="0" borderId="1" xfId="4" applyNumberFormat="1" applyFont="1" applyBorder="1" applyAlignment="1">
      <alignment wrapText="1"/>
    </xf>
    <xf numFmtId="166" fontId="3" fillId="2" borderId="1" xfId="0" applyNumberFormat="1" applyFont="1" applyFill="1" applyBorder="1" applyAlignment="1">
      <alignment horizontal="right" vertical="center" wrapText="1"/>
    </xf>
    <xf numFmtId="166" fontId="6" fillId="5" borderId="1" xfId="0" applyNumberFormat="1" applyFont="1" applyFill="1" applyBorder="1" applyAlignment="1">
      <alignment vertical="top" wrapText="1"/>
    </xf>
    <xf numFmtId="49" fontId="1" fillId="0" borderId="0" xfId="0" applyNumberFormat="1" applyFont="1" applyAlignment="1">
      <alignment horizontal="center" vertical="top" wrapText="1"/>
    </xf>
    <xf numFmtId="49" fontId="6" fillId="5" borderId="1" xfId="0" applyNumberFormat="1" applyFont="1" applyFill="1" applyBorder="1" applyAlignment="1">
      <alignment horizontal="center" vertical="top" wrapText="1"/>
    </xf>
    <xf numFmtId="166" fontId="4" fillId="6" borderId="1" xfId="6" applyNumberFormat="1" applyFont="1" applyFill="1" applyBorder="1" applyAlignment="1">
      <alignment vertical="top" wrapText="1"/>
    </xf>
    <xf numFmtId="166" fontId="9" fillId="6" borderId="1" xfId="6" applyNumberFormat="1" applyFont="1" applyFill="1" applyBorder="1" applyAlignment="1">
      <alignment vertical="top" wrapText="1"/>
    </xf>
    <xf numFmtId="166" fontId="6" fillId="6" borderId="1" xfId="6" applyNumberFormat="1" applyFont="1" applyFill="1" applyBorder="1" applyAlignment="1">
      <alignment vertical="top" wrapText="1"/>
    </xf>
    <xf numFmtId="0" fontId="8" fillId="5" borderId="0" xfId="0" applyFont="1" applyFill="1"/>
    <xf numFmtId="166" fontId="16" fillId="5" borderId="1" xfId="0" applyNumberFormat="1" applyFont="1" applyFill="1" applyBorder="1" applyAlignment="1">
      <alignment horizontal="right" vertical="top" wrapText="1"/>
    </xf>
    <xf numFmtId="49" fontId="6" fillId="0" borderId="8" xfId="0" applyNumberFormat="1" applyFont="1" applyBorder="1" applyAlignment="1">
      <alignment horizontal="center" vertical="top" wrapText="1"/>
    </xf>
    <xf numFmtId="49" fontId="9" fillId="0" borderId="8" xfId="0" applyNumberFormat="1" applyFont="1" applyBorder="1" applyAlignment="1">
      <alignment horizontal="right" vertical="top" wrapText="1"/>
    </xf>
    <xf numFmtId="49" fontId="9" fillId="2" borderId="8" xfId="0" applyNumberFormat="1" applyFont="1" applyFill="1" applyBorder="1" applyAlignment="1">
      <alignment horizontal="center" vertical="center" textRotation="90" wrapText="1"/>
    </xf>
    <xf numFmtId="49" fontId="6" fillId="5" borderId="1" xfId="0" applyNumberFormat="1" applyFont="1" applyFill="1" applyBorder="1" applyAlignment="1">
      <alignment vertical="top" wrapText="1"/>
    </xf>
    <xf numFmtId="0" fontId="9" fillId="0" borderId="1" xfId="6" applyFont="1" applyBorder="1" applyAlignment="1">
      <alignment horizontal="left" wrapText="1"/>
    </xf>
    <xf numFmtId="49" fontId="4" fillId="6" borderId="1" xfId="0" applyNumberFormat="1" applyFont="1" applyFill="1" applyBorder="1" applyAlignment="1">
      <alignment horizontal="right" vertical="center" wrapText="1"/>
    </xf>
    <xf numFmtId="0" fontId="6" fillId="5" borderId="1" xfId="0" applyFont="1" applyFill="1" applyBorder="1" applyAlignment="1">
      <alignment horizontal="right" vertical="top" wrapText="1"/>
    </xf>
    <xf numFmtId="166" fontId="19" fillId="5" borderId="1" xfId="0" applyNumberFormat="1" applyFont="1" applyFill="1" applyBorder="1" applyAlignment="1">
      <alignment horizontal="right" vertical="top" wrapText="1"/>
    </xf>
    <xf numFmtId="49" fontId="6" fillId="5" borderId="1" xfId="0" applyNumberFormat="1" applyFont="1" applyFill="1" applyBorder="1" applyAlignment="1">
      <alignment horizontal="left" vertical="center" wrapText="1"/>
    </xf>
    <xf numFmtId="3" fontId="2" fillId="5" borderId="1" xfId="0" applyNumberFormat="1" applyFont="1" applyFill="1" applyBorder="1" applyAlignment="1">
      <alignment vertical="top" wrapText="1"/>
    </xf>
    <xf numFmtId="49"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center" vertical="center" wrapText="1"/>
    </xf>
    <xf numFmtId="166" fontId="6" fillId="5" borderId="1" xfId="0" applyNumberFormat="1" applyFont="1" applyFill="1" applyBorder="1" applyAlignment="1">
      <alignment horizontal="right" vertical="top" wrapText="1"/>
    </xf>
    <xf numFmtId="4" fontId="5" fillId="5" borderId="1" xfId="0" applyNumberFormat="1" applyFont="1" applyFill="1" applyBorder="1" applyAlignment="1">
      <alignment horizontal="left" vertical="top" wrapText="1"/>
    </xf>
    <xf numFmtId="4"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textRotation="90" wrapText="1"/>
    </xf>
    <xf numFmtId="49" fontId="1" fillId="5" borderId="1" xfId="0" applyNumberFormat="1" applyFont="1" applyFill="1" applyBorder="1" applyAlignment="1">
      <alignment horizontal="center" vertical="center" textRotation="90" wrapText="1"/>
    </xf>
    <xf numFmtId="4" fontId="1" fillId="5" borderId="1" xfId="0" applyNumberFormat="1" applyFont="1" applyFill="1" applyBorder="1" applyAlignment="1">
      <alignment vertical="top" wrapText="1"/>
    </xf>
    <xf numFmtId="49" fontId="3" fillId="5" borderId="1" xfId="0" applyNumberFormat="1" applyFont="1" applyFill="1" applyBorder="1" applyAlignment="1">
      <alignment vertical="top" wrapText="1"/>
    </xf>
    <xf numFmtId="165" fontId="3" fillId="5" borderId="1" xfId="0" applyNumberFormat="1" applyFont="1" applyFill="1" applyBorder="1" applyAlignment="1">
      <alignment horizontal="left" vertical="top" wrapText="1"/>
    </xf>
    <xf numFmtId="165" fontId="16" fillId="5" borderId="1" xfId="0" applyNumberFormat="1" applyFont="1" applyFill="1" applyBorder="1" applyAlignment="1">
      <alignment horizontal="left" vertical="top" wrapText="1"/>
    </xf>
    <xf numFmtId="166" fontId="3" fillId="5" borderId="1" xfId="0" applyNumberFormat="1" applyFont="1" applyFill="1" applyBorder="1" applyAlignment="1">
      <alignment horizontal="right" vertical="top" wrapText="1"/>
    </xf>
    <xf numFmtId="3" fontId="2" fillId="5" borderId="1" xfId="0" applyNumberFormat="1" applyFont="1" applyFill="1" applyBorder="1" applyAlignment="1">
      <alignment horizontal="right" vertical="top" wrapText="1"/>
    </xf>
    <xf numFmtId="3" fontId="5" fillId="5" borderId="1" xfId="0" applyNumberFormat="1" applyFont="1" applyFill="1" applyBorder="1" applyAlignment="1">
      <alignment horizontal="right" vertical="top" wrapText="1"/>
    </xf>
    <xf numFmtId="166" fontId="21" fillId="5" borderId="1" xfId="0" applyNumberFormat="1" applyFont="1" applyFill="1" applyBorder="1" applyAlignment="1">
      <alignment vertical="top" wrapText="1"/>
    </xf>
    <xf numFmtId="0" fontId="8" fillId="5" borderId="0" xfId="0" applyFont="1" applyFill="1" applyAlignment="1">
      <alignment horizontal="right"/>
    </xf>
    <xf numFmtId="166" fontId="6" fillId="9" borderId="1" xfId="0" applyNumberFormat="1" applyFont="1" applyFill="1" applyBorder="1" applyAlignment="1">
      <alignment vertical="top" wrapText="1"/>
    </xf>
    <xf numFmtId="166" fontId="6" fillId="9" borderId="1" xfId="0" applyNumberFormat="1" applyFont="1" applyFill="1" applyBorder="1" applyAlignment="1">
      <alignment horizontal="right" vertical="top" wrapText="1"/>
    </xf>
    <xf numFmtId="0" fontId="1" fillId="5" borderId="0" xfId="0" applyFont="1" applyFill="1"/>
    <xf numFmtId="166" fontId="9" fillId="9" borderId="1" xfId="0" applyNumberFormat="1" applyFont="1" applyFill="1" applyBorder="1" applyAlignment="1">
      <alignment vertical="top" wrapText="1"/>
    </xf>
    <xf numFmtId="0" fontId="6" fillId="5" borderId="0" xfId="6" applyFont="1" applyFill="1" applyAlignment="1">
      <alignment horizontal="center"/>
    </xf>
    <xf numFmtId="0" fontId="6" fillId="5" borderId="0" xfId="0" applyFont="1" applyFill="1" applyAlignment="1">
      <alignment horizontal="center" vertical="center" wrapText="1"/>
    </xf>
    <xf numFmtId="166" fontId="4" fillId="9" borderId="1" xfId="0" applyNumberFormat="1" applyFont="1" applyFill="1" applyBorder="1" applyAlignment="1">
      <alignment horizontal="right" vertical="top" wrapText="1"/>
    </xf>
    <xf numFmtId="166" fontId="6" fillId="10" borderId="1" xfId="0" applyNumberFormat="1" applyFont="1" applyFill="1" applyBorder="1" applyAlignment="1">
      <alignment vertical="top" wrapText="1"/>
    </xf>
    <xf numFmtId="0" fontId="8" fillId="5" borderId="0" xfId="0" applyFont="1" applyFill="1" applyAlignment="1">
      <alignment horizontal="center"/>
    </xf>
    <xf numFmtId="0" fontId="2" fillId="5" borderId="0" xfId="0" applyFont="1" applyFill="1"/>
    <xf numFmtId="49" fontId="1" fillId="5" borderId="0" xfId="0" applyNumberFormat="1" applyFont="1" applyFill="1" applyAlignment="1">
      <alignment horizontal="center" vertical="top"/>
    </xf>
    <xf numFmtId="49" fontId="6" fillId="5" borderId="0" xfId="0" applyNumberFormat="1" applyFont="1" applyFill="1" applyAlignment="1">
      <alignment horizontal="center" vertical="top"/>
    </xf>
    <xf numFmtId="49" fontId="3" fillId="5" borderId="0" xfId="0" applyNumberFormat="1" applyFont="1" applyFill="1" applyAlignment="1">
      <alignment horizontal="center" vertical="top"/>
    </xf>
    <xf numFmtId="0" fontId="3" fillId="5" borderId="0" xfId="0" applyFont="1" applyFill="1" applyAlignment="1">
      <alignment horizontal="center" vertical="top"/>
    </xf>
    <xf numFmtId="49" fontId="9" fillId="0" borderId="1" xfId="6" applyNumberFormat="1" applyFont="1" applyBorder="1" applyAlignment="1">
      <alignment vertical="top" wrapText="1"/>
    </xf>
    <xf numFmtId="49" fontId="1" fillId="0" borderId="2" xfId="0" applyNumberFormat="1" applyFont="1" applyBorder="1" applyAlignment="1">
      <alignment horizontal="left" vertical="top" wrapText="1"/>
    </xf>
    <xf numFmtId="0" fontId="9" fillId="5" borderId="1" xfId="0" applyFont="1" applyFill="1" applyBorder="1" applyAlignment="1">
      <alignment horizontal="right" vertical="top" wrapText="1"/>
    </xf>
    <xf numFmtId="0" fontId="18" fillId="2" borderId="0" xfId="0" applyFont="1" applyFill="1"/>
    <xf numFmtId="49" fontId="1" fillId="0" borderId="2" xfId="0" applyNumberFormat="1" applyFont="1" applyBorder="1" applyAlignment="1">
      <alignment horizontal="right" vertical="top" wrapText="1"/>
    </xf>
    <xf numFmtId="166" fontId="1" fillId="5" borderId="1" xfId="4" applyNumberFormat="1" applyFont="1" applyFill="1" applyBorder="1" applyAlignment="1">
      <alignment vertical="top" wrapText="1"/>
    </xf>
    <xf numFmtId="0" fontId="21" fillId="0" borderId="0" xfId="0" applyFont="1" applyAlignment="1">
      <alignment vertical="top" wrapText="1"/>
    </xf>
    <xf numFmtId="49" fontId="23" fillId="0" borderId="1" xfId="0" applyNumberFormat="1" applyFont="1" applyBorder="1" applyAlignment="1">
      <alignment vertical="top" wrapText="1"/>
    </xf>
    <xf numFmtId="49" fontId="12" fillId="0" borderId="1" xfId="0" applyNumberFormat="1" applyFont="1" applyBorder="1" applyAlignment="1">
      <alignment vertical="top" wrapText="1"/>
    </xf>
    <xf numFmtId="166" fontId="21" fillId="5" borderId="1" xfId="0" applyNumberFormat="1" applyFont="1" applyFill="1" applyBorder="1" applyAlignment="1">
      <alignment horizontal="right" vertical="top" wrapText="1"/>
    </xf>
    <xf numFmtId="165" fontId="21" fillId="5" borderId="1" xfId="0" applyNumberFormat="1" applyFont="1" applyFill="1" applyBorder="1" applyAlignment="1">
      <alignment vertical="top" wrapText="1"/>
    </xf>
    <xf numFmtId="166" fontId="1" fillId="5" borderId="1" xfId="4" applyNumberFormat="1" applyFont="1" applyFill="1" applyBorder="1" applyAlignment="1">
      <alignment horizontal="right" wrapText="1"/>
    </xf>
    <xf numFmtId="166" fontId="1" fillId="5" borderId="1" xfId="4" applyNumberFormat="1" applyFont="1" applyFill="1" applyBorder="1" applyAlignment="1">
      <alignment wrapText="1"/>
    </xf>
    <xf numFmtId="166" fontId="21" fillId="5" borderId="1" xfId="4" applyNumberFormat="1" applyFont="1" applyFill="1" applyBorder="1" applyAlignment="1">
      <alignment horizontal="right" wrapText="1"/>
    </xf>
    <xf numFmtId="166" fontId="21" fillId="5" borderId="1" xfId="4" applyNumberFormat="1" applyFont="1" applyFill="1" applyBorder="1" applyAlignment="1">
      <alignment wrapText="1"/>
    </xf>
    <xf numFmtId="166" fontId="9" fillId="9" borderId="1" xfId="6" applyNumberFormat="1" applyFont="1" applyFill="1" applyBorder="1" applyAlignment="1">
      <alignment vertical="top" wrapText="1"/>
    </xf>
    <xf numFmtId="166" fontId="6" fillId="9" borderId="1" xfId="6" applyNumberFormat="1" applyFont="1" applyFill="1" applyBorder="1" applyAlignment="1">
      <alignment horizontal="right" vertical="top" wrapText="1"/>
    </xf>
    <xf numFmtId="166" fontId="9" fillId="9" borderId="1" xfId="6" applyNumberFormat="1" applyFont="1" applyFill="1" applyBorder="1" applyAlignment="1">
      <alignment horizontal="right" vertical="top" wrapText="1"/>
    </xf>
    <xf numFmtId="166" fontId="6" fillId="9" borderId="1" xfId="6" applyNumberFormat="1" applyFont="1" applyFill="1" applyBorder="1" applyAlignment="1">
      <alignment vertical="top" wrapText="1"/>
    </xf>
    <xf numFmtId="0" fontId="1" fillId="0" borderId="6"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6" fontId="1" fillId="5" borderId="1" xfId="4" applyNumberFormat="1" applyFont="1" applyFill="1" applyBorder="1" applyAlignment="1">
      <alignment horizontal="right" vertical="top" wrapText="1"/>
    </xf>
    <xf numFmtId="0" fontId="6" fillId="5" borderId="0" xfId="0" applyFont="1" applyFill="1" applyAlignment="1">
      <alignment horizontal="right" vertical="center" wrapText="1"/>
    </xf>
    <xf numFmtId="166" fontId="1" fillId="5" borderId="1" xfId="0" applyNumberFormat="1" applyFont="1" applyFill="1" applyBorder="1" applyAlignment="1">
      <alignment vertical="top"/>
    </xf>
    <xf numFmtId="0" fontId="6" fillId="5" borderId="0" xfId="0" applyFont="1" applyFill="1" applyAlignment="1">
      <alignment vertical="center" wrapText="1"/>
    </xf>
    <xf numFmtId="0" fontId="6" fillId="5" borderId="0" xfId="0" applyFont="1" applyFill="1" applyAlignment="1">
      <alignment horizontal="left" vertical="center" wrapText="1"/>
    </xf>
    <xf numFmtId="0" fontId="8" fillId="5" borderId="0" xfId="0" applyFont="1" applyFill="1" applyAlignment="1">
      <alignment horizontal="left"/>
    </xf>
    <xf numFmtId="0" fontId="1" fillId="5" borderId="0" xfId="0" applyFont="1" applyFill="1" applyAlignment="1">
      <alignment wrapText="1"/>
    </xf>
    <xf numFmtId="166" fontId="12" fillId="9" borderId="1" xfId="0" applyNumberFormat="1" applyFont="1" applyFill="1" applyBorder="1" applyAlignment="1">
      <alignment vertical="top" wrapText="1"/>
    </xf>
    <xf numFmtId="166" fontId="9" fillId="9" borderId="8" xfId="0" applyNumberFormat="1" applyFont="1" applyFill="1" applyBorder="1" applyAlignment="1">
      <alignment vertical="top" wrapText="1"/>
    </xf>
    <xf numFmtId="49" fontId="6" fillId="5" borderId="0" xfId="6" applyNumberFormat="1" applyFont="1" applyFill="1" applyAlignment="1">
      <alignment horizontal="right"/>
    </xf>
    <xf numFmtId="49" fontId="6" fillId="5" borderId="0" xfId="6" applyNumberFormat="1" applyFont="1" applyFill="1" applyAlignment="1">
      <alignment horizontal="center"/>
    </xf>
    <xf numFmtId="0" fontId="6" fillId="5" borderId="0" xfId="6" applyFont="1" applyFill="1" applyAlignment="1">
      <alignment horizontal="left"/>
    </xf>
    <xf numFmtId="0" fontId="12" fillId="0" borderId="0" xfId="0" applyFont="1" applyAlignment="1">
      <alignment vertical="top" wrapText="1"/>
    </xf>
    <xf numFmtId="0" fontId="24" fillId="5" borderId="1" xfId="0" applyFont="1" applyFill="1" applyBorder="1" applyAlignment="1">
      <alignment vertical="top" wrapText="1"/>
    </xf>
    <xf numFmtId="0" fontId="1" fillId="0" borderId="1" xfId="0" applyFont="1" applyBorder="1" applyAlignment="1" applyProtection="1">
      <alignment vertical="top" wrapText="1"/>
      <protection hidden="1"/>
    </xf>
    <xf numFmtId="0" fontId="21" fillId="0" borderId="0" xfId="0" applyFont="1" applyAlignment="1">
      <alignment horizontal="center" vertical="top" wrapText="1"/>
    </xf>
    <xf numFmtId="0" fontId="21" fillId="0" borderId="0" xfId="0" applyFont="1"/>
    <xf numFmtId="0" fontId="23" fillId="0" borderId="0" xfId="0" applyFont="1"/>
    <xf numFmtId="166" fontId="21" fillId="5" borderId="1" xfId="0" applyNumberFormat="1" applyFont="1" applyFill="1" applyBorder="1" applyAlignment="1">
      <alignment vertical="top"/>
    </xf>
    <xf numFmtId="166" fontId="21" fillId="5" borderId="1" xfId="4" applyNumberFormat="1" applyFont="1" applyFill="1" applyBorder="1" applyAlignment="1">
      <alignment horizontal="right" vertical="top" wrapText="1"/>
    </xf>
    <xf numFmtId="166" fontId="21" fillId="5" borderId="1" xfId="4" applyNumberFormat="1" applyFont="1" applyFill="1" applyBorder="1" applyAlignment="1">
      <alignment vertical="top" wrapText="1"/>
    </xf>
    <xf numFmtId="166" fontId="21" fillId="0" borderId="1" xfId="4" applyNumberFormat="1" applyFont="1" applyBorder="1" applyAlignment="1">
      <alignment vertical="top" wrapText="1"/>
    </xf>
    <xf numFmtId="49" fontId="14" fillId="0" borderId="0" xfId="0" applyNumberFormat="1" applyFont="1" applyAlignment="1">
      <alignment wrapText="1"/>
    </xf>
    <xf numFmtId="0" fontId="21" fillId="0" borderId="0" xfId="4" applyFont="1" applyAlignment="1">
      <alignment vertical="top" wrapText="1"/>
    </xf>
    <xf numFmtId="0" fontId="12" fillId="0" borderId="1" xfId="4" applyFont="1" applyBorder="1" applyAlignment="1">
      <alignment vertical="top" wrapText="1"/>
    </xf>
    <xf numFmtId="49" fontId="21" fillId="0" borderId="1" xfId="4" applyNumberFormat="1" applyFont="1" applyBorder="1" applyAlignment="1">
      <alignment horizontal="right" vertical="top" wrapText="1"/>
    </xf>
    <xf numFmtId="0" fontId="21" fillId="0" borderId="8" xfId="4" applyFont="1" applyBorder="1" applyAlignment="1">
      <alignment vertical="top" wrapText="1"/>
    </xf>
    <xf numFmtId="0" fontId="21" fillId="0" borderId="1" xfId="4" applyFont="1" applyBorder="1" applyAlignment="1">
      <alignment horizontal="right" vertical="top" wrapText="1"/>
    </xf>
    <xf numFmtId="0" fontId="21" fillId="0" borderId="1" xfId="4" applyFont="1" applyBorder="1" applyAlignment="1">
      <alignment horizontal="center" vertical="top" wrapText="1"/>
    </xf>
    <xf numFmtId="49" fontId="21" fillId="0" borderId="1" xfId="4" applyNumberFormat="1" applyFont="1" applyBorder="1" applyAlignment="1">
      <alignment horizontal="center" vertical="top" wrapText="1"/>
    </xf>
    <xf numFmtId="49" fontId="21" fillId="5" borderId="0" xfId="0" applyNumberFormat="1" applyFont="1" applyFill="1" applyAlignment="1">
      <alignment wrapText="1"/>
    </xf>
    <xf numFmtId="0" fontId="21" fillId="5" borderId="0" xfId="0" applyFont="1" applyFill="1" applyAlignment="1">
      <alignment wrapText="1"/>
    </xf>
    <xf numFmtId="49" fontId="12" fillId="5" borderId="0" xfId="0" applyNumberFormat="1" applyFont="1" applyFill="1" applyAlignment="1">
      <alignment horizontal="center"/>
    </xf>
    <xf numFmtId="0" fontId="12" fillId="5" borderId="0" xfId="0" applyFont="1" applyFill="1" applyAlignment="1">
      <alignment horizontal="center"/>
    </xf>
    <xf numFmtId="49" fontId="12" fillId="0" borderId="1" xfId="0" applyNumberFormat="1" applyFont="1" applyBorder="1" applyAlignment="1">
      <alignment wrapText="1"/>
    </xf>
    <xf numFmtId="49" fontId="12" fillId="0" borderId="1" xfId="0" applyNumberFormat="1" applyFont="1" applyBorder="1" applyAlignment="1">
      <alignment horizontal="left" wrapText="1"/>
    </xf>
    <xf numFmtId="49" fontId="25" fillId="0" borderId="1" xfId="0" applyNumberFormat="1" applyFont="1" applyBorder="1" applyAlignment="1">
      <alignment horizontal="left" vertical="top"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166" fontId="12" fillId="9" borderId="1" xfId="0" applyNumberFormat="1" applyFont="1" applyFill="1" applyBorder="1" applyAlignment="1">
      <alignment vertical="center" wrapText="1"/>
    </xf>
    <xf numFmtId="3" fontId="21" fillId="5" borderId="1" xfId="0" applyNumberFormat="1" applyFont="1" applyFill="1" applyBorder="1" applyAlignment="1">
      <alignment horizontal="left" vertical="top" wrapText="1"/>
    </xf>
    <xf numFmtId="166" fontId="23" fillId="9" borderId="1" xfId="0" applyNumberFormat="1" applyFont="1" applyFill="1" applyBorder="1" applyAlignment="1">
      <alignment vertical="center" wrapText="1"/>
    </xf>
    <xf numFmtId="0" fontId="23" fillId="5" borderId="1" xfId="0" applyFont="1" applyFill="1" applyBorder="1" applyAlignment="1">
      <alignment horizontal="left" vertical="top" wrapText="1"/>
    </xf>
    <xf numFmtId="0" fontId="6" fillId="10" borderId="1" xfId="0" applyFont="1" applyFill="1" applyBorder="1" applyAlignment="1">
      <alignment horizontal="right" vertical="center" wrapText="1"/>
    </xf>
    <xf numFmtId="0" fontId="1" fillId="5" borderId="0" xfId="0" applyFont="1" applyFill="1" applyAlignment="1">
      <alignment horizontal="left"/>
    </xf>
    <xf numFmtId="0" fontId="17" fillId="0" borderId="0" xfId="0" applyFont="1"/>
    <xf numFmtId="0" fontId="1" fillId="0" borderId="0" xfId="0" applyFont="1" applyAlignment="1">
      <alignment horizontal="left"/>
    </xf>
    <xf numFmtId="49" fontId="26" fillId="0" borderId="1" xfId="0" applyNumberFormat="1" applyFont="1" applyBorder="1" applyAlignment="1">
      <alignment horizontal="center" vertical="top" wrapText="1"/>
    </xf>
    <xf numFmtId="0" fontId="1" fillId="5" borderId="1" xfId="0" applyFont="1" applyFill="1" applyBorder="1" applyAlignment="1">
      <alignment vertical="top" wrapText="1"/>
    </xf>
    <xf numFmtId="14" fontId="6" fillId="5" borderId="0" xfId="0" applyNumberFormat="1" applyFont="1" applyFill="1" applyAlignment="1">
      <alignment horizontal="left" vertical="top"/>
    </xf>
    <xf numFmtId="49" fontId="6" fillId="5" borderId="1" xfId="0" applyNumberFormat="1" applyFont="1" applyFill="1" applyBorder="1" applyAlignment="1">
      <alignment horizontal="center" vertical="center" wrapText="1"/>
    </xf>
    <xf numFmtId="0" fontId="2" fillId="5" borderId="1" xfId="0" applyFont="1" applyFill="1" applyBorder="1" applyAlignment="1">
      <alignment horizontal="left" vertical="top" wrapText="1"/>
    </xf>
    <xf numFmtId="0" fontId="1" fillId="11" borderId="1" xfId="0" applyFont="1" applyFill="1" applyBorder="1" applyAlignment="1">
      <alignment horizontal="right" vertical="top" wrapText="1"/>
    </xf>
    <xf numFmtId="0" fontId="21" fillId="0" borderId="0" xfId="0" applyFont="1" applyAlignment="1">
      <alignment wrapText="1"/>
    </xf>
    <xf numFmtId="0" fontId="12" fillId="0" borderId="0" xfId="0" applyFont="1" applyAlignment="1">
      <alignment wrapText="1"/>
    </xf>
    <xf numFmtId="0" fontId="25" fillId="0" borderId="0" xfId="0" applyFont="1" applyAlignment="1">
      <alignment vertical="top" wrapText="1"/>
    </xf>
    <xf numFmtId="0" fontId="25" fillId="5" borderId="1" xfId="0" applyFont="1" applyFill="1" applyBorder="1" applyAlignment="1">
      <alignment horizontal="left" vertical="top" wrapText="1"/>
    </xf>
    <xf numFmtId="0" fontId="23" fillId="0" borderId="0" xfId="0" applyFont="1" applyAlignment="1">
      <alignment wrapText="1"/>
    </xf>
    <xf numFmtId="49" fontId="21" fillId="0" borderId="0" xfId="0" applyNumberFormat="1" applyFont="1" applyAlignment="1">
      <alignment wrapText="1"/>
    </xf>
    <xf numFmtId="166" fontId="6" fillId="6" borderId="1" xfId="4" applyNumberFormat="1" applyFont="1" applyFill="1" applyBorder="1" applyAlignment="1">
      <alignment wrapText="1"/>
    </xf>
    <xf numFmtId="166" fontId="11" fillId="5" borderId="1" xfId="6" applyNumberFormat="1" applyFont="1" applyFill="1" applyBorder="1" applyAlignment="1">
      <alignment vertical="top" wrapText="1"/>
    </xf>
    <xf numFmtId="166" fontId="6" fillId="6" borderId="1" xfId="0" applyNumberFormat="1" applyFont="1" applyFill="1" applyBorder="1" applyAlignment="1">
      <alignment vertical="top" wrapText="1"/>
    </xf>
    <xf numFmtId="166" fontId="6" fillId="6" borderId="1" xfId="4" applyNumberFormat="1" applyFont="1" applyFill="1" applyBorder="1" applyAlignment="1">
      <alignment horizontal="right" vertical="top" wrapText="1"/>
    </xf>
    <xf numFmtId="0" fontId="1" fillId="5" borderId="1" xfId="0" applyFont="1" applyFill="1" applyBorder="1" applyAlignment="1">
      <alignment horizontal="left" vertical="top"/>
    </xf>
    <xf numFmtId="0" fontId="1" fillId="5" borderId="0" xfId="0" applyFont="1" applyFill="1" applyAlignment="1">
      <alignment horizontal="right"/>
    </xf>
    <xf numFmtId="166" fontId="12" fillId="6" borderId="1" xfId="4" applyNumberFormat="1" applyFont="1" applyFill="1" applyBorder="1" applyAlignment="1">
      <alignment wrapText="1"/>
    </xf>
    <xf numFmtId="0" fontId="1" fillId="0" borderId="0" xfId="0" applyFont="1" applyAlignment="1">
      <alignment horizontal="center" vertical="top" wrapText="1"/>
    </xf>
    <xf numFmtId="0" fontId="27" fillId="5" borderId="0" xfId="0" applyFont="1" applyFill="1"/>
    <xf numFmtId="0" fontId="27" fillId="2" borderId="0" xfId="0" applyFont="1" applyFill="1"/>
    <xf numFmtId="49" fontId="21" fillId="0" borderId="1" xfId="0" applyNumberFormat="1" applyFont="1" applyBorder="1" applyAlignment="1">
      <alignment horizontal="left" vertical="top" wrapText="1"/>
    </xf>
    <xf numFmtId="49" fontId="1" fillId="5" borderId="1" xfId="0" applyNumberFormat="1" applyFont="1" applyFill="1" applyBorder="1" applyAlignment="1">
      <alignment horizontal="right" vertical="top" wrapText="1"/>
    </xf>
    <xf numFmtId="49" fontId="1" fillId="5" borderId="10" xfId="0" applyNumberFormat="1" applyFont="1" applyFill="1" applyBorder="1" applyAlignment="1">
      <alignment horizontal="right" vertical="top" wrapText="1"/>
    </xf>
    <xf numFmtId="0" fontId="25" fillId="5" borderId="1" xfId="0" applyFont="1" applyFill="1" applyBorder="1" applyAlignment="1">
      <alignment horizontal="right" vertical="top" wrapText="1"/>
    </xf>
    <xf numFmtId="49" fontId="21" fillId="0" borderId="1" xfId="0" applyNumberFormat="1" applyFont="1" applyBorder="1" applyAlignment="1">
      <alignment vertical="top" wrapText="1"/>
    </xf>
    <xf numFmtId="0" fontId="1" fillId="5" borderId="0" xfId="0" applyFont="1" applyFill="1" applyAlignment="1">
      <alignment horizontal="center"/>
    </xf>
    <xf numFmtId="165" fontId="6" fillId="5" borderId="1" xfId="0" applyNumberFormat="1" applyFont="1" applyFill="1" applyBorder="1" applyAlignment="1">
      <alignment horizontal="left" vertical="top" wrapText="1"/>
    </xf>
    <xf numFmtId="3" fontId="1" fillId="5" borderId="1" xfId="0" applyNumberFormat="1" applyFont="1" applyFill="1" applyBorder="1" applyAlignment="1">
      <alignment vertical="top" wrapText="1"/>
    </xf>
    <xf numFmtId="0" fontId="1" fillId="5" borderId="2" xfId="0" applyFont="1" applyFill="1" applyBorder="1" applyAlignment="1">
      <alignment horizontal="left" vertical="top" wrapText="1"/>
    </xf>
    <xf numFmtId="0" fontId="21" fillId="5" borderId="1" xfId="4" applyFont="1" applyFill="1" applyBorder="1" applyAlignment="1">
      <alignment vertical="top" wrapText="1"/>
    </xf>
    <xf numFmtId="166" fontId="1" fillId="5" borderId="1" xfId="0" applyNumberFormat="1"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center"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0" fontId="1" fillId="0" borderId="1" xfId="0" applyFont="1" applyBorder="1" applyAlignment="1">
      <alignment vertical="top" wrapText="1"/>
    </xf>
    <xf numFmtId="0" fontId="21" fillId="5" borderId="1" xfId="0" applyFont="1" applyFill="1" applyBorder="1" applyAlignment="1">
      <alignment vertical="top" wrapText="1"/>
    </xf>
    <xf numFmtId="0" fontId="21" fillId="5" borderId="1" xfId="0" applyFont="1" applyFill="1" applyBorder="1" applyAlignment="1">
      <alignment horizontal="center" vertical="top" wrapText="1"/>
    </xf>
    <xf numFmtId="0" fontId="1" fillId="5" borderId="0" xfId="0" applyFont="1" applyFill="1" applyAlignment="1">
      <alignment horizontal="left" vertical="top" wrapText="1"/>
    </xf>
    <xf numFmtId="0" fontId="1" fillId="5" borderId="0" xfId="0" applyFont="1" applyFill="1" applyAlignment="1">
      <alignment horizontal="right" vertical="top" wrapText="1"/>
    </xf>
    <xf numFmtId="49" fontId="6" fillId="9" borderId="1" xfId="0" applyNumberFormat="1" applyFont="1" applyFill="1" applyBorder="1" applyAlignment="1">
      <alignment horizontal="center" vertical="top" wrapText="1"/>
    </xf>
    <xf numFmtId="0" fontId="1" fillId="0" borderId="2" xfId="0" applyFont="1" applyBorder="1" applyAlignment="1">
      <alignment horizontal="right" vertical="top" wrapText="1"/>
    </xf>
    <xf numFmtId="166" fontId="21" fillId="0" borderId="1" xfId="0" applyNumberFormat="1" applyFont="1" applyBorder="1" applyAlignment="1">
      <alignment horizontal="right" vertical="top" wrapText="1"/>
    </xf>
    <xf numFmtId="166" fontId="12" fillId="6" borderId="1" xfId="0" applyNumberFormat="1" applyFont="1" applyFill="1" applyBorder="1" applyAlignment="1">
      <alignment horizontal="right" vertical="top" wrapText="1"/>
    </xf>
    <xf numFmtId="0" fontId="28" fillId="0" borderId="0" xfId="0" applyFont="1" applyAlignment="1">
      <alignment wrapText="1"/>
    </xf>
    <xf numFmtId="0" fontId="29" fillId="0" borderId="0" xfId="0" applyFont="1" applyAlignment="1">
      <alignment wrapText="1"/>
    </xf>
    <xf numFmtId="0" fontId="29" fillId="0" borderId="1" xfId="0" applyFont="1" applyBorder="1" applyAlignment="1">
      <alignment wrapText="1"/>
    </xf>
    <xf numFmtId="0" fontId="28" fillId="0" borderId="0" xfId="0" applyFont="1" applyAlignment="1">
      <alignment vertical="top" wrapText="1"/>
    </xf>
    <xf numFmtId="0" fontId="28" fillId="5" borderId="0" xfId="0" applyFont="1" applyFill="1" applyAlignment="1">
      <alignment wrapText="1"/>
    </xf>
    <xf numFmtId="166" fontId="1" fillId="5" borderId="9" xfId="0" applyNumberFormat="1" applyFont="1" applyFill="1" applyBorder="1" applyAlignment="1">
      <alignment vertical="top" wrapText="1"/>
    </xf>
    <xf numFmtId="166" fontId="4" fillId="8" borderId="1" xfId="0" applyNumberFormat="1" applyFont="1" applyFill="1" applyBorder="1" applyAlignment="1">
      <alignment vertical="top" wrapText="1"/>
    </xf>
    <xf numFmtId="166" fontId="9" fillId="8" borderId="1" xfId="4" applyNumberFormat="1" applyFont="1" applyFill="1" applyBorder="1" applyAlignment="1">
      <alignment wrapText="1"/>
    </xf>
    <xf numFmtId="166" fontId="22" fillId="6" borderId="1" xfId="4" applyNumberFormat="1" applyFont="1" applyFill="1" applyBorder="1" applyAlignment="1">
      <alignment vertical="top" wrapText="1"/>
    </xf>
    <xf numFmtId="166" fontId="14" fillId="0" borderId="1" xfId="0" applyNumberFormat="1" applyFont="1" applyBorder="1" applyAlignment="1">
      <alignment wrapText="1"/>
    </xf>
    <xf numFmtId="166" fontId="12" fillId="6" borderId="1" xfId="4" applyNumberFormat="1" applyFont="1" applyFill="1" applyBorder="1" applyAlignment="1">
      <alignment vertical="top" wrapText="1"/>
    </xf>
    <xf numFmtId="0" fontId="21" fillId="0" borderId="1" xfId="0" applyFont="1" applyBorder="1" applyAlignment="1">
      <alignment wrapText="1"/>
    </xf>
    <xf numFmtId="166" fontId="23" fillId="9" borderId="6" xfId="0" applyNumberFormat="1" applyFont="1" applyFill="1" applyBorder="1" applyAlignment="1">
      <alignment vertical="top" wrapText="1"/>
    </xf>
    <xf numFmtId="0" fontId="23" fillId="0" borderId="1" xfId="0" applyFont="1" applyBorder="1" applyAlignment="1">
      <alignment wrapText="1"/>
    </xf>
    <xf numFmtId="166" fontId="21" fillId="5" borderId="6" xfId="4" applyNumberFormat="1" applyFont="1" applyFill="1" applyBorder="1" applyAlignment="1">
      <alignment vertical="top" wrapText="1"/>
    </xf>
    <xf numFmtId="0" fontId="11" fillId="0" borderId="0" xfId="0" applyFont="1"/>
    <xf numFmtId="0" fontId="4" fillId="0" borderId="0" xfId="0" applyFont="1" applyAlignment="1">
      <alignment horizontal="right"/>
    </xf>
    <xf numFmtId="0" fontId="28" fillId="0" borderId="0" xfId="0" applyFont="1" applyAlignment="1">
      <alignment horizontal="left" vertical="top" wrapText="1"/>
    </xf>
    <xf numFmtId="49" fontId="12" fillId="6" borderId="1" xfId="0" applyNumberFormat="1" applyFont="1" applyFill="1" applyBorder="1" applyAlignment="1">
      <alignment horizontal="center" vertical="center" wrapText="1"/>
    </xf>
    <xf numFmtId="0" fontId="12" fillId="0" borderId="1" xfId="0" applyFont="1" applyBorder="1" applyAlignment="1">
      <alignment horizontal="center" vertical="top" wrapText="1"/>
    </xf>
    <xf numFmtId="0" fontId="32" fillId="0" borderId="0" xfId="0" applyFont="1" applyAlignment="1">
      <alignment horizontal="left" vertical="top" wrapText="1"/>
    </xf>
    <xf numFmtId="0" fontId="31" fillId="0" borderId="0" xfId="0" applyFont="1"/>
    <xf numFmtId="0" fontId="1" fillId="5" borderId="1" xfId="0" applyFont="1" applyFill="1" applyBorder="1" applyAlignment="1" applyProtection="1">
      <alignment vertical="top" wrapText="1"/>
      <protection hidden="1"/>
    </xf>
    <xf numFmtId="0" fontId="1" fillId="5" borderId="8" xfId="0" applyFont="1" applyFill="1" applyBorder="1" applyAlignment="1">
      <alignment horizontal="left" vertical="top" wrapText="1"/>
    </xf>
    <xf numFmtId="49" fontId="1" fillId="5" borderId="2"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horizontal="right" vertical="top" wrapText="1"/>
    </xf>
    <xf numFmtId="49" fontId="1" fillId="5" borderId="1" xfId="0" applyNumberFormat="1" applyFont="1" applyFill="1" applyBorder="1" applyAlignment="1">
      <alignment vertical="top"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4" fillId="6" borderId="1" xfId="0" applyNumberFormat="1" applyFont="1" applyFill="1" applyBorder="1" applyAlignment="1">
      <alignment horizontal="left" vertical="center" wrapText="1"/>
    </xf>
    <xf numFmtId="49" fontId="6" fillId="5" borderId="1" xfId="0" applyNumberFormat="1" applyFont="1" applyFill="1" applyBorder="1" applyAlignment="1">
      <alignment horizontal="right" vertical="top" wrapText="1"/>
    </xf>
    <xf numFmtId="49" fontId="1" fillId="0" borderId="1" xfId="0" applyNumberFormat="1" applyFont="1" applyBorder="1" applyAlignment="1">
      <alignment horizontal="center" vertical="top" wrapText="1"/>
    </xf>
    <xf numFmtId="49" fontId="9" fillId="5"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 fillId="5" borderId="2" xfId="0" applyNumberFormat="1" applyFont="1" applyFill="1" applyBorder="1" applyAlignment="1">
      <alignment horizontal="right"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0" fontId="21" fillId="5" borderId="2" xfId="0" applyFont="1" applyFill="1" applyBorder="1" applyAlignment="1">
      <alignment horizontal="center" vertical="top" wrapText="1"/>
    </xf>
    <xf numFmtId="0" fontId="21" fillId="5" borderId="1" xfId="0" applyFont="1" applyFill="1" applyBorder="1" applyAlignment="1">
      <alignment horizontal="right" vertical="top" wrapText="1"/>
    </xf>
    <xf numFmtId="49" fontId="21" fillId="5" borderId="1" xfId="0" applyNumberFormat="1" applyFont="1" applyFill="1" applyBorder="1" applyAlignment="1">
      <alignment horizontal="right" vertical="top" wrapText="1"/>
    </xf>
    <xf numFmtId="49" fontId="21" fillId="5" borderId="1" xfId="0" applyNumberFormat="1" applyFont="1" applyFill="1" applyBorder="1" applyAlignment="1">
      <alignment horizontal="center" vertical="top" wrapText="1"/>
    </xf>
    <xf numFmtId="49" fontId="12" fillId="0" borderId="1" xfId="0" applyNumberFormat="1" applyFont="1" applyBorder="1" applyAlignment="1">
      <alignment horizontal="left" vertical="top" wrapText="1"/>
    </xf>
    <xf numFmtId="0" fontId="21" fillId="5" borderId="1" xfId="0" applyFont="1" applyFill="1" applyBorder="1" applyAlignment="1">
      <alignment horizontal="left" vertical="top" wrapText="1"/>
    </xf>
    <xf numFmtId="49" fontId="21" fillId="5" borderId="2" xfId="0" applyNumberFormat="1" applyFont="1" applyFill="1" applyBorder="1" applyAlignment="1">
      <alignment horizontal="center" vertical="top" wrapText="1"/>
    </xf>
    <xf numFmtId="0" fontId="21" fillId="5" borderId="2" xfId="0" applyFont="1" applyFill="1" applyBorder="1" applyAlignment="1">
      <alignment horizontal="left" vertical="top" wrapText="1"/>
    </xf>
    <xf numFmtId="0" fontId="21" fillId="5" borderId="8" xfId="0" applyFont="1" applyFill="1" applyBorder="1" applyAlignment="1">
      <alignment horizontal="left" vertical="top" wrapText="1"/>
    </xf>
    <xf numFmtId="49" fontId="21" fillId="5" borderId="1" xfId="0" applyNumberFormat="1" applyFont="1" applyFill="1" applyBorder="1" applyAlignment="1">
      <alignment horizontal="left" vertical="top" wrapText="1"/>
    </xf>
    <xf numFmtId="49" fontId="21" fillId="5" borderId="8" xfId="0" applyNumberFormat="1" applyFont="1" applyFill="1" applyBorder="1" applyAlignment="1">
      <alignment horizontal="left" vertical="top" wrapText="1"/>
    </xf>
    <xf numFmtId="49" fontId="21" fillId="5" borderId="1" xfId="0" applyNumberFormat="1" applyFont="1" applyFill="1" applyBorder="1" applyAlignment="1">
      <alignment vertical="top" wrapText="1"/>
    </xf>
    <xf numFmtId="0" fontId="1" fillId="5" borderId="2" xfId="0" applyFont="1" applyFill="1" applyBorder="1" applyAlignment="1">
      <alignment horizontal="center" vertical="top" wrapText="1"/>
    </xf>
    <xf numFmtId="0" fontId="1" fillId="5" borderId="1" xfId="0" applyFont="1" applyFill="1" applyBorder="1" applyAlignment="1">
      <alignment horizontal="center" vertical="top" wrapText="1"/>
    </xf>
    <xf numFmtId="49" fontId="1" fillId="0" borderId="10" xfId="0" applyNumberFormat="1" applyFont="1" applyBorder="1" applyAlignment="1">
      <alignment horizontal="center" vertical="top" wrapText="1"/>
    </xf>
    <xf numFmtId="49" fontId="1" fillId="0" borderId="1" xfId="0" applyNumberFormat="1" applyFont="1" applyBorder="1" applyAlignment="1">
      <alignment vertical="top" wrapText="1"/>
    </xf>
    <xf numFmtId="166" fontId="1" fillId="5" borderId="10" xfId="0" applyNumberFormat="1" applyFont="1" applyFill="1" applyBorder="1" applyAlignment="1">
      <alignment horizontal="right" vertical="top" wrapText="1"/>
    </xf>
    <xf numFmtId="0" fontId="1" fillId="0" borderId="2" xfId="0" applyFont="1" applyBorder="1" applyAlignment="1">
      <alignment horizontal="left" vertical="top" wrapText="1"/>
    </xf>
    <xf numFmtId="0" fontId="1" fillId="5" borderId="8" xfId="0" applyFont="1" applyFill="1" applyBorder="1" applyAlignment="1">
      <alignment horizontal="center" vertical="top" wrapText="1"/>
    </xf>
    <xf numFmtId="49" fontId="6" fillId="5" borderId="1" xfId="0" applyNumberFormat="1" applyFont="1" applyFill="1" applyBorder="1" applyAlignment="1">
      <alignment horizontal="left" vertical="top" wrapText="1"/>
    </xf>
    <xf numFmtId="49" fontId="6" fillId="0" borderId="1" xfId="0" applyNumberFormat="1" applyFont="1" applyBorder="1" applyAlignment="1">
      <alignment horizontal="left" vertical="top" wrapText="1"/>
    </xf>
    <xf numFmtId="49" fontId="21" fillId="0" borderId="1" xfId="0" applyNumberFormat="1" applyFont="1" applyBorder="1" applyAlignment="1">
      <alignment horizontal="center" vertical="top" wrapText="1"/>
    </xf>
    <xf numFmtId="0" fontId="21" fillId="0" borderId="1" xfId="0" applyFont="1" applyBorder="1" applyAlignment="1">
      <alignment horizontal="left" vertical="top" wrapText="1"/>
    </xf>
    <xf numFmtId="49" fontId="21" fillId="0" borderId="1" xfId="0" applyNumberFormat="1" applyFont="1" applyBorder="1" applyAlignment="1">
      <alignment horizontal="right" vertical="top" wrapText="1"/>
    </xf>
    <xf numFmtId="0" fontId="21" fillId="0" borderId="1" xfId="0" applyFont="1" applyBorder="1" applyAlignment="1">
      <alignment horizontal="center" vertical="top" wrapText="1"/>
    </xf>
    <xf numFmtId="49" fontId="21" fillId="0" borderId="2" xfId="0" applyNumberFormat="1" applyFont="1" applyBorder="1" applyAlignment="1">
      <alignment horizontal="center" vertical="top" wrapText="1"/>
    </xf>
    <xf numFmtId="166" fontId="21" fillId="0" borderId="1" xfId="4" applyNumberFormat="1" applyFont="1" applyBorder="1" applyAlignment="1">
      <alignment horizontal="right" vertical="top" wrapText="1"/>
    </xf>
    <xf numFmtId="0" fontId="21" fillId="0" borderId="1" xfId="0" applyFont="1" applyBorder="1" applyAlignment="1">
      <alignment vertical="top" wrapText="1"/>
    </xf>
    <xf numFmtId="0" fontId="12" fillId="0" borderId="1" xfId="4" applyFont="1" applyBorder="1" applyAlignment="1">
      <alignment horizontal="right" vertical="top" wrapText="1"/>
    </xf>
    <xf numFmtId="0" fontId="21" fillId="0" borderId="1" xfId="4" applyFont="1" applyBorder="1" applyAlignment="1">
      <alignment vertical="top" wrapText="1"/>
    </xf>
    <xf numFmtId="0" fontId="21" fillId="0" borderId="2" xfId="0" applyFont="1" applyBorder="1" applyAlignment="1">
      <alignment horizontal="center" vertical="top" wrapText="1"/>
    </xf>
    <xf numFmtId="0" fontId="12" fillId="0" borderId="1" xfId="0" applyFont="1" applyBorder="1" applyAlignment="1">
      <alignment horizontal="right" vertical="top" wrapText="1"/>
    </xf>
    <xf numFmtId="0" fontId="9" fillId="0" borderId="1" xfId="6" applyFont="1" applyBorder="1" applyAlignment="1">
      <alignment horizontal="left" vertical="top" wrapText="1"/>
    </xf>
    <xf numFmtId="49" fontId="9" fillId="0" borderId="1" xfId="6" applyNumberFormat="1" applyFont="1" applyBorder="1" applyAlignment="1">
      <alignment horizontal="right" vertical="top" wrapText="1"/>
    </xf>
    <xf numFmtId="49" fontId="6" fillId="0" borderId="1" xfId="6" applyNumberFormat="1" applyFont="1" applyBorder="1" applyAlignment="1">
      <alignment horizontal="right" vertical="top" wrapText="1"/>
    </xf>
    <xf numFmtId="0" fontId="9" fillId="0" borderId="1" xfId="6" applyFont="1" applyBorder="1" applyAlignment="1">
      <alignment vertical="top" wrapText="1"/>
    </xf>
    <xf numFmtId="0" fontId="4" fillId="0" borderId="0" xfId="0" applyFont="1" applyAlignment="1">
      <alignment horizontal="center" vertical="center"/>
    </xf>
    <xf numFmtId="49" fontId="21" fillId="2" borderId="1" xfId="0" applyNumberFormat="1" applyFont="1" applyFill="1" applyBorder="1" applyAlignment="1">
      <alignment horizontal="left" vertical="top" wrapText="1"/>
    </xf>
    <xf numFmtId="49" fontId="21" fillId="2" borderId="1" xfId="0" applyNumberFormat="1" applyFont="1" applyFill="1" applyBorder="1" applyAlignment="1">
      <alignment vertical="top" wrapText="1"/>
    </xf>
    <xf numFmtId="166" fontId="12" fillId="9" borderId="1" xfId="0" applyNumberFormat="1" applyFont="1" applyFill="1" applyBorder="1" applyAlignment="1">
      <alignment horizontal="right" vertical="top" wrapText="1"/>
    </xf>
    <xf numFmtId="49" fontId="12" fillId="5" borderId="1" xfId="0" applyNumberFormat="1" applyFont="1" applyFill="1" applyBorder="1" applyAlignment="1">
      <alignment vertical="top" wrapText="1"/>
    </xf>
    <xf numFmtId="165" fontId="21" fillId="0" borderId="1" xfId="0" applyNumberFormat="1" applyFont="1" applyBorder="1" applyAlignment="1">
      <alignment vertical="top" wrapText="1"/>
    </xf>
    <xf numFmtId="49" fontId="12" fillId="4" borderId="1" xfId="0" applyNumberFormat="1" applyFont="1" applyFill="1" applyBorder="1" applyAlignment="1">
      <alignment horizontal="left" vertical="top" wrapText="1"/>
    </xf>
    <xf numFmtId="49" fontId="21" fillId="4" borderId="1" xfId="0" applyNumberFormat="1" applyFont="1" applyFill="1" applyBorder="1" applyAlignment="1">
      <alignment vertical="top" wrapText="1"/>
    </xf>
    <xf numFmtId="49" fontId="21" fillId="0" borderId="0" xfId="0" applyNumberFormat="1" applyFont="1" applyAlignment="1">
      <alignment vertical="top" wrapText="1"/>
    </xf>
    <xf numFmtId="49" fontId="21" fillId="0" borderId="0" xfId="0" applyNumberFormat="1" applyFont="1" applyAlignment="1">
      <alignment horizontal="right" vertical="top" wrapText="1"/>
    </xf>
    <xf numFmtId="49" fontId="21" fillId="0" borderId="0" xfId="0" applyNumberFormat="1" applyFont="1" applyAlignment="1">
      <alignment horizontal="left" vertical="top"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center" wrapText="1"/>
    </xf>
    <xf numFmtId="166" fontId="21" fillId="5" borderId="1" xfId="0" applyNumberFormat="1" applyFont="1" applyFill="1" applyBorder="1" applyAlignment="1">
      <alignment horizontal="right" vertical="top"/>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49" fontId="25" fillId="5" borderId="1" xfId="0" applyNumberFormat="1" applyFont="1" applyFill="1" applyBorder="1" applyAlignment="1">
      <alignment vertical="top" wrapText="1"/>
    </xf>
    <xf numFmtId="49" fontId="33" fillId="5" borderId="1" xfId="0" applyNumberFormat="1" applyFont="1" applyFill="1" applyBorder="1" applyAlignment="1">
      <alignment horizontal="right" vertical="top" wrapText="1"/>
    </xf>
    <xf numFmtId="49" fontId="21" fillId="5" borderId="2" xfId="0" applyNumberFormat="1" applyFont="1" applyFill="1" applyBorder="1" applyAlignment="1">
      <alignment horizontal="right" vertical="top" wrapText="1"/>
    </xf>
    <xf numFmtId="3" fontId="21" fillId="0" borderId="1" xfId="0" applyNumberFormat="1" applyFont="1" applyBorder="1" applyAlignment="1">
      <alignment horizontal="center" vertical="top" wrapText="1"/>
    </xf>
    <xf numFmtId="166" fontId="21" fillId="0" borderId="0" xfId="0" applyNumberFormat="1" applyFont="1" applyAlignment="1">
      <alignment horizontal="center" vertical="top" wrapText="1"/>
    </xf>
    <xf numFmtId="166" fontId="21" fillId="0" borderId="1" xfId="4" applyNumberFormat="1" applyFont="1" applyBorder="1" applyAlignment="1">
      <alignment wrapText="1"/>
    </xf>
    <xf numFmtId="49" fontId="6" fillId="0" borderId="3" xfId="0" applyNumberFormat="1" applyFont="1" applyBorder="1" applyAlignment="1">
      <alignment vertical="top" wrapText="1"/>
    </xf>
    <xf numFmtId="1" fontId="1" fillId="0" borderId="1" xfId="0" applyNumberFormat="1" applyFont="1" applyBorder="1" applyAlignment="1">
      <alignment horizontal="center" vertical="top" wrapText="1"/>
    </xf>
    <xf numFmtId="49" fontId="6" fillId="0" borderId="3" xfId="0" applyNumberFormat="1" applyFont="1" applyBorder="1" applyAlignment="1">
      <alignment wrapText="1"/>
    </xf>
    <xf numFmtId="49" fontId="6" fillId="0" borderId="5" xfId="0" applyNumberFormat="1" applyFont="1" applyBorder="1" applyAlignment="1">
      <alignment vertical="top" wrapText="1"/>
    </xf>
    <xf numFmtId="1" fontId="1" fillId="5" borderId="1" xfId="0" applyNumberFormat="1" applyFont="1" applyFill="1" applyBorder="1" applyAlignment="1">
      <alignment horizontal="center" vertical="top" wrapText="1"/>
    </xf>
    <xf numFmtId="49" fontId="6" fillId="0" borderId="4" xfId="0" applyNumberFormat="1" applyFont="1" applyBorder="1" applyAlignment="1">
      <alignment vertical="top" wrapText="1"/>
    </xf>
    <xf numFmtId="49" fontId="6" fillId="5" borderId="8" xfId="0" applyNumberFormat="1" applyFont="1" applyFill="1" applyBorder="1" applyAlignment="1">
      <alignment vertical="top" wrapText="1"/>
    </xf>
    <xf numFmtId="166" fontId="1" fillId="0" borderId="1" xfId="0" applyNumberFormat="1" applyFont="1" applyBorder="1" applyAlignment="1">
      <alignment vertical="top" wrapText="1"/>
    </xf>
    <xf numFmtId="49" fontId="1" fillId="0" borderId="7"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165" fontId="1" fillId="0" borderId="1" xfId="0" applyNumberFormat="1" applyFont="1" applyBorder="1" applyAlignment="1">
      <alignment vertical="top"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49" fontId="1" fillId="2" borderId="1" xfId="0" applyNumberFormat="1" applyFont="1" applyFill="1" applyBorder="1" applyAlignment="1">
      <alignment vertical="top" wrapText="1"/>
    </xf>
    <xf numFmtId="49" fontId="1" fillId="0" borderId="3"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5" xfId="0" applyNumberFormat="1" applyFont="1" applyBorder="1" applyAlignment="1">
      <alignment vertical="top" wrapText="1"/>
    </xf>
    <xf numFmtId="166" fontId="6" fillId="9" borderId="1" xfId="5" applyNumberFormat="1" applyFont="1" applyFill="1" applyBorder="1" applyAlignment="1">
      <alignment horizontal="right" vertical="top" wrapText="1"/>
    </xf>
    <xf numFmtId="166" fontId="1" fillId="0" borderId="1" xfId="0" applyNumberFormat="1" applyFont="1" applyBorder="1" applyAlignment="1">
      <alignment horizontal="center" vertical="top" wrapText="1"/>
    </xf>
    <xf numFmtId="166" fontId="6" fillId="7" borderId="1" xfId="0" applyNumberFormat="1" applyFont="1" applyFill="1" applyBorder="1" applyAlignment="1">
      <alignment horizontal="righ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5" fontId="1" fillId="5" borderId="0" xfId="0" applyNumberFormat="1" applyFont="1" applyFill="1" applyAlignment="1">
      <alignment horizontal="center" vertical="top" wrapText="1"/>
    </xf>
    <xf numFmtId="166" fontId="22" fillId="6" borderId="1" xfId="0" applyNumberFormat="1" applyFont="1" applyFill="1" applyBorder="1" applyAlignment="1">
      <alignment vertical="top" wrapText="1"/>
    </xf>
    <xf numFmtId="166" fontId="23" fillId="6" borderId="1" xfId="4" applyNumberFormat="1" applyFont="1" applyFill="1" applyBorder="1" applyAlignment="1">
      <alignment vertical="top" wrapText="1"/>
    </xf>
    <xf numFmtId="49" fontId="1" fillId="13" borderId="1" xfId="0" applyNumberFormat="1" applyFont="1" applyFill="1" applyBorder="1" applyAlignment="1">
      <alignment horizontal="left" vertical="top" wrapText="1"/>
    </xf>
    <xf numFmtId="0" fontId="1" fillId="13" borderId="1" xfId="0" applyFont="1" applyFill="1" applyBorder="1" applyAlignment="1">
      <alignment horizontal="left" vertical="top" wrapText="1"/>
    </xf>
    <xf numFmtId="0" fontId="31" fillId="5" borderId="0" xfId="0" applyFont="1" applyFill="1" applyAlignment="1">
      <alignment wrapText="1"/>
    </xf>
    <xf numFmtId="0" fontId="35" fillId="5" borderId="0" xfId="6" applyFont="1" applyFill="1" applyAlignment="1">
      <alignment horizontal="center"/>
    </xf>
    <xf numFmtId="0" fontId="36" fillId="0" borderId="0" xfId="0" applyFont="1" applyAlignment="1">
      <alignment horizontal="right"/>
    </xf>
    <xf numFmtId="0" fontId="36" fillId="0" borderId="0" xfId="0" applyFont="1" applyAlignment="1">
      <alignment horizontal="center" vertical="center"/>
    </xf>
    <xf numFmtId="0" fontId="37" fillId="0" borderId="0" xfId="0" applyFont="1"/>
    <xf numFmtId="166" fontId="12" fillId="9" borderId="1" xfId="4" applyNumberFormat="1" applyFont="1" applyFill="1" applyBorder="1" applyAlignment="1">
      <alignment horizontal="right" vertical="top" wrapText="1"/>
    </xf>
    <xf numFmtId="0" fontId="4" fillId="5" borderId="0" xfId="0" applyFont="1" applyFill="1" applyAlignment="1">
      <alignment vertical="top" wrapText="1"/>
    </xf>
    <xf numFmtId="0" fontId="4" fillId="5" borderId="0" xfId="0" applyFont="1" applyFill="1" applyAlignment="1">
      <alignment horizontal="right" vertical="center" wrapText="1"/>
    </xf>
    <xf numFmtId="49" fontId="6" fillId="6" borderId="1" xfId="0" applyNumberFormat="1" applyFont="1" applyFill="1" applyBorder="1" applyAlignment="1">
      <alignment horizontal="left" vertical="center" wrapText="1"/>
    </xf>
    <xf numFmtId="1" fontId="1" fillId="5" borderId="1" xfId="0" applyNumberFormat="1" applyFont="1" applyFill="1" applyBorder="1" applyAlignment="1">
      <alignment horizontal="right" vertical="top" wrapText="1"/>
    </xf>
    <xf numFmtId="166" fontId="1" fillId="5" borderId="0" xfId="0" applyNumberFormat="1" applyFont="1" applyFill="1" applyAlignment="1">
      <alignment horizontal="left" vertical="top" wrapText="1"/>
    </xf>
    <xf numFmtId="0" fontId="1" fillId="0" borderId="0" xfId="0" applyFont="1" applyAlignment="1">
      <alignment horizontal="right"/>
    </xf>
    <xf numFmtId="0" fontId="6" fillId="0" borderId="0" xfId="0" applyFont="1" applyAlignment="1">
      <alignment horizontal="right"/>
    </xf>
    <xf numFmtId="0" fontId="12" fillId="10" borderId="1" xfId="0" applyFont="1" applyFill="1" applyBorder="1" applyAlignment="1">
      <alignment horizontal="right" vertical="center" wrapText="1"/>
    </xf>
    <xf numFmtId="0" fontId="1" fillId="0" borderId="0" xfId="0" applyFont="1" applyAlignment="1">
      <alignment wrapText="1"/>
    </xf>
    <xf numFmtId="0" fontId="7" fillId="0" borderId="0" xfId="0" applyFont="1"/>
    <xf numFmtId="0" fontId="7" fillId="0" borderId="0" xfId="0" applyFont="1" applyAlignment="1">
      <alignment horizontal="right"/>
    </xf>
    <xf numFmtId="49" fontId="6" fillId="0" borderId="1" xfId="0" applyNumberFormat="1" applyFont="1" applyBorder="1" applyAlignment="1">
      <alignment horizontal="right" vertical="top" wrapText="1"/>
    </xf>
    <xf numFmtId="0" fontId="1" fillId="5" borderId="10" xfId="0" applyFont="1" applyFill="1" applyBorder="1" applyAlignment="1">
      <alignment horizontal="center" vertical="top" wrapText="1"/>
    </xf>
    <xf numFmtId="49" fontId="9" fillId="5"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1" fillId="5" borderId="8" xfId="4" applyNumberFormat="1" applyFont="1" applyFill="1" applyBorder="1" applyAlignment="1">
      <alignment horizontal="center" vertical="top" wrapText="1"/>
    </xf>
    <xf numFmtId="14" fontId="4" fillId="0" borderId="0" xfId="0" applyNumberFormat="1" applyFont="1" applyAlignment="1">
      <alignment horizontal="right"/>
    </xf>
    <xf numFmtId="49" fontId="6" fillId="5" borderId="0" xfId="0" applyNumberFormat="1" applyFont="1" applyFill="1" applyAlignment="1">
      <alignment vertical="top" wrapText="1"/>
    </xf>
    <xf numFmtId="49" fontId="1" fillId="0" borderId="1" xfId="0" applyNumberFormat="1" applyFont="1" applyBorder="1" applyAlignment="1">
      <alignment horizontal="right" vertical="top" wrapText="1"/>
    </xf>
    <xf numFmtId="166" fontId="9" fillId="6" borderId="1" xfId="0" applyNumberFormat="1" applyFont="1" applyFill="1" applyBorder="1" applyAlignment="1">
      <alignment horizontal="right" vertical="top" wrapText="1"/>
    </xf>
    <xf numFmtId="49" fontId="12" fillId="5" borderId="0" xfId="0" applyNumberFormat="1" applyFont="1" applyFill="1" applyAlignment="1">
      <alignment horizontal="center" vertical="center" wrapText="1"/>
    </xf>
    <xf numFmtId="166" fontId="1" fillId="0" borderId="0" xfId="0" applyNumberFormat="1" applyFont="1" applyAlignment="1">
      <alignment horizontal="left" vertical="top" wrapText="1"/>
    </xf>
    <xf numFmtId="49" fontId="21" fillId="0" borderId="0" xfId="0" applyNumberFormat="1" applyFont="1" applyAlignment="1">
      <alignment horizontal="center" vertical="top" wrapText="1"/>
    </xf>
    <xf numFmtId="49" fontId="12" fillId="0" borderId="0" xfId="0" applyNumberFormat="1" applyFont="1" applyAlignment="1">
      <alignment horizontal="center" vertical="top"/>
    </xf>
    <xf numFmtId="0" fontId="21" fillId="5" borderId="1" xfId="4" applyFont="1" applyFill="1" applyBorder="1" applyAlignment="1">
      <alignment horizontal="left" vertical="top" wrapText="1"/>
    </xf>
    <xf numFmtId="49" fontId="21" fillId="5" borderId="1" xfId="0" applyNumberFormat="1" applyFont="1" applyFill="1" applyBorder="1" applyAlignment="1">
      <alignment horizontal="center" vertical="top"/>
    </xf>
    <xf numFmtId="166" fontId="9" fillId="9" borderId="1" xfId="0" applyNumberFormat="1" applyFont="1" applyFill="1" applyBorder="1" applyAlignment="1">
      <alignment horizontal="right" vertical="top" wrapText="1"/>
    </xf>
    <xf numFmtId="166" fontId="3" fillId="5" borderId="1" xfId="0" applyNumberFormat="1" applyFont="1" applyFill="1" applyBorder="1" applyAlignment="1">
      <alignment vertical="top" wrapText="1"/>
    </xf>
    <xf numFmtId="0" fontId="5" fillId="2" borderId="1" xfId="0" applyFont="1" applyFill="1" applyBorder="1" applyAlignment="1">
      <alignment horizontal="right" vertical="top" wrapText="1"/>
    </xf>
    <xf numFmtId="3" fontId="2" fillId="2" borderId="1" xfId="0" applyNumberFormat="1" applyFont="1" applyFill="1" applyBorder="1" applyAlignment="1">
      <alignment horizontal="right" vertical="top" wrapText="1"/>
    </xf>
    <xf numFmtId="0" fontId="5" fillId="5" borderId="1" xfId="0" applyFont="1" applyFill="1" applyBorder="1" applyAlignment="1">
      <alignment horizontal="right" vertical="top" wrapText="1"/>
    </xf>
    <xf numFmtId="0" fontId="1" fillId="0" borderId="1" xfId="0" applyFont="1" applyBorder="1" applyAlignment="1">
      <alignment horizontal="right" vertical="top" wrapText="1"/>
    </xf>
    <xf numFmtId="49" fontId="5" fillId="5" borderId="2" xfId="0" applyNumberFormat="1" applyFont="1" applyFill="1" applyBorder="1" applyAlignment="1">
      <alignment horizontal="right" vertical="top" wrapText="1"/>
    </xf>
    <xf numFmtId="4" fontId="1" fillId="5" borderId="1" xfId="0" applyNumberFormat="1" applyFont="1" applyFill="1" applyBorder="1" applyAlignment="1">
      <alignment horizontal="right" vertical="top" wrapText="1"/>
    </xf>
    <xf numFmtId="166" fontId="2" fillId="2" borderId="0" xfId="0" applyNumberFormat="1" applyFont="1" applyFill="1" applyAlignment="1">
      <alignment horizontal="left" vertical="top" wrapText="1"/>
    </xf>
    <xf numFmtId="166" fontId="2" fillId="2" borderId="0" xfId="0" applyNumberFormat="1" applyFont="1" applyFill="1" applyAlignment="1">
      <alignment horizontal="right" vertical="top" wrapText="1"/>
    </xf>
    <xf numFmtId="166" fontId="5" fillId="2" borderId="0" xfId="0" applyNumberFormat="1" applyFont="1" applyFill="1" applyAlignment="1">
      <alignment horizontal="right" vertical="top" wrapText="1"/>
    </xf>
    <xf numFmtId="166" fontId="5" fillId="2" borderId="0" xfId="0" applyNumberFormat="1" applyFont="1" applyFill="1" applyAlignment="1">
      <alignment horizontal="right" vertical="top" textRotation="90" wrapText="1"/>
    </xf>
    <xf numFmtId="0" fontId="5" fillId="2" borderId="0" xfId="0" applyFont="1" applyFill="1" applyAlignment="1">
      <alignment horizontal="right"/>
    </xf>
    <xf numFmtId="0" fontId="21" fillId="5" borderId="1" xfId="4" applyFont="1" applyFill="1" applyBorder="1" applyAlignment="1">
      <alignment horizontal="center" vertical="top" wrapText="1"/>
    </xf>
    <xf numFmtId="166" fontId="21" fillId="0" borderId="0" xfId="4" applyNumberFormat="1" applyFont="1" applyAlignment="1">
      <alignment horizontal="left" vertical="top" wrapText="1"/>
    </xf>
    <xf numFmtId="166" fontId="21" fillId="0" borderId="13" xfId="0" applyNumberFormat="1" applyFont="1" applyBorder="1" applyAlignment="1">
      <alignment horizontal="left" vertical="top" wrapText="1"/>
    </xf>
    <xf numFmtId="0" fontId="1" fillId="0" borderId="1" xfId="6" applyBorder="1" applyAlignment="1">
      <alignment horizontal="left" vertical="top" wrapText="1"/>
    </xf>
    <xf numFmtId="0" fontId="1" fillId="0" borderId="1" xfId="6" applyBorder="1" applyAlignment="1">
      <alignment vertical="top" wrapText="1"/>
    </xf>
    <xf numFmtId="0" fontId="1" fillId="5" borderId="1" xfId="6" applyFill="1" applyBorder="1" applyAlignment="1">
      <alignment vertical="top" wrapText="1"/>
    </xf>
    <xf numFmtId="49" fontId="1" fillId="0" borderId="1" xfId="6" applyNumberFormat="1" applyBorder="1" applyAlignment="1">
      <alignment horizontal="right" vertical="top" wrapText="1"/>
    </xf>
    <xf numFmtId="0" fontId="1" fillId="5" borderId="1" xfId="6" applyFill="1" applyBorder="1" applyAlignment="1">
      <alignment horizontal="left" vertical="top" wrapText="1"/>
    </xf>
    <xf numFmtId="49" fontId="1" fillId="0" borderId="1" xfId="6" applyNumberFormat="1" applyBorder="1" applyAlignment="1">
      <alignment horizontal="left" vertical="top" wrapText="1"/>
    </xf>
    <xf numFmtId="49" fontId="1" fillId="5" borderId="1" xfId="6" applyNumberFormat="1" applyFill="1" applyBorder="1" applyAlignment="1">
      <alignment horizontal="left" vertical="top" wrapText="1"/>
    </xf>
    <xf numFmtId="0" fontId="1" fillId="0" borderId="1" xfId="6" applyBorder="1" applyAlignment="1">
      <alignment horizontal="right" vertical="top" wrapText="1"/>
    </xf>
    <xf numFmtId="166" fontId="1" fillId="5" borderId="1" xfId="6" applyNumberFormat="1" applyFill="1" applyBorder="1" applyAlignment="1">
      <alignment vertical="top" wrapText="1"/>
    </xf>
    <xf numFmtId="0" fontId="1" fillId="5" borderId="1" xfId="6" applyFill="1" applyBorder="1" applyAlignment="1">
      <alignment horizontal="right" vertical="top" wrapText="1"/>
    </xf>
    <xf numFmtId="49" fontId="1" fillId="0" borderId="1" xfId="6" applyNumberFormat="1" applyBorder="1" applyAlignment="1">
      <alignment horizontal="center" vertical="top" wrapText="1"/>
    </xf>
    <xf numFmtId="49" fontId="1" fillId="0" borderId="1" xfId="6" applyNumberFormat="1" applyBorder="1" applyAlignment="1">
      <alignment vertical="top" wrapText="1"/>
    </xf>
    <xf numFmtId="166" fontId="1" fillId="5" borderId="1" xfId="6" applyNumberFormat="1" applyFill="1" applyBorder="1" applyAlignment="1">
      <alignment horizontal="right" vertical="top" wrapText="1"/>
    </xf>
    <xf numFmtId="166" fontId="1" fillId="0" borderId="0" xfId="6" applyNumberFormat="1" applyAlignment="1">
      <alignment horizontal="left" vertical="top" wrapText="1"/>
    </xf>
    <xf numFmtId="0" fontId="1" fillId="0" borderId="0" xfId="6" applyAlignment="1">
      <alignment horizontal="left" vertical="top" wrapText="1"/>
    </xf>
    <xf numFmtId="4" fontId="1" fillId="5" borderId="1" xfId="6" applyNumberFormat="1" applyFill="1" applyBorder="1" applyAlignment="1">
      <alignment vertical="top" wrapText="1"/>
    </xf>
    <xf numFmtId="0" fontId="7" fillId="5" borderId="0" xfId="0" applyFont="1" applyFill="1" applyAlignment="1">
      <alignment horizontal="left" vertical="top" wrapText="1"/>
    </xf>
    <xf numFmtId="49" fontId="41" fillId="5" borderId="1" xfId="0" applyNumberFormat="1" applyFont="1" applyFill="1" applyBorder="1" applyAlignment="1">
      <alignment horizontal="center" vertical="top" wrapText="1"/>
    </xf>
    <xf numFmtId="0" fontId="41" fillId="5" borderId="1" xfId="0" applyFont="1" applyFill="1" applyBorder="1" applyAlignment="1">
      <alignment horizontal="left" vertical="top" wrapText="1"/>
    </xf>
    <xf numFmtId="166" fontId="41" fillId="5" borderId="1" xfId="0" applyNumberFormat="1" applyFont="1" applyFill="1" applyBorder="1" applyAlignment="1">
      <alignment vertical="top" wrapText="1"/>
    </xf>
    <xf numFmtId="0" fontId="1" fillId="2" borderId="0" xfId="0" applyFont="1" applyFill="1" applyAlignment="1">
      <alignment vertical="top" wrapText="1"/>
    </xf>
    <xf numFmtId="166" fontId="14" fillId="5" borderId="1" xfId="0" applyNumberFormat="1" applyFont="1" applyFill="1" applyBorder="1" applyAlignment="1">
      <alignment wrapText="1"/>
    </xf>
    <xf numFmtId="166" fontId="12" fillId="9" borderId="1" xfId="4" applyNumberFormat="1" applyFont="1" applyFill="1" applyBorder="1" applyAlignment="1">
      <alignment vertical="top" wrapText="1"/>
    </xf>
    <xf numFmtId="49" fontId="21" fillId="0" borderId="8" xfId="0" applyNumberFormat="1" applyFont="1" applyBorder="1" applyAlignment="1">
      <alignment horizontal="center" vertical="top" wrapText="1"/>
    </xf>
    <xf numFmtId="49" fontId="1" fillId="5" borderId="1" xfId="6" applyNumberFormat="1" applyFill="1" applyBorder="1" applyAlignment="1">
      <alignment horizontal="right" vertical="top" wrapText="1"/>
    </xf>
    <xf numFmtId="166" fontId="6" fillId="5" borderId="1" xfId="6" applyNumberFormat="1" applyFont="1" applyFill="1" applyBorder="1" applyAlignment="1">
      <alignment horizontal="right" vertical="top" wrapText="1"/>
    </xf>
    <xf numFmtId="49" fontId="9" fillId="5" borderId="1" xfId="6" applyNumberFormat="1" applyFont="1" applyFill="1" applyBorder="1" applyAlignment="1">
      <alignment horizontal="right" vertical="top" wrapText="1"/>
    </xf>
    <xf numFmtId="166" fontId="9" fillId="5" borderId="1" xfId="6" applyNumberFormat="1" applyFont="1" applyFill="1" applyBorder="1" applyAlignment="1">
      <alignment horizontal="right" vertical="top" wrapText="1"/>
    </xf>
    <xf numFmtId="49" fontId="21" fillId="0" borderId="2" xfId="0" applyNumberFormat="1" applyFont="1" applyBorder="1" applyAlignment="1">
      <alignment horizontal="left" vertical="top" wrapText="1"/>
    </xf>
    <xf numFmtId="0" fontId="21" fillId="5" borderId="2" xfId="4" applyFont="1" applyFill="1" applyBorder="1" applyAlignment="1">
      <alignment horizontal="left" vertical="top" wrapText="1"/>
    </xf>
    <xf numFmtId="0" fontId="21" fillId="5" borderId="8" xfId="4" applyFont="1" applyFill="1" applyBorder="1" applyAlignment="1">
      <alignment horizontal="left" vertical="top" wrapText="1"/>
    </xf>
    <xf numFmtId="49" fontId="21" fillId="5" borderId="2" xfId="4" applyNumberFormat="1" applyFont="1" applyFill="1" applyBorder="1" applyAlignment="1">
      <alignment horizontal="center" vertical="top" wrapText="1"/>
    </xf>
    <xf numFmtId="0" fontId="21" fillId="5" borderId="2" xfId="4" applyFont="1" applyFill="1" applyBorder="1" applyAlignment="1">
      <alignment horizontal="center" vertical="top" wrapText="1"/>
    </xf>
    <xf numFmtId="0" fontId="6" fillId="9" borderId="1" xfId="0" applyFont="1" applyFill="1" applyBorder="1" applyAlignment="1">
      <alignment horizontal="right" vertical="center" wrapText="1"/>
    </xf>
    <xf numFmtId="49" fontId="21" fillId="5" borderId="1" xfId="4" applyNumberFormat="1" applyFont="1" applyFill="1" applyBorder="1" applyAlignment="1">
      <alignment horizontal="center" vertical="top" wrapText="1"/>
    </xf>
    <xf numFmtId="49" fontId="41" fillId="5" borderId="1" xfId="0" applyNumberFormat="1" applyFont="1" applyFill="1" applyBorder="1" applyAlignment="1">
      <alignment horizontal="left" vertical="top" wrapText="1"/>
    </xf>
    <xf numFmtId="49" fontId="41" fillId="5" borderId="1" xfId="0" applyNumberFormat="1" applyFont="1" applyFill="1" applyBorder="1" applyAlignment="1">
      <alignment vertical="top" wrapText="1"/>
    </xf>
    <xf numFmtId="0" fontId="41" fillId="5" borderId="2" xfId="0" applyFont="1" applyFill="1" applyBorder="1" applyAlignment="1">
      <alignment horizontal="left" vertical="top" wrapText="1"/>
    </xf>
    <xf numFmtId="166" fontId="41" fillId="5" borderId="1" xfId="0" applyNumberFormat="1" applyFont="1" applyFill="1" applyBorder="1" applyAlignment="1">
      <alignment vertical="top"/>
    </xf>
    <xf numFmtId="0" fontId="41" fillId="5" borderId="1" xfId="0" applyFont="1" applyFill="1" applyBorder="1" applyAlignment="1">
      <alignment horizontal="right" vertical="top" wrapText="1"/>
    </xf>
    <xf numFmtId="0" fontId="41" fillId="5" borderId="0" xfId="0" applyFont="1" applyFill="1" applyAlignment="1">
      <alignment horizontal="left" vertical="top" wrapText="1"/>
    </xf>
    <xf numFmtId="49" fontId="41" fillId="5" borderId="2" xfId="0" applyNumberFormat="1" applyFont="1" applyFill="1" applyBorder="1" applyAlignment="1">
      <alignment horizontal="center" vertical="top" wrapText="1"/>
    </xf>
    <xf numFmtId="49" fontId="41" fillId="5" borderId="2" xfId="0" applyNumberFormat="1" applyFont="1" applyFill="1" applyBorder="1" applyAlignment="1">
      <alignment horizontal="left" vertical="top" wrapText="1"/>
    </xf>
    <xf numFmtId="0" fontId="41" fillId="5" borderId="2" xfId="0" applyFont="1" applyFill="1" applyBorder="1" applyAlignment="1">
      <alignment horizontal="center" vertical="top" wrapText="1"/>
    </xf>
    <xf numFmtId="49" fontId="41" fillId="5" borderId="8" xfId="0" applyNumberFormat="1" applyFont="1" applyFill="1" applyBorder="1" applyAlignment="1">
      <alignment horizontal="center" vertical="top" wrapText="1"/>
    </xf>
    <xf numFmtId="49" fontId="41" fillId="5" borderId="8" xfId="0" applyNumberFormat="1" applyFont="1" applyFill="1" applyBorder="1" applyAlignment="1">
      <alignment horizontal="left" vertical="top" wrapText="1"/>
    </xf>
    <xf numFmtId="0" fontId="41" fillId="5" borderId="8" xfId="0" applyFont="1" applyFill="1" applyBorder="1" applyAlignment="1">
      <alignment horizontal="left" vertical="top" wrapText="1"/>
    </xf>
    <xf numFmtId="0" fontId="41" fillId="5" borderId="8" xfId="0" applyFont="1" applyFill="1" applyBorder="1" applyAlignment="1">
      <alignment horizontal="center" vertical="top" wrapText="1"/>
    </xf>
    <xf numFmtId="165" fontId="1" fillId="2" borderId="2"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166" fontId="25" fillId="5" borderId="1" xfId="0" applyNumberFormat="1" applyFont="1" applyFill="1" applyBorder="1" applyAlignment="1">
      <alignment horizontal="right" vertical="top" wrapText="1"/>
    </xf>
    <xf numFmtId="49" fontId="25" fillId="5" borderId="1" xfId="0" applyNumberFormat="1" applyFont="1" applyFill="1" applyBorder="1" applyAlignment="1">
      <alignment horizontal="left" vertical="top" wrapText="1"/>
    </xf>
    <xf numFmtId="0" fontId="21" fillId="5" borderId="1" xfId="0" quotePrefix="1" applyFont="1" applyFill="1" applyBorder="1" applyAlignment="1">
      <alignment horizontal="center" vertical="top" wrapText="1"/>
    </xf>
    <xf numFmtId="49" fontId="21" fillId="5" borderId="1" xfId="0" quotePrefix="1" applyNumberFormat="1" applyFont="1" applyFill="1" applyBorder="1" applyAlignment="1">
      <alignment horizontal="center" vertical="top" wrapText="1"/>
    </xf>
    <xf numFmtId="16" fontId="21" fillId="5" borderId="1" xfId="0" quotePrefix="1" applyNumberFormat="1" applyFont="1" applyFill="1" applyBorder="1" applyAlignment="1">
      <alignment horizontal="center" vertical="top" wrapText="1"/>
    </xf>
    <xf numFmtId="0" fontId="21" fillId="0" borderId="1" xfId="0" quotePrefix="1" applyFont="1" applyBorder="1" applyAlignment="1">
      <alignment horizontal="center" vertical="top" wrapText="1"/>
    </xf>
    <xf numFmtId="166" fontId="1" fillId="0" borderId="1" xfId="0" applyNumberFormat="1" applyFont="1" applyBorder="1" applyAlignment="1">
      <alignment vertical="top"/>
    </xf>
    <xf numFmtId="166" fontId="39" fillId="0" borderId="0" xfId="0" applyNumberFormat="1" applyFont="1" applyAlignment="1">
      <alignment horizontal="left" vertical="top" wrapText="1"/>
    </xf>
    <xf numFmtId="0" fontId="1" fillId="0" borderId="8" xfId="6" applyBorder="1" applyAlignment="1">
      <alignment vertical="top" wrapText="1"/>
    </xf>
    <xf numFmtId="3" fontId="1" fillId="0" borderId="8" xfId="6" applyNumberFormat="1" applyBorder="1" applyAlignment="1">
      <alignment horizontal="left" vertical="top" wrapText="1"/>
    </xf>
    <xf numFmtId="49" fontId="40" fillId="0" borderId="1" xfId="0" applyNumberFormat="1" applyFont="1" applyBorder="1" applyAlignment="1">
      <alignment vertical="top" wrapText="1"/>
    </xf>
    <xf numFmtId="49" fontId="40" fillId="0" borderId="1" xfId="0" applyNumberFormat="1" applyFont="1" applyBorder="1" applyAlignment="1">
      <alignment horizontal="left" vertical="top" wrapText="1"/>
    </xf>
    <xf numFmtId="166" fontId="40" fillId="5" borderId="1" xfId="0" applyNumberFormat="1" applyFont="1" applyFill="1" applyBorder="1" applyAlignment="1">
      <alignment horizontal="right" vertical="top" wrapText="1"/>
    </xf>
    <xf numFmtId="49" fontId="40" fillId="0" borderId="1" xfId="0" applyNumberFormat="1" applyFont="1" applyBorder="1" applyAlignment="1">
      <alignment horizontal="center" vertical="top" wrapText="1"/>
    </xf>
    <xf numFmtId="0" fontId="34" fillId="0" borderId="1" xfId="0" applyFont="1" applyBorder="1" applyAlignment="1">
      <alignment horizontal="left" wrapText="1"/>
    </xf>
    <xf numFmtId="49" fontId="21" fillId="5" borderId="8" xfId="0" applyNumberFormat="1" applyFont="1" applyFill="1" applyBorder="1" applyAlignment="1">
      <alignment horizontal="center" vertical="top" wrapText="1"/>
    </xf>
    <xf numFmtId="0" fontId="21" fillId="5" borderId="8" xfId="4" applyFont="1" applyFill="1" applyBorder="1" applyAlignment="1">
      <alignment vertical="top" wrapText="1"/>
    </xf>
    <xf numFmtId="166" fontId="1" fillId="5" borderId="1" xfId="0" applyNumberFormat="1" applyFont="1" applyFill="1" applyBorder="1" applyAlignment="1">
      <alignment horizontal="right" vertical="top"/>
    </xf>
    <xf numFmtId="49" fontId="20" fillId="5" borderId="2" xfId="0" applyNumberFormat="1" applyFont="1" applyFill="1" applyBorder="1" applyAlignment="1">
      <alignment horizontal="center" vertical="top" wrapText="1"/>
    </xf>
    <xf numFmtId="0" fontId="6" fillId="5" borderId="14" xfId="0" applyFont="1" applyFill="1" applyBorder="1" applyAlignment="1">
      <alignment horizontal="center" vertical="center" wrapText="1"/>
    </xf>
    <xf numFmtId="49" fontId="1" fillId="5" borderId="0" xfId="0" applyNumberFormat="1" applyFont="1" applyFill="1" applyAlignment="1">
      <alignment wrapText="1"/>
    </xf>
    <xf numFmtId="49" fontId="2" fillId="5" borderId="0" xfId="0" applyNumberFormat="1" applyFont="1" applyFill="1" applyAlignment="1">
      <alignment wrapText="1"/>
    </xf>
    <xf numFmtId="0" fontId="1" fillId="5" borderId="0" xfId="0" applyFont="1" applyFill="1" applyAlignment="1">
      <alignment horizontal="right" wrapText="1"/>
    </xf>
    <xf numFmtId="0" fontId="3" fillId="5" borderId="0" xfId="0" applyFont="1" applyFill="1" applyAlignment="1">
      <alignment horizontal="center" vertical="center" wrapText="1"/>
    </xf>
    <xf numFmtId="49" fontId="6" fillId="6" borderId="1" xfId="0" applyNumberFormat="1" applyFont="1" applyFill="1" applyBorder="1" applyAlignment="1">
      <alignment vertical="center" wrapText="1"/>
    </xf>
    <xf numFmtId="166" fontId="1" fillId="5" borderId="1" xfId="1" applyNumberFormat="1" applyFont="1" applyFill="1" applyBorder="1" applyAlignment="1">
      <alignment horizontal="right" vertical="top"/>
    </xf>
    <xf numFmtId="166" fontId="1" fillId="5" borderId="2" xfId="0" applyNumberFormat="1" applyFont="1" applyFill="1" applyBorder="1" applyAlignment="1">
      <alignment horizontal="right" vertical="top" wrapText="1"/>
    </xf>
    <xf numFmtId="1" fontId="1" fillId="5" borderId="1" xfId="0" applyNumberFormat="1" applyFont="1" applyFill="1" applyBorder="1" applyAlignment="1">
      <alignment vertical="top" wrapText="1"/>
    </xf>
    <xf numFmtId="49" fontId="2" fillId="5" borderId="1" xfId="0" applyNumberFormat="1" applyFont="1" applyFill="1" applyBorder="1" applyAlignment="1">
      <alignment vertical="top" wrapText="1"/>
    </xf>
    <xf numFmtId="165" fontId="1" fillId="5" borderId="1" xfId="0" applyNumberFormat="1" applyFont="1" applyFill="1" applyBorder="1" applyAlignment="1">
      <alignment horizontal="right" vertical="top" wrapText="1"/>
    </xf>
    <xf numFmtId="165" fontId="1" fillId="0" borderId="1" xfId="0" applyNumberFormat="1" applyFont="1" applyBorder="1" applyAlignment="1">
      <alignment horizontal="right" vertical="top" wrapText="1"/>
    </xf>
    <xf numFmtId="49" fontId="2" fillId="0" borderId="1" xfId="0" applyNumberFormat="1" applyFont="1" applyBorder="1" applyAlignment="1">
      <alignment vertical="top" wrapText="1"/>
    </xf>
    <xf numFmtId="165" fontId="1" fillId="0" borderId="1" xfId="0" applyNumberFormat="1" applyFont="1" applyBorder="1" applyAlignment="1">
      <alignment horizontal="left" vertical="top" wrapText="1"/>
    </xf>
    <xf numFmtId="165" fontId="1" fillId="0" borderId="1" xfId="7" applyNumberFormat="1" applyFont="1" applyBorder="1" applyAlignment="1">
      <alignment horizontal="right" vertical="top" wrapText="1"/>
    </xf>
    <xf numFmtId="165" fontId="1" fillId="5" borderId="1" xfId="7" applyNumberFormat="1" applyFont="1" applyFill="1" applyBorder="1" applyAlignment="1">
      <alignment horizontal="right" vertical="top" wrapText="1"/>
    </xf>
    <xf numFmtId="166" fontId="1" fillId="5" borderId="1" xfId="7" applyNumberFormat="1" applyFont="1" applyFill="1" applyBorder="1" applyAlignment="1">
      <alignment horizontal="right" vertical="top" wrapText="1"/>
    </xf>
    <xf numFmtId="165" fontId="2" fillId="5" borderId="1" xfId="0" applyNumberFormat="1" applyFont="1" applyFill="1" applyBorder="1" applyAlignment="1">
      <alignment horizontal="left" vertical="top" wrapText="1"/>
    </xf>
    <xf numFmtId="165" fontId="1" fillId="2" borderId="1" xfId="0" applyNumberFormat="1" applyFont="1" applyFill="1" applyBorder="1" applyAlignment="1">
      <alignment vertical="top" wrapText="1"/>
    </xf>
    <xf numFmtId="165" fontId="6" fillId="0" borderId="1" xfId="0" applyNumberFormat="1" applyFont="1" applyBorder="1" applyAlignment="1">
      <alignment horizontal="left" vertical="top" wrapText="1"/>
    </xf>
    <xf numFmtId="165" fontId="6" fillId="0" borderId="1" xfId="0" applyNumberFormat="1" applyFont="1" applyBorder="1" applyAlignment="1">
      <alignment vertical="top" wrapText="1"/>
    </xf>
    <xf numFmtId="0" fontId="6" fillId="4" borderId="1" xfId="0" applyFont="1" applyFill="1" applyBorder="1" applyAlignment="1">
      <alignment vertical="top" wrapText="1"/>
    </xf>
    <xf numFmtId="166" fontId="1" fillId="5" borderId="1" xfId="1" applyNumberFormat="1" applyFont="1" applyFill="1" applyBorder="1" applyAlignment="1">
      <alignment horizontal="right" vertical="top" wrapText="1"/>
    </xf>
    <xf numFmtId="0" fontId="1" fillId="4" borderId="1" xfId="0" applyFont="1" applyFill="1" applyBorder="1" applyAlignment="1">
      <alignment horizontal="left" vertical="top" wrapText="1"/>
    </xf>
    <xf numFmtId="0" fontId="1" fillId="4" borderId="10" xfId="0" applyFont="1" applyFill="1" applyBorder="1" applyAlignment="1">
      <alignment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165" fontId="1" fillId="5" borderId="2" xfId="0" applyNumberFormat="1" applyFont="1" applyFill="1" applyBorder="1" applyAlignment="1">
      <alignment horizontal="left" vertical="top" wrapText="1"/>
    </xf>
    <xf numFmtId="166" fontId="6" fillId="12" borderId="1" xfId="0" applyNumberFormat="1" applyFont="1" applyFill="1" applyBorder="1" applyAlignment="1">
      <alignment horizontal="right" vertical="top" wrapText="1"/>
    </xf>
    <xf numFmtId="0" fontId="1" fillId="5" borderId="0" xfId="0" applyFont="1" applyFill="1" applyAlignment="1">
      <alignment vertical="top" wrapText="1"/>
    </xf>
    <xf numFmtId="166" fontId="6" fillId="6" borderId="1" xfId="4" applyNumberFormat="1" applyFont="1" applyFill="1" applyBorder="1" applyAlignment="1">
      <alignment horizontal="right" wrapText="1"/>
    </xf>
    <xf numFmtId="49" fontId="1" fillId="0" borderId="0" xfId="0" applyNumberFormat="1" applyFont="1" applyAlignment="1">
      <alignment wrapText="1"/>
    </xf>
    <xf numFmtId="0" fontId="1" fillId="0" borderId="0" xfId="0" applyFont="1" applyAlignment="1">
      <alignment horizontal="right" wrapText="1"/>
    </xf>
    <xf numFmtId="166" fontId="6" fillId="0" borderId="1" xfId="0" applyNumberFormat="1" applyFont="1" applyBorder="1" applyAlignment="1">
      <alignment vertical="top" wrapText="1"/>
    </xf>
    <xf numFmtId="49" fontId="9" fillId="0" borderId="1" xfId="0" applyNumberFormat="1" applyFont="1" applyBorder="1" applyAlignment="1">
      <alignment horizontal="right" vertical="top" wrapText="1"/>
    </xf>
    <xf numFmtId="166" fontId="1" fillId="0" borderId="0" xfId="0" applyNumberFormat="1" applyFont="1"/>
    <xf numFmtId="3" fontId="1" fillId="5" borderId="1" xfId="0" applyNumberFormat="1" applyFont="1" applyFill="1" applyBorder="1" applyAlignment="1">
      <alignment horizontal="right" vertical="top" wrapText="1"/>
    </xf>
    <xf numFmtId="4" fontId="5" fillId="5" borderId="1" xfId="0" applyNumberFormat="1" applyFont="1" applyFill="1" applyBorder="1" applyAlignment="1">
      <alignment horizontal="right" vertical="top" wrapText="1"/>
    </xf>
    <xf numFmtId="166" fontId="1" fillId="0" borderId="0" xfId="0" applyNumberFormat="1" applyFont="1" applyAlignment="1">
      <alignment horizontal="right" vertical="top" wrapText="1"/>
    </xf>
    <xf numFmtId="0" fontId="1" fillId="0" borderId="0" xfId="0" applyFont="1" applyAlignment="1">
      <alignment horizontal="right" vertical="top" wrapText="1"/>
    </xf>
    <xf numFmtId="14" fontId="6" fillId="0" borderId="0" xfId="0" applyNumberFormat="1" applyFont="1" applyAlignment="1">
      <alignment horizontal="right"/>
    </xf>
    <xf numFmtId="166" fontId="11" fillId="0" borderId="0" xfId="0" applyNumberFormat="1" applyFont="1"/>
    <xf numFmtId="166" fontId="1" fillId="5" borderId="9" xfId="0" applyNumberFormat="1" applyFont="1" applyFill="1" applyBorder="1" applyAlignment="1">
      <alignment horizontal="right" vertical="top" wrapText="1"/>
    </xf>
    <xf numFmtId="49" fontId="1" fillId="5" borderId="8" xfId="0" applyNumberFormat="1" applyFont="1" applyFill="1" applyBorder="1" applyAlignment="1">
      <alignment horizontal="right" vertical="top" wrapText="1"/>
    </xf>
    <xf numFmtId="49" fontId="40" fillId="5" borderId="1" xfId="0" applyNumberFormat="1" applyFont="1" applyFill="1" applyBorder="1" applyAlignment="1">
      <alignment horizontal="center" vertical="top" wrapText="1"/>
    </xf>
    <xf numFmtId="49" fontId="40" fillId="5" borderId="1" xfId="0" applyNumberFormat="1" applyFont="1" applyFill="1" applyBorder="1" applyAlignment="1">
      <alignment vertical="top" wrapText="1"/>
    </xf>
    <xf numFmtId="0" fontId="40" fillId="5" borderId="2" xfId="0" applyFont="1" applyFill="1" applyBorder="1" applyAlignment="1">
      <alignment horizontal="center" vertical="top" wrapText="1"/>
    </xf>
    <xf numFmtId="0" fontId="40" fillId="5" borderId="8" xfId="0" applyFont="1" applyFill="1" applyBorder="1" applyAlignment="1">
      <alignment horizontal="center" vertical="top" wrapText="1"/>
    </xf>
    <xf numFmtId="166" fontId="43" fillId="5" borderId="1" xfId="6" applyNumberFormat="1" applyFont="1" applyFill="1" applyBorder="1" applyAlignment="1">
      <alignment vertical="top" wrapText="1"/>
    </xf>
    <xf numFmtId="166" fontId="44" fillId="5" borderId="1" xfId="0" applyNumberFormat="1" applyFont="1" applyFill="1" applyBorder="1" applyAlignment="1">
      <alignment horizontal="right" vertical="top" wrapText="1"/>
    </xf>
    <xf numFmtId="166" fontId="44" fillId="0" borderId="1" xfId="0" applyNumberFormat="1" applyFont="1" applyBorder="1" applyAlignment="1">
      <alignment horizontal="right" vertical="top" wrapText="1"/>
    </xf>
    <xf numFmtId="166" fontId="1" fillId="5" borderId="1" xfId="2" applyNumberFormat="1" applyFill="1" applyBorder="1" applyAlignment="1">
      <alignment horizontal="right" vertical="top" wrapText="1"/>
    </xf>
    <xf numFmtId="166" fontId="44" fillId="13" borderId="1" xfId="0" applyNumberFormat="1" applyFont="1" applyFill="1" applyBorder="1" applyAlignment="1">
      <alignment horizontal="right" vertical="top" wrapText="1"/>
    </xf>
    <xf numFmtId="166" fontId="45" fillId="0" borderId="1" xfId="0" applyNumberFormat="1" applyFont="1" applyBorder="1" applyAlignment="1">
      <alignment horizontal="right" vertical="top" wrapText="1"/>
    </xf>
    <xf numFmtId="166" fontId="21" fillId="0" borderId="0" xfId="0" applyNumberFormat="1" applyFont="1" applyAlignment="1">
      <alignment horizontal="left" vertical="top" wrapText="1"/>
    </xf>
    <xf numFmtId="49" fontId="40" fillId="0" borderId="0" xfId="0" applyNumberFormat="1" applyFont="1" applyAlignment="1">
      <alignment horizontal="left" vertical="top" wrapText="1"/>
    </xf>
    <xf numFmtId="0" fontId="40" fillId="0" borderId="0" xfId="0" applyFont="1" applyAlignment="1">
      <alignment vertical="top" wrapText="1"/>
    </xf>
    <xf numFmtId="0" fontId="47" fillId="0" borderId="0" xfId="0" applyFont="1" applyAlignment="1">
      <alignment horizontal="left" vertical="top"/>
    </xf>
    <xf numFmtId="0" fontId="47" fillId="0" borderId="0" xfId="0" applyFont="1" applyAlignment="1">
      <alignment horizontal="center" vertical="top"/>
    </xf>
    <xf numFmtId="0" fontId="47" fillId="10" borderId="1" xfId="0" applyFont="1" applyFill="1" applyBorder="1" applyAlignment="1">
      <alignment horizontal="right" vertical="center" wrapText="1"/>
    </xf>
    <xf numFmtId="49" fontId="47" fillId="6" borderId="1" xfId="0" applyNumberFormat="1" applyFont="1" applyFill="1" applyBorder="1" applyAlignment="1">
      <alignment horizontal="center" vertical="center" wrapText="1"/>
    </xf>
    <xf numFmtId="0" fontId="47" fillId="0" borderId="1" xfId="0" applyFont="1" applyBorder="1" applyAlignment="1">
      <alignment horizontal="center" vertical="top" wrapText="1"/>
    </xf>
    <xf numFmtId="0" fontId="40" fillId="0" borderId="2" xfId="0" applyFont="1" applyBorder="1" applyAlignment="1">
      <alignment horizontal="left" vertical="top" wrapText="1"/>
    </xf>
    <xf numFmtId="0" fontId="40" fillId="5" borderId="1" xfId="0" applyFont="1" applyFill="1" applyBorder="1" applyAlignment="1">
      <alignment vertical="top" wrapText="1"/>
    </xf>
    <xf numFmtId="0" fontId="40" fillId="5" borderId="1" xfId="0" applyFont="1" applyFill="1" applyBorder="1" applyAlignment="1">
      <alignment horizontal="center" vertical="top" wrapText="1"/>
    </xf>
    <xf numFmtId="0" fontId="40" fillId="5" borderId="1" xfId="0" applyFont="1" applyFill="1" applyBorder="1" applyAlignment="1">
      <alignment horizontal="left" vertical="top" wrapText="1"/>
    </xf>
    <xf numFmtId="0" fontId="40" fillId="0" borderId="8" xfId="0" applyFont="1" applyBorder="1" applyAlignment="1">
      <alignment horizontal="left" vertical="top" wrapText="1"/>
    </xf>
    <xf numFmtId="166" fontId="47" fillId="9" borderId="1" xfId="0" applyNumberFormat="1" applyFont="1" applyFill="1" applyBorder="1" applyAlignment="1">
      <alignment horizontal="right" vertical="top" wrapText="1"/>
    </xf>
    <xf numFmtId="0" fontId="40" fillId="0" borderId="1" xfId="0" applyFont="1" applyBorder="1" applyAlignment="1">
      <alignment vertical="top" wrapText="1"/>
    </xf>
    <xf numFmtId="0" fontId="40" fillId="0" borderId="1" xfId="0" applyFont="1" applyBorder="1" applyAlignment="1">
      <alignment horizontal="center" vertical="top" wrapText="1"/>
    </xf>
    <xf numFmtId="166" fontId="40" fillId="5" borderId="1" xfId="0" applyNumberFormat="1" applyFont="1" applyFill="1" applyBorder="1" applyAlignment="1">
      <alignment vertical="top" wrapText="1"/>
    </xf>
    <xf numFmtId="0" fontId="40" fillId="0" borderId="1" xfId="0" applyFont="1" applyBorder="1" applyAlignment="1">
      <alignment horizontal="left" vertical="top" wrapText="1"/>
    </xf>
    <xf numFmtId="166" fontId="40" fillId="5" borderId="12" xfId="0" applyNumberFormat="1" applyFont="1" applyFill="1" applyBorder="1" applyAlignment="1">
      <alignment horizontal="right" vertical="top" wrapText="1"/>
    </xf>
    <xf numFmtId="0" fontId="40" fillId="0" borderId="1" xfId="4" applyFont="1" applyBorder="1" applyAlignment="1">
      <alignment horizontal="left" vertical="top" wrapText="1"/>
    </xf>
    <xf numFmtId="166" fontId="40" fillId="5" borderId="9" xfId="0" applyNumberFormat="1" applyFont="1" applyFill="1" applyBorder="1" applyAlignment="1">
      <alignment horizontal="right" vertical="top" wrapText="1"/>
    </xf>
    <xf numFmtId="0" fontId="40" fillId="5" borderId="9" xfId="0" applyFont="1" applyFill="1" applyBorder="1" applyAlignment="1">
      <alignment vertical="top" wrapText="1"/>
    </xf>
    <xf numFmtId="0" fontId="40" fillId="5" borderId="1" xfId="4"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10" xfId="0" applyFont="1" applyFill="1" applyBorder="1" applyAlignment="1">
      <alignment horizontal="center" vertical="top" wrapText="1"/>
    </xf>
    <xf numFmtId="49" fontId="40" fillId="5" borderId="1" xfId="0" applyNumberFormat="1" applyFont="1" applyFill="1" applyBorder="1" applyAlignment="1">
      <alignment horizontal="left" vertical="top" wrapText="1"/>
    </xf>
    <xf numFmtId="49" fontId="40" fillId="5" borderId="2" xfId="0" applyNumberFormat="1" applyFont="1" applyFill="1" applyBorder="1" applyAlignment="1">
      <alignment horizontal="left" vertical="top" wrapText="1"/>
    </xf>
    <xf numFmtId="49" fontId="40" fillId="5" borderId="8" xfId="0" applyNumberFormat="1" applyFont="1" applyFill="1" applyBorder="1" applyAlignment="1">
      <alignment horizontal="left" vertical="top" wrapText="1"/>
    </xf>
    <xf numFmtId="166" fontId="47" fillId="9" borderId="1" xfId="0" applyNumberFormat="1" applyFont="1" applyFill="1" applyBorder="1" applyAlignment="1">
      <alignment vertical="top" wrapText="1"/>
    </xf>
    <xf numFmtId="166" fontId="40" fillId="5" borderId="9" xfId="0" applyNumberFormat="1" applyFont="1" applyFill="1" applyBorder="1" applyAlignment="1">
      <alignment vertical="top" wrapText="1"/>
    </xf>
    <xf numFmtId="49" fontId="40" fillId="5" borderId="9" xfId="0" applyNumberFormat="1" applyFont="1" applyFill="1" applyBorder="1" applyAlignment="1">
      <alignment vertical="top" wrapText="1"/>
    </xf>
    <xf numFmtId="0" fontId="40" fillId="0" borderId="9" xfId="0" applyFont="1" applyBorder="1" applyAlignment="1">
      <alignment vertical="top" wrapText="1"/>
    </xf>
    <xf numFmtId="166" fontId="47" fillId="6" borderId="1" xfId="0" applyNumberFormat="1" applyFont="1" applyFill="1" applyBorder="1" applyAlignment="1">
      <alignment vertical="top" wrapText="1"/>
    </xf>
    <xf numFmtId="166" fontId="40" fillId="0" borderId="0" xfId="0" applyNumberFormat="1" applyFont="1" applyAlignment="1">
      <alignment horizontal="left" vertical="top" wrapText="1"/>
    </xf>
    <xf numFmtId="0" fontId="40" fillId="0" borderId="0" xfId="0" applyFont="1" applyAlignment="1">
      <alignment horizontal="center" vertical="top" wrapText="1"/>
    </xf>
    <xf numFmtId="166" fontId="47" fillId="6" borderId="1" xfId="4" applyNumberFormat="1" applyFont="1" applyFill="1" applyBorder="1" applyAlignment="1">
      <alignment wrapText="1"/>
    </xf>
    <xf numFmtId="166" fontId="40" fillId="5" borderId="1" xfId="4" applyNumberFormat="1" applyFont="1" applyFill="1" applyBorder="1" applyAlignment="1">
      <alignment horizontal="right" wrapText="1"/>
    </xf>
    <xf numFmtId="166" fontId="40" fillId="5" borderId="1" xfId="4" applyNumberFormat="1" applyFont="1" applyFill="1" applyBorder="1" applyAlignment="1">
      <alignment wrapText="1"/>
    </xf>
    <xf numFmtId="166" fontId="40" fillId="0" borderId="1" xfId="4" applyNumberFormat="1" applyFont="1" applyBorder="1" applyAlignment="1">
      <alignment wrapText="1"/>
    </xf>
    <xf numFmtId="166" fontId="45" fillId="5" borderId="1" xfId="0" applyNumberFormat="1" applyFont="1" applyFill="1" applyBorder="1" applyAlignment="1">
      <alignment horizontal="right" vertical="top" wrapText="1"/>
    </xf>
    <xf numFmtId="0" fontId="40" fillId="0" borderId="0" xfId="0" applyFont="1"/>
    <xf numFmtId="49" fontId="47" fillId="0" borderId="0" xfId="0" applyNumberFormat="1" applyFont="1" applyAlignment="1">
      <alignment horizontal="center" vertical="top" wrapText="1"/>
    </xf>
    <xf numFmtId="49" fontId="40" fillId="0" borderId="0" xfId="0" applyNumberFormat="1" applyFont="1" applyAlignment="1">
      <alignment horizontal="center"/>
    </xf>
    <xf numFmtId="0" fontId="47" fillId="0" borderId="0" xfId="0" applyFont="1" applyAlignment="1">
      <alignment horizontal="center"/>
    </xf>
    <xf numFmtId="49" fontId="47" fillId="0" borderId="1" xfId="0" applyNumberFormat="1" applyFont="1" applyBorder="1" applyAlignment="1">
      <alignment horizontal="center" vertical="top" wrapText="1"/>
    </xf>
    <xf numFmtId="0" fontId="47" fillId="0" borderId="1" xfId="0" applyFont="1" applyBorder="1" applyAlignment="1">
      <alignment vertical="top" wrapText="1"/>
    </xf>
    <xf numFmtId="0" fontId="47" fillId="0" borderId="1" xfId="0" applyFont="1" applyBorder="1" applyAlignment="1">
      <alignment horizontal="center" wrapText="1"/>
    </xf>
    <xf numFmtId="49" fontId="47" fillId="0" borderId="1" xfId="0" applyNumberFormat="1" applyFont="1" applyBorder="1" applyAlignment="1">
      <alignment vertical="top" wrapText="1"/>
    </xf>
    <xf numFmtId="49" fontId="40" fillId="0" borderId="2" xfId="0" applyNumberFormat="1" applyFont="1" applyBorder="1" applyAlignment="1">
      <alignment horizontal="center" vertical="top" wrapText="1"/>
    </xf>
    <xf numFmtId="49" fontId="40" fillId="0" borderId="1" xfId="0" applyNumberFormat="1" applyFont="1" applyBorder="1" applyAlignment="1">
      <alignment horizontal="right" vertical="top" wrapText="1"/>
    </xf>
    <xf numFmtId="49" fontId="47" fillId="5" borderId="1" xfId="0" applyNumberFormat="1" applyFont="1" applyFill="1" applyBorder="1" applyAlignment="1">
      <alignment horizontal="center" vertical="top" wrapText="1"/>
    </xf>
    <xf numFmtId="49" fontId="47" fillId="5" borderId="1" xfId="0" applyNumberFormat="1" applyFont="1" applyFill="1" applyBorder="1" applyAlignment="1">
      <alignment vertical="top"/>
    </xf>
    <xf numFmtId="166" fontId="47" fillId="9" borderId="1" xfId="0" applyNumberFormat="1" applyFont="1" applyFill="1" applyBorder="1" applyAlignment="1">
      <alignment vertical="top"/>
    </xf>
    <xf numFmtId="0" fontId="40" fillId="0" borderId="2" xfId="0" applyFont="1" applyBorder="1" applyAlignment="1">
      <alignment horizontal="center" vertical="top" wrapText="1"/>
    </xf>
    <xf numFmtId="166" fontId="40" fillId="0" borderId="1" xfId="0" applyNumberFormat="1" applyFont="1" applyBorder="1" applyAlignment="1">
      <alignment vertical="top" wrapText="1"/>
    </xf>
    <xf numFmtId="0" fontId="40" fillId="0" borderId="2" xfId="0" applyFont="1" applyBorder="1" applyAlignment="1">
      <alignment vertical="top" wrapText="1"/>
    </xf>
    <xf numFmtId="0" fontId="40" fillId="0" borderId="10" xfId="0" applyFont="1" applyBorder="1" applyAlignment="1">
      <alignment vertical="top" wrapText="1"/>
    </xf>
    <xf numFmtId="0" fontId="40" fillId="0" borderId="10" xfId="0" applyFont="1" applyBorder="1" applyAlignment="1">
      <alignment horizontal="center" vertical="top" wrapText="1"/>
    </xf>
    <xf numFmtId="49" fontId="40" fillId="5" borderId="1" xfId="0" applyNumberFormat="1" applyFont="1" applyFill="1" applyBorder="1" applyAlignment="1">
      <alignment horizontal="right" vertical="top" wrapText="1"/>
    </xf>
    <xf numFmtId="165" fontId="40" fillId="5" borderId="1" xfId="0" applyNumberFormat="1" applyFont="1" applyFill="1" applyBorder="1" applyAlignment="1">
      <alignment horizontal="left" vertical="top" wrapText="1"/>
    </xf>
    <xf numFmtId="166" fontId="40" fillId="5" borderId="1" xfId="0" applyNumberFormat="1" applyFont="1" applyFill="1" applyBorder="1" applyAlignment="1">
      <alignment vertical="top"/>
    </xf>
    <xf numFmtId="166" fontId="46" fillId="6" borderId="1" xfId="0" applyNumberFormat="1" applyFont="1" applyFill="1" applyBorder="1" applyAlignment="1">
      <alignment vertical="top" wrapText="1"/>
    </xf>
    <xf numFmtId="166" fontId="40" fillId="5" borderId="0" xfId="0" applyNumberFormat="1" applyFont="1" applyFill="1" applyAlignment="1">
      <alignment horizontal="left" vertical="top" wrapText="1"/>
    </xf>
    <xf numFmtId="0" fontId="40" fillId="5" borderId="0" xfId="0" applyFont="1" applyFill="1" applyAlignment="1">
      <alignment horizontal="center" vertical="top" wrapText="1"/>
    </xf>
    <xf numFmtId="166" fontId="47" fillId="6" borderId="1" xfId="4" applyNumberFormat="1" applyFont="1" applyFill="1" applyBorder="1" applyAlignment="1">
      <alignment vertical="top" wrapText="1"/>
    </xf>
    <xf numFmtId="166" fontId="40" fillId="5" borderId="1" xfId="4" applyNumberFormat="1" applyFont="1" applyFill="1" applyBorder="1" applyAlignment="1">
      <alignment horizontal="right" vertical="top" wrapText="1"/>
    </xf>
    <xf numFmtId="166" fontId="40" fillId="5" borderId="1" xfId="4" applyNumberFormat="1" applyFont="1" applyFill="1" applyBorder="1" applyAlignment="1">
      <alignment vertical="top" wrapText="1"/>
    </xf>
    <xf numFmtId="166" fontId="40" fillId="0" borderId="1" xfId="4" applyNumberFormat="1" applyFont="1" applyBorder="1" applyAlignment="1">
      <alignment vertical="top" wrapText="1"/>
    </xf>
    <xf numFmtId="49" fontId="14" fillId="5" borderId="0" xfId="0" applyNumberFormat="1" applyFont="1" applyFill="1" applyAlignment="1">
      <alignment wrapText="1"/>
    </xf>
    <xf numFmtId="0" fontId="21" fillId="5" borderId="0" xfId="4" applyFont="1" applyFill="1" applyAlignment="1">
      <alignment vertical="top" wrapText="1"/>
    </xf>
    <xf numFmtId="0" fontId="21" fillId="5" borderId="0" xfId="0" applyFont="1" applyFill="1"/>
    <xf numFmtId="166" fontId="45" fillId="0" borderId="1" xfId="4" applyNumberFormat="1" applyFont="1" applyBorder="1" applyAlignment="1">
      <alignment vertical="top" wrapText="1"/>
    </xf>
    <xf numFmtId="166" fontId="45" fillId="5" borderId="8" xfId="0" applyNumberFormat="1" applyFont="1" applyFill="1" applyBorder="1" applyAlignment="1">
      <alignment horizontal="right" vertical="top" wrapText="1"/>
    </xf>
    <xf numFmtId="166" fontId="44" fillId="5" borderId="1" xfId="6" applyNumberFormat="1" applyFont="1" applyFill="1" applyBorder="1" applyAlignment="1">
      <alignment vertical="top" wrapText="1"/>
    </xf>
    <xf numFmtId="49" fontId="21" fillId="5" borderId="2" xfId="4" applyNumberFormat="1" applyFont="1" applyFill="1" applyBorder="1" applyAlignment="1">
      <alignment horizontal="right" vertical="top" wrapText="1"/>
    </xf>
    <xf numFmtId="49" fontId="22" fillId="6" borderId="1" xfId="0" applyNumberFormat="1" applyFont="1" applyFill="1" applyBorder="1" applyAlignment="1">
      <alignment horizontal="right" vertical="center" wrapText="1"/>
    </xf>
    <xf numFmtId="0" fontId="21" fillId="0" borderId="1" xfId="0" applyFont="1" applyBorder="1" applyAlignment="1">
      <alignment horizontal="right" vertical="top" wrapText="1"/>
    </xf>
    <xf numFmtId="0" fontId="21" fillId="0" borderId="1" xfId="0" applyFont="1" applyBorder="1" applyAlignment="1">
      <alignment horizontal="right" vertical="center" wrapText="1"/>
    </xf>
    <xf numFmtId="0" fontId="21" fillId="0" borderId="8" xfId="4" applyFont="1" applyBorder="1" applyAlignment="1">
      <alignment horizontal="right" vertical="top" wrapText="1"/>
    </xf>
    <xf numFmtId="0" fontId="21" fillId="5" borderId="1" xfId="4" applyFont="1" applyFill="1" applyBorder="1" applyAlignment="1">
      <alignment horizontal="right" vertical="top" wrapText="1"/>
    </xf>
    <xf numFmtId="0" fontId="21" fillId="5" borderId="8" xfId="4" applyFont="1" applyFill="1" applyBorder="1" applyAlignment="1">
      <alignment horizontal="right" vertical="top" wrapText="1"/>
    </xf>
    <xf numFmtId="49" fontId="21" fillId="5" borderId="1" xfId="4" applyNumberFormat="1" applyFont="1" applyFill="1" applyBorder="1" applyAlignment="1">
      <alignment horizontal="right" vertical="top" wrapText="1"/>
    </xf>
    <xf numFmtId="0" fontId="30" fillId="0" borderId="0" xfId="4" applyFont="1" applyAlignment="1">
      <alignment horizontal="right" vertical="top" wrapText="1"/>
    </xf>
    <xf numFmtId="0" fontId="21" fillId="0" borderId="0" xfId="4" applyFont="1" applyAlignment="1">
      <alignment horizontal="right" vertical="top" wrapText="1"/>
    </xf>
    <xf numFmtId="0" fontId="21" fillId="0" borderId="0" xfId="0" applyFont="1" applyAlignment="1">
      <alignment horizontal="right" wrapText="1"/>
    </xf>
    <xf numFmtId="0" fontId="21" fillId="0" borderId="0" xfId="0" applyFont="1" applyAlignment="1">
      <alignment horizontal="right" vertical="top" wrapText="1"/>
    </xf>
    <xf numFmtId="0" fontId="14" fillId="0" borderId="0" xfId="0" applyFont="1" applyAlignment="1">
      <alignment horizontal="right" wrapText="1"/>
    </xf>
    <xf numFmtId="49" fontId="1" fillId="5" borderId="2" xfId="0" applyNumberFormat="1" applyFont="1" applyFill="1" applyBorder="1" applyAlignment="1">
      <alignment horizontal="left" vertical="top" wrapText="1"/>
    </xf>
    <xf numFmtId="49" fontId="1" fillId="5" borderId="10"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49" fontId="1" fillId="5" borderId="2" xfId="0" applyNumberFormat="1" applyFont="1" applyFill="1" applyBorder="1" applyAlignment="1">
      <alignment horizontal="center" vertical="top" wrapText="1"/>
    </xf>
    <xf numFmtId="49" fontId="1" fillId="5" borderId="10"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0" fontId="7" fillId="5" borderId="15" xfId="0" applyFont="1" applyFill="1" applyBorder="1" applyAlignment="1">
      <alignment horizontal="left" vertical="top" wrapText="1"/>
    </xf>
    <xf numFmtId="49" fontId="1" fillId="0" borderId="1" xfId="4" applyNumberFormat="1" applyFont="1" applyBorder="1" applyAlignment="1">
      <alignment horizontal="left" wrapText="1"/>
    </xf>
    <xf numFmtId="49" fontId="6" fillId="5" borderId="1" xfId="0" applyNumberFormat="1" applyFont="1" applyFill="1" applyBorder="1" applyAlignment="1">
      <alignment horizontal="right" vertical="top" wrapText="1"/>
    </xf>
    <xf numFmtId="49" fontId="6" fillId="10" borderId="1" xfId="0" applyNumberFormat="1" applyFont="1" applyFill="1" applyBorder="1" applyAlignment="1">
      <alignment horizontal="center" vertical="center" textRotation="90"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vertical="top" wrapText="1"/>
    </xf>
    <xf numFmtId="49" fontId="4" fillId="6" borderId="1" xfId="0" applyNumberFormat="1" applyFont="1" applyFill="1" applyBorder="1" applyAlignment="1">
      <alignment horizontal="left" vertical="center" wrapText="1"/>
    </xf>
    <xf numFmtId="49" fontId="6" fillId="10"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49" fontId="1" fillId="0" borderId="2" xfId="0" applyNumberFormat="1" applyFont="1" applyBorder="1" applyAlignment="1">
      <alignment horizontal="center" vertical="top" wrapText="1"/>
    </xf>
    <xf numFmtId="49" fontId="1" fillId="0" borderId="10"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0" fontId="6" fillId="10" borderId="1" xfId="0" applyFont="1" applyFill="1" applyBorder="1" applyAlignment="1">
      <alignment horizontal="center" vertical="center" wrapText="1"/>
    </xf>
    <xf numFmtId="49" fontId="1" fillId="0" borderId="2"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0" fontId="1" fillId="5" borderId="1" xfId="0" applyFont="1" applyFill="1" applyBorder="1" applyAlignment="1">
      <alignment horizontal="right" vertical="top" wrapText="1"/>
    </xf>
    <xf numFmtId="0" fontId="1" fillId="5" borderId="1" xfId="0" applyFont="1" applyFill="1" applyBorder="1" applyAlignment="1">
      <alignment horizontal="left" vertical="top" wrapText="1"/>
    </xf>
    <xf numFmtId="0" fontId="1" fillId="2" borderId="14" xfId="0" applyFont="1" applyFill="1" applyBorder="1" applyAlignment="1">
      <alignment horizontal="center"/>
    </xf>
    <xf numFmtId="0" fontId="9" fillId="5" borderId="1" xfId="0" applyFont="1" applyFill="1" applyBorder="1" applyAlignment="1">
      <alignment horizontal="left" vertical="top" wrapText="1"/>
    </xf>
    <xf numFmtId="0" fontId="6" fillId="10" borderId="1" xfId="0" applyFont="1" applyFill="1" applyBorder="1" applyAlignment="1">
      <alignment horizontal="center" vertical="center" textRotation="90"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1" fillId="0" borderId="1" xfId="0" applyNumberFormat="1" applyFont="1" applyBorder="1" applyAlignment="1">
      <alignment horizontal="center" vertical="top" wrapText="1"/>
    </xf>
    <xf numFmtId="49" fontId="9" fillId="9" borderId="1" xfId="0" applyNumberFormat="1" applyFont="1" applyFill="1" applyBorder="1" applyAlignment="1">
      <alignment horizontal="right" vertical="top" wrapText="1"/>
    </xf>
    <xf numFmtId="49" fontId="6" fillId="5" borderId="6" xfId="0" applyNumberFormat="1" applyFont="1" applyFill="1" applyBorder="1" applyAlignment="1">
      <alignment horizontal="right" vertical="top" wrapText="1"/>
    </xf>
    <xf numFmtId="49" fontId="6" fillId="5" borderId="16" xfId="0" applyNumberFormat="1" applyFont="1" applyFill="1" applyBorder="1" applyAlignment="1">
      <alignment horizontal="right" vertical="top" wrapText="1"/>
    </xf>
    <xf numFmtId="49" fontId="6" fillId="5" borderId="9" xfId="0" applyNumberFormat="1" applyFont="1" applyFill="1" applyBorder="1" applyAlignment="1">
      <alignment horizontal="right" vertical="top" wrapText="1"/>
    </xf>
    <xf numFmtId="49" fontId="9" fillId="14" borderId="1" xfId="4" applyNumberFormat="1" applyFont="1" applyFill="1" applyBorder="1" applyAlignment="1">
      <alignment horizontal="right" vertical="top" wrapText="1"/>
    </xf>
    <xf numFmtId="49" fontId="4" fillId="6" borderId="1" xfId="0" applyNumberFormat="1" applyFont="1" applyFill="1" applyBorder="1" applyAlignment="1">
      <alignment horizontal="right" vertical="top" wrapText="1"/>
    </xf>
    <xf numFmtId="49" fontId="9" fillId="6" borderId="1" xfId="4" applyNumberFormat="1" applyFont="1" applyFill="1" applyBorder="1" applyAlignment="1">
      <alignment horizontal="right" wrapText="1"/>
    </xf>
    <xf numFmtId="49" fontId="9" fillId="5" borderId="1" xfId="0" applyNumberFormat="1" applyFont="1" applyFill="1" applyBorder="1" applyAlignment="1">
      <alignment horizontal="right" vertical="top" wrapText="1"/>
    </xf>
    <xf numFmtId="49" fontId="1" fillId="5" borderId="1" xfId="0" applyNumberFormat="1" applyFont="1" applyFill="1" applyBorder="1" applyAlignment="1">
      <alignment vertical="top" wrapText="1"/>
    </xf>
    <xf numFmtId="49" fontId="1" fillId="5" borderId="1" xfId="0" applyNumberFormat="1"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10" xfId="0" applyFont="1" applyFill="1" applyBorder="1" applyAlignment="1">
      <alignment horizontal="left" vertical="top" wrapText="1"/>
    </xf>
    <xf numFmtId="49" fontId="6" fillId="9" borderId="1" xfId="0" applyNumberFormat="1" applyFont="1" applyFill="1" applyBorder="1" applyAlignment="1">
      <alignment horizontal="right" vertical="top" wrapText="1"/>
    </xf>
    <xf numFmtId="0" fontId="9" fillId="5" borderId="0" xfId="0" applyFont="1" applyFill="1" applyAlignment="1">
      <alignment horizontal="right" vertical="top" wrapText="1"/>
    </xf>
    <xf numFmtId="0" fontId="4" fillId="5" borderId="0" xfId="0" applyFont="1" applyFill="1" applyAlignment="1">
      <alignment horizontal="center" wrapText="1"/>
    </xf>
    <xf numFmtId="0" fontId="1" fillId="5" borderId="8" xfId="0" applyFont="1" applyFill="1" applyBorder="1" applyAlignment="1">
      <alignment horizontal="left" vertical="top" wrapText="1"/>
    </xf>
    <xf numFmtId="49" fontId="9" fillId="6" borderId="17" xfId="0" applyNumberFormat="1" applyFont="1" applyFill="1" applyBorder="1" applyAlignment="1">
      <alignment horizontal="right" vertical="top" wrapText="1"/>
    </xf>
    <xf numFmtId="49" fontId="9" fillId="6" borderId="14" xfId="0" applyNumberFormat="1" applyFont="1" applyFill="1" applyBorder="1" applyAlignment="1">
      <alignment horizontal="right" vertical="top" wrapText="1"/>
    </xf>
    <xf numFmtId="49" fontId="9" fillId="6" borderId="11" xfId="0" applyNumberFormat="1" applyFont="1" applyFill="1" applyBorder="1" applyAlignment="1">
      <alignment horizontal="right" vertical="top" wrapText="1"/>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49" fontId="41" fillId="5" borderId="1" xfId="0" applyNumberFormat="1" applyFont="1" applyFill="1" applyBorder="1" applyAlignment="1">
      <alignment horizontal="center" vertical="top" wrapText="1"/>
    </xf>
    <xf numFmtId="49" fontId="41" fillId="5" borderId="1" xfId="0" applyNumberFormat="1" applyFont="1" applyFill="1" applyBorder="1" applyAlignment="1">
      <alignment horizontal="left" vertical="top" wrapText="1"/>
    </xf>
    <xf numFmtId="0" fontId="41" fillId="5" borderId="1" xfId="0" applyFont="1" applyFill="1" applyBorder="1" applyAlignment="1">
      <alignment horizontal="left" vertical="top" wrapText="1"/>
    </xf>
    <xf numFmtId="0" fontId="41" fillId="0" borderId="2" xfId="0" applyFont="1" applyBorder="1" applyAlignment="1">
      <alignment horizontal="right" vertical="top" wrapText="1"/>
    </xf>
    <xf numFmtId="0" fontId="41" fillId="0" borderId="8" xfId="0" applyFont="1" applyBorder="1" applyAlignment="1">
      <alignment horizontal="right" vertical="top" wrapText="1"/>
    </xf>
    <xf numFmtId="49" fontId="6" fillId="0" borderId="1" xfId="0" applyNumberFormat="1" applyFont="1" applyBorder="1" applyAlignment="1">
      <alignment horizontal="right" vertical="top" wrapText="1"/>
    </xf>
    <xf numFmtId="49" fontId="41" fillId="5" borderId="2" xfId="0" applyNumberFormat="1" applyFont="1" applyFill="1" applyBorder="1" applyAlignment="1">
      <alignment horizontal="center" vertical="top" wrapText="1"/>
    </xf>
    <xf numFmtId="49" fontId="41" fillId="5" borderId="8" xfId="0" applyNumberFormat="1" applyFont="1" applyFill="1" applyBorder="1" applyAlignment="1">
      <alignment horizontal="center" vertical="top" wrapText="1"/>
    </xf>
    <xf numFmtId="0" fontId="21" fillId="0" borderId="2" xfId="0" applyFont="1" applyBorder="1" applyAlignment="1">
      <alignment horizontal="left" vertical="top" wrapText="1"/>
    </xf>
    <xf numFmtId="0" fontId="21" fillId="0" borderId="8" xfId="0" applyFont="1" applyBorder="1" applyAlignment="1">
      <alignment horizontal="left" vertical="top" wrapText="1"/>
    </xf>
    <xf numFmtId="49" fontId="6" fillId="0" borderId="1" xfId="0" applyNumberFormat="1" applyFont="1" applyBorder="1" applyAlignment="1">
      <alignment horizontal="left" vertical="top" wrapText="1"/>
    </xf>
    <xf numFmtId="49" fontId="1" fillId="5" borderId="1" xfId="0" applyNumberFormat="1" applyFont="1" applyFill="1" applyBorder="1" applyAlignment="1">
      <alignment horizontal="right" vertical="top" wrapText="1"/>
    </xf>
    <xf numFmtId="0" fontId="1" fillId="5" borderId="2" xfId="0" applyFont="1" applyFill="1" applyBorder="1" applyAlignment="1">
      <alignment horizontal="center" vertical="top" wrapText="1"/>
    </xf>
    <xf numFmtId="0" fontId="1" fillId="5" borderId="8" xfId="0" applyFont="1" applyFill="1" applyBorder="1" applyAlignment="1">
      <alignment horizontal="center" vertical="top" wrapText="1"/>
    </xf>
    <xf numFmtId="0" fontId="41" fillId="5" borderId="2" xfId="0" applyFont="1" applyFill="1" applyBorder="1" applyAlignment="1">
      <alignment vertical="top" wrapText="1"/>
    </xf>
    <xf numFmtId="0" fontId="41" fillId="5" borderId="8" xfId="0" applyFont="1" applyFill="1" applyBorder="1" applyAlignment="1">
      <alignment vertical="top" wrapText="1"/>
    </xf>
    <xf numFmtId="49" fontId="6" fillId="2" borderId="6" xfId="0" applyNumberFormat="1" applyFont="1" applyFill="1" applyBorder="1" applyAlignment="1">
      <alignment horizontal="right" vertical="top" wrapText="1"/>
    </xf>
    <xf numFmtId="49" fontId="6" fillId="2" borderId="16" xfId="0" applyNumberFormat="1" applyFont="1" applyFill="1" applyBorder="1" applyAlignment="1">
      <alignment horizontal="right" vertical="top" wrapText="1"/>
    </xf>
    <xf numFmtId="49" fontId="6" fillId="2" borderId="9" xfId="0" applyNumberFormat="1" applyFont="1" applyFill="1" applyBorder="1" applyAlignment="1">
      <alignment horizontal="right" vertical="top" wrapText="1"/>
    </xf>
    <xf numFmtId="49" fontId="1" fillId="0" borderId="6" xfId="4" applyNumberFormat="1" applyFont="1" applyBorder="1" applyAlignment="1">
      <alignment horizontal="left" wrapText="1"/>
    </xf>
    <xf numFmtId="49" fontId="1" fillId="0" borderId="16" xfId="4" applyNumberFormat="1" applyFont="1" applyBorder="1" applyAlignment="1">
      <alignment horizontal="left" wrapText="1"/>
    </xf>
    <xf numFmtId="49" fontId="1" fillId="0" borderId="9" xfId="4" applyNumberFormat="1" applyFont="1" applyBorder="1" applyAlignment="1">
      <alignment horizontal="left" wrapText="1"/>
    </xf>
    <xf numFmtId="49" fontId="6" fillId="6" borderId="6" xfId="4" applyNumberFormat="1" applyFont="1" applyFill="1" applyBorder="1" applyAlignment="1">
      <alignment horizontal="right" wrapText="1"/>
    </xf>
    <xf numFmtId="49" fontId="6" fillId="6" borderId="16" xfId="4" applyNumberFormat="1" applyFont="1" applyFill="1" applyBorder="1" applyAlignment="1">
      <alignment horizontal="right" wrapText="1"/>
    </xf>
    <xf numFmtId="49" fontId="6" fillId="6" borderId="9" xfId="4" applyNumberFormat="1" applyFont="1" applyFill="1" applyBorder="1" applyAlignment="1">
      <alignment horizontal="right" wrapText="1"/>
    </xf>
    <xf numFmtId="49" fontId="6" fillId="14" borderId="6" xfId="4" applyNumberFormat="1" applyFont="1" applyFill="1" applyBorder="1" applyAlignment="1">
      <alignment horizontal="right" wrapText="1"/>
    </xf>
    <xf numFmtId="49" fontId="6" fillId="14" borderId="16" xfId="4" applyNumberFormat="1" applyFont="1" applyFill="1" applyBorder="1" applyAlignment="1">
      <alignment horizontal="right" wrapText="1"/>
    </xf>
    <xf numFmtId="49" fontId="6" fillId="14" borderId="9" xfId="4" applyNumberFormat="1" applyFont="1" applyFill="1" applyBorder="1" applyAlignment="1">
      <alignment horizontal="right" wrapText="1"/>
    </xf>
    <xf numFmtId="0" fontId="41" fillId="5" borderId="2" xfId="0" applyFont="1" applyFill="1" applyBorder="1" applyAlignment="1">
      <alignment horizontal="left" vertical="top" wrapText="1"/>
    </xf>
    <xf numFmtId="0" fontId="41" fillId="5" borderId="8" xfId="0" applyFont="1" applyFill="1" applyBorder="1" applyAlignment="1">
      <alignment horizontal="left" vertical="top" wrapText="1"/>
    </xf>
    <xf numFmtId="49" fontId="41" fillId="5" borderId="2" xfId="0" applyNumberFormat="1" applyFont="1" applyFill="1" applyBorder="1" applyAlignment="1">
      <alignment horizontal="left" vertical="top" wrapText="1"/>
    </xf>
    <xf numFmtId="49" fontId="41" fillId="5" borderId="8" xfId="0" applyNumberFormat="1" applyFont="1" applyFill="1" applyBorder="1" applyAlignment="1">
      <alignment horizontal="left" vertical="top" wrapText="1"/>
    </xf>
    <xf numFmtId="0" fontId="6" fillId="5" borderId="0" xfId="0" applyFont="1" applyFill="1" applyAlignment="1">
      <alignment horizontal="right" vertical="center" wrapText="1"/>
    </xf>
    <xf numFmtId="0" fontId="41" fillId="5" borderId="2" xfId="0" applyFont="1" applyFill="1" applyBorder="1" applyAlignment="1">
      <alignment horizontal="center" vertical="top" wrapText="1"/>
    </xf>
    <xf numFmtId="0" fontId="41" fillId="5" borderId="8" xfId="0" applyFont="1" applyFill="1" applyBorder="1" applyAlignment="1">
      <alignment horizontal="center" vertical="top" wrapText="1"/>
    </xf>
    <xf numFmtId="49" fontId="21" fillId="0" borderId="1" xfId="4" applyNumberFormat="1" applyFont="1" applyBorder="1" applyAlignment="1">
      <alignment horizontal="left" wrapText="1"/>
    </xf>
    <xf numFmtId="49" fontId="21" fillId="0" borderId="1" xfId="0" applyNumberFormat="1" applyFont="1" applyBorder="1" applyAlignment="1">
      <alignment horizontal="center" vertical="top" wrapText="1"/>
    </xf>
    <xf numFmtId="49" fontId="12" fillId="5" borderId="1" xfId="0" applyNumberFormat="1" applyFont="1" applyFill="1" applyBorder="1" applyAlignment="1">
      <alignment horizontal="right" vertical="top" wrapText="1"/>
    </xf>
    <xf numFmtId="49" fontId="21" fillId="5" borderId="1" xfId="0" applyNumberFormat="1" applyFont="1" applyFill="1" applyBorder="1" applyAlignment="1">
      <alignment horizontal="center" vertical="top" wrapText="1"/>
    </xf>
    <xf numFmtId="49" fontId="21" fillId="4" borderId="1" xfId="0" applyNumberFormat="1" applyFont="1" applyFill="1" applyBorder="1" applyAlignment="1">
      <alignment horizontal="left" vertical="top" wrapText="1"/>
    </xf>
    <xf numFmtId="0" fontId="1" fillId="4" borderId="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49" fontId="21" fillId="4" borderId="1" xfId="0" applyNumberFormat="1" applyFont="1" applyFill="1" applyBorder="1" applyAlignment="1">
      <alignment horizontal="center" vertical="top" wrapText="1"/>
    </xf>
    <xf numFmtId="49" fontId="12" fillId="0" borderId="1" xfId="0" applyNumberFormat="1" applyFont="1" applyBorder="1" applyAlignment="1">
      <alignment horizontal="right" vertical="top" wrapText="1"/>
    </xf>
    <xf numFmtId="49" fontId="21" fillId="2" borderId="2" xfId="0" applyNumberFormat="1" applyFont="1" applyFill="1" applyBorder="1" applyAlignment="1">
      <alignment horizontal="center" vertical="top" wrapText="1"/>
    </xf>
    <xf numFmtId="49" fontId="21" fillId="2" borderId="8" xfId="0" applyNumberFormat="1" applyFont="1" applyFill="1" applyBorder="1" applyAlignment="1">
      <alignment horizontal="center" vertical="top" wrapText="1"/>
    </xf>
    <xf numFmtId="49" fontId="21" fillId="0" borderId="2" xfId="0" applyNumberFormat="1" applyFont="1" applyBorder="1" applyAlignment="1">
      <alignment horizontal="center" vertical="top" wrapText="1"/>
    </xf>
    <xf numFmtId="49" fontId="21" fillId="0" borderId="8"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49" fontId="12" fillId="0" borderId="1" xfId="0" applyNumberFormat="1" applyFont="1" applyBorder="1" applyAlignment="1">
      <alignment horizontal="left" vertical="top" wrapText="1"/>
    </xf>
    <xf numFmtId="49" fontId="12" fillId="10" borderId="1" xfId="0" applyNumberFormat="1" applyFont="1" applyFill="1" applyBorder="1" applyAlignment="1">
      <alignment horizontal="center" vertical="center" textRotation="90" wrapText="1"/>
    </xf>
    <xf numFmtId="0" fontId="22" fillId="5" borderId="0" xfId="0" applyFont="1" applyFill="1" applyAlignment="1">
      <alignment horizontal="center" vertical="center" wrapText="1"/>
    </xf>
    <xf numFmtId="49" fontId="40" fillId="5" borderId="1" xfId="0" applyNumberFormat="1" applyFont="1" applyFill="1" applyBorder="1" applyAlignment="1">
      <alignment vertical="top" wrapText="1"/>
    </xf>
    <xf numFmtId="49" fontId="1" fillId="0" borderId="1" xfId="0" applyNumberFormat="1" applyFont="1" applyBorder="1" applyAlignment="1">
      <alignment horizontal="left" vertical="top" wrapText="1"/>
    </xf>
    <xf numFmtId="49" fontId="22" fillId="6" borderId="1" xfId="0" applyNumberFormat="1" applyFont="1" applyFill="1" applyBorder="1" applyAlignment="1">
      <alignment horizontal="left" vertical="center" wrapText="1"/>
    </xf>
    <xf numFmtId="49" fontId="21" fillId="0" borderId="1" xfId="0" applyNumberFormat="1" applyFont="1" applyBorder="1" applyAlignment="1">
      <alignment horizontal="left" vertical="top" wrapText="1"/>
    </xf>
    <xf numFmtId="0" fontId="12"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166" fontId="1" fillId="5" borderId="2" xfId="0" applyNumberFormat="1" applyFont="1" applyFill="1" applyBorder="1" applyAlignment="1">
      <alignment horizontal="right" vertical="top" wrapText="1"/>
    </xf>
    <xf numFmtId="166" fontId="1" fillId="5" borderId="8" xfId="0" applyNumberFormat="1" applyFont="1" applyFill="1" applyBorder="1" applyAlignment="1">
      <alignment horizontal="right" vertical="top" wrapText="1"/>
    </xf>
    <xf numFmtId="0" fontId="23" fillId="4" borderId="1" xfId="0" applyFont="1" applyFill="1" applyBorder="1" applyAlignment="1">
      <alignment horizontal="left" vertical="top" wrapText="1"/>
    </xf>
    <xf numFmtId="49" fontId="12" fillId="14" borderId="1" xfId="4" applyNumberFormat="1" applyFont="1" applyFill="1" applyBorder="1" applyAlignment="1">
      <alignment horizontal="right" wrapText="1"/>
    </xf>
    <xf numFmtId="49" fontId="12" fillId="12" borderId="1" xfId="0" applyNumberFormat="1" applyFont="1" applyFill="1" applyBorder="1" applyAlignment="1">
      <alignment horizontal="right" vertical="top" wrapText="1"/>
    </xf>
    <xf numFmtId="49" fontId="40" fillId="0" borderId="1" xfId="0" applyNumberFormat="1" applyFont="1" applyBorder="1" applyAlignment="1">
      <alignment vertical="top" wrapText="1"/>
    </xf>
    <xf numFmtId="1" fontId="1" fillId="5" borderId="2" xfId="0" applyNumberFormat="1" applyFont="1" applyFill="1" applyBorder="1" applyAlignment="1">
      <alignment horizontal="center" vertical="top" wrapText="1"/>
    </xf>
    <xf numFmtId="1" fontId="1" fillId="5" borderId="10" xfId="0" applyNumberFormat="1" applyFont="1" applyFill="1" applyBorder="1" applyAlignment="1">
      <alignment horizontal="center" vertical="top" wrapText="1"/>
    </xf>
    <xf numFmtId="49" fontId="12" fillId="0" borderId="6" xfId="0" applyNumberFormat="1" applyFont="1" applyBorder="1" applyAlignment="1">
      <alignment horizontal="left" vertical="top" wrapText="1"/>
    </xf>
    <xf numFmtId="49" fontId="12" fillId="0" borderId="16" xfId="0" applyNumberFormat="1" applyFont="1" applyBorder="1" applyAlignment="1">
      <alignment horizontal="left" vertical="top" wrapText="1"/>
    </xf>
    <xf numFmtId="49" fontId="12" fillId="0" borderId="9" xfId="0" applyNumberFormat="1" applyFont="1" applyBorder="1" applyAlignment="1">
      <alignment horizontal="left" vertical="top" wrapText="1"/>
    </xf>
    <xf numFmtId="49" fontId="40" fillId="5" borderId="1" xfId="0" applyNumberFormat="1" applyFont="1" applyFill="1" applyBorder="1" applyAlignment="1">
      <alignment horizontal="center" vertical="top" wrapText="1"/>
    </xf>
    <xf numFmtId="49" fontId="6" fillId="5" borderId="1" xfId="0" applyNumberFormat="1" applyFont="1" applyFill="1" applyBorder="1" applyAlignment="1">
      <alignment horizontal="left" vertical="top" wrapText="1"/>
    </xf>
    <xf numFmtId="0" fontId="0" fillId="0" borderId="1" xfId="0" applyBorder="1" applyAlignment="1">
      <alignment horizontal="left" vertical="top" wrapText="1"/>
    </xf>
    <xf numFmtId="1" fontId="1" fillId="5" borderId="1" xfId="0" applyNumberFormat="1" applyFont="1" applyFill="1" applyBorder="1" applyAlignment="1">
      <alignment horizontal="center" vertical="top" wrapText="1"/>
    </xf>
    <xf numFmtId="0" fontId="6" fillId="5" borderId="0" xfId="0" applyFont="1" applyFill="1" applyAlignment="1">
      <alignment horizontal="right" vertical="top" wrapText="1"/>
    </xf>
    <xf numFmtId="49" fontId="12" fillId="6" borderId="1" xfId="4" applyNumberFormat="1" applyFont="1" applyFill="1" applyBorder="1" applyAlignment="1">
      <alignment horizontal="right" wrapText="1"/>
    </xf>
    <xf numFmtId="0" fontId="6" fillId="5" borderId="14" xfId="0" applyFont="1" applyFill="1" applyBorder="1" applyAlignment="1">
      <alignment horizontal="center" vertical="center" wrapText="1"/>
    </xf>
    <xf numFmtId="0" fontId="12" fillId="4" borderId="6"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9" xfId="0" applyFont="1" applyFill="1" applyBorder="1" applyAlignment="1">
      <alignment horizontal="left" vertical="top" wrapText="1"/>
    </xf>
    <xf numFmtId="49" fontId="12" fillId="5" borderId="6" xfId="0" applyNumberFormat="1" applyFont="1" applyFill="1" applyBorder="1" applyAlignment="1">
      <alignment horizontal="right" vertical="top" wrapText="1"/>
    </xf>
    <xf numFmtId="49" fontId="12" fillId="5" borderId="16" xfId="0" applyNumberFormat="1" applyFont="1" applyFill="1" applyBorder="1" applyAlignment="1">
      <alignment horizontal="right" vertical="top" wrapText="1"/>
    </xf>
    <xf numFmtId="49" fontId="12" fillId="5" borderId="9" xfId="0" applyNumberFormat="1" applyFont="1" applyFill="1" applyBorder="1" applyAlignment="1">
      <alignment horizontal="right" vertical="top" wrapText="1"/>
    </xf>
    <xf numFmtId="165" fontId="1" fillId="5" borderId="1" xfId="0" applyNumberFormat="1" applyFont="1" applyFill="1" applyBorder="1" applyAlignment="1">
      <alignment horizontal="left" vertical="top" wrapText="1"/>
    </xf>
    <xf numFmtId="1" fontId="1" fillId="2" borderId="1" xfId="0" applyNumberFormat="1" applyFont="1" applyFill="1" applyBorder="1" applyAlignment="1">
      <alignment horizontal="left" vertical="top" wrapText="1"/>
    </xf>
    <xf numFmtId="1" fontId="1" fillId="2" borderId="2" xfId="0" applyNumberFormat="1" applyFont="1" applyFill="1" applyBorder="1" applyAlignment="1">
      <alignment horizontal="left" vertical="top" wrapText="1"/>
    </xf>
    <xf numFmtId="1" fontId="1" fillId="2" borderId="10" xfId="0" applyNumberFormat="1" applyFont="1" applyFill="1" applyBorder="1" applyAlignment="1">
      <alignment horizontal="left" vertical="top" wrapText="1"/>
    </xf>
    <xf numFmtId="1" fontId="1" fillId="2" borderId="8" xfId="0" applyNumberFormat="1" applyFont="1" applyFill="1" applyBorder="1" applyAlignment="1">
      <alignment horizontal="left" vertical="top" wrapText="1"/>
    </xf>
    <xf numFmtId="0" fontId="1" fillId="5" borderId="1" xfId="6" applyFill="1" applyBorder="1" applyAlignment="1">
      <alignment horizontal="right" vertical="top" wrapText="1"/>
    </xf>
    <xf numFmtId="49" fontId="21" fillId="5" borderId="2" xfId="0" applyNumberFormat="1" applyFont="1" applyFill="1" applyBorder="1" applyAlignment="1">
      <alignment horizontal="center" vertical="top" wrapText="1"/>
    </xf>
    <xf numFmtId="49" fontId="21" fillId="5" borderId="8" xfId="0" applyNumberFormat="1" applyFont="1" applyFill="1" applyBorder="1" applyAlignment="1">
      <alignment horizontal="center" vertical="top" wrapText="1"/>
    </xf>
    <xf numFmtId="49" fontId="1" fillId="5" borderId="1" xfId="6" applyNumberFormat="1" applyFill="1" applyBorder="1" applyAlignment="1">
      <alignment horizontal="left" vertical="top" wrapText="1"/>
    </xf>
    <xf numFmtId="0" fontId="1" fillId="5" borderId="2" xfId="6" applyFill="1" applyBorder="1" applyAlignment="1">
      <alignment horizontal="left" vertical="top" wrapText="1"/>
    </xf>
    <xf numFmtId="0" fontId="1" fillId="5" borderId="8" xfId="6" applyFill="1" applyBorder="1" applyAlignment="1">
      <alignment horizontal="left" vertical="top" wrapText="1"/>
    </xf>
    <xf numFmtId="0" fontId="1" fillId="5" borderId="2" xfId="6" applyFill="1" applyBorder="1" applyAlignment="1">
      <alignment horizontal="right" vertical="top" wrapText="1"/>
    </xf>
    <xf numFmtId="0" fontId="1" fillId="5" borderId="8" xfId="6" applyFill="1" applyBorder="1" applyAlignment="1">
      <alignment horizontal="right" vertical="top" wrapText="1"/>
    </xf>
    <xf numFmtId="0" fontId="8" fillId="5" borderId="8" xfId="0" applyFont="1" applyFill="1" applyBorder="1" applyAlignment="1">
      <alignment vertical="top" wrapText="1"/>
    </xf>
    <xf numFmtId="0" fontId="8" fillId="5" borderId="8" xfId="0" applyFont="1" applyFill="1" applyBorder="1" applyAlignment="1">
      <alignment horizontal="left" vertical="top" wrapText="1"/>
    </xf>
    <xf numFmtId="0" fontId="12" fillId="5" borderId="0" xfId="0" applyFont="1" applyFill="1" applyAlignment="1">
      <alignment horizontal="right" vertical="top" wrapText="1"/>
    </xf>
    <xf numFmtId="0" fontId="21" fillId="0" borderId="10" xfId="0" applyFont="1" applyBorder="1" applyAlignment="1">
      <alignment horizontal="center" vertical="top" wrapText="1"/>
    </xf>
    <xf numFmtId="49" fontId="21" fillId="0" borderId="10" xfId="0" applyNumberFormat="1" applyFont="1" applyBorder="1" applyAlignment="1">
      <alignment horizontal="center" vertical="top" wrapText="1"/>
    </xf>
    <xf numFmtId="0" fontId="12" fillId="10" borderId="1" xfId="0" applyFont="1" applyFill="1" applyBorder="1" applyAlignment="1">
      <alignment horizontal="center" vertical="center" wrapText="1"/>
    </xf>
    <xf numFmtId="0" fontId="21" fillId="0" borderId="10" xfId="0" applyFont="1" applyBorder="1" applyAlignment="1">
      <alignment horizontal="left" vertical="top" wrapText="1"/>
    </xf>
    <xf numFmtId="49" fontId="21" fillId="0" borderId="6" xfId="4" applyNumberFormat="1" applyFont="1" applyBorder="1" applyAlignment="1">
      <alignment horizontal="left" wrapText="1"/>
    </xf>
    <xf numFmtId="49" fontId="21" fillId="0" borderId="16" xfId="4" applyNumberFormat="1" applyFont="1" applyBorder="1" applyAlignment="1">
      <alignment horizontal="left" wrapText="1"/>
    </xf>
    <xf numFmtId="49" fontId="21" fillId="0" borderId="9" xfId="4" applyNumberFormat="1" applyFont="1" applyBorder="1" applyAlignment="1">
      <alignment horizontal="left" wrapText="1"/>
    </xf>
    <xf numFmtId="0" fontId="21" fillId="5" borderId="2"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8" xfId="0" applyFont="1" applyFill="1" applyBorder="1" applyAlignment="1">
      <alignment horizontal="left" vertical="top" wrapText="1"/>
    </xf>
    <xf numFmtId="49" fontId="12" fillId="14" borderId="6" xfId="4" applyNumberFormat="1" applyFont="1" applyFill="1" applyBorder="1" applyAlignment="1">
      <alignment horizontal="right" wrapText="1"/>
    </xf>
    <xf numFmtId="49" fontId="12" fillId="14" borderId="16" xfId="4" applyNumberFormat="1" applyFont="1" applyFill="1" applyBorder="1" applyAlignment="1">
      <alignment horizontal="right" wrapText="1"/>
    </xf>
    <xf numFmtId="49" fontId="12" fillId="14" borderId="9" xfId="4" applyNumberFormat="1" applyFont="1" applyFill="1" applyBorder="1" applyAlignment="1">
      <alignment horizontal="right" wrapText="1"/>
    </xf>
    <xf numFmtId="49" fontId="12" fillId="2" borderId="6" xfId="0" applyNumberFormat="1" applyFont="1" applyFill="1" applyBorder="1" applyAlignment="1">
      <alignment horizontal="right" vertical="top" wrapText="1"/>
    </xf>
    <xf numFmtId="49" fontId="12" fillId="2" borderId="16" xfId="0" applyNumberFormat="1" applyFont="1" applyFill="1" applyBorder="1" applyAlignment="1">
      <alignment horizontal="right" vertical="top" wrapText="1"/>
    </xf>
    <xf numFmtId="49" fontId="12" fillId="2" borderId="9" xfId="0" applyNumberFormat="1" applyFont="1" applyFill="1" applyBorder="1" applyAlignment="1">
      <alignment horizontal="right" vertical="top" wrapText="1"/>
    </xf>
    <xf numFmtId="49" fontId="21" fillId="5" borderId="10" xfId="0" applyNumberFormat="1" applyFont="1" applyFill="1" applyBorder="1" applyAlignment="1">
      <alignment horizontal="center" vertical="top" wrapText="1"/>
    </xf>
    <xf numFmtId="49" fontId="21" fillId="5" borderId="2" xfId="0" applyNumberFormat="1" applyFont="1" applyFill="1" applyBorder="1" applyAlignment="1">
      <alignment horizontal="right" vertical="top" wrapText="1"/>
    </xf>
    <xf numFmtId="49" fontId="21" fillId="5" borderId="8" xfId="0" applyNumberFormat="1" applyFont="1" applyFill="1" applyBorder="1" applyAlignment="1">
      <alignment horizontal="right" vertical="top" wrapText="1"/>
    </xf>
    <xf numFmtId="49" fontId="12" fillId="6" borderId="8" xfId="0" applyNumberFormat="1" applyFont="1" applyFill="1" applyBorder="1" applyAlignment="1">
      <alignment horizontal="right" vertical="top" wrapText="1"/>
    </xf>
    <xf numFmtId="49" fontId="21" fillId="5" borderId="10" xfId="0" applyNumberFormat="1" applyFont="1" applyFill="1" applyBorder="1" applyAlignment="1">
      <alignment horizontal="right" vertical="top" wrapText="1"/>
    </xf>
    <xf numFmtId="0" fontId="12" fillId="0" borderId="1" xfId="0" applyFont="1" applyBorder="1" applyAlignment="1">
      <alignment horizontal="left" vertical="top" wrapText="1"/>
    </xf>
    <xf numFmtId="49" fontId="21" fillId="0" borderId="2" xfId="0" applyNumberFormat="1" applyFont="1" applyBorder="1" applyAlignment="1">
      <alignment horizontal="right" vertical="top" wrapText="1"/>
    </xf>
    <xf numFmtId="49" fontId="21" fillId="0" borderId="8" xfId="0" applyNumberFormat="1" applyFont="1" applyBorder="1" applyAlignment="1">
      <alignment horizontal="right" vertical="top" wrapText="1"/>
    </xf>
    <xf numFmtId="49" fontId="21" fillId="0" borderId="10" xfId="0" applyNumberFormat="1" applyFont="1" applyBorder="1" applyAlignment="1">
      <alignment horizontal="right" vertical="top" wrapText="1"/>
    </xf>
    <xf numFmtId="0" fontId="22" fillId="0" borderId="0" xfId="0" applyFont="1" applyAlignment="1">
      <alignment horizontal="center" vertical="center" wrapText="1"/>
    </xf>
    <xf numFmtId="0" fontId="12" fillId="10" borderId="1" xfId="0" applyFont="1" applyFill="1" applyBorder="1" applyAlignment="1">
      <alignment horizontal="center" vertical="center" textRotation="90" wrapText="1"/>
    </xf>
    <xf numFmtId="0" fontId="12" fillId="5" borderId="0" xfId="0" applyFont="1" applyFill="1" applyAlignment="1">
      <alignment horizontal="right" vertical="center" wrapText="1"/>
    </xf>
    <xf numFmtId="49" fontId="12" fillId="10" borderId="1" xfId="0" applyNumberFormat="1" applyFont="1" applyFill="1" applyBorder="1" applyAlignment="1">
      <alignment horizontal="center" vertical="center" wrapText="1"/>
    </xf>
    <xf numFmtId="49" fontId="12" fillId="6" borderId="6" xfId="4" applyNumberFormat="1" applyFont="1" applyFill="1" applyBorder="1" applyAlignment="1">
      <alignment horizontal="right" wrapText="1"/>
    </xf>
    <xf numFmtId="49" fontId="12" fillId="6" borderId="16" xfId="4" applyNumberFormat="1" applyFont="1" applyFill="1" applyBorder="1" applyAlignment="1">
      <alignment horizontal="right" wrapText="1"/>
    </xf>
    <xf numFmtId="49" fontId="12" fillId="6" borderId="9" xfId="4" applyNumberFormat="1" applyFont="1" applyFill="1" applyBorder="1" applyAlignment="1">
      <alignment horizontal="right" wrapText="1"/>
    </xf>
    <xf numFmtId="49" fontId="21" fillId="5" borderId="2" xfId="0" applyNumberFormat="1" applyFont="1" applyFill="1" applyBorder="1" applyAlignment="1">
      <alignment horizontal="left" vertical="top" wrapText="1"/>
    </xf>
    <xf numFmtId="49" fontId="21" fillId="5" borderId="8" xfId="0" applyNumberFormat="1" applyFont="1" applyFill="1" applyBorder="1" applyAlignment="1">
      <alignment horizontal="left" vertical="top" wrapText="1"/>
    </xf>
    <xf numFmtId="49" fontId="21" fillId="0" borderId="2" xfId="0" applyNumberFormat="1" applyFont="1" applyBorder="1" applyAlignment="1">
      <alignment horizontal="left" vertical="top" wrapText="1"/>
    </xf>
    <xf numFmtId="49" fontId="21" fillId="0" borderId="10" xfId="0" applyNumberFormat="1" applyFont="1" applyBorder="1" applyAlignment="1">
      <alignment horizontal="left" vertical="top" wrapText="1"/>
    </xf>
    <xf numFmtId="49" fontId="21" fillId="0" borderId="8" xfId="0" applyNumberFormat="1" applyFont="1" applyBorder="1" applyAlignment="1">
      <alignment horizontal="left" vertical="top" wrapText="1"/>
    </xf>
    <xf numFmtId="0" fontId="21" fillId="5" borderId="2" xfId="0" applyFont="1" applyFill="1" applyBorder="1" applyAlignment="1">
      <alignment horizontal="center" vertical="top" wrapText="1"/>
    </xf>
    <xf numFmtId="0" fontId="21" fillId="5" borderId="8"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49" fontId="1" fillId="0" borderId="12" xfId="0" applyNumberFormat="1" applyFont="1" applyBorder="1" applyAlignment="1">
      <alignment horizontal="center" vertical="top" wrapText="1"/>
    </xf>
    <xf numFmtId="49" fontId="1" fillId="0" borderId="21" xfId="0" applyNumberFormat="1" applyFont="1" applyBorder="1" applyAlignment="1">
      <alignment horizontal="center" vertical="top" wrapText="1"/>
    </xf>
    <xf numFmtId="0" fontId="1" fillId="5" borderId="1" xfId="0" applyFont="1" applyFill="1" applyBorder="1" applyAlignment="1">
      <alignment horizontal="center" vertical="top" wrapText="1"/>
    </xf>
    <xf numFmtId="0" fontId="1" fillId="0" borderId="1" xfId="0" applyFont="1" applyBorder="1" applyAlignment="1">
      <alignment horizontal="left" vertical="top" wrapText="1"/>
    </xf>
    <xf numFmtId="0" fontId="34" fillId="0" borderId="1" xfId="0" applyFont="1" applyBorder="1" applyAlignment="1">
      <alignment horizontal="left" vertical="top" wrapText="1"/>
    </xf>
    <xf numFmtId="1" fontId="1" fillId="0" borderId="1" xfId="0" applyNumberFormat="1" applyFont="1" applyBorder="1" applyAlignment="1">
      <alignment horizontal="center" vertical="top" wrapText="1"/>
    </xf>
    <xf numFmtId="0" fontId="6" fillId="9" borderId="1" xfId="0" applyFont="1" applyFill="1" applyBorder="1" applyAlignment="1">
      <alignment horizontal="center" vertical="center" textRotation="90" wrapText="1"/>
    </xf>
    <xf numFmtId="1" fontId="1" fillId="5" borderId="8" xfId="0" applyNumberFormat="1" applyFont="1" applyFill="1" applyBorder="1" applyAlignment="1">
      <alignment horizontal="center" vertical="top" wrapText="1"/>
    </xf>
    <xf numFmtId="0" fontId="6" fillId="0" borderId="1" xfId="0" applyFont="1" applyBorder="1" applyAlignment="1">
      <alignment horizontal="left" vertical="top" wrapText="1"/>
    </xf>
    <xf numFmtId="49" fontId="6" fillId="5" borderId="8" xfId="0" applyNumberFormat="1" applyFont="1" applyFill="1" applyBorder="1" applyAlignment="1">
      <alignment horizontal="right" vertical="top" wrapText="1"/>
    </xf>
    <xf numFmtId="49"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9" fontId="6" fillId="7" borderId="1" xfId="0" applyNumberFormat="1" applyFont="1" applyFill="1" applyBorder="1" applyAlignment="1">
      <alignment horizontal="right" vertical="top" wrapText="1"/>
    </xf>
    <xf numFmtId="49" fontId="4" fillId="6" borderId="6" xfId="0" applyNumberFormat="1" applyFont="1" applyFill="1" applyBorder="1" applyAlignment="1">
      <alignment horizontal="left" vertical="center" wrapText="1"/>
    </xf>
    <xf numFmtId="49" fontId="4" fillId="6" borderId="16" xfId="0" applyNumberFormat="1" applyFont="1" applyFill="1" applyBorder="1" applyAlignment="1">
      <alignment horizontal="left" vertical="center" wrapText="1"/>
    </xf>
    <xf numFmtId="49" fontId="4" fillId="6" borderId="9" xfId="0" applyNumberFormat="1" applyFont="1" applyFill="1" applyBorder="1" applyAlignment="1">
      <alignment horizontal="left" vertical="center" wrapText="1"/>
    </xf>
    <xf numFmtId="49" fontId="6" fillId="9" borderId="1" xfId="0" applyNumberFormat="1" applyFont="1" applyFill="1" applyBorder="1" applyAlignment="1">
      <alignment horizontal="center" vertical="center" textRotation="90" wrapText="1"/>
    </xf>
    <xf numFmtId="49" fontId="1" fillId="0" borderId="7" xfId="0" applyNumberFormat="1" applyFont="1" applyBorder="1" applyAlignment="1">
      <alignment vertical="top" wrapText="1"/>
    </xf>
    <xf numFmtId="49" fontId="1" fillId="0" borderId="18" xfId="0" applyNumberFormat="1" applyFont="1" applyBorder="1" applyAlignment="1">
      <alignment vertical="top" wrapText="1"/>
    </xf>
    <xf numFmtId="49" fontId="1" fillId="2" borderId="7" xfId="0" applyNumberFormat="1" applyFont="1" applyFill="1" applyBorder="1" applyAlignment="1">
      <alignment horizontal="center" vertical="top" wrapText="1"/>
    </xf>
    <xf numFmtId="49" fontId="1" fillId="5" borderId="18" xfId="0" applyNumberFormat="1" applyFont="1" applyFill="1" applyBorder="1" applyAlignment="1">
      <alignment horizontal="center" vertical="top" wrapText="1"/>
    </xf>
    <xf numFmtId="0" fontId="1" fillId="0" borderId="1" xfId="0" applyFont="1" applyBorder="1" applyAlignment="1">
      <alignment vertical="top" wrapText="1"/>
    </xf>
    <xf numFmtId="0" fontId="4" fillId="0" borderId="0" xfId="0" applyFont="1" applyAlignment="1">
      <alignment horizontal="center" vertical="center" wrapText="1"/>
    </xf>
    <xf numFmtId="49" fontId="1" fillId="0" borderId="1" xfId="0" applyNumberFormat="1" applyFont="1" applyBorder="1" applyAlignment="1">
      <alignment vertical="top" wrapText="1"/>
    </xf>
    <xf numFmtId="0" fontId="6" fillId="0" borderId="0" xfId="0" applyFont="1" applyAlignment="1">
      <alignment horizontal="right" vertical="center"/>
    </xf>
    <xf numFmtId="0" fontId="6" fillId="5" borderId="1" xfId="0" applyFont="1" applyFill="1" applyBorder="1" applyAlignment="1">
      <alignment horizontal="left" vertical="top" wrapText="1"/>
    </xf>
    <xf numFmtId="49" fontId="1" fillId="0" borderId="7" xfId="0" applyNumberFormat="1" applyFont="1" applyBorder="1" applyAlignment="1">
      <alignment horizontal="center" vertical="top" wrapText="1"/>
    </xf>
    <xf numFmtId="49" fontId="1" fillId="0" borderId="18" xfId="0" applyNumberFormat="1" applyFont="1" applyBorder="1" applyAlignment="1">
      <alignment horizontal="center" vertical="top" wrapText="1"/>
    </xf>
    <xf numFmtId="49" fontId="1" fillId="0" borderId="19" xfId="0" applyNumberFormat="1" applyFont="1" applyBorder="1" applyAlignment="1">
      <alignment horizontal="center"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vertical="top" wrapText="1"/>
    </xf>
    <xf numFmtId="0" fontId="8" fillId="0" borderId="1" xfId="0" applyFont="1" applyBorder="1" applyAlignment="1">
      <alignment horizontal="left" vertical="top" wrapText="1"/>
    </xf>
    <xf numFmtId="49" fontId="1" fillId="0" borderId="19" xfId="0" applyNumberFormat="1" applyFont="1" applyBorder="1" applyAlignment="1">
      <alignment vertical="top" wrapText="1"/>
    </xf>
    <xf numFmtId="0" fontId="6" fillId="0" borderId="1" xfId="0" applyFont="1" applyBorder="1" applyAlignment="1">
      <alignment horizontal="left" wrapText="1"/>
    </xf>
    <xf numFmtId="49" fontId="6" fillId="14" borderId="1" xfId="4" applyNumberFormat="1" applyFont="1" applyFill="1" applyBorder="1" applyAlignment="1">
      <alignment horizontal="right" wrapText="1"/>
    </xf>
    <xf numFmtId="49" fontId="6" fillId="6" borderId="1" xfId="4" applyNumberFormat="1" applyFont="1" applyFill="1" applyBorder="1" applyAlignment="1">
      <alignment horizontal="right" wrapText="1"/>
    </xf>
    <xf numFmtId="49" fontId="40" fillId="5" borderId="2" xfId="0" applyNumberFormat="1" applyFont="1" applyFill="1" applyBorder="1" applyAlignment="1">
      <alignment horizontal="center" vertical="top" wrapText="1"/>
    </xf>
    <xf numFmtId="49" fontId="40" fillId="5" borderId="8" xfId="0" applyNumberFormat="1" applyFont="1" applyFill="1" applyBorder="1" applyAlignment="1">
      <alignment horizontal="center" vertical="top" wrapText="1"/>
    </xf>
    <xf numFmtId="49" fontId="40" fillId="5" borderId="2" xfId="0" applyNumberFormat="1" applyFont="1" applyFill="1" applyBorder="1" applyAlignment="1">
      <alignment horizontal="left" vertical="top" wrapText="1"/>
    </xf>
    <xf numFmtId="49" fontId="40" fillId="5" borderId="8" xfId="0" applyNumberFormat="1" applyFont="1" applyFill="1" applyBorder="1" applyAlignment="1">
      <alignment horizontal="left" vertical="top" wrapText="1"/>
    </xf>
    <xf numFmtId="49" fontId="21" fillId="5" borderId="2" xfId="0" applyNumberFormat="1" applyFont="1" applyFill="1" applyBorder="1" applyAlignment="1">
      <alignment horizontal="center" vertical="top"/>
    </xf>
    <xf numFmtId="49" fontId="21" fillId="5" borderId="8" xfId="0" applyNumberFormat="1" applyFont="1" applyFill="1" applyBorder="1" applyAlignment="1">
      <alignment horizontal="center" vertical="top"/>
    </xf>
    <xf numFmtId="0" fontId="40" fillId="5" borderId="1" xfId="0" applyFont="1" applyFill="1" applyBorder="1" applyAlignment="1">
      <alignment horizontal="center" vertical="top" wrapText="1"/>
    </xf>
    <xf numFmtId="166" fontId="40" fillId="5" borderId="2" xfId="0" applyNumberFormat="1" applyFont="1" applyFill="1" applyBorder="1" applyAlignment="1">
      <alignment horizontal="center" vertical="top" wrapText="1"/>
    </xf>
    <xf numFmtId="166" fontId="40" fillId="5" borderId="8" xfId="0" applyNumberFormat="1" applyFont="1" applyFill="1" applyBorder="1" applyAlignment="1">
      <alignment horizontal="center" vertical="top" wrapText="1"/>
    </xf>
    <xf numFmtId="0" fontId="40" fillId="5" borderId="2" xfId="0" applyFont="1" applyFill="1" applyBorder="1" applyAlignment="1">
      <alignment horizontal="center" vertical="top" wrapText="1"/>
    </xf>
    <xf numFmtId="0" fontId="40" fillId="5" borderId="10" xfId="0" applyFont="1" applyFill="1" applyBorder="1" applyAlignment="1">
      <alignment horizontal="center" vertical="top" wrapText="1"/>
    </xf>
    <xf numFmtId="0" fontId="40" fillId="5" borderId="8" xfId="0" applyFont="1" applyFill="1" applyBorder="1" applyAlignment="1">
      <alignment horizontal="center" vertical="top" wrapText="1"/>
    </xf>
    <xf numFmtId="3" fontId="40" fillId="5" borderId="2" xfId="0" applyNumberFormat="1" applyFont="1" applyFill="1" applyBorder="1" applyAlignment="1">
      <alignment horizontal="center" vertical="top" wrapText="1"/>
    </xf>
    <xf numFmtId="3" fontId="40" fillId="5" borderId="8" xfId="0" applyNumberFormat="1" applyFont="1" applyFill="1" applyBorder="1" applyAlignment="1">
      <alignment horizontal="center" vertical="top" wrapText="1"/>
    </xf>
    <xf numFmtId="0" fontId="40" fillId="5" borderId="1" xfId="0" applyFont="1" applyFill="1" applyBorder="1" applyAlignment="1">
      <alignment vertical="top" wrapText="1"/>
    </xf>
    <xf numFmtId="49" fontId="47" fillId="10" borderId="1" xfId="0" applyNumberFormat="1" applyFont="1" applyFill="1" applyBorder="1" applyAlignment="1">
      <alignment horizontal="center" vertical="center" textRotation="90" wrapText="1"/>
    </xf>
    <xf numFmtId="0" fontId="40" fillId="5" borderId="2" xfId="0" applyFont="1" applyFill="1" applyBorder="1" applyAlignment="1">
      <alignment horizontal="left" vertical="top" wrapText="1"/>
    </xf>
    <xf numFmtId="0" fontId="40" fillId="5" borderId="10" xfId="0" applyFont="1" applyFill="1" applyBorder="1" applyAlignment="1">
      <alignment horizontal="left" vertical="top" wrapText="1"/>
    </xf>
    <xf numFmtId="0" fontId="40" fillId="5" borderId="8" xfId="0" applyFont="1" applyFill="1" applyBorder="1" applyAlignment="1">
      <alignment horizontal="left" vertical="top" wrapText="1"/>
    </xf>
    <xf numFmtId="0" fontId="40" fillId="5"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47" fillId="10" borderId="1" xfId="0" applyFont="1" applyFill="1" applyBorder="1" applyAlignment="1">
      <alignment horizontal="center" vertical="center" wrapText="1"/>
    </xf>
    <xf numFmtId="166" fontId="40" fillId="5" borderId="2" xfId="0" applyNumberFormat="1" applyFont="1" applyFill="1" applyBorder="1" applyAlignment="1">
      <alignment horizontal="right" vertical="top" wrapText="1"/>
    </xf>
    <xf numFmtId="166" fontId="40" fillId="5" borderId="10" xfId="0" applyNumberFormat="1" applyFont="1" applyFill="1" applyBorder="1" applyAlignment="1">
      <alignment horizontal="right" vertical="top" wrapText="1"/>
    </xf>
    <xf numFmtId="166" fontId="40" fillId="5" borderId="8" xfId="0" applyNumberFormat="1" applyFont="1" applyFill="1" applyBorder="1" applyAlignment="1">
      <alignment horizontal="right" vertical="top" wrapText="1"/>
    </xf>
    <xf numFmtId="0" fontId="40" fillId="0" borderId="2" xfId="0" applyFont="1" applyBorder="1" applyAlignment="1">
      <alignment horizontal="left" vertical="top" wrapText="1"/>
    </xf>
    <xf numFmtId="0" fontId="40" fillId="0" borderId="10" xfId="0" applyFont="1" applyBorder="1" applyAlignment="1">
      <alignment horizontal="left" vertical="top" wrapText="1"/>
    </xf>
    <xf numFmtId="0" fontId="40" fillId="0" borderId="8" xfId="0" applyFont="1" applyBorder="1" applyAlignment="1">
      <alignment horizontal="left" vertical="top" wrapText="1"/>
    </xf>
    <xf numFmtId="166" fontId="40" fillId="0" borderId="2" xfId="0" applyNumberFormat="1" applyFont="1" applyBorder="1" applyAlignment="1">
      <alignment horizontal="right" vertical="top" wrapText="1"/>
    </xf>
    <xf numFmtId="166" fontId="40" fillId="0" borderId="10" xfId="0" applyNumberFormat="1" applyFont="1" applyBorder="1" applyAlignment="1">
      <alignment horizontal="right" vertical="top" wrapText="1"/>
    </xf>
    <xf numFmtId="166" fontId="40" fillId="0" borderId="8" xfId="0" applyNumberFormat="1" applyFont="1" applyBorder="1" applyAlignment="1">
      <alignment horizontal="right" vertical="top" wrapText="1"/>
    </xf>
    <xf numFmtId="49" fontId="12" fillId="6" borderId="1" xfId="0" applyNumberFormat="1" applyFont="1" applyFill="1" applyBorder="1" applyAlignment="1">
      <alignment horizontal="right" vertical="top" wrapText="1"/>
    </xf>
    <xf numFmtId="49" fontId="12" fillId="2" borderId="17" xfId="0" applyNumberFormat="1" applyFont="1" applyFill="1" applyBorder="1" applyAlignment="1">
      <alignment horizontal="right" vertical="top" wrapText="1"/>
    </xf>
    <xf numFmtId="49" fontId="12" fillId="2" borderId="14" xfId="0" applyNumberFormat="1" applyFont="1" applyFill="1" applyBorder="1" applyAlignment="1">
      <alignment horizontal="right" vertical="top" wrapText="1"/>
    </xf>
    <xf numFmtId="49" fontId="12" fillId="2" borderId="11" xfId="0" applyNumberFormat="1" applyFont="1" applyFill="1" applyBorder="1" applyAlignment="1">
      <alignment horizontal="right" vertical="top" wrapText="1"/>
    </xf>
    <xf numFmtId="0" fontId="46" fillId="5" borderId="0" xfId="0" applyFont="1" applyFill="1" applyAlignment="1">
      <alignment horizontal="right" vertical="top" wrapText="1"/>
    </xf>
    <xf numFmtId="0" fontId="47" fillId="10" borderId="1" xfId="0" applyFont="1" applyFill="1" applyBorder="1" applyAlignment="1">
      <alignment horizontal="center" vertical="center" textRotation="90" wrapText="1"/>
    </xf>
    <xf numFmtId="0" fontId="22" fillId="0" borderId="0" xfId="0" applyFont="1" applyAlignment="1">
      <alignment horizontal="center" vertical="top" wrapText="1"/>
    </xf>
    <xf numFmtId="0" fontId="47" fillId="5" borderId="0" xfId="0" applyFont="1" applyFill="1" applyAlignment="1">
      <alignment horizontal="right" vertical="center" wrapText="1"/>
    </xf>
    <xf numFmtId="49" fontId="9" fillId="0" borderId="6" xfId="0" applyNumberFormat="1" applyFont="1" applyBorder="1" applyAlignment="1">
      <alignment horizontal="left" vertical="top" wrapText="1"/>
    </xf>
    <xf numFmtId="49" fontId="9" fillId="0" borderId="1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1" xfId="0" applyNumberFormat="1" applyFont="1" applyBorder="1" applyAlignment="1">
      <alignment horizontal="right" vertical="top" wrapText="1"/>
    </xf>
    <xf numFmtId="0" fontId="1" fillId="5" borderId="10" xfId="0" applyFont="1" applyFill="1" applyBorder="1" applyAlignment="1">
      <alignment horizontal="right" vertical="top" wrapText="1"/>
    </xf>
    <xf numFmtId="0" fontId="5" fillId="5" borderId="2"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8" xfId="0" applyFont="1" applyFill="1" applyBorder="1" applyAlignment="1">
      <alignment horizontal="center" vertical="top" wrapText="1"/>
    </xf>
    <xf numFmtId="49" fontId="9" fillId="15" borderId="6" xfId="4" applyNumberFormat="1" applyFont="1" applyFill="1" applyBorder="1" applyAlignment="1">
      <alignment horizontal="right" wrapText="1"/>
    </xf>
    <xf numFmtId="49" fontId="9" fillId="15" borderId="16" xfId="4" applyNumberFormat="1" applyFont="1" applyFill="1" applyBorder="1" applyAlignment="1">
      <alignment horizontal="right" wrapText="1"/>
    </xf>
    <xf numFmtId="49" fontId="9" fillId="15" borderId="9" xfId="4" applyNumberFormat="1" applyFont="1" applyFill="1" applyBorder="1" applyAlignment="1">
      <alignment horizontal="right" wrapText="1"/>
    </xf>
    <xf numFmtId="49" fontId="2" fillId="5" borderId="2" xfId="0" applyNumberFormat="1" applyFont="1" applyFill="1" applyBorder="1" applyAlignment="1">
      <alignment horizontal="center" vertical="top" wrapText="1"/>
    </xf>
    <xf numFmtId="49" fontId="2" fillId="5" borderId="10" xfId="0" applyNumberFormat="1" applyFont="1" applyFill="1" applyBorder="1" applyAlignment="1">
      <alignment horizontal="center" vertical="top" wrapText="1"/>
    </xf>
    <xf numFmtId="49" fontId="2" fillId="5" borderId="8" xfId="0" applyNumberFormat="1" applyFont="1" applyFill="1" applyBorder="1" applyAlignment="1">
      <alignment horizontal="center" vertical="top" wrapText="1"/>
    </xf>
    <xf numFmtId="49" fontId="1" fillId="5" borderId="2" xfId="0" applyNumberFormat="1" applyFont="1" applyFill="1" applyBorder="1" applyAlignment="1">
      <alignment horizontal="center" vertical="top"/>
    </xf>
    <xf numFmtId="49" fontId="1" fillId="5" borderId="10" xfId="0" applyNumberFormat="1" applyFont="1" applyFill="1" applyBorder="1" applyAlignment="1">
      <alignment horizontal="center" vertical="top"/>
    </xf>
    <xf numFmtId="49" fontId="1" fillId="5" borderId="8" xfId="0" applyNumberFormat="1" applyFont="1" applyFill="1" applyBorder="1" applyAlignment="1">
      <alignment horizontal="center" vertical="top"/>
    </xf>
    <xf numFmtId="49" fontId="4" fillId="8" borderId="1" xfId="0" applyNumberFormat="1" applyFont="1" applyFill="1" applyBorder="1" applyAlignment="1">
      <alignment horizontal="right" vertical="top" wrapText="1"/>
    </xf>
    <xf numFmtId="49" fontId="1" fillId="5" borderId="2" xfId="0" applyNumberFormat="1" applyFont="1" applyFill="1" applyBorder="1" applyAlignment="1">
      <alignment horizontal="right" vertical="top" wrapText="1"/>
    </xf>
    <xf numFmtId="49" fontId="1" fillId="5" borderId="8" xfId="0" applyNumberFormat="1" applyFont="1" applyFill="1" applyBorder="1" applyAlignment="1">
      <alignment horizontal="right" vertical="top" wrapText="1"/>
    </xf>
    <xf numFmtId="49" fontId="9" fillId="8" borderId="6" xfId="4" applyNumberFormat="1" applyFont="1" applyFill="1" applyBorder="1" applyAlignment="1">
      <alignment horizontal="right" wrapText="1"/>
    </xf>
    <xf numFmtId="49" fontId="9" fillId="8" borderId="16" xfId="4" applyNumberFormat="1" applyFont="1" applyFill="1" applyBorder="1" applyAlignment="1">
      <alignment horizontal="right" wrapText="1"/>
    </xf>
    <xf numFmtId="49" fontId="9" fillId="8" borderId="9" xfId="4" applyNumberFormat="1" applyFont="1" applyFill="1" applyBorder="1" applyAlignment="1">
      <alignment horizontal="right" wrapText="1"/>
    </xf>
    <xf numFmtId="0" fontId="4" fillId="5" borderId="0" xfId="0" applyFont="1" applyFill="1" applyAlignment="1">
      <alignment horizontal="center" vertical="top" wrapText="1"/>
    </xf>
    <xf numFmtId="0" fontId="1" fillId="5" borderId="10" xfId="0" applyFont="1" applyFill="1" applyBorder="1" applyAlignment="1">
      <alignment horizontal="center" vertical="top" wrapText="1"/>
    </xf>
    <xf numFmtId="49" fontId="9" fillId="5" borderId="1" xfId="0" applyNumberFormat="1" applyFont="1" applyFill="1" applyBorder="1" applyAlignment="1">
      <alignment horizontal="left" vertical="top" wrapText="1"/>
    </xf>
    <xf numFmtId="49" fontId="2" fillId="5" borderId="2" xfId="0" applyNumberFormat="1" applyFont="1" applyFill="1" applyBorder="1" applyAlignment="1">
      <alignment horizontal="right" vertical="top" wrapText="1"/>
    </xf>
    <xf numFmtId="49" fontId="2" fillId="5" borderId="10" xfId="0" applyNumberFormat="1" applyFont="1" applyFill="1" applyBorder="1" applyAlignment="1">
      <alignment horizontal="right" vertical="top" wrapText="1"/>
    </xf>
    <xf numFmtId="49" fontId="2" fillId="5" borderId="8" xfId="0" applyNumberFormat="1" applyFont="1" applyFill="1" applyBorder="1" applyAlignment="1">
      <alignment horizontal="right" vertical="top" wrapText="1"/>
    </xf>
    <xf numFmtId="49" fontId="9" fillId="0" borderId="1" xfId="0" applyNumberFormat="1" applyFont="1" applyBorder="1" applyAlignment="1">
      <alignment horizontal="left" vertical="top" wrapText="1"/>
    </xf>
    <xf numFmtId="49" fontId="9" fillId="5" borderId="6" xfId="0" applyNumberFormat="1" applyFont="1" applyFill="1" applyBorder="1" applyAlignment="1">
      <alignment horizontal="right" vertical="top" wrapText="1"/>
    </xf>
    <xf numFmtId="49" fontId="9" fillId="5" borderId="16" xfId="0" applyNumberFormat="1" applyFont="1" applyFill="1" applyBorder="1" applyAlignment="1">
      <alignment horizontal="right" vertical="top" wrapText="1"/>
    </xf>
    <xf numFmtId="49" fontId="9" fillId="5" borderId="9" xfId="0" applyNumberFormat="1" applyFont="1" applyFill="1" applyBorder="1" applyAlignment="1">
      <alignment horizontal="right" vertical="top" wrapText="1"/>
    </xf>
    <xf numFmtId="49" fontId="1" fillId="5" borderId="10" xfId="0" applyNumberFormat="1" applyFont="1" applyFill="1" applyBorder="1" applyAlignment="1">
      <alignment horizontal="right" vertical="top" wrapText="1"/>
    </xf>
    <xf numFmtId="0" fontId="40" fillId="0" borderId="1" xfId="0" applyFont="1" applyBorder="1" applyAlignment="1">
      <alignment horizontal="center" vertical="top" wrapText="1"/>
    </xf>
    <xf numFmtId="49" fontId="40" fillId="0" borderId="1" xfId="0" applyNumberFormat="1" applyFont="1" applyBorder="1" applyAlignment="1">
      <alignment horizontal="center" vertical="top" wrapText="1"/>
    </xf>
    <xf numFmtId="49" fontId="40" fillId="0" borderId="1" xfId="4" applyNumberFormat="1" applyFont="1" applyBorder="1" applyAlignment="1">
      <alignment horizontal="left" vertical="top" wrapText="1"/>
    </xf>
    <xf numFmtId="49" fontId="47" fillId="0" borderId="1" xfId="0" applyNumberFormat="1" applyFont="1" applyBorder="1" applyAlignment="1">
      <alignment horizontal="right" vertical="top" wrapText="1"/>
    </xf>
    <xf numFmtId="49" fontId="47" fillId="6" borderId="1" xfId="4" applyNumberFormat="1" applyFont="1" applyFill="1" applyBorder="1" applyAlignment="1">
      <alignment horizontal="right" vertical="top" wrapText="1"/>
    </xf>
    <xf numFmtId="49" fontId="47" fillId="5" borderId="1" xfId="0" applyNumberFormat="1" applyFont="1" applyFill="1" applyBorder="1" applyAlignment="1">
      <alignment horizontal="right" vertical="top" wrapText="1"/>
    </xf>
    <xf numFmtId="49" fontId="47" fillId="6" borderId="1" xfId="0" applyNumberFormat="1" applyFont="1" applyFill="1" applyBorder="1" applyAlignment="1">
      <alignment horizontal="right" vertical="top" wrapText="1"/>
    </xf>
    <xf numFmtId="49" fontId="47" fillId="14" borderId="1" xfId="4" applyNumberFormat="1" applyFont="1" applyFill="1" applyBorder="1" applyAlignment="1">
      <alignment horizontal="right" vertical="top" wrapText="1"/>
    </xf>
    <xf numFmtId="49" fontId="40" fillId="0" borderId="1" xfId="0" applyNumberFormat="1" applyFont="1" applyBorder="1" applyAlignment="1">
      <alignment horizontal="right" vertical="top" wrapText="1"/>
    </xf>
    <xf numFmtId="0" fontId="40" fillId="0" borderId="1" xfId="0" applyFont="1" applyBorder="1" applyAlignment="1">
      <alignment horizontal="left" vertical="top" wrapText="1"/>
    </xf>
    <xf numFmtId="0" fontId="47" fillId="0" borderId="1" xfId="0" applyFont="1" applyBorder="1" applyAlignment="1">
      <alignment vertical="top" wrapText="1"/>
    </xf>
    <xf numFmtId="49" fontId="40" fillId="0" borderId="2" xfId="0" applyNumberFormat="1" applyFont="1" applyBorder="1" applyAlignment="1">
      <alignment horizontal="center" vertical="top" wrapText="1"/>
    </xf>
    <xf numFmtId="49" fontId="40" fillId="0" borderId="8" xfId="0" applyNumberFormat="1" applyFont="1" applyBorder="1" applyAlignment="1">
      <alignment horizontal="center" vertical="top" wrapText="1"/>
    </xf>
    <xf numFmtId="49" fontId="40" fillId="0" borderId="2" xfId="0" applyNumberFormat="1" applyFont="1" applyBorder="1" applyAlignment="1">
      <alignment horizontal="left" vertical="top" wrapText="1"/>
    </xf>
    <xf numFmtId="49" fontId="40" fillId="0" borderId="8" xfId="0" applyNumberFormat="1" applyFont="1" applyBorder="1" applyAlignment="1">
      <alignment horizontal="left" vertical="top" wrapText="1"/>
    </xf>
    <xf numFmtId="49" fontId="40" fillId="0" borderId="1" xfId="0" applyNumberFormat="1" applyFont="1" applyBorder="1" applyAlignment="1">
      <alignment horizontal="left" vertical="top" wrapText="1"/>
    </xf>
    <xf numFmtId="49" fontId="48" fillId="6" borderId="1" xfId="0" applyNumberFormat="1" applyFont="1" applyFill="1" applyBorder="1" applyAlignment="1">
      <alignment horizontal="left" vertical="center" wrapText="1"/>
    </xf>
    <xf numFmtId="49" fontId="47" fillId="0" borderId="1" xfId="0" applyNumberFormat="1" applyFont="1" applyBorder="1" applyAlignment="1">
      <alignment vertical="top"/>
    </xf>
    <xf numFmtId="3" fontId="40" fillId="0" borderId="1" xfId="0" applyNumberFormat="1" applyFont="1" applyBorder="1" applyAlignment="1">
      <alignment horizontal="left" vertical="top" wrapText="1"/>
    </xf>
    <xf numFmtId="0" fontId="48" fillId="0" borderId="0" xfId="0" applyFont="1" applyAlignment="1">
      <alignment horizontal="center" wrapText="1"/>
    </xf>
    <xf numFmtId="49" fontId="47" fillId="10" borderId="1" xfId="0" applyNumberFormat="1" applyFont="1" applyFill="1" applyBorder="1" applyAlignment="1">
      <alignment horizontal="center" vertical="center" wrapText="1"/>
    </xf>
    <xf numFmtId="49" fontId="47" fillId="0" borderId="6" xfId="0" applyNumberFormat="1" applyFont="1" applyBorder="1" applyAlignment="1">
      <alignment horizontal="left" vertical="top"/>
    </xf>
    <xf numFmtId="49" fontId="47" fillId="0" borderId="16" xfId="0" applyNumberFormat="1" applyFont="1" applyBorder="1" applyAlignment="1">
      <alignment horizontal="left" vertical="top"/>
    </xf>
    <xf numFmtId="49" fontId="47" fillId="0" borderId="9" xfId="0" applyNumberFormat="1" applyFont="1" applyBorder="1" applyAlignment="1">
      <alignment horizontal="left" vertical="top"/>
    </xf>
    <xf numFmtId="0" fontId="40" fillId="5" borderId="2" xfId="11" applyFont="1" applyFill="1" applyBorder="1" applyAlignment="1">
      <alignment vertical="top" wrapText="1"/>
    </xf>
    <xf numFmtId="0" fontId="40" fillId="5" borderId="8" xfId="11" applyFont="1" applyFill="1" applyBorder="1" applyAlignment="1">
      <alignment vertical="top" wrapText="1"/>
    </xf>
    <xf numFmtId="3" fontId="40" fillId="5" borderId="2" xfId="0" applyNumberFormat="1" applyFont="1" applyFill="1" applyBorder="1" applyAlignment="1">
      <alignment horizontal="left" vertical="top" wrapText="1"/>
    </xf>
    <xf numFmtId="3" fontId="40" fillId="5" borderId="8" xfId="0" applyNumberFormat="1" applyFont="1" applyFill="1" applyBorder="1" applyAlignment="1">
      <alignment horizontal="left" vertical="top" wrapText="1"/>
    </xf>
    <xf numFmtId="0" fontId="47" fillId="0" borderId="6" xfId="0" applyFont="1" applyBorder="1" applyAlignment="1">
      <alignment horizontal="left" vertical="top" wrapText="1"/>
    </xf>
    <xf numFmtId="0" fontId="47" fillId="0" borderId="16" xfId="0" applyFont="1" applyBorder="1" applyAlignment="1">
      <alignment horizontal="left" vertical="top" wrapText="1"/>
    </xf>
    <xf numFmtId="0" fontId="47" fillId="0" borderId="9" xfId="0" applyFont="1" applyBorder="1" applyAlignment="1">
      <alignment horizontal="left" vertical="top" wrapText="1"/>
    </xf>
    <xf numFmtId="166" fontId="21" fillId="5" borderId="2" xfId="4" applyNumberFormat="1" applyFont="1" applyFill="1" applyBorder="1" applyAlignment="1">
      <alignment horizontal="right" vertical="top" wrapText="1"/>
    </xf>
    <xf numFmtId="166" fontId="21" fillId="5" borderId="10" xfId="4" applyNumberFormat="1" applyFont="1" applyFill="1" applyBorder="1" applyAlignment="1">
      <alignment horizontal="right" vertical="top" wrapText="1"/>
    </xf>
    <xf numFmtId="166" fontId="21" fillId="5" borderId="8" xfId="4" applyNumberFormat="1" applyFont="1" applyFill="1" applyBorder="1" applyAlignment="1">
      <alignment horizontal="right" vertical="top" wrapText="1"/>
    </xf>
    <xf numFmtId="166" fontId="21" fillId="0" borderId="2" xfId="4" applyNumberFormat="1" applyFont="1" applyBorder="1" applyAlignment="1">
      <alignment horizontal="right" vertical="top" wrapText="1"/>
    </xf>
    <xf numFmtId="166" fontId="21" fillId="0" borderId="10" xfId="4" applyNumberFormat="1" applyFont="1" applyBorder="1" applyAlignment="1">
      <alignment horizontal="right" vertical="top" wrapText="1"/>
    </xf>
    <xf numFmtId="166" fontId="21" fillId="0" borderId="8" xfId="4" applyNumberFormat="1" applyFont="1" applyBorder="1" applyAlignment="1">
      <alignment horizontal="right" vertical="top" wrapText="1"/>
    </xf>
    <xf numFmtId="0" fontId="21" fillId="5" borderId="2" xfId="4" applyFont="1" applyFill="1" applyBorder="1" applyAlignment="1">
      <alignment horizontal="center" vertical="top" wrapText="1"/>
    </xf>
    <xf numFmtId="0" fontId="21" fillId="5" borderId="10" xfId="4" applyFont="1" applyFill="1" applyBorder="1" applyAlignment="1">
      <alignment horizontal="center" vertical="top" wrapText="1"/>
    </xf>
    <xf numFmtId="0" fontId="21" fillId="5" borderId="8" xfId="4" applyFont="1" applyFill="1" applyBorder="1" applyAlignment="1">
      <alignment horizontal="center" vertical="top" wrapText="1"/>
    </xf>
    <xf numFmtId="49" fontId="21" fillId="0" borderId="1" xfId="4" applyNumberFormat="1" applyFont="1" applyBorder="1" applyAlignment="1">
      <alignment horizontal="left" vertical="top" wrapText="1"/>
    </xf>
    <xf numFmtId="0" fontId="12" fillId="0" borderId="1" xfId="4" applyFont="1" applyBorder="1" applyAlignment="1">
      <alignment horizontal="right" vertical="top" wrapText="1"/>
    </xf>
    <xf numFmtId="49" fontId="21" fillId="5" borderId="2" xfId="4" applyNumberFormat="1" applyFont="1" applyFill="1" applyBorder="1" applyAlignment="1">
      <alignment horizontal="center" vertical="top" wrapText="1"/>
    </xf>
    <xf numFmtId="49" fontId="21" fillId="5" borderId="10" xfId="4" applyNumberFormat="1" applyFont="1" applyFill="1" applyBorder="1" applyAlignment="1">
      <alignment horizontal="center" vertical="top" wrapText="1"/>
    </xf>
    <xf numFmtId="49" fontId="21" fillId="5" borderId="8" xfId="4" applyNumberFormat="1" applyFont="1" applyFill="1" applyBorder="1" applyAlignment="1">
      <alignment horizontal="center" vertical="top" wrapText="1"/>
    </xf>
    <xf numFmtId="49" fontId="23" fillId="6" borderId="1" xfId="4" applyNumberFormat="1" applyFont="1" applyFill="1" applyBorder="1" applyAlignment="1">
      <alignment horizontal="right" vertical="top" wrapText="1"/>
    </xf>
    <xf numFmtId="0" fontId="21" fillId="5" borderId="2" xfId="4" applyFont="1" applyFill="1" applyBorder="1" applyAlignment="1">
      <alignment vertical="top" wrapText="1"/>
    </xf>
    <xf numFmtId="0" fontId="21" fillId="5" borderId="10" xfId="4" applyFont="1" applyFill="1" applyBorder="1" applyAlignment="1">
      <alignment vertical="top" wrapText="1"/>
    </xf>
    <xf numFmtId="0" fontId="21" fillId="5" borderId="8" xfId="4" applyFont="1" applyFill="1" applyBorder="1" applyAlignment="1">
      <alignment vertical="top" wrapText="1"/>
    </xf>
    <xf numFmtId="0" fontId="21" fillId="5" borderId="2" xfId="4" applyFont="1" applyFill="1" applyBorder="1" applyAlignment="1">
      <alignment horizontal="left" vertical="top" wrapText="1"/>
    </xf>
    <xf numFmtId="0" fontId="21" fillId="5" borderId="10" xfId="4" applyFont="1" applyFill="1" applyBorder="1" applyAlignment="1">
      <alignment horizontal="left" vertical="top" wrapText="1"/>
    </xf>
    <xf numFmtId="0" fontId="21" fillId="5" borderId="8" xfId="4" applyFont="1" applyFill="1" applyBorder="1" applyAlignment="1">
      <alignment horizontal="left" vertical="top" wrapText="1"/>
    </xf>
    <xf numFmtId="49" fontId="22" fillId="6" borderId="1" xfId="0" applyNumberFormat="1" applyFont="1" applyFill="1" applyBorder="1" applyAlignment="1">
      <alignment horizontal="right" vertical="top" wrapText="1"/>
    </xf>
    <xf numFmtId="49" fontId="23" fillId="14" borderId="1" xfId="4" applyNumberFormat="1" applyFont="1" applyFill="1" applyBorder="1" applyAlignment="1">
      <alignment horizontal="right" vertical="top" wrapText="1"/>
    </xf>
    <xf numFmtId="0" fontId="12" fillId="0" borderId="6" xfId="4" applyFont="1" applyBorder="1" applyAlignment="1">
      <alignment horizontal="left" vertical="top" wrapText="1"/>
    </xf>
    <xf numFmtId="0" fontId="12" fillId="0" borderId="16" xfId="4" applyFont="1" applyBorder="1" applyAlignment="1">
      <alignment horizontal="left" vertical="top" wrapText="1"/>
    </xf>
    <xf numFmtId="0" fontId="12" fillId="0" borderId="9" xfId="4" applyFont="1" applyBorder="1" applyAlignment="1">
      <alignment horizontal="left" vertical="top" wrapText="1"/>
    </xf>
    <xf numFmtId="0" fontId="21" fillId="5" borderId="2" xfId="4" applyFont="1" applyFill="1" applyBorder="1" applyAlignment="1">
      <alignment horizontal="right" vertical="top" wrapText="1"/>
    </xf>
    <xf numFmtId="0" fontId="21" fillId="5" borderId="10" xfId="4" applyFont="1" applyFill="1" applyBorder="1" applyAlignment="1">
      <alignment horizontal="right" vertical="top" wrapText="1"/>
    </xf>
    <xf numFmtId="0" fontId="21" fillId="5" borderId="8" xfId="4" applyFont="1" applyFill="1" applyBorder="1" applyAlignment="1">
      <alignment horizontal="right" vertical="top" wrapText="1"/>
    </xf>
    <xf numFmtId="0" fontId="23" fillId="5" borderId="0" xfId="0" applyFont="1" applyFill="1" applyAlignment="1">
      <alignment horizontal="right" vertical="top" wrapText="1"/>
    </xf>
    <xf numFmtId="0" fontId="22" fillId="0" borderId="0" xfId="4" applyFont="1" applyAlignment="1">
      <alignment horizontal="center" vertical="top" wrapText="1"/>
    </xf>
    <xf numFmtId="49" fontId="22" fillId="6" borderId="6" xfId="0" applyNumberFormat="1" applyFont="1" applyFill="1" applyBorder="1" applyAlignment="1">
      <alignment horizontal="left" vertical="center" wrapText="1"/>
    </xf>
    <xf numFmtId="49" fontId="22" fillId="6" borderId="16" xfId="0" applyNumberFormat="1" applyFont="1" applyFill="1" applyBorder="1" applyAlignment="1">
      <alignment horizontal="left" vertical="center" wrapText="1"/>
    </xf>
    <xf numFmtId="49" fontId="22" fillId="6" borderId="9" xfId="0" applyNumberFormat="1" applyFont="1" applyFill="1" applyBorder="1" applyAlignment="1">
      <alignment horizontal="left" vertical="center" wrapText="1"/>
    </xf>
    <xf numFmtId="0" fontId="21" fillId="0" borderId="1" xfId="4" applyFont="1" applyBorder="1" applyAlignment="1">
      <alignment vertical="top" wrapText="1"/>
    </xf>
    <xf numFmtId="0" fontId="21" fillId="0" borderId="1" xfId="0" applyFont="1" applyBorder="1" applyAlignment="1">
      <alignment vertical="top" wrapText="1"/>
    </xf>
    <xf numFmtId="0" fontId="21" fillId="0" borderId="1" xfId="0" applyFont="1" applyBorder="1" applyAlignment="1">
      <alignment horizontal="right" vertical="top" wrapText="1"/>
    </xf>
    <xf numFmtId="0" fontId="25" fillId="5" borderId="15" xfId="0" applyFont="1" applyFill="1" applyBorder="1" applyAlignment="1">
      <alignment horizontal="left" vertical="top" wrapText="1"/>
    </xf>
    <xf numFmtId="49" fontId="21" fillId="0" borderId="6" xfId="4" applyNumberFormat="1" applyFont="1" applyBorder="1" applyAlignment="1">
      <alignment horizontal="left" vertical="top" wrapText="1"/>
    </xf>
    <xf numFmtId="49" fontId="21" fillId="0" borderId="16" xfId="4" applyNumberFormat="1" applyFont="1" applyBorder="1" applyAlignment="1">
      <alignment horizontal="left" vertical="top" wrapText="1"/>
    </xf>
    <xf numFmtId="49" fontId="21" fillId="0" borderId="9" xfId="4" applyNumberFormat="1" applyFont="1" applyBorder="1" applyAlignment="1">
      <alignment horizontal="left" vertical="top" wrapText="1"/>
    </xf>
    <xf numFmtId="49" fontId="23" fillId="6" borderId="6" xfId="4" applyNumberFormat="1" applyFont="1" applyFill="1" applyBorder="1" applyAlignment="1">
      <alignment horizontal="right" vertical="top" wrapText="1"/>
    </xf>
    <xf numFmtId="49" fontId="23" fillId="6" borderId="16" xfId="4" applyNumberFormat="1" applyFont="1" applyFill="1" applyBorder="1" applyAlignment="1">
      <alignment horizontal="right" vertical="top" wrapText="1"/>
    </xf>
    <xf numFmtId="49" fontId="23" fillId="6" borderId="9" xfId="4" applyNumberFormat="1" applyFont="1" applyFill="1" applyBorder="1" applyAlignment="1">
      <alignment horizontal="right" vertical="top" wrapText="1"/>
    </xf>
    <xf numFmtId="0" fontId="25" fillId="5" borderId="2" xfId="0" applyFont="1" applyFill="1" applyBorder="1" applyAlignment="1">
      <alignment horizontal="center" vertical="top" wrapText="1"/>
    </xf>
    <xf numFmtId="0" fontId="25" fillId="5" borderId="8" xfId="0" applyFont="1" applyFill="1" applyBorder="1" applyAlignment="1">
      <alignment horizontal="center" vertical="top" wrapText="1"/>
    </xf>
    <xf numFmtId="0" fontId="25" fillId="5" borderId="2" xfId="0" applyFont="1" applyFill="1" applyBorder="1" applyAlignment="1">
      <alignment horizontal="left" vertical="top" wrapText="1"/>
    </xf>
    <xf numFmtId="0" fontId="25" fillId="5" borderId="8" xfId="0" applyFont="1" applyFill="1" applyBorder="1" applyAlignment="1">
      <alignment horizontal="left" vertical="top" wrapText="1"/>
    </xf>
    <xf numFmtId="166" fontId="21" fillId="5" borderId="2" xfId="0" applyNumberFormat="1" applyFont="1" applyFill="1" applyBorder="1" applyAlignment="1">
      <alignment horizontal="right" vertical="top" wrapText="1"/>
    </xf>
    <xf numFmtId="166" fontId="21" fillId="5" borderId="10" xfId="0" applyNumberFormat="1" applyFont="1" applyFill="1" applyBorder="1" applyAlignment="1">
      <alignment horizontal="right" vertical="top" wrapText="1"/>
    </xf>
    <xf numFmtId="166" fontId="21" fillId="5" borderId="8" xfId="0" applyNumberFormat="1" applyFont="1" applyFill="1" applyBorder="1" applyAlignment="1">
      <alignment horizontal="right" vertical="top" wrapText="1"/>
    </xf>
    <xf numFmtId="0" fontId="22" fillId="5" borderId="0" xfId="0" applyFont="1" applyFill="1" applyAlignment="1">
      <alignment horizontal="center" vertical="top" wrapText="1"/>
    </xf>
    <xf numFmtId="0" fontId="12" fillId="0" borderId="1" xfId="0" applyFont="1" applyBorder="1" applyAlignment="1">
      <alignment horizontal="left" wrapText="1"/>
    </xf>
    <xf numFmtId="49" fontId="23" fillId="0" borderId="1" xfId="0" applyNumberFormat="1" applyFont="1" applyBorder="1" applyAlignment="1">
      <alignment horizontal="right" vertical="top" wrapText="1"/>
    </xf>
    <xf numFmtId="0" fontId="12" fillId="0" borderId="1" xfId="0" applyFont="1" applyBorder="1" applyAlignment="1">
      <alignment horizontal="right" vertical="top" wrapText="1"/>
    </xf>
    <xf numFmtId="49" fontId="23" fillId="14" borderId="6" xfId="4" applyNumberFormat="1" applyFont="1" applyFill="1" applyBorder="1" applyAlignment="1">
      <alignment horizontal="right" vertical="top" wrapText="1"/>
    </xf>
    <xf numFmtId="49" fontId="23" fillId="14" borderId="16" xfId="4" applyNumberFormat="1" applyFont="1" applyFill="1" applyBorder="1" applyAlignment="1">
      <alignment horizontal="right" vertical="top" wrapText="1"/>
    </xf>
    <xf numFmtId="49" fontId="23" fillId="14" borderId="9" xfId="4" applyNumberFormat="1" applyFont="1" applyFill="1" applyBorder="1" applyAlignment="1">
      <alignment horizontal="right" vertical="top" wrapText="1"/>
    </xf>
    <xf numFmtId="0" fontId="12" fillId="0" borderId="1" xfId="0" applyFont="1" applyBorder="1" applyAlignment="1">
      <alignment vertical="top" wrapText="1"/>
    </xf>
    <xf numFmtId="0" fontId="12" fillId="0" borderId="1" xfId="0" applyFont="1" applyBorder="1" applyAlignment="1">
      <alignment horizontal="right" vertical="center" wrapText="1"/>
    </xf>
    <xf numFmtId="0" fontId="23" fillId="0" borderId="1" xfId="0" applyFont="1" applyBorder="1" applyAlignment="1">
      <alignment horizontal="right" vertical="center" wrapText="1"/>
    </xf>
    <xf numFmtId="0" fontId="1" fillId="5" borderId="1" xfId="6" applyFill="1" applyBorder="1" applyAlignment="1">
      <alignment horizontal="left" vertical="top" wrapText="1"/>
    </xf>
    <xf numFmtId="49" fontId="1" fillId="0" borderId="1" xfId="6" applyNumberFormat="1" applyBorder="1" applyAlignment="1">
      <alignment horizontal="right" vertical="top" wrapText="1"/>
    </xf>
    <xf numFmtId="0" fontId="1" fillId="0" borderId="1" xfId="6" applyBorder="1" applyAlignment="1">
      <alignment horizontal="right" vertical="top" wrapText="1"/>
    </xf>
    <xf numFmtId="0" fontId="1" fillId="0" borderId="2" xfId="6" applyBorder="1" applyAlignment="1">
      <alignment horizontal="left" vertical="top" wrapText="1"/>
    </xf>
    <xf numFmtId="0" fontId="1" fillId="0" borderId="8" xfId="6" applyBorder="1" applyAlignment="1">
      <alignment horizontal="left" vertical="top" wrapText="1"/>
    </xf>
    <xf numFmtId="0" fontId="1" fillId="0" borderId="2" xfId="6" applyBorder="1" applyAlignment="1">
      <alignment vertical="top" wrapText="1"/>
    </xf>
    <xf numFmtId="0" fontId="1" fillId="0" borderId="8" xfId="6" applyBorder="1" applyAlignment="1">
      <alignment vertical="top" wrapText="1"/>
    </xf>
    <xf numFmtId="3" fontId="1" fillId="0" borderId="2" xfId="6" applyNumberFormat="1" applyBorder="1" applyAlignment="1">
      <alignment horizontal="left" vertical="top" wrapText="1"/>
    </xf>
    <xf numFmtId="3" fontId="1" fillId="0" borderId="8" xfId="6" applyNumberFormat="1" applyBorder="1" applyAlignment="1">
      <alignment horizontal="left" vertical="top" wrapText="1"/>
    </xf>
    <xf numFmtId="0" fontId="9" fillId="0" borderId="1" xfId="6" applyFont="1" applyBorder="1" applyAlignment="1">
      <alignment horizontal="left" vertical="top" wrapText="1"/>
    </xf>
    <xf numFmtId="49" fontId="9" fillId="0" borderId="1" xfId="6" applyNumberFormat="1" applyFont="1" applyBorder="1" applyAlignment="1">
      <alignment horizontal="right" vertical="top" wrapText="1"/>
    </xf>
    <xf numFmtId="49" fontId="6" fillId="5" borderId="1" xfId="6" applyNumberFormat="1" applyFont="1" applyFill="1" applyBorder="1" applyAlignment="1">
      <alignment horizontal="right" vertical="top" wrapText="1"/>
    </xf>
    <xf numFmtId="166" fontId="1" fillId="5" borderId="2" xfId="0" applyNumberFormat="1" applyFont="1" applyFill="1" applyBorder="1" applyAlignment="1">
      <alignment horizontal="right" vertical="top"/>
    </xf>
    <xf numFmtId="166" fontId="1" fillId="5" borderId="8" xfId="0" applyNumberFormat="1" applyFont="1" applyFill="1" applyBorder="1" applyAlignment="1">
      <alignment horizontal="right" vertical="top"/>
    </xf>
    <xf numFmtId="49" fontId="6" fillId="0" borderId="1" xfId="6" applyNumberFormat="1" applyFont="1" applyBorder="1" applyAlignment="1">
      <alignment horizontal="right" vertical="top" wrapText="1"/>
    </xf>
    <xf numFmtId="49" fontId="1" fillId="0" borderId="1" xfId="4" applyNumberFormat="1" applyFont="1" applyBorder="1" applyAlignment="1">
      <alignment horizontal="left" vertical="top" wrapText="1"/>
    </xf>
    <xf numFmtId="49" fontId="4" fillId="6" borderId="1" xfId="6" applyNumberFormat="1" applyFont="1" applyFill="1" applyBorder="1" applyAlignment="1">
      <alignment horizontal="right" vertical="top" wrapText="1"/>
    </xf>
    <xf numFmtId="49" fontId="6" fillId="2" borderId="1" xfId="6" applyNumberFormat="1" applyFont="1" applyFill="1" applyBorder="1" applyAlignment="1">
      <alignment horizontal="right" vertical="top" wrapText="1"/>
    </xf>
    <xf numFmtId="49" fontId="1" fillId="0" borderId="1" xfId="6" applyNumberFormat="1" applyBorder="1" applyAlignment="1">
      <alignment horizontal="center" vertical="top" wrapText="1"/>
    </xf>
    <xf numFmtId="0" fontId="9" fillId="0" borderId="6" xfId="6" applyFont="1" applyBorder="1" applyAlignment="1">
      <alignment horizontal="left" vertical="top" wrapText="1"/>
    </xf>
    <xf numFmtId="0" fontId="9" fillId="0" borderId="16" xfId="6" applyFont="1" applyBorder="1" applyAlignment="1">
      <alignment horizontal="left" vertical="top" wrapText="1"/>
    </xf>
    <xf numFmtId="0" fontId="9" fillId="0" borderId="9" xfId="6" applyFont="1" applyBorder="1" applyAlignment="1">
      <alignment horizontal="left" vertical="top" wrapText="1"/>
    </xf>
    <xf numFmtId="0" fontId="1" fillId="0" borderId="2" xfId="6" applyBorder="1" applyAlignment="1">
      <alignment horizontal="center" vertical="top" wrapText="1"/>
    </xf>
    <xf numFmtId="0" fontId="1" fillId="0" borderId="8" xfId="6" applyBorder="1" applyAlignment="1">
      <alignment horizontal="center" vertical="top" wrapText="1"/>
    </xf>
    <xf numFmtId="49" fontId="1" fillId="5" borderId="1" xfId="6" applyNumberFormat="1" applyFill="1" applyBorder="1" applyAlignment="1">
      <alignment horizontal="center" vertical="top" wrapText="1"/>
    </xf>
    <xf numFmtId="49" fontId="9" fillId="5" borderId="1" xfId="6" applyNumberFormat="1" applyFont="1" applyFill="1" applyBorder="1" applyAlignment="1">
      <alignment horizontal="right" vertical="top" wrapText="1"/>
    </xf>
    <xf numFmtId="49" fontId="1" fillId="5" borderId="2" xfId="6" applyNumberFormat="1" applyFill="1" applyBorder="1" applyAlignment="1">
      <alignment horizontal="left" vertical="top" wrapText="1"/>
    </xf>
    <xf numFmtId="49" fontId="1" fillId="5" borderId="8" xfId="6" applyNumberFormat="1" applyFill="1" applyBorder="1" applyAlignment="1">
      <alignment horizontal="left" vertical="top" wrapText="1"/>
    </xf>
    <xf numFmtId="49" fontId="1" fillId="5" borderId="2" xfId="6" applyNumberFormat="1" applyFill="1" applyBorder="1" applyAlignment="1">
      <alignment horizontal="center" vertical="top" wrapText="1"/>
    </xf>
    <xf numFmtId="49" fontId="1" fillId="5" borderId="8" xfId="6" applyNumberFormat="1" applyFill="1" applyBorder="1" applyAlignment="1">
      <alignment horizontal="center" vertical="top" wrapText="1"/>
    </xf>
    <xf numFmtId="0" fontId="1" fillId="5" borderId="10" xfId="6" applyFill="1" applyBorder="1" applyAlignment="1">
      <alignment horizontal="right" vertical="top" wrapText="1"/>
    </xf>
    <xf numFmtId="49" fontId="1" fillId="0" borderId="2" xfId="6" applyNumberFormat="1" applyBorder="1" applyAlignment="1">
      <alignment horizontal="center" vertical="top" wrapText="1"/>
    </xf>
    <xf numFmtId="49" fontId="1" fillId="0" borderId="8" xfId="6" applyNumberFormat="1" applyBorder="1" applyAlignment="1">
      <alignment horizontal="center" vertical="top" wrapText="1"/>
    </xf>
    <xf numFmtId="49" fontId="1" fillId="0" borderId="1" xfId="6" applyNumberFormat="1" applyBorder="1" applyAlignment="1">
      <alignment horizontal="left" vertical="top" wrapText="1"/>
    </xf>
    <xf numFmtId="0" fontId="4" fillId="5" borderId="0" xfId="6" applyFont="1" applyFill="1" applyAlignment="1">
      <alignment horizontal="center" vertical="center" wrapText="1"/>
    </xf>
    <xf numFmtId="49" fontId="1" fillId="0" borderId="2" xfId="6" applyNumberFormat="1" applyBorder="1" applyAlignment="1">
      <alignment horizontal="left" vertical="top" wrapText="1"/>
    </xf>
    <xf numFmtId="49" fontId="1" fillId="0" borderId="10" xfId="6" applyNumberFormat="1" applyBorder="1" applyAlignment="1">
      <alignment horizontal="left" vertical="top" wrapText="1"/>
    </xf>
    <xf numFmtId="49" fontId="1" fillId="0" borderId="8" xfId="6" applyNumberFormat="1" applyBorder="1" applyAlignment="1">
      <alignment horizontal="left" vertical="top" wrapText="1"/>
    </xf>
    <xf numFmtId="49" fontId="1" fillId="0" borderId="10" xfId="6" applyNumberFormat="1" applyBorder="1" applyAlignment="1">
      <alignment horizontal="center" vertical="top" wrapText="1"/>
    </xf>
    <xf numFmtId="0" fontId="1" fillId="0" borderId="1" xfId="6" applyBorder="1" applyAlignment="1">
      <alignment horizontal="left" vertical="top" wrapText="1"/>
    </xf>
    <xf numFmtId="0" fontId="9" fillId="0" borderId="1" xfId="6" applyFont="1" applyBorder="1" applyAlignment="1">
      <alignment vertical="top" wrapText="1"/>
    </xf>
    <xf numFmtId="49" fontId="9" fillId="6" borderId="1" xfId="4" applyNumberFormat="1" applyFont="1" applyFill="1" applyBorder="1" applyAlignment="1">
      <alignment horizontal="right" vertical="top" wrapText="1"/>
    </xf>
    <xf numFmtId="166" fontId="1" fillId="5" borderId="2" xfId="0" applyNumberFormat="1" applyFont="1" applyFill="1" applyBorder="1" applyAlignment="1">
      <alignment vertical="top"/>
    </xf>
    <xf numFmtId="166" fontId="1" fillId="5" borderId="10" xfId="0" applyNumberFormat="1" applyFont="1" applyFill="1" applyBorder="1" applyAlignment="1">
      <alignment vertical="top"/>
    </xf>
    <xf numFmtId="0" fontId="9" fillId="5" borderId="1" xfId="6" applyFont="1" applyFill="1" applyBorder="1" applyAlignment="1">
      <alignment horizontal="left" vertical="top" wrapText="1"/>
    </xf>
    <xf numFmtId="49" fontId="11" fillId="0" borderId="6" xfId="4" applyNumberFormat="1" applyFont="1" applyBorder="1" applyAlignment="1">
      <alignment horizontal="left" vertical="top" wrapText="1"/>
    </xf>
    <xf numFmtId="49" fontId="11" fillId="0" borderId="16" xfId="4" applyNumberFormat="1" applyFont="1" applyBorder="1" applyAlignment="1">
      <alignment horizontal="left" vertical="top" wrapText="1"/>
    </xf>
    <xf numFmtId="49" fontId="11" fillId="0" borderId="9" xfId="4" applyNumberFormat="1" applyFont="1" applyBorder="1" applyAlignment="1">
      <alignment horizontal="left" vertical="top" wrapText="1"/>
    </xf>
    <xf numFmtId="49" fontId="4" fillId="6" borderId="6" xfId="6" applyNumberFormat="1" applyFont="1" applyFill="1" applyBorder="1" applyAlignment="1">
      <alignment horizontal="right" vertical="top" wrapText="1"/>
    </xf>
    <xf numFmtId="49" fontId="4" fillId="6" borderId="16" xfId="6" applyNumberFormat="1" applyFont="1" applyFill="1" applyBorder="1" applyAlignment="1">
      <alignment horizontal="right" vertical="top" wrapText="1"/>
    </xf>
    <xf numFmtId="49" fontId="4" fillId="6" borderId="9" xfId="6" applyNumberFormat="1" applyFont="1" applyFill="1" applyBorder="1" applyAlignment="1">
      <alignment horizontal="right" vertical="top" wrapText="1"/>
    </xf>
    <xf numFmtId="0" fontId="4" fillId="9" borderId="1" xfId="0" applyFont="1" applyFill="1" applyBorder="1" applyAlignment="1">
      <alignment horizontal="center" vertical="center" wrapText="1"/>
    </xf>
    <xf numFmtId="0" fontId="38" fillId="5" borderId="15" xfId="0" applyFont="1" applyFill="1" applyBorder="1" applyAlignment="1">
      <alignment horizontal="left" vertical="top" wrapText="1"/>
    </xf>
    <xf numFmtId="49" fontId="4" fillId="14" borderId="6" xfId="4" applyNumberFormat="1" applyFont="1" applyFill="1" applyBorder="1" applyAlignment="1">
      <alignment horizontal="right" vertical="top" wrapText="1"/>
    </xf>
    <xf numFmtId="49" fontId="4" fillId="14" borderId="16" xfId="4" applyNumberFormat="1" applyFont="1" applyFill="1" applyBorder="1" applyAlignment="1">
      <alignment horizontal="right" vertical="top" wrapText="1"/>
    </xf>
    <xf numFmtId="49" fontId="4" fillId="14" borderId="9" xfId="4" applyNumberFormat="1" applyFont="1" applyFill="1" applyBorder="1" applyAlignment="1">
      <alignment horizontal="right" vertical="top" wrapText="1"/>
    </xf>
    <xf numFmtId="49" fontId="4" fillId="6" borderId="6" xfId="4" applyNumberFormat="1" applyFont="1" applyFill="1" applyBorder="1" applyAlignment="1">
      <alignment horizontal="right" vertical="top" wrapText="1"/>
    </xf>
    <xf numFmtId="49" fontId="4" fillId="6" borderId="16" xfId="4" applyNumberFormat="1" applyFont="1" applyFill="1" applyBorder="1" applyAlignment="1">
      <alignment horizontal="right" vertical="top" wrapText="1"/>
    </xf>
    <xf numFmtId="49" fontId="4" fillId="6" borderId="9" xfId="4" applyNumberFormat="1" applyFont="1" applyFill="1" applyBorder="1" applyAlignment="1">
      <alignment horizontal="right" vertical="top" wrapText="1"/>
    </xf>
    <xf numFmtId="0" fontId="4" fillId="0" borderId="0" xfId="0" applyFont="1" applyAlignment="1">
      <alignment horizontal="center" vertical="center"/>
    </xf>
    <xf numFmtId="49" fontId="4" fillId="9" borderId="1" xfId="0" applyNumberFormat="1" applyFont="1" applyFill="1" applyBorder="1" applyAlignment="1">
      <alignment horizontal="center" vertical="center" wrapText="1"/>
    </xf>
    <xf numFmtId="49" fontId="4" fillId="2" borderId="20" xfId="6" applyNumberFormat="1" applyFont="1" applyFill="1" applyBorder="1" applyAlignment="1">
      <alignment horizontal="right" vertical="top" wrapText="1"/>
    </xf>
    <xf numFmtId="49" fontId="4" fillId="2" borderId="16" xfId="6" applyNumberFormat="1" applyFont="1" applyFill="1" applyBorder="1" applyAlignment="1">
      <alignment horizontal="right" vertical="top" wrapText="1"/>
    </xf>
    <xf numFmtId="49" fontId="4" fillId="2" borderId="9" xfId="6" applyNumberFormat="1" applyFont="1" applyFill="1" applyBorder="1" applyAlignment="1">
      <alignment horizontal="right" vertical="top" wrapText="1"/>
    </xf>
  </cellXfs>
  <cellStyles count="12">
    <cellStyle name="Įprastas" xfId="0" builtinId="0"/>
    <cellStyle name="Įprastas 2" xfId="1"/>
    <cellStyle name="Įprastas 3" xfId="2"/>
    <cellStyle name="Kablelis 2" xfId="3"/>
    <cellStyle name="Normal 2" xfId="4"/>
    <cellStyle name="Normal 3" xfId="5"/>
    <cellStyle name="Normal_biudžetas 6_2009 m 02 men biudzetas." xfId="11"/>
    <cellStyle name="Normal_Sheet1" xfId="6"/>
    <cellStyle name="Paprastas 2" xfId="7"/>
    <cellStyle name="Paprastas_Lapas1" xfId="8"/>
    <cellStyle name="Percent 2" xfId="10"/>
    <cellStyle name="Procentai 2" xfId="9"/>
  </cellStyles>
  <dxfs count="0"/>
  <tableStyles count="0" defaultTableStyle="TableStyleMedium9" defaultPivotStyle="PivotStyleLight16"/>
  <colors>
    <mruColors>
      <color rgb="FF188A3E"/>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95"/>
  <sheetViews>
    <sheetView tabSelected="1" zoomScale="85" zoomScaleNormal="85" workbookViewId="0">
      <pane ySplit="8" topLeftCell="A9" activePane="bottomLeft" state="frozen"/>
      <selection activeCell="F27" sqref="F27"/>
      <selection pane="bottomLeft" activeCell="O50" sqref="O50"/>
    </sheetView>
  </sheetViews>
  <sheetFormatPr defaultColWidth="9.109375" defaultRowHeight="13.2" x14ac:dyDescent="0.25"/>
  <cols>
    <col min="1" max="1" width="4.44140625" style="192" customWidth="1"/>
    <col min="2" max="2" width="4" style="192" customWidth="1"/>
    <col min="3" max="3" width="4.33203125" style="192" customWidth="1"/>
    <col min="4" max="4" width="38.5546875" style="13" customWidth="1"/>
    <col min="5" max="5" width="6.88671875" style="162" customWidth="1"/>
    <col min="6" max="6" width="13" style="182" customWidth="1"/>
    <col min="7" max="8" width="12.5546875" style="182" customWidth="1"/>
    <col min="9" max="9" width="12.88671875" style="182" customWidth="1"/>
    <col min="10" max="10" width="27" style="13" customWidth="1"/>
    <col min="11" max="13" width="5.6640625" style="82" customWidth="1"/>
    <col min="14" max="16384" width="9.109375" style="13"/>
  </cols>
  <sheetData>
    <row r="1" spans="1:13" ht="18.75" customHeight="1" x14ac:dyDescent="0.25">
      <c r="A1" s="55"/>
      <c r="B1" s="55"/>
      <c r="C1" s="55"/>
      <c r="D1" s="55"/>
      <c r="E1" s="55"/>
      <c r="F1" s="347"/>
      <c r="G1" s="347"/>
      <c r="H1" s="347"/>
      <c r="I1" s="167"/>
      <c r="J1" s="641" t="s">
        <v>648</v>
      </c>
      <c r="K1" s="641"/>
      <c r="L1" s="641"/>
      <c r="M1" s="641"/>
    </row>
    <row r="2" spans="1:13" ht="21.75" customHeight="1" x14ac:dyDescent="0.3">
      <c r="A2" s="642" t="s">
        <v>732</v>
      </c>
      <c r="B2" s="642"/>
      <c r="C2" s="642"/>
      <c r="D2" s="642"/>
      <c r="E2" s="642"/>
      <c r="F2" s="642"/>
      <c r="G2" s="642"/>
      <c r="H2" s="642"/>
      <c r="I2" s="642"/>
      <c r="J2" s="642"/>
      <c r="K2" s="642"/>
      <c r="L2" s="642"/>
      <c r="M2" s="642"/>
    </row>
    <row r="3" spans="1:13" ht="13.5" customHeight="1" x14ac:dyDescent="0.25">
      <c r="A3" s="348"/>
      <c r="B3" s="119"/>
      <c r="C3" s="119"/>
      <c r="D3" s="121"/>
      <c r="E3" s="122"/>
      <c r="F3" s="119"/>
      <c r="G3" s="119"/>
      <c r="H3" s="119"/>
      <c r="I3" s="88"/>
      <c r="J3" s="458"/>
      <c r="K3" s="622" t="s">
        <v>239</v>
      </c>
      <c r="L3" s="622"/>
      <c r="M3" s="622"/>
    </row>
    <row r="4" spans="1:13" ht="38.25" customHeight="1" x14ac:dyDescent="0.25">
      <c r="A4" s="608" t="s">
        <v>136</v>
      </c>
      <c r="B4" s="608" t="s">
        <v>137</v>
      </c>
      <c r="C4" s="608" t="s">
        <v>138</v>
      </c>
      <c r="D4" s="612" t="s">
        <v>139</v>
      </c>
      <c r="E4" s="608" t="s">
        <v>135</v>
      </c>
      <c r="F4" s="617" t="s">
        <v>892</v>
      </c>
      <c r="G4" s="617" t="s">
        <v>515</v>
      </c>
      <c r="H4" s="617" t="s">
        <v>561</v>
      </c>
      <c r="I4" s="617" t="s">
        <v>730</v>
      </c>
      <c r="J4" s="617" t="s">
        <v>140</v>
      </c>
      <c r="K4" s="617"/>
      <c r="L4" s="617"/>
      <c r="M4" s="617"/>
    </row>
    <row r="5" spans="1:13" ht="12.75" hidden="1" customHeight="1" x14ac:dyDescent="0.25">
      <c r="A5" s="608"/>
      <c r="B5" s="608"/>
      <c r="C5" s="608"/>
      <c r="D5" s="612"/>
      <c r="E5" s="608"/>
      <c r="F5" s="617"/>
      <c r="G5" s="617"/>
      <c r="H5" s="617"/>
      <c r="I5" s="617"/>
      <c r="J5" s="617" t="s">
        <v>141</v>
      </c>
      <c r="K5" s="161"/>
      <c r="L5" s="161"/>
      <c r="M5" s="161"/>
    </row>
    <row r="6" spans="1:13" ht="19.5" customHeight="1" x14ac:dyDescent="0.25">
      <c r="A6" s="608"/>
      <c r="B6" s="608"/>
      <c r="C6" s="608"/>
      <c r="D6" s="612"/>
      <c r="E6" s="608"/>
      <c r="F6" s="617"/>
      <c r="G6" s="617"/>
      <c r="H6" s="617"/>
      <c r="I6" s="617"/>
      <c r="J6" s="617"/>
      <c r="K6" s="624" t="s">
        <v>516</v>
      </c>
      <c r="L6" s="624" t="s">
        <v>562</v>
      </c>
      <c r="M6" s="624" t="s">
        <v>731</v>
      </c>
    </row>
    <row r="7" spans="1:13" ht="23.25" customHeight="1" x14ac:dyDescent="0.25">
      <c r="A7" s="608"/>
      <c r="B7" s="608"/>
      <c r="C7" s="608"/>
      <c r="D7" s="612"/>
      <c r="E7" s="608"/>
      <c r="F7" s="617"/>
      <c r="G7" s="617"/>
      <c r="H7" s="617"/>
      <c r="I7" s="617"/>
      <c r="J7" s="617"/>
      <c r="K7" s="624"/>
      <c r="L7" s="624"/>
      <c r="M7" s="624"/>
    </row>
    <row r="8" spans="1:13" ht="51.75" customHeight="1" x14ac:dyDescent="0.25">
      <c r="A8" s="608"/>
      <c r="B8" s="608"/>
      <c r="C8" s="608"/>
      <c r="D8" s="612"/>
      <c r="E8" s="608"/>
      <c r="F8" s="617"/>
      <c r="G8" s="617"/>
      <c r="H8" s="617"/>
      <c r="I8" s="617"/>
      <c r="J8" s="617"/>
      <c r="K8" s="624"/>
      <c r="L8" s="624"/>
      <c r="M8" s="624"/>
    </row>
    <row r="9" spans="1:13" ht="21.75" customHeight="1" x14ac:dyDescent="0.25">
      <c r="A9" s="611" t="s">
        <v>258</v>
      </c>
      <c r="B9" s="611"/>
      <c r="C9" s="611"/>
      <c r="D9" s="611"/>
      <c r="E9" s="611"/>
      <c r="F9" s="611"/>
      <c r="G9" s="611"/>
      <c r="H9" s="611"/>
      <c r="I9" s="611"/>
      <c r="J9" s="611"/>
      <c r="K9" s="62"/>
      <c r="L9" s="62"/>
      <c r="M9" s="62"/>
    </row>
    <row r="10" spans="1:13" ht="19.5" customHeight="1" x14ac:dyDescent="0.25">
      <c r="A10" s="51" t="s">
        <v>150</v>
      </c>
      <c r="B10" s="623" t="s">
        <v>508</v>
      </c>
      <c r="C10" s="623"/>
      <c r="D10" s="623"/>
      <c r="E10" s="623"/>
      <c r="F10" s="623"/>
      <c r="G10" s="623"/>
      <c r="H10" s="623"/>
      <c r="I10" s="623"/>
      <c r="J10" s="623"/>
      <c r="K10" s="63"/>
      <c r="L10" s="63"/>
      <c r="M10" s="63"/>
    </row>
    <row r="11" spans="1:13" s="100" customFormat="1" ht="20.25" customHeight="1" x14ac:dyDescent="0.25">
      <c r="A11" s="51" t="s">
        <v>150</v>
      </c>
      <c r="B11" s="51" t="s">
        <v>150</v>
      </c>
      <c r="C11" s="623" t="s">
        <v>370</v>
      </c>
      <c r="D11" s="623"/>
      <c r="E11" s="623"/>
      <c r="F11" s="623"/>
      <c r="G11" s="623"/>
      <c r="H11" s="623"/>
      <c r="I11" s="623"/>
      <c r="J11" s="623"/>
      <c r="K11" s="99"/>
      <c r="L11" s="99"/>
      <c r="M11" s="99"/>
    </row>
    <row r="12" spans="1:13" ht="36" customHeight="1" x14ac:dyDescent="0.25">
      <c r="A12" s="613" t="s">
        <v>150</v>
      </c>
      <c r="B12" s="613" t="s">
        <v>150</v>
      </c>
      <c r="C12" s="613" t="s">
        <v>150</v>
      </c>
      <c r="D12" s="636" t="s">
        <v>371</v>
      </c>
      <c r="E12" s="621" t="s">
        <v>17</v>
      </c>
      <c r="F12" s="609">
        <v>17465.099999999999</v>
      </c>
      <c r="G12" s="609">
        <v>18159.2</v>
      </c>
      <c r="H12" s="609">
        <v>18990</v>
      </c>
      <c r="I12" s="609">
        <v>19650</v>
      </c>
      <c r="J12" s="166" t="s">
        <v>292</v>
      </c>
      <c r="K12" s="243">
        <v>1400</v>
      </c>
      <c r="L12" s="243">
        <v>1350</v>
      </c>
      <c r="M12" s="243">
        <v>1300</v>
      </c>
    </row>
    <row r="13" spans="1:13" ht="31.5" customHeight="1" x14ac:dyDescent="0.25">
      <c r="A13" s="613"/>
      <c r="B13" s="613"/>
      <c r="C13" s="613"/>
      <c r="D13" s="636"/>
      <c r="E13" s="621"/>
      <c r="F13" s="609"/>
      <c r="G13" s="609"/>
      <c r="H13" s="609"/>
      <c r="I13" s="609"/>
      <c r="J13" s="195" t="s">
        <v>107</v>
      </c>
      <c r="K13" s="245">
        <v>400</v>
      </c>
      <c r="L13" s="245">
        <v>370</v>
      </c>
      <c r="M13" s="245">
        <v>350</v>
      </c>
    </row>
    <row r="14" spans="1:13" ht="32.25" customHeight="1" x14ac:dyDescent="0.25">
      <c r="A14" s="613"/>
      <c r="B14" s="613"/>
      <c r="C14" s="613"/>
      <c r="D14" s="636"/>
      <c r="E14" s="240" t="s">
        <v>1</v>
      </c>
      <c r="F14" s="197">
        <v>9674.1</v>
      </c>
      <c r="G14" s="197">
        <v>11471.7</v>
      </c>
      <c r="H14" s="197">
        <v>13500</v>
      </c>
      <c r="I14" s="197">
        <v>13900</v>
      </c>
      <c r="J14" s="166" t="s">
        <v>24</v>
      </c>
      <c r="K14" s="170">
        <v>5200</v>
      </c>
      <c r="L14" s="170">
        <v>5150</v>
      </c>
      <c r="M14" s="170">
        <v>5150</v>
      </c>
    </row>
    <row r="15" spans="1:13" ht="29.25" customHeight="1" x14ac:dyDescent="0.25">
      <c r="A15" s="613"/>
      <c r="B15" s="613"/>
      <c r="C15" s="613"/>
      <c r="D15" s="636"/>
      <c r="E15" s="240" t="s">
        <v>3</v>
      </c>
      <c r="F15" s="197">
        <v>233.5</v>
      </c>
      <c r="G15" s="197">
        <v>100</v>
      </c>
      <c r="H15" s="197">
        <v>50</v>
      </c>
      <c r="I15" s="197">
        <v>50</v>
      </c>
      <c r="J15" s="638" t="s">
        <v>293</v>
      </c>
      <c r="K15" s="625">
        <v>0</v>
      </c>
      <c r="L15" s="625">
        <v>0</v>
      </c>
      <c r="M15" s="625">
        <v>0</v>
      </c>
    </row>
    <row r="16" spans="1:13" ht="30.75" customHeight="1" x14ac:dyDescent="0.25">
      <c r="A16" s="613"/>
      <c r="B16" s="613"/>
      <c r="C16" s="613"/>
      <c r="D16" s="636"/>
      <c r="E16" s="240" t="s">
        <v>21</v>
      </c>
      <c r="F16" s="242">
        <v>715.3</v>
      </c>
      <c r="G16" s="242">
        <v>925.3</v>
      </c>
      <c r="H16" s="242">
        <v>925</v>
      </c>
      <c r="I16" s="242">
        <v>925</v>
      </c>
      <c r="J16" s="643"/>
      <c r="K16" s="626"/>
      <c r="L16" s="626"/>
      <c r="M16" s="626"/>
    </row>
    <row r="17" spans="1:13" ht="25.5" customHeight="1" x14ac:dyDescent="0.25">
      <c r="A17" s="613" t="s">
        <v>150</v>
      </c>
      <c r="B17" s="613" t="s">
        <v>150</v>
      </c>
      <c r="C17" s="613" t="s">
        <v>151</v>
      </c>
      <c r="D17" s="637" t="s">
        <v>683</v>
      </c>
      <c r="E17" s="240" t="s">
        <v>17</v>
      </c>
      <c r="F17" s="197">
        <v>74.2</v>
      </c>
      <c r="G17" s="197">
        <v>59.6</v>
      </c>
      <c r="H17" s="197">
        <v>64</v>
      </c>
      <c r="I17" s="197">
        <v>69</v>
      </c>
      <c r="J17" s="638" t="s">
        <v>311</v>
      </c>
      <c r="K17" s="252" t="s">
        <v>796</v>
      </c>
      <c r="L17" s="252" t="s">
        <v>796</v>
      </c>
      <c r="M17" s="252" t="s">
        <v>796</v>
      </c>
    </row>
    <row r="18" spans="1:13" ht="26.25" customHeight="1" x14ac:dyDescent="0.25">
      <c r="A18" s="613"/>
      <c r="B18" s="613"/>
      <c r="C18" s="613"/>
      <c r="D18" s="637"/>
      <c r="E18" s="240" t="s">
        <v>1</v>
      </c>
      <c r="F18" s="197">
        <v>1551.2</v>
      </c>
      <c r="G18" s="197">
        <v>1654.8</v>
      </c>
      <c r="H18" s="197">
        <v>1950</v>
      </c>
      <c r="I18" s="197">
        <v>2080</v>
      </c>
      <c r="J18" s="639"/>
      <c r="K18" s="189"/>
      <c r="L18" s="189"/>
      <c r="M18" s="189"/>
    </row>
    <row r="19" spans="1:13" ht="21.75" customHeight="1" x14ac:dyDescent="0.25">
      <c r="A19" s="613"/>
      <c r="B19" s="613"/>
      <c r="C19" s="613"/>
      <c r="D19" s="637"/>
      <c r="E19" s="240" t="s">
        <v>21</v>
      </c>
      <c r="F19" s="242">
        <v>180.6</v>
      </c>
      <c r="G19" s="242">
        <v>252</v>
      </c>
      <c r="H19" s="242">
        <v>252</v>
      </c>
      <c r="I19" s="242">
        <v>252</v>
      </c>
      <c r="J19" s="639"/>
      <c r="K19" s="189"/>
      <c r="L19" s="189"/>
      <c r="M19" s="189"/>
    </row>
    <row r="20" spans="1:13" ht="27" customHeight="1" x14ac:dyDescent="0.25">
      <c r="A20" s="613" t="s">
        <v>150</v>
      </c>
      <c r="B20" s="613" t="s">
        <v>150</v>
      </c>
      <c r="C20" s="613" t="s">
        <v>152</v>
      </c>
      <c r="D20" s="636" t="s">
        <v>298</v>
      </c>
      <c r="E20" s="181" t="s">
        <v>17</v>
      </c>
      <c r="F20" s="242">
        <v>374.6</v>
      </c>
      <c r="G20" s="242">
        <v>747.9</v>
      </c>
      <c r="H20" s="242">
        <v>750</v>
      </c>
      <c r="I20" s="242">
        <v>750</v>
      </c>
      <c r="J20" s="621" t="s">
        <v>375</v>
      </c>
      <c r="K20" s="620" t="s">
        <v>376</v>
      </c>
      <c r="L20" s="620" t="s">
        <v>376</v>
      </c>
      <c r="M20" s="620" t="s">
        <v>376</v>
      </c>
    </row>
    <row r="21" spans="1:13" ht="25.5" customHeight="1" x14ac:dyDescent="0.25">
      <c r="A21" s="613"/>
      <c r="B21" s="613"/>
      <c r="C21" s="613"/>
      <c r="D21" s="636"/>
      <c r="E21" s="240" t="s">
        <v>1</v>
      </c>
      <c r="F21" s="242">
        <v>140.30000000000001</v>
      </c>
      <c r="G21" s="242">
        <v>139.6</v>
      </c>
      <c r="H21" s="242">
        <v>165</v>
      </c>
      <c r="I21" s="242">
        <v>171</v>
      </c>
      <c r="J21" s="621"/>
      <c r="K21" s="620"/>
      <c r="L21" s="620"/>
      <c r="M21" s="620"/>
    </row>
    <row r="22" spans="1:13" ht="27.75" customHeight="1" x14ac:dyDescent="0.25">
      <c r="A22" s="613"/>
      <c r="B22" s="613"/>
      <c r="C22" s="613"/>
      <c r="D22" s="636"/>
      <c r="E22" s="240" t="s">
        <v>21</v>
      </c>
      <c r="F22" s="242">
        <v>22.8</v>
      </c>
      <c r="G22" s="242">
        <v>19.399999999999999</v>
      </c>
      <c r="H22" s="242">
        <v>19.5</v>
      </c>
      <c r="I22" s="242">
        <v>19.5</v>
      </c>
      <c r="J22" s="621"/>
      <c r="K22" s="620"/>
      <c r="L22" s="620"/>
      <c r="M22" s="620"/>
    </row>
    <row r="23" spans="1:13" ht="51" customHeight="1" x14ac:dyDescent="0.25">
      <c r="A23" s="241" t="s">
        <v>150</v>
      </c>
      <c r="B23" s="241" t="s">
        <v>150</v>
      </c>
      <c r="C23" s="241" t="s">
        <v>153</v>
      </c>
      <c r="D23" s="244" t="s">
        <v>518</v>
      </c>
      <c r="E23" s="240" t="s">
        <v>17</v>
      </c>
      <c r="F23" s="242">
        <v>9.4</v>
      </c>
      <c r="G23" s="242">
        <v>9.6</v>
      </c>
      <c r="H23" s="242">
        <v>9.6</v>
      </c>
      <c r="I23" s="242">
        <v>9.6</v>
      </c>
      <c r="J23" s="240" t="s">
        <v>206</v>
      </c>
      <c r="K23" s="243">
        <v>370</v>
      </c>
      <c r="L23" s="243">
        <v>370</v>
      </c>
      <c r="M23" s="243">
        <v>370</v>
      </c>
    </row>
    <row r="24" spans="1:13" ht="29.25" customHeight="1" x14ac:dyDescent="0.25">
      <c r="A24" s="237" t="s">
        <v>150</v>
      </c>
      <c r="B24" s="237" t="s">
        <v>150</v>
      </c>
      <c r="C24" s="237" t="s">
        <v>154</v>
      </c>
      <c r="D24" s="599" t="s">
        <v>240</v>
      </c>
      <c r="E24" s="166" t="s">
        <v>17</v>
      </c>
      <c r="F24" s="242">
        <v>262.8</v>
      </c>
      <c r="G24" s="242">
        <v>265</v>
      </c>
      <c r="H24" s="242">
        <v>270</v>
      </c>
      <c r="I24" s="242">
        <v>275</v>
      </c>
      <c r="J24" s="202" t="s">
        <v>219</v>
      </c>
      <c r="K24" s="245">
        <v>66</v>
      </c>
      <c r="L24" s="245">
        <v>70</v>
      </c>
      <c r="M24" s="245">
        <v>70</v>
      </c>
    </row>
    <row r="25" spans="1:13" ht="28.5" customHeight="1" x14ac:dyDescent="0.25">
      <c r="A25" s="238"/>
      <c r="B25" s="238"/>
      <c r="C25" s="238"/>
      <c r="D25" s="601"/>
      <c r="E25" s="166" t="s">
        <v>1</v>
      </c>
      <c r="F25" s="242">
        <v>229.1</v>
      </c>
      <c r="G25" s="242">
        <v>245.1</v>
      </c>
      <c r="H25" s="242">
        <v>283</v>
      </c>
      <c r="I25" s="242">
        <v>303</v>
      </c>
      <c r="J25" s="203"/>
      <c r="K25" s="246"/>
      <c r="L25" s="246"/>
      <c r="M25" s="246"/>
    </row>
    <row r="26" spans="1:13" ht="36" customHeight="1" x14ac:dyDescent="0.25">
      <c r="A26" s="241" t="s">
        <v>150</v>
      </c>
      <c r="B26" s="241" t="s">
        <v>150</v>
      </c>
      <c r="C26" s="241" t="s">
        <v>155</v>
      </c>
      <c r="D26" s="244" t="s">
        <v>168</v>
      </c>
      <c r="E26" s="240" t="s">
        <v>1</v>
      </c>
      <c r="F26" s="242">
        <v>5</v>
      </c>
      <c r="G26" s="242">
        <v>7</v>
      </c>
      <c r="H26" s="242">
        <v>7</v>
      </c>
      <c r="I26" s="242">
        <v>7</v>
      </c>
      <c r="J26" s="37" t="s">
        <v>563</v>
      </c>
      <c r="K26" s="243">
        <v>10</v>
      </c>
      <c r="L26" s="243">
        <v>10</v>
      </c>
      <c r="M26" s="243">
        <v>10</v>
      </c>
    </row>
    <row r="27" spans="1:13" ht="45" customHeight="1" x14ac:dyDescent="0.25">
      <c r="A27" s="241" t="s">
        <v>150</v>
      </c>
      <c r="B27" s="241" t="s">
        <v>150</v>
      </c>
      <c r="C27" s="241" t="s">
        <v>156</v>
      </c>
      <c r="D27" s="244" t="s">
        <v>797</v>
      </c>
      <c r="E27" s="240" t="s">
        <v>1</v>
      </c>
      <c r="F27" s="242">
        <v>69</v>
      </c>
      <c r="G27" s="242">
        <v>95</v>
      </c>
      <c r="H27" s="242">
        <v>100</v>
      </c>
      <c r="I27" s="242">
        <v>120</v>
      </c>
      <c r="J27" s="240" t="s">
        <v>818</v>
      </c>
      <c r="K27" s="243">
        <v>780</v>
      </c>
      <c r="L27" s="243">
        <v>780</v>
      </c>
      <c r="M27" s="243">
        <v>780</v>
      </c>
    </row>
    <row r="28" spans="1:13" ht="45" customHeight="1" x14ac:dyDescent="0.25">
      <c r="A28" s="241" t="s">
        <v>150</v>
      </c>
      <c r="B28" s="241" t="s">
        <v>150</v>
      </c>
      <c r="C28" s="241" t="s">
        <v>157</v>
      </c>
      <c r="D28" s="244" t="s">
        <v>918</v>
      </c>
      <c r="E28" s="251" t="s">
        <v>1</v>
      </c>
      <c r="F28" s="242">
        <v>0</v>
      </c>
      <c r="G28" s="242">
        <v>30.2</v>
      </c>
      <c r="H28" s="242">
        <v>0</v>
      </c>
      <c r="I28" s="242">
        <v>0</v>
      </c>
      <c r="J28" s="240" t="s">
        <v>919</v>
      </c>
      <c r="K28" s="243">
        <v>23</v>
      </c>
      <c r="L28" s="243">
        <v>23</v>
      </c>
      <c r="M28" s="243">
        <v>23</v>
      </c>
    </row>
    <row r="29" spans="1:13" ht="55.5" customHeight="1" x14ac:dyDescent="0.25">
      <c r="A29" s="241" t="s">
        <v>150</v>
      </c>
      <c r="B29" s="241" t="s">
        <v>150</v>
      </c>
      <c r="C29" s="241" t="s">
        <v>158</v>
      </c>
      <c r="D29" s="166" t="s">
        <v>567</v>
      </c>
      <c r="E29" s="240" t="s">
        <v>1</v>
      </c>
      <c r="F29" s="242">
        <v>98</v>
      </c>
      <c r="G29" s="242">
        <v>98.9</v>
      </c>
      <c r="H29" s="242">
        <v>100</v>
      </c>
      <c r="I29" s="242">
        <v>105</v>
      </c>
      <c r="J29" s="240" t="s">
        <v>372</v>
      </c>
      <c r="K29" s="243">
        <v>247</v>
      </c>
      <c r="L29" s="243">
        <v>250</v>
      </c>
      <c r="M29" s="243">
        <v>250</v>
      </c>
    </row>
    <row r="30" spans="1:13" ht="34.5" customHeight="1" x14ac:dyDescent="0.25">
      <c r="A30" s="237" t="s">
        <v>150</v>
      </c>
      <c r="B30" s="237" t="s">
        <v>150</v>
      </c>
      <c r="C30" s="237" t="s">
        <v>159</v>
      </c>
      <c r="D30" s="195" t="s">
        <v>519</v>
      </c>
      <c r="E30" s="240" t="s">
        <v>17</v>
      </c>
      <c r="F30" s="242">
        <v>155.80000000000001</v>
      </c>
      <c r="G30" s="242">
        <v>52.1</v>
      </c>
      <c r="H30" s="242">
        <v>100</v>
      </c>
      <c r="I30" s="242">
        <v>100</v>
      </c>
      <c r="J30" s="195" t="s">
        <v>520</v>
      </c>
      <c r="K30" s="245">
        <v>7</v>
      </c>
      <c r="L30" s="245">
        <v>12</v>
      </c>
      <c r="M30" s="245">
        <v>12</v>
      </c>
    </row>
    <row r="31" spans="1:13" ht="38.25" customHeight="1" x14ac:dyDescent="0.25">
      <c r="A31" s="237" t="s">
        <v>150</v>
      </c>
      <c r="B31" s="237" t="s">
        <v>150</v>
      </c>
      <c r="C31" s="237" t="s">
        <v>160</v>
      </c>
      <c r="D31" s="239" t="s">
        <v>495</v>
      </c>
      <c r="E31" s="251" t="s">
        <v>1</v>
      </c>
      <c r="F31" s="242">
        <v>50</v>
      </c>
      <c r="G31" s="242">
        <v>50</v>
      </c>
      <c r="H31" s="242">
        <v>50</v>
      </c>
      <c r="I31" s="242">
        <v>50</v>
      </c>
      <c r="J31" s="437" t="s">
        <v>398</v>
      </c>
      <c r="K31" s="245">
        <v>36</v>
      </c>
      <c r="L31" s="245">
        <v>36</v>
      </c>
      <c r="M31" s="245">
        <v>36</v>
      </c>
    </row>
    <row r="32" spans="1:13" ht="45.75" customHeight="1" x14ac:dyDescent="0.25">
      <c r="A32" s="241" t="s">
        <v>150</v>
      </c>
      <c r="B32" s="241" t="s">
        <v>150</v>
      </c>
      <c r="C32" s="241" t="s">
        <v>161</v>
      </c>
      <c r="D32" s="244" t="s">
        <v>336</v>
      </c>
      <c r="E32" s="251" t="s">
        <v>1</v>
      </c>
      <c r="F32" s="242">
        <v>14</v>
      </c>
      <c r="G32" s="242">
        <v>17</v>
      </c>
      <c r="H32" s="242">
        <v>17</v>
      </c>
      <c r="I32" s="242">
        <v>17</v>
      </c>
      <c r="J32" s="240" t="s">
        <v>108</v>
      </c>
      <c r="K32" s="243">
        <v>150</v>
      </c>
      <c r="L32" s="243">
        <v>150</v>
      </c>
      <c r="M32" s="243">
        <v>150</v>
      </c>
    </row>
    <row r="33" spans="1:13" ht="37.5" customHeight="1" x14ac:dyDescent="0.25">
      <c r="A33" s="241" t="s">
        <v>150</v>
      </c>
      <c r="B33" s="241" t="s">
        <v>150</v>
      </c>
      <c r="C33" s="241" t="s">
        <v>20</v>
      </c>
      <c r="D33" s="244" t="s">
        <v>819</v>
      </c>
      <c r="E33" s="251" t="s">
        <v>3</v>
      </c>
      <c r="F33" s="242">
        <v>0</v>
      </c>
      <c r="G33" s="242">
        <v>250</v>
      </c>
      <c r="H33" s="242">
        <v>1000</v>
      </c>
      <c r="I33" s="242">
        <v>1250</v>
      </c>
      <c r="J33" s="240" t="s">
        <v>824</v>
      </c>
      <c r="K33" s="243">
        <v>16</v>
      </c>
      <c r="L33" s="243">
        <v>16</v>
      </c>
      <c r="M33" s="243">
        <v>16</v>
      </c>
    </row>
    <row r="34" spans="1:13" ht="46.5" customHeight="1" x14ac:dyDescent="0.25">
      <c r="A34" s="241" t="s">
        <v>150</v>
      </c>
      <c r="B34" s="241" t="s">
        <v>150</v>
      </c>
      <c r="C34" s="241" t="s">
        <v>2</v>
      </c>
      <c r="D34" s="244" t="s">
        <v>908</v>
      </c>
      <c r="E34" s="240" t="s">
        <v>1</v>
      </c>
      <c r="F34" s="242">
        <v>1.6</v>
      </c>
      <c r="G34" s="242">
        <v>20</v>
      </c>
      <c r="H34" s="242">
        <v>20</v>
      </c>
      <c r="I34" s="242">
        <v>20</v>
      </c>
      <c r="J34" s="244" t="s">
        <v>380</v>
      </c>
      <c r="K34" s="188" t="s">
        <v>103</v>
      </c>
      <c r="L34" s="188" t="s">
        <v>103</v>
      </c>
      <c r="M34" s="188" t="s">
        <v>103</v>
      </c>
    </row>
    <row r="35" spans="1:13" ht="24.75" customHeight="1" x14ac:dyDescent="0.25">
      <c r="A35" s="613" t="s">
        <v>150</v>
      </c>
      <c r="B35" s="613" t="s">
        <v>150</v>
      </c>
      <c r="C35" s="613" t="s">
        <v>9</v>
      </c>
      <c r="D35" s="637" t="s">
        <v>399</v>
      </c>
      <c r="E35" s="251" t="s">
        <v>1</v>
      </c>
      <c r="F35" s="242">
        <v>152.19999999999999</v>
      </c>
      <c r="G35" s="46">
        <v>178.7</v>
      </c>
      <c r="H35" s="242">
        <v>189</v>
      </c>
      <c r="I35" s="242">
        <v>193</v>
      </c>
      <c r="J35" s="621" t="s">
        <v>221</v>
      </c>
      <c r="K35" s="620">
        <v>27</v>
      </c>
      <c r="L35" s="620">
        <v>27</v>
      </c>
      <c r="M35" s="620">
        <v>27</v>
      </c>
    </row>
    <row r="36" spans="1:13" ht="24" customHeight="1" x14ac:dyDescent="0.25">
      <c r="A36" s="613"/>
      <c r="B36" s="613"/>
      <c r="C36" s="613"/>
      <c r="D36" s="637"/>
      <c r="E36" s="251" t="s">
        <v>17</v>
      </c>
      <c r="F36" s="242">
        <v>8.1</v>
      </c>
      <c r="G36" s="242">
        <v>0</v>
      </c>
      <c r="H36" s="242">
        <v>0</v>
      </c>
      <c r="I36" s="242">
        <v>0</v>
      </c>
      <c r="J36" s="621"/>
      <c r="K36" s="620"/>
      <c r="L36" s="620"/>
      <c r="M36" s="620"/>
    </row>
    <row r="37" spans="1:13" ht="27.75" customHeight="1" x14ac:dyDescent="0.25">
      <c r="A37" s="241" t="s">
        <v>150</v>
      </c>
      <c r="B37" s="241" t="s">
        <v>150</v>
      </c>
      <c r="C37" s="241" t="s">
        <v>5</v>
      </c>
      <c r="D37" s="244" t="s">
        <v>230</v>
      </c>
      <c r="E37" s="251" t="s">
        <v>1</v>
      </c>
      <c r="F37" s="242">
        <v>3</v>
      </c>
      <c r="G37" s="242">
        <v>3</v>
      </c>
      <c r="H37" s="242">
        <v>3</v>
      </c>
      <c r="I37" s="242">
        <v>3</v>
      </c>
      <c r="J37" s="240" t="s">
        <v>207</v>
      </c>
      <c r="K37" s="243">
        <v>1</v>
      </c>
      <c r="L37" s="243">
        <v>1</v>
      </c>
      <c r="M37" s="243">
        <v>1</v>
      </c>
    </row>
    <row r="38" spans="1:13" ht="16.5" customHeight="1" x14ac:dyDescent="0.25">
      <c r="A38" s="209" t="s">
        <v>150</v>
      </c>
      <c r="B38" s="209" t="s">
        <v>150</v>
      </c>
      <c r="C38" s="640" t="s">
        <v>142</v>
      </c>
      <c r="D38" s="640"/>
      <c r="E38" s="640"/>
      <c r="F38" s="84">
        <f>SUM(F12:F37)</f>
        <v>31489.69999999999</v>
      </c>
      <c r="G38" s="84">
        <f>SUM(G12:G37)</f>
        <v>34851.099999999991</v>
      </c>
      <c r="H38" s="84">
        <f>SUM(H12:H37)</f>
        <v>38814.1</v>
      </c>
      <c r="I38" s="84">
        <f>SUM(I12:I37)</f>
        <v>40319.1</v>
      </c>
      <c r="J38" s="243"/>
      <c r="K38" s="56"/>
      <c r="L38" s="56"/>
      <c r="M38" s="56"/>
    </row>
    <row r="39" spans="1:13" ht="17.25" customHeight="1" x14ac:dyDescent="0.25">
      <c r="A39" s="209" t="s">
        <v>150</v>
      </c>
      <c r="B39" s="628" t="s">
        <v>109</v>
      </c>
      <c r="C39" s="628"/>
      <c r="D39" s="628"/>
      <c r="E39" s="628"/>
      <c r="F39" s="84">
        <f t="shared" ref="F39:I39" si="0">+F38</f>
        <v>31489.69999999999</v>
      </c>
      <c r="G39" s="84">
        <f t="shared" si="0"/>
        <v>34851.099999999991</v>
      </c>
      <c r="H39" s="84">
        <f t="shared" si="0"/>
        <v>38814.1</v>
      </c>
      <c r="I39" s="84">
        <f t="shared" si="0"/>
        <v>40319.1</v>
      </c>
      <c r="J39" s="243"/>
      <c r="K39" s="64"/>
      <c r="L39" s="64"/>
      <c r="M39" s="64"/>
    </row>
    <row r="40" spans="1:13" ht="17.25" hidden="1" customHeight="1" x14ac:dyDescent="0.25">
      <c r="A40" s="51"/>
      <c r="B40" s="51"/>
      <c r="C40" s="51"/>
      <c r="D40" s="250"/>
      <c r="E40" s="251" t="s">
        <v>1</v>
      </c>
      <c r="F40" s="242">
        <f>+F37+F35+F34+F32+F31+F29+F27+F26+F25+F21+F18+F14</f>
        <v>11987.5</v>
      </c>
      <c r="G40" s="242">
        <f>+G37+G35+G34+G32+G31+G29+G27+G26+G25+G21+G18+G14</f>
        <v>13980.800000000001</v>
      </c>
      <c r="H40" s="242">
        <f>+H37+H35+H34+H32+H31+H29+H27+H26+H25+H21+H18+H14</f>
        <v>16384</v>
      </c>
      <c r="I40" s="242">
        <f>+I37+I35+I34+I32+I31+I29+I27+I26+I25+I21+I18+I14</f>
        <v>16969</v>
      </c>
      <c r="J40" s="243"/>
      <c r="K40" s="64"/>
      <c r="L40" s="64"/>
      <c r="M40" s="64"/>
    </row>
    <row r="41" spans="1:13" ht="17.25" hidden="1" customHeight="1" x14ac:dyDescent="0.25">
      <c r="A41" s="51"/>
      <c r="B41" s="51"/>
      <c r="C41" s="51"/>
      <c r="D41" s="250"/>
      <c r="E41" s="251" t="s">
        <v>17</v>
      </c>
      <c r="F41" s="242" t="e">
        <f>+F36+#REF!+F30+F24+F23+F20+F17+F12</f>
        <v>#REF!</v>
      </c>
      <c r="G41" s="242" t="e">
        <f>+G36+#REF!+G30+G24+G23+G20+G17+G12</f>
        <v>#REF!</v>
      </c>
      <c r="H41" s="242" t="e">
        <f>+H36+#REF!+H30+H24+H23+H20+H17+H12</f>
        <v>#REF!</v>
      </c>
      <c r="I41" s="242" t="e">
        <f>+I36+#REF!+I30+I24+I23+I20+I17+I12</f>
        <v>#REF!</v>
      </c>
      <c r="J41" s="243"/>
      <c r="K41" s="64"/>
      <c r="L41" s="64"/>
      <c r="M41" s="64"/>
    </row>
    <row r="42" spans="1:13" ht="17.25" hidden="1" customHeight="1" x14ac:dyDescent="0.25">
      <c r="A42" s="51"/>
      <c r="B42" s="51"/>
      <c r="C42" s="51"/>
      <c r="D42" s="250"/>
      <c r="E42" s="251" t="s">
        <v>3</v>
      </c>
      <c r="F42" s="242" t="e">
        <f>+#REF!+F15</f>
        <v>#REF!</v>
      </c>
      <c r="G42" s="242" t="e">
        <f>+#REF!+G15</f>
        <v>#REF!</v>
      </c>
      <c r="H42" s="242" t="e">
        <f>+#REF!+H15</f>
        <v>#REF!</v>
      </c>
      <c r="I42" s="242" t="e">
        <f>+#REF!+I15</f>
        <v>#REF!</v>
      </c>
      <c r="J42" s="243"/>
      <c r="K42" s="64"/>
      <c r="L42" s="64"/>
      <c r="M42" s="64"/>
    </row>
    <row r="43" spans="1:13" ht="17.25" hidden="1" customHeight="1" x14ac:dyDescent="0.25">
      <c r="A43" s="51"/>
      <c r="B43" s="51"/>
      <c r="C43" s="51"/>
      <c r="D43" s="250"/>
      <c r="E43" s="251" t="s">
        <v>4</v>
      </c>
      <c r="F43" s="242"/>
      <c r="G43" s="242"/>
      <c r="H43" s="242"/>
      <c r="I43" s="242"/>
      <c r="J43" s="243"/>
      <c r="K43" s="64"/>
      <c r="L43" s="64"/>
      <c r="M43" s="64"/>
    </row>
    <row r="44" spans="1:13" ht="17.25" hidden="1" customHeight="1" x14ac:dyDescent="0.25">
      <c r="A44" s="51"/>
      <c r="B44" s="51"/>
      <c r="C44" s="51"/>
      <c r="D44" s="250"/>
      <c r="E44" s="251" t="s">
        <v>21</v>
      </c>
      <c r="F44" s="242">
        <f>+F22+F19+F16</f>
        <v>918.69999999999993</v>
      </c>
      <c r="G44" s="242">
        <f>+G22+G19+G16</f>
        <v>1196.6999999999998</v>
      </c>
      <c r="H44" s="242">
        <f>+H22+H19+H16</f>
        <v>1196.5</v>
      </c>
      <c r="I44" s="242">
        <f>+I22+I19+I16</f>
        <v>1196.5</v>
      </c>
      <c r="J44" s="243"/>
      <c r="K44" s="64"/>
      <c r="L44" s="64"/>
      <c r="M44" s="64"/>
    </row>
    <row r="45" spans="1:13" ht="22.5" customHeight="1" x14ac:dyDescent="0.25">
      <c r="A45" s="51" t="s">
        <v>151</v>
      </c>
      <c r="B45" s="623" t="s">
        <v>373</v>
      </c>
      <c r="C45" s="623"/>
      <c r="D45" s="623"/>
      <c r="E45" s="623"/>
      <c r="F45" s="623"/>
      <c r="G45" s="623"/>
      <c r="H45" s="623"/>
      <c r="I45" s="623"/>
      <c r="J45" s="623"/>
      <c r="K45" s="63"/>
      <c r="L45" s="63"/>
      <c r="M45" s="63"/>
    </row>
    <row r="46" spans="1:13" ht="20.25" customHeight="1" x14ac:dyDescent="0.25">
      <c r="A46" s="51" t="s">
        <v>151</v>
      </c>
      <c r="B46" s="51" t="s">
        <v>150</v>
      </c>
      <c r="C46" s="623" t="s">
        <v>374</v>
      </c>
      <c r="D46" s="623"/>
      <c r="E46" s="623"/>
      <c r="F46" s="623"/>
      <c r="G46" s="623"/>
      <c r="H46" s="623"/>
      <c r="I46" s="623"/>
      <c r="J46" s="623"/>
      <c r="K46" s="63"/>
      <c r="L46" s="63"/>
      <c r="M46" s="63"/>
    </row>
    <row r="47" spans="1:13" ht="18.75" customHeight="1" x14ac:dyDescent="0.25">
      <c r="A47" s="613" t="s">
        <v>151</v>
      </c>
      <c r="B47" s="613" t="s">
        <v>150</v>
      </c>
      <c r="C47" s="627" t="s">
        <v>150</v>
      </c>
      <c r="D47" s="610" t="s">
        <v>335</v>
      </c>
      <c r="E47" s="240" t="s">
        <v>17</v>
      </c>
      <c r="F47" s="242">
        <v>855</v>
      </c>
      <c r="G47" s="242">
        <v>353</v>
      </c>
      <c r="H47" s="242">
        <v>0</v>
      </c>
      <c r="I47" s="242">
        <v>0</v>
      </c>
      <c r="J47" s="610" t="s">
        <v>185</v>
      </c>
      <c r="K47" s="620">
        <v>100</v>
      </c>
      <c r="L47" s="620">
        <v>100</v>
      </c>
      <c r="M47" s="620">
        <v>100</v>
      </c>
    </row>
    <row r="48" spans="1:13" ht="21" customHeight="1" x14ac:dyDescent="0.25">
      <c r="A48" s="613"/>
      <c r="B48" s="613"/>
      <c r="C48" s="627"/>
      <c r="D48" s="610"/>
      <c r="E48" s="240" t="s">
        <v>1</v>
      </c>
      <c r="F48" s="242">
        <v>57.2</v>
      </c>
      <c r="G48" s="242">
        <v>100</v>
      </c>
      <c r="H48" s="242">
        <v>600</v>
      </c>
      <c r="I48" s="242">
        <v>600</v>
      </c>
      <c r="J48" s="610"/>
      <c r="K48" s="620"/>
      <c r="L48" s="620"/>
      <c r="M48" s="620"/>
    </row>
    <row r="49" spans="1:13" ht="50.25" customHeight="1" x14ac:dyDescent="0.25">
      <c r="A49" s="269" t="s">
        <v>151</v>
      </c>
      <c r="B49" s="269" t="s">
        <v>150</v>
      </c>
      <c r="C49" s="269" t="s">
        <v>151</v>
      </c>
      <c r="D49" s="202" t="s">
        <v>342</v>
      </c>
      <c r="E49" s="240" t="s">
        <v>1</v>
      </c>
      <c r="F49" s="242">
        <v>30</v>
      </c>
      <c r="G49" s="242">
        <v>20</v>
      </c>
      <c r="H49" s="242">
        <v>50</v>
      </c>
      <c r="I49" s="242">
        <v>50</v>
      </c>
      <c r="J49" s="166" t="s">
        <v>377</v>
      </c>
      <c r="K49" s="210">
        <v>100</v>
      </c>
      <c r="L49" s="210">
        <v>100</v>
      </c>
      <c r="M49" s="210">
        <v>100</v>
      </c>
    </row>
    <row r="50" spans="1:13" ht="18" customHeight="1" x14ac:dyDescent="0.25">
      <c r="A50" s="613" t="s">
        <v>151</v>
      </c>
      <c r="B50" s="613" t="s">
        <v>150</v>
      </c>
      <c r="C50" s="613" t="s">
        <v>152</v>
      </c>
      <c r="D50" s="621" t="s">
        <v>166</v>
      </c>
      <c r="E50" s="240" t="s">
        <v>1</v>
      </c>
      <c r="F50" s="197">
        <v>86.7</v>
      </c>
      <c r="G50" s="197">
        <v>89</v>
      </c>
      <c r="H50" s="197">
        <v>0</v>
      </c>
      <c r="I50" s="197">
        <v>0</v>
      </c>
      <c r="J50" s="621" t="s">
        <v>507</v>
      </c>
      <c r="K50" s="620">
        <v>100</v>
      </c>
      <c r="L50" s="620"/>
      <c r="M50" s="620"/>
    </row>
    <row r="51" spans="1:13" ht="18.75" customHeight="1" x14ac:dyDescent="0.25">
      <c r="A51" s="613"/>
      <c r="B51" s="613"/>
      <c r="C51" s="613"/>
      <c r="D51" s="621"/>
      <c r="E51" s="240" t="s">
        <v>14</v>
      </c>
      <c r="F51" s="197">
        <v>0</v>
      </c>
      <c r="G51" s="197">
        <v>260</v>
      </c>
      <c r="H51" s="197">
        <v>0</v>
      </c>
      <c r="I51" s="197">
        <v>0</v>
      </c>
      <c r="J51" s="621"/>
      <c r="K51" s="620"/>
      <c r="L51" s="620"/>
      <c r="M51" s="620"/>
    </row>
    <row r="52" spans="1:13" ht="21.75" customHeight="1" x14ac:dyDescent="0.25">
      <c r="A52" s="613"/>
      <c r="B52" s="613"/>
      <c r="C52" s="613"/>
      <c r="D52" s="621"/>
      <c r="E52" s="240" t="s">
        <v>3</v>
      </c>
      <c r="F52" s="197">
        <v>56.1</v>
      </c>
      <c r="G52" s="197">
        <v>22.4</v>
      </c>
      <c r="H52" s="197">
        <v>0</v>
      </c>
      <c r="I52" s="197">
        <v>0</v>
      </c>
      <c r="J52" s="621"/>
      <c r="K52" s="620"/>
      <c r="L52" s="620"/>
      <c r="M52" s="620"/>
    </row>
    <row r="53" spans="1:13" ht="21.75" customHeight="1" x14ac:dyDescent="0.25">
      <c r="A53" s="613"/>
      <c r="B53" s="613"/>
      <c r="C53" s="613"/>
      <c r="D53" s="621"/>
      <c r="E53" s="240" t="s">
        <v>4</v>
      </c>
      <c r="F53" s="197">
        <v>5</v>
      </c>
      <c r="G53" s="197">
        <v>1.9</v>
      </c>
      <c r="H53" s="197">
        <v>0</v>
      </c>
      <c r="I53" s="197">
        <v>0</v>
      </c>
      <c r="J53" s="621"/>
      <c r="K53" s="620"/>
      <c r="L53" s="620"/>
      <c r="M53" s="620"/>
    </row>
    <row r="54" spans="1:13" ht="42" customHeight="1" x14ac:dyDescent="0.25">
      <c r="A54" s="241" t="s">
        <v>151</v>
      </c>
      <c r="B54" s="241" t="s">
        <v>150</v>
      </c>
      <c r="C54" s="249" t="s">
        <v>153</v>
      </c>
      <c r="D54" s="166" t="s">
        <v>557</v>
      </c>
      <c r="E54" s="200" t="s">
        <v>1</v>
      </c>
      <c r="F54" s="242">
        <v>94.2</v>
      </c>
      <c r="G54" s="242">
        <v>50</v>
      </c>
      <c r="H54" s="242">
        <v>100</v>
      </c>
      <c r="I54" s="242">
        <v>100</v>
      </c>
      <c r="J54" s="166" t="s">
        <v>218</v>
      </c>
      <c r="K54" s="243">
        <v>2</v>
      </c>
      <c r="L54" s="243">
        <v>4</v>
      </c>
      <c r="M54" s="243">
        <v>4</v>
      </c>
    </row>
    <row r="55" spans="1:13" ht="45.75" customHeight="1" x14ac:dyDescent="0.25">
      <c r="A55" s="237" t="s">
        <v>151</v>
      </c>
      <c r="B55" s="237" t="s">
        <v>150</v>
      </c>
      <c r="C55" s="253" t="s">
        <v>154</v>
      </c>
      <c r="D55" s="195" t="s">
        <v>496</v>
      </c>
      <c r="E55" s="240" t="s">
        <v>1</v>
      </c>
      <c r="F55" s="242">
        <v>50</v>
      </c>
      <c r="G55" s="242">
        <v>30</v>
      </c>
      <c r="H55" s="242">
        <v>50</v>
      </c>
      <c r="I55" s="242">
        <v>50</v>
      </c>
      <c r="J55" s="195" t="s">
        <v>594</v>
      </c>
      <c r="K55" s="252" t="s">
        <v>12</v>
      </c>
      <c r="L55" s="252" t="s">
        <v>474</v>
      </c>
      <c r="M55" s="252" t="s">
        <v>474</v>
      </c>
    </row>
    <row r="56" spans="1:13" ht="35.25" customHeight="1" x14ac:dyDescent="0.25">
      <c r="A56" s="237" t="s">
        <v>151</v>
      </c>
      <c r="B56" s="237" t="s">
        <v>150</v>
      </c>
      <c r="C56" s="237" t="s">
        <v>155</v>
      </c>
      <c r="D56" s="195" t="s">
        <v>462</v>
      </c>
      <c r="E56" s="240" t="s">
        <v>1</v>
      </c>
      <c r="F56" s="242">
        <v>20</v>
      </c>
      <c r="G56" s="242">
        <v>50</v>
      </c>
      <c r="H56" s="242">
        <v>50</v>
      </c>
      <c r="I56" s="242">
        <v>50</v>
      </c>
      <c r="J56" s="195" t="s">
        <v>464</v>
      </c>
      <c r="K56" s="252" t="s">
        <v>192</v>
      </c>
      <c r="L56" s="252" t="s">
        <v>192</v>
      </c>
      <c r="M56" s="252" t="s">
        <v>192</v>
      </c>
    </row>
    <row r="57" spans="1:13" ht="36" customHeight="1" x14ac:dyDescent="0.25">
      <c r="A57" s="241" t="s">
        <v>151</v>
      </c>
      <c r="B57" s="241" t="s">
        <v>150</v>
      </c>
      <c r="C57" s="241" t="s">
        <v>156</v>
      </c>
      <c r="D57" s="244" t="s">
        <v>593</v>
      </c>
      <c r="E57" s="240" t="s">
        <v>1</v>
      </c>
      <c r="F57" s="242">
        <v>40.4</v>
      </c>
      <c r="G57" s="242">
        <v>5</v>
      </c>
      <c r="H57" s="242">
        <v>15</v>
      </c>
      <c r="I57" s="242">
        <v>100</v>
      </c>
      <c r="J57" s="244" t="s">
        <v>49</v>
      </c>
      <c r="K57" s="188" t="s">
        <v>186</v>
      </c>
      <c r="L57" s="188" t="s">
        <v>186</v>
      </c>
      <c r="M57" s="188" t="s">
        <v>186</v>
      </c>
    </row>
    <row r="58" spans="1:13" ht="46.5" customHeight="1" x14ac:dyDescent="0.25">
      <c r="A58" s="253" t="s">
        <v>151</v>
      </c>
      <c r="B58" s="253" t="s">
        <v>150</v>
      </c>
      <c r="C58" s="253" t="s">
        <v>157</v>
      </c>
      <c r="D58" s="239" t="s">
        <v>856</v>
      </c>
      <c r="E58" s="240" t="s">
        <v>1</v>
      </c>
      <c r="F58" s="242">
        <v>20.6</v>
      </c>
      <c r="G58" s="242">
        <v>18</v>
      </c>
      <c r="H58" s="242">
        <v>40</v>
      </c>
      <c r="I58" s="242">
        <v>40</v>
      </c>
      <c r="J58" s="239" t="s">
        <v>205</v>
      </c>
      <c r="K58" s="252" t="s">
        <v>192</v>
      </c>
      <c r="L58" s="252" t="s">
        <v>103</v>
      </c>
      <c r="M58" s="252" t="s">
        <v>103</v>
      </c>
    </row>
    <row r="59" spans="1:13" ht="34.5" customHeight="1" x14ac:dyDescent="0.25">
      <c r="A59" s="253" t="s">
        <v>151</v>
      </c>
      <c r="B59" s="253" t="s">
        <v>150</v>
      </c>
      <c r="C59" s="253" t="s">
        <v>158</v>
      </c>
      <c r="D59" s="98" t="s">
        <v>329</v>
      </c>
      <c r="E59" s="240" t="s">
        <v>1</v>
      </c>
      <c r="F59" s="242">
        <v>0</v>
      </c>
      <c r="G59" s="242">
        <v>0</v>
      </c>
      <c r="H59" s="242">
        <v>0</v>
      </c>
      <c r="I59" s="242">
        <v>15</v>
      </c>
      <c r="J59" s="239" t="s">
        <v>379</v>
      </c>
      <c r="K59" s="101"/>
      <c r="L59" s="101"/>
      <c r="M59" s="101" t="s">
        <v>192</v>
      </c>
    </row>
    <row r="60" spans="1:13" ht="23.25" customHeight="1" x14ac:dyDescent="0.25">
      <c r="A60" s="618" t="s">
        <v>151</v>
      </c>
      <c r="B60" s="614" t="s">
        <v>150</v>
      </c>
      <c r="C60" s="618" t="s">
        <v>159</v>
      </c>
      <c r="D60" s="618" t="s">
        <v>640</v>
      </c>
      <c r="E60" s="240" t="s">
        <v>1</v>
      </c>
      <c r="F60" s="242">
        <v>5</v>
      </c>
      <c r="G60" s="242">
        <v>11</v>
      </c>
      <c r="H60" s="242">
        <v>0</v>
      </c>
      <c r="I60" s="242">
        <v>0</v>
      </c>
      <c r="J60" s="599" t="s">
        <v>641</v>
      </c>
      <c r="K60" s="614" t="s">
        <v>192</v>
      </c>
      <c r="L60" s="614"/>
      <c r="M60" s="614"/>
    </row>
    <row r="61" spans="1:13" ht="21.75" customHeight="1" x14ac:dyDescent="0.25">
      <c r="A61" s="619"/>
      <c r="B61" s="616"/>
      <c r="C61" s="619"/>
      <c r="D61" s="619"/>
      <c r="E61" s="240" t="s">
        <v>13</v>
      </c>
      <c r="F61" s="242">
        <v>5</v>
      </c>
      <c r="G61" s="242">
        <v>6</v>
      </c>
      <c r="H61" s="242">
        <v>0</v>
      </c>
      <c r="I61" s="242">
        <v>0</v>
      </c>
      <c r="J61" s="601"/>
      <c r="K61" s="616"/>
      <c r="L61" s="616"/>
      <c r="M61" s="616"/>
    </row>
    <row r="62" spans="1:13" ht="22.5" customHeight="1" x14ac:dyDescent="0.25">
      <c r="A62" s="602" t="s">
        <v>151</v>
      </c>
      <c r="B62" s="602" t="s">
        <v>150</v>
      </c>
      <c r="C62" s="602" t="s">
        <v>160</v>
      </c>
      <c r="D62" s="599" t="s">
        <v>807</v>
      </c>
      <c r="E62" s="240" t="s">
        <v>1</v>
      </c>
      <c r="F62" s="242">
        <v>0</v>
      </c>
      <c r="G62" s="242">
        <v>15.7</v>
      </c>
      <c r="H62" s="242">
        <v>0</v>
      </c>
      <c r="I62" s="242">
        <v>0</v>
      </c>
      <c r="J62" s="599" t="s">
        <v>808</v>
      </c>
      <c r="K62" s="602" t="s">
        <v>192</v>
      </c>
      <c r="L62" s="602"/>
      <c r="M62" s="602"/>
    </row>
    <row r="63" spans="1:13" ht="21.75" customHeight="1" x14ac:dyDescent="0.25">
      <c r="A63" s="604"/>
      <c r="B63" s="604"/>
      <c r="C63" s="604"/>
      <c r="D63" s="601"/>
      <c r="E63" s="240" t="s">
        <v>17</v>
      </c>
      <c r="F63" s="242">
        <v>0</v>
      </c>
      <c r="G63" s="242">
        <v>62.6</v>
      </c>
      <c r="H63" s="242">
        <v>0</v>
      </c>
      <c r="I63" s="242">
        <v>0</v>
      </c>
      <c r="J63" s="601"/>
      <c r="K63" s="604"/>
      <c r="L63" s="604"/>
      <c r="M63" s="604"/>
    </row>
    <row r="64" spans="1:13" ht="19.5" customHeight="1" x14ac:dyDescent="0.25">
      <c r="A64" s="602" t="s">
        <v>151</v>
      </c>
      <c r="B64" s="602" t="s">
        <v>150</v>
      </c>
      <c r="C64" s="602" t="s">
        <v>161</v>
      </c>
      <c r="D64" s="599" t="s">
        <v>810</v>
      </c>
      <c r="E64" s="240" t="s">
        <v>14</v>
      </c>
      <c r="F64" s="242">
        <v>0</v>
      </c>
      <c r="G64" s="242">
        <v>426</v>
      </c>
      <c r="H64" s="242">
        <v>0</v>
      </c>
      <c r="I64" s="242">
        <v>0</v>
      </c>
      <c r="J64" s="599" t="s">
        <v>813</v>
      </c>
      <c r="K64" s="602" t="s">
        <v>812</v>
      </c>
      <c r="L64" s="602" t="s">
        <v>186</v>
      </c>
      <c r="M64" s="602"/>
    </row>
    <row r="65" spans="1:13" ht="19.5" customHeight="1" x14ac:dyDescent="0.25">
      <c r="A65" s="603"/>
      <c r="B65" s="603"/>
      <c r="C65" s="603"/>
      <c r="D65" s="600"/>
      <c r="E65" s="240" t="s">
        <v>1</v>
      </c>
      <c r="F65" s="242">
        <v>0</v>
      </c>
      <c r="G65" s="242">
        <v>0</v>
      </c>
      <c r="H65" s="242">
        <v>340</v>
      </c>
      <c r="I65" s="242">
        <v>0</v>
      </c>
      <c r="J65" s="600"/>
      <c r="K65" s="603"/>
      <c r="L65" s="603"/>
      <c r="M65" s="603"/>
    </row>
    <row r="66" spans="1:13" ht="19.5" customHeight="1" x14ac:dyDescent="0.25">
      <c r="A66" s="604"/>
      <c r="B66" s="604"/>
      <c r="C66" s="604"/>
      <c r="D66" s="601"/>
      <c r="E66" s="240" t="s">
        <v>3</v>
      </c>
      <c r="F66" s="242">
        <v>0</v>
      </c>
      <c r="G66" s="242">
        <v>426</v>
      </c>
      <c r="H66" s="242">
        <v>0</v>
      </c>
      <c r="I66" s="242">
        <v>0</v>
      </c>
      <c r="J66" s="601"/>
      <c r="K66" s="604"/>
      <c r="L66" s="604"/>
      <c r="M66" s="604"/>
    </row>
    <row r="67" spans="1:13" ht="18.75" customHeight="1" x14ac:dyDescent="0.25">
      <c r="A67" s="602" t="s">
        <v>151</v>
      </c>
      <c r="B67" s="602" t="s">
        <v>150</v>
      </c>
      <c r="C67" s="602" t="s">
        <v>20</v>
      </c>
      <c r="D67" s="599" t="s">
        <v>811</v>
      </c>
      <c r="E67" s="240" t="s">
        <v>14</v>
      </c>
      <c r="F67" s="242">
        <v>0</v>
      </c>
      <c r="G67" s="242">
        <v>532</v>
      </c>
      <c r="H67" s="242">
        <v>0</v>
      </c>
      <c r="I67" s="242">
        <v>0</v>
      </c>
      <c r="J67" s="599" t="s">
        <v>813</v>
      </c>
      <c r="K67" s="602" t="s">
        <v>812</v>
      </c>
      <c r="L67" s="602" t="s">
        <v>186</v>
      </c>
      <c r="M67" s="602"/>
    </row>
    <row r="68" spans="1:13" ht="18.75" customHeight="1" x14ac:dyDescent="0.25">
      <c r="A68" s="603"/>
      <c r="B68" s="603"/>
      <c r="C68" s="603"/>
      <c r="D68" s="600"/>
      <c r="E68" s="240" t="s">
        <v>1</v>
      </c>
      <c r="F68" s="242">
        <v>0</v>
      </c>
      <c r="G68" s="242">
        <v>0</v>
      </c>
      <c r="H68" s="242">
        <v>500</v>
      </c>
      <c r="I68" s="242">
        <v>400</v>
      </c>
      <c r="J68" s="600"/>
      <c r="K68" s="603"/>
      <c r="L68" s="603"/>
      <c r="M68" s="603"/>
    </row>
    <row r="69" spans="1:13" ht="18.75" customHeight="1" x14ac:dyDescent="0.25">
      <c r="A69" s="604"/>
      <c r="B69" s="604"/>
      <c r="C69" s="604"/>
      <c r="D69" s="601"/>
      <c r="E69" s="240" t="s">
        <v>3</v>
      </c>
      <c r="F69" s="242">
        <v>0</v>
      </c>
      <c r="G69" s="242">
        <v>532</v>
      </c>
      <c r="H69" s="242">
        <v>0</v>
      </c>
      <c r="I69" s="242">
        <v>0</v>
      </c>
      <c r="J69" s="601"/>
      <c r="K69" s="604"/>
      <c r="L69" s="604"/>
      <c r="M69" s="604"/>
    </row>
    <row r="70" spans="1:13" ht="21.75" customHeight="1" x14ac:dyDescent="0.25">
      <c r="A70" s="602" t="s">
        <v>151</v>
      </c>
      <c r="B70" s="602" t="s">
        <v>150</v>
      </c>
      <c r="C70" s="602" t="s">
        <v>2</v>
      </c>
      <c r="D70" s="599" t="s">
        <v>859</v>
      </c>
      <c r="E70" s="240" t="s">
        <v>1</v>
      </c>
      <c r="F70" s="242">
        <v>0</v>
      </c>
      <c r="G70" s="242">
        <v>30</v>
      </c>
      <c r="H70" s="242">
        <v>0</v>
      </c>
      <c r="I70" s="242">
        <v>0</v>
      </c>
      <c r="J70" s="599" t="s">
        <v>886</v>
      </c>
      <c r="K70" s="602"/>
      <c r="L70" s="602"/>
      <c r="M70" s="602" t="s">
        <v>103</v>
      </c>
    </row>
    <row r="71" spans="1:13" ht="21.75" customHeight="1" x14ac:dyDescent="0.25">
      <c r="A71" s="603"/>
      <c r="B71" s="603"/>
      <c r="C71" s="603"/>
      <c r="D71" s="600"/>
      <c r="E71" s="240" t="s">
        <v>3</v>
      </c>
      <c r="F71" s="242">
        <v>0</v>
      </c>
      <c r="G71" s="242">
        <v>0</v>
      </c>
      <c r="H71" s="242">
        <v>300</v>
      </c>
      <c r="I71" s="242">
        <v>700</v>
      </c>
      <c r="J71" s="600"/>
      <c r="K71" s="603"/>
      <c r="L71" s="603"/>
      <c r="M71" s="603"/>
    </row>
    <row r="72" spans="1:13" ht="21.75" customHeight="1" x14ac:dyDescent="0.25">
      <c r="A72" s="604"/>
      <c r="B72" s="604"/>
      <c r="C72" s="604"/>
      <c r="D72" s="601"/>
      <c r="E72" s="240" t="s">
        <v>4</v>
      </c>
      <c r="F72" s="242">
        <v>0</v>
      </c>
      <c r="G72" s="242">
        <v>0</v>
      </c>
      <c r="H72" s="242">
        <v>53</v>
      </c>
      <c r="I72" s="242">
        <v>124</v>
      </c>
      <c r="J72" s="601"/>
      <c r="K72" s="604"/>
      <c r="L72" s="604"/>
      <c r="M72" s="603"/>
    </row>
    <row r="73" spans="1:13" ht="18.75" customHeight="1" x14ac:dyDescent="0.25">
      <c r="A73" s="602" t="s">
        <v>151</v>
      </c>
      <c r="B73" s="602" t="s">
        <v>150</v>
      </c>
      <c r="C73" s="602" t="s">
        <v>9</v>
      </c>
      <c r="D73" s="599" t="s">
        <v>860</v>
      </c>
      <c r="E73" s="240" t="s">
        <v>1</v>
      </c>
      <c r="F73" s="242">
        <v>0</v>
      </c>
      <c r="G73" s="242">
        <v>30</v>
      </c>
      <c r="H73" s="242">
        <v>0</v>
      </c>
      <c r="I73" s="242">
        <v>0</v>
      </c>
      <c r="J73" s="599" t="s">
        <v>814</v>
      </c>
      <c r="K73" s="602"/>
      <c r="L73" s="602"/>
      <c r="M73" s="602" t="s">
        <v>815</v>
      </c>
    </row>
    <row r="74" spans="1:13" ht="18.75" customHeight="1" x14ac:dyDescent="0.25">
      <c r="A74" s="603"/>
      <c r="B74" s="603"/>
      <c r="C74" s="603"/>
      <c r="D74" s="600"/>
      <c r="E74" s="240" t="s">
        <v>3</v>
      </c>
      <c r="F74" s="242">
        <v>0</v>
      </c>
      <c r="G74" s="242">
        <v>0</v>
      </c>
      <c r="H74" s="242">
        <v>300</v>
      </c>
      <c r="I74" s="242">
        <v>700</v>
      </c>
      <c r="J74" s="600"/>
      <c r="K74" s="603"/>
      <c r="L74" s="603"/>
      <c r="M74" s="603"/>
    </row>
    <row r="75" spans="1:13" ht="18.75" customHeight="1" x14ac:dyDescent="0.25">
      <c r="A75" s="604"/>
      <c r="B75" s="604"/>
      <c r="C75" s="604"/>
      <c r="D75" s="601"/>
      <c r="E75" s="240" t="s">
        <v>4</v>
      </c>
      <c r="F75" s="242">
        <v>0</v>
      </c>
      <c r="G75" s="242">
        <v>0</v>
      </c>
      <c r="H75" s="242">
        <v>53</v>
      </c>
      <c r="I75" s="242">
        <v>124</v>
      </c>
      <c r="J75" s="601"/>
      <c r="K75" s="604"/>
      <c r="L75" s="604"/>
      <c r="M75" s="604"/>
    </row>
    <row r="76" spans="1:13" ht="18.75" customHeight="1" x14ac:dyDescent="0.25">
      <c r="A76" s="602" t="s">
        <v>151</v>
      </c>
      <c r="B76" s="602" t="s">
        <v>150</v>
      </c>
      <c r="C76" s="602" t="s">
        <v>5</v>
      </c>
      <c r="D76" s="599" t="s">
        <v>663</v>
      </c>
      <c r="E76" s="240" t="s">
        <v>1</v>
      </c>
      <c r="F76" s="242">
        <v>0</v>
      </c>
      <c r="G76" s="242">
        <v>1</v>
      </c>
      <c r="H76" s="242">
        <v>0</v>
      </c>
      <c r="I76" s="242">
        <v>0</v>
      </c>
      <c r="J76" s="599" t="s">
        <v>674</v>
      </c>
      <c r="K76" s="614"/>
      <c r="L76" s="614"/>
      <c r="M76" s="614"/>
    </row>
    <row r="77" spans="1:13" ht="18.75" customHeight="1" x14ac:dyDescent="0.25">
      <c r="A77" s="603"/>
      <c r="B77" s="603"/>
      <c r="C77" s="603"/>
      <c r="D77" s="600"/>
      <c r="E77" s="240" t="s">
        <v>4</v>
      </c>
      <c r="F77" s="242">
        <v>0</v>
      </c>
      <c r="G77" s="242">
        <v>0.8</v>
      </c>
      <c r="H77" s="242">
        <v>0</v>
      </c>
      <c r="I77" s="242">
        <v>0</v>
      </c>
      <c r="J77" s="600"/>
      <c r="K77" s="615"/>
      <c r="L77" s="615"/>
      <c r="M77" s="615"/>
    </row>
    <row r="78" spans="1:13" ht="18.75" customHeight="1" x14ac:dyDescent="0.25">
      <c r="A78" s="604"/>
      <c r="B78" s="604"/>
      <c r="C78" s="604"/>
      <c r="D78" s="601"/>
      <c r="E78" s="240" t="s">
        <v>3</v>
      </c>
      <c r="F78" s="242">
        <v>0</v>
      </c>
      <c r="G78" s="242">
        <v>8.4</v>
      </c>
      <c r="H78" s="242">
        <v>0</v>
      </c>
      <c r="I78" s="242">
        <v>0</v>
      </c>
      <c r="J78" s="601"/>
      <c r="K78" s="616"/>
      <c r="L78" s="616"/>
      <c r="M78" s="616"/>
    </row>
    <row r="79" spans="1:13" ht="20.25" customHeight="1" x14ac:dyDescent="0.25">
      <c r="A79" s="51" t="s">
        <v>151</v>
      </c>
      <c r="B79" s="51" t="s">
        <v>150</v>
      </c>
      <c r="C79" s="629" t="s">
        <v>142</v>
      </c>
      <c r="D79" s="630"/>
      <c r="E79" s="631"/>
      <c r="F79" s="84">
        <f>SUM(F47:F78)</f>
        <v>1325.2</v>
      </c>
      <c r="G79" s="84">
        <f>SUM(G47:G78)</f>
        <v>3080.8</v>
      </c>
      <c r="H79" s="84">
        <f>SUM(H47:H78)</f>
        <v>2451</v>
      </c>
      <c r="I79" s="84">
        <f>SUM(I47:I78)</f>
        <v>3053</v>
      </c>
      <c r="J79" s="69"/>
      <c r="K79" s="69"/>
      <c r="L79" s="69"/>
      <c r="M79" s="69"/>
    </row>
    <row r="80" spans="1:13" ht="16.5" customHeight="1" x14ac:dyDescent="0.25">
      <c r="A80" s="51" t="s">
        <v>151</v>
      </c>
      <c r="B80" s="635" t="s">
        <v>109</v>
      </c>
      <c r="C80" s="635"/>
      <c r="D80" s="635"/>
      <c r="E80" s="635"/>
      <c r="F80" s="83">
        <f>+F79</f>
        <v>1325.2</v>
      </c>
      <c r="G80" s="83">
        <f t="shared" ref="G80:I80" si="1">+G79</f>
        <v>3080.8</v>
      </c>
      <c r="H80" s="83">
        <f t="shared" si="1"/>
        <v>2451</v>
      </c>
      <c r="I80" s="83">
        <f t="shared" si="1"/>
        <v>3053</v>
      </c>
      <c r="J80" s="80"/>
      <c r="K80" s="80"/>
      <c r="L80" s="80"/>
      <c r="M80" s="80"/>
    </row>
    <row r="81" spans="1:13" ht="20.25" customHeight="1" x14ac:dyDescent="0.25">
      <c r="A81" s="633" t="s">
        <v>144</v>
      </c>
      <c r="B81" s="633"/>
      <c r="C81" s="633"/>
      <c r="D81" s="633"/>
      <c r="E81" s="633"/>
      <c r="F81" s="179">
        <f>+F80+F39</f>
        <v>32814.899999999987</v>
      </c>
      <c r="G81" s="179">
        <f>+G80+G39</f>
        <v>37931.899999999994</v>
      </c>
      <c r="H81" s="179">
        <f>+H80+H39</f>
        <v>41265.1</v>
      </c>
      <c r="I81" s="179">
        <f>+I80+I39</f>
        <v>43372.1</v>
      </c>
      <c r="J81" s="351"/>
      <c r="K81" s="208"/>
      <c r="L81" s="208"/>
      <c r="M81" s="208"/>
    </row>
    <row r="82" spans="1:13" ht="14.25" customHeight="1" x14ac:dyDescent="0.25">
      <c r="A82" s="607" t="s">
        <v>165</v>
      </c>
      <c r="B82" s="607"/>
      <c r="C82" s="607"/>
      <c r="D82" s="607"/>
      <c r="E82" s="607"/>
      <c r="F82" s="507">
        <f>+F81-F83-F90</f>
        <v>-1.2391865311656147E-11</v>
      </c>
      <c r="G82" s="507">
        <f t="shared" ref="G82:I82" si="2">+G81-G83-G90</f>
        <v>0</v>
      </c>
      <c r="H82" s="507">
        <f t="shared" si="2"/>
        <v>0</v>
      </c>
      <c r="I82" s="507">
        <f t="shared" si="2"/>
        <v>0</v>
      </c>
      <c r="J82" s="351"/>
      <c r="K82" s="208"/>
      <c r="L82" s="208"/>
      <c r="M82" s="208"/>
    </row>
    <row r="83" spans="1:13" ht="19.5" customHeight="1" x14ac:dyDescent="0.25">
      <c r="A83" s="632" t="s">
        <v>19</v>
      </c>
      <c r="B83" s="632"/>
      <c r="C83" s="632"/>
      <c r="D83" s="632"/>
      <c r="E83" s="632"/>
      <c r="F83" s="180">
        <f t="shared" ref="F83:I83" si="3">SUM(F84:F89)</f>
        <v>32515.3</v>
      </c>
      <c r="G83" s="180">
        <f t="shared" si="3"/>
        <v>36584.399999999994</v>
      </c>
      <c r="H83" s="180">
        <f t="shared" si="3"/>
        <v>39509.1</v>
      </c>
      <c r="I83" s="180">
        <f t="shared" si="3"/>
        <v>40424.1</v>
      </c>
      <c r="J83" s="351"/>
      <c r="K83" s="208"/>
      <c r="L83" s="208"/>
      <c r="M83" s="208"/>
    </row>
    <row r="84" spans="1:13" ht="14.25" customHeight="1" x14ac:dyDescent="0.25">
      <c r="A84" s="606" t="s">
        <v>110</v>
      </c>
      <c r="B84" s="606"/>
      <c r="C84" s="606"/>
      <c r="D84" s="606"/>
      <c r="E84" s="606"/>
      <c r="F84" s="102">
        <f>+F76+F73+F70+F68+F65+F62+F60+F59+F58+F57+F56+F55+F54+F50+F49+F48+F37+F35+F34+F32+F31+F29+F27+F26+F25+F21+F18+F14+F28</f>
        <v>12391.6</v>
      </c>
      <c r="G84" s="102">
        <f t="shared" ref="G84:I84" si="4">+G76+G73+G70+G68+G65+G62+G60+G59+G58+G57+G56+G55+G54+G50+G49+G48+G37+G35+G34+G32+G31+G29+G27+G26+G25+G21+G18+G14+G28</f>
        <v>14460.7</v>
      </c>
      <c r="H84" s="102">
        <f t="shared" si="4"/>
        <v>18129</v>
      </c>
      <c r="I84" s="102">
        <f t="shared" si="4"/>
        <v>18374</v>
      </c>
      <c r="J84" s="351"/>
      <c r="K84" s="208"/>
      <c r="L84" s="208"/>
      <c r="M84" s="208"/>
    </row>
    <row r="85" spans="1:13" ht="15.75" customHeight="1" x14ac:dyDescent="0.25">
      <c r="A85" s="606" t="s">
        <v>178</v>
      </c>
      <c r="B85" s="606"/>
      <c r="C85" s="606"/>
      <c r="D85" s="606"/>
      <c r="E85" s="606"/>
      <c r="F85" s="118">
        <f>+F12+F17+F20+F23+F24+F30+F36+F47+F63</f>
        <v>19204.999999999996</v>
      </c>
      <c r="G85" s="118">
        <f>+G12+G17+G20+G23+G24+G30+G36+G47+G63</f>
        <v>19708.999999999996</v>
      </c>
      <c r="H85" s="118">
        <f>+H12+H17+H20+H23+H24+H30+H36+H47+H63</f>
        <v>20183.599999999999</v>
      </c>
      <c r="I85" s="118">
        <f>+I12+I17+I20+I23+I24+I30+I36+I47+I63</f>
        <v>20853.599999999999</v>
      </c>
      <c r="J85" s="351"/>
      <c r="K85" s="208"/>
      <c r="L85" s="208"/>
      <c r="M85" s="208"/>
    </row>
    <row r="86" spans="1:13" ht="16.5" customHeight="1" x14ac:dyDescent="0.25">
      <c r="A86" s="606" t="s">
        <v>111</v>
      </c>
      <c r="B86" s="606"/>
      <c r="C86" s="606"/>
      <c r="D86" s="606"/>
      <c r="E86" s="606"/>
      <c r="F86" s="118"/>
      <c r="G86" s="118"/>
      <c r="H86" s="118"/>
      <c r="I86" s="118"/>
      <c r="J86" s="351"/>
      <c r="K86" s="208"/>
      <c r="L86" s="208"/>
      <c r="M86" s="208"/>
    </row>
    <row r="87" spans="1:13" ht="15" customHeight="1" x14ac:dyDescent="0.25">
      <c r="A87" s="606" t="s">
        <v>112</v>
      </c>
      <c r="B87" s="606"/>
      <c r="C87" s="606"/>
      <c r="D87" s="606"/>
      <c r="E87" s="606"/>
      <c r="F87" s="118">
        <f>+F16+F19+F22</f>
        <v>918.69999999999993</v>
      </c>
      <c r="G87" s="118">
        <f>+G16+G19+G22</f>
        <v>1196.7</v>
      </c>
      <c r="H87" s="118">
        <f>+H16+H19+H22</f>
        <v>1196.5</v>
      </c>
      <c r="I87" s="118">
        <f>+I16+I19+I22</f>
        <v>1196.5</v>
      </c>
      <c r="J87" s="351"/>
      <c r="K87" s="208"/>
      <c r="L87" s="208"/>
      <c r="M87" s="208"/>
    </row>
    <row r="88" spans="1:13" ht="13.5" customHeight="1" x14ac:dyDescent="0.25">
      <c r="A88" s="606" t="s">
        <v>115</v>
      </c>
      <c r="B88" s="606"/>
      <c r="C88" s="606"/>
      <c r="D88" s="606"/>
      <c r="E88" s="606"/>
      <c r="F88" s="102">
        <f>+F67+F64+F51</f>
        <v>0</v>
      </c>
      <c r="G88" s="102">
        <f>+G67+G64+G51</f>
        <v>1218</v>
      </c>
      <c r="H88" s="102">
        <f>+H67+H64+H51</f>
        <v>0</v>
      </c>
      <c r="I88" s="102">
        <f>+I67+I64+I51</f>
        <v>0</v>
      </c>
      <c r="J88" s="351"/>
      <c r="K88" s="208"/>
      <c r="L88" s="208"/>
      <c r="M88" s="208"/>
    </row>
    <row r="89" spans="1:13" ht="12.75" customHeight="1" x14ac:dyDescent="0.25">
      <c r="A89" s="606" t="s">
        <v>116</v>
      </c>
      <c r="B89" s="606"/>
      <c r="C89" s="606"/>
      <c r="D89" s="606"/>
      <c r="E89" s="606"/>
      <c r="F89" s="118"/>
      <c r="G89" s="118"/>
      <c r="H89" s="118"/>
      <c r="I89" s="118"/>
      <c r="J89" s="351"/>
      <c r="K89" s="208"/>
      <c r="L89" s="208"/>
      <c r="M89" s="208"/>
    </row>
    <row r="90" spans="1:13" ht="16.5" customHeight="1" x14ac:dyDescent="0.25">
      <c r="A90" s="634" t="s">
        <v>18</v>
      </c>
      <c r="B90" s="634"/>
      <c r="C90" s="634"/>
      <c r="D90" s="634"/>
      <c r="E90" s="634"/>
      <c r="F90" s="180">
        <f t="shared" ref="F90:I90" si="5">+F91+F92+F93+F94</f>
        <v>299.60000000000002</v>
      </c>
      <c r="G90" s="180">
        <f t="shared" si="5"/>
        <v>1347.5</v>
      </c>
      <c r="H90" s="180">
        <f t="shared" ref="H90" si="6">+H91+H92+H93+H94</f>
        <v>1756</v>
      </c>
      <c r="I90" s="180">
        <f t="shared" si="5"/>
        <v>2948</v>
      </c>
      <c r="J90" s="351"/>
      <c r="K90" s="208"/>
      <c r="L90" s="208"/>
      <c r="M90" s="208"/>
    </row>
    <row r="91" spans="1:13" ht="12.75" customHeight="1" x14ac:dyDescent="0.25">
      <c r="A91" s="606" t="s">
        <v>113</v>
      </c>
      <c r="B91" s="606"/>
      <c r="C91" s="606"/>
      <c r="D91" s="606"/>
      <c r="E91" s="606"/>
      <c r="F91" s="102">
        <f>+F78+F74+F71+F69+F66+F52+F33+F15</f>
        <v>289.60000000000002</v>
      </c>
      <c r="G91" s="102">
        <f>+G78+G74+G71+G69+G66+G52+G33+G15</f>
        <v>1338.8</v>
      </c>
      <c r="H91" s="102">
        <f>+H78+H74+H71+H69+H66+H52+H33+H15</f>
        <v>1650</v>
      </c>
      <c r="I91" s="102">
        <f>+I78+I74+I71+I69+I66+I52+I33+I15</f>
        <v>2700</v>
      </c>
      <c r="J91" s="351"/>
      <c r="K91" s="208"/>
      <c r="L91" s="208"/>
      <c r="M91" s="208"/>
    </row>
    <row r="92" spans="1:13" ht="12.75" customHeight="1" x14ac:dyDescent="0.25">
      <c r="A92" s="606" t="s">
        <v>114</v>
      </c>
      <c r="B92" s="606"/>
      <c r="C92" s="606"/>
      <c r="D92" s="606"/>
      <c r="E92" s="606"/>
      <c r="F92" s="102">
        <f>+F77+F75+F72+F53</f>
        <v>5</v>
      </c>
      <c r="G92" s="102">
        <f>+G77+G75+G72+G53</f>
        <v>2.7</v>
      </c>
      <c r="H92" s="102">
        <f>+H77+H75+H72+H53</f>
        <v>106</v>
      </c>
      <c r="I92" s="102">
        <f>+I77+I75+I72+I53</f>
        <v>248</v>
      </c>
      <c r="J92" s="351"/>
      <c r="K92" s="208"/>
      <c r="L92" s="208"/>
      <c r="M92" s="208"/>
    </row>
    <row r="93" spans="1:13" ht="12.75" customHeight="1" x14ac:dyDescent="0.25">
      <c r="A93" s="606" t="s">
        <v>117</v>
      </c>
      <c r="B93" s="606"/>
      <c r="C93" s="606"/>
      <c r="D93" s="606"/>
      <c r="E93" s="606"/>
      <c r="F93" s="102">
        <f>+F61</f>
        <v>5</v>
      </c>
      <c r="G93" s="102">
        <f>+G61</f>
        <v>6</v>
      </c>
      <c r="H93" s="102">
        <f>+H61</f>
        <v>0</v>
      </c>
      <c r="I93" s="102">
        <f>+I61</f>
        <v>0</v>
      </c>
      <c r="J93" s="351"/>
      <c r="K93" s="208"/>
      <c r="L93" s="208"/>
      <c r="M93" s="208"/>
    </row>
    <row r="94" spans="1:13" ht="12.75" customHeight="1" x14ac:dyDescent="0.25">
      <c r="A94" s="606" t="s">
        <v>118</v>
      </c>
      <c r="B94" s="606"/>
      <c r="C94" s="606"/>
      <c r="D94" s="606"/>
      <c r="E94" s="606"/>
      <c r="F94" s="118"/>
      <c r="G94" s="118"/>
      <c r="H94" s="118"/>
      <c r="I94" s="118"/>
      <c r="J94" s="351"/>
      <c r="K94" s="208"/>
      <c r="L94" s="208"/>
      <c r="M94" s="208"/>
    </row>
    <row r="95" spans="1:13" x14ac:dyDescent="0.25">
      <c r="A95" s="605"/>
      <c r="B95" s="605"/>
      <c r="C95" s="605"/>
      <c r="D95" s="605"/>
      <c r="E95" s="605"/>
      <c r="F95" s="605"/>
      <c r="G95" s="605"/>
      <c r="H95" s="405"/>
      <c r="J95" s="55"/>
    </row>
  </sheetData>
  <mergeCells count="148">
    <mergeCell ref="J1:M1"/>
    <mergeCell ref="A2:M2"/>
    <mergeCell ref="M6:M8"/>
    <mergeCell ref="K6:K8"/>
    <mergeCell ref="K20:K22"/>
    <mergeCell ref="B50:B53"/>
    <mergeCell ref="M15:M16"/>
    <mergeCell ref="J35:J36"/>
    <mergeCell ref="C35:C36"/>
    <mergeCell ref="M50:M53"/>
    <mergeCell ref="K35:K36"/>
    <mergeCell ref="K47:K48"/>
    <mergeCell ref="K50:K53"/>
    <mergeCell ref="M47:M48"/>
    <mergeCell ref="M35:M36"/>
    <mergeCell ref="K15:K16"/>
    <mergeCell ref="J5:J8"/>
    <mergeCell ref="I4:I8"/>
    <mergeCell ref="E4:E8"/>
    <mergeCell ref="C11:J11"/>
    <mergeCell ref="B10:J10"/>
    <mergeCell ref="J15:J16"/>
    <mergeCell ref="B4:B8"/>
    <mergeCell ref="C4:C8"/>
    <mergeCell ref="A92:E92"/>
    <mergeCell ref="D50:D53"/>
    <mergeCell ref="A89:E89"/>
    <mergeCell ref="A67:A69"/>
    <mergeCell ref="B80:E80"/>
    <mergeCell ref="A17:A19"/>
    <mergeCell ref="A12:A16"/>
    <mergeCell ref="D20:D22"/>
    <mergeCell ref="J20:J22"/>
    <mergeCell ref="B17:B19"/>
    <mergeCell ref="B35:B36"/>
    <mergeCell ref="D35:D36"/>
    <mergeCell ref="D12:D16"/>
    <mergeCell ref="C17:C19"/>
    <mergeCell ref="J17:J19"/>
    <mergeCell ref="C12:C16"/>
    <mergeCell ref="I12:I13"/>
    <mergeCell ref="D17:D19"/>
    <mergeCell ref="B12:B16"/>
    <mergeCell ref="B47:B48"/>
    <mergeCell ref="D24:D25"/>
    <mergeCell ref="C38:E38"/>
    <mergeCell ref="B67:B69"/>
    <mergeCell ref="C67:C69"/>
    <mergeCell ref="A50:A53"/>
    <mergeCell ref="D47:D48"/>
    <mergeCell ref="C79:E79"/>
    <mergeCell ref="A83:E83"/>
    <mergeCell ref="A91:E91"/>
    <mergeCell ref="A81:E81"/>
    <mergeCell ref="A84:E84"/>
    <mergeCell ref="A90:E90"/>
    <mergeCell ref="A87:E87"/>
    <mergeCell ref="A47:A48"/>
    <mergeCell ref="A73:A75"/>
    <mergeCell ref="B73:B75"/>
    <mergeCell ref="D70:D72"/>
    <mergeCell ref="C70:C72"/>
    <mergeCell ref="D64:D66"/>
    <mergeCell ref="C64:C66"/>
    <mergeCell ref="K3:M3"/>
    <mergeCell ref="D76:D78"/>
    <mergeCell ref="D73:D75"/>
    <mergeCell ref="M73:M75"/>
    <mergeCell ref="C46:J46"/>
    <mergeCell ref="L60:L61"/>
    <mergeCell ref="L76:L78"/>
    <mergeCell ref="L6:L8"/>
    <mergeCell ref="L15:L16"/>
    <mergeCell ref="L20:L22"/>
    <mergeCell ref="L35:L36"/>
    <mergeCell ref="L47:L48"/>
    <mergeCell ref="L50:L53"/>
    <mergeCell ref="L64:L66"/>
    <mergeCell ref="L67:L69"/>
    <mergeCell ref="L73:L75"/>
    <mergeCell ref="C73:C75"/>
    <mergeCell ref="C20:C22"/>
    <mergeCell ref="C47:C48"/>
    <mergeCell ref="C50:C53"/>
    <mergeCell ref="B45:J45"/>
    <mergeCell ref="J50:J53"/>
    <mergeCell ref="B39:E39"/>
    <mergeCell ref="K76:K78"/>
    <mergeCell ref="M76:M78"/>
    <mergeCell ref="J4:M4"/>
    <mergeCell ref="C60:C61"/>
    <mergeCell ref="B60:B61"/>
    <mergeCell ref="A60:A61"/>
    <mergeCell ref="D60:D61"/>
    <mergeCell ref="J60:J61"/>
    <mergeCell ref="K60:K61"/>
    <mergeCell ref="M60:M61"/>
    <mergeCell ref="M20:M22"/>
    <mergeCell ref="B62:B63"/>
    <mergeCell ref="A62:A63"/>
    <mergeCell ref="J62:J63"/>
    <mergeCell ref="K62:K63"/>
    <mergeCell ref="L62:L63"/>
    <mergeCell ref="B70:B72"/>
    <mergeCell ref="A70:A72"/>
    <mergeCell ref="H4:H8"/>
    <mergeCell ref="H12:H13"/>
    <mergeCell ref="E12:E13"/>
    <mergeCell ref="F4:F8"/>
    <mergeCell ref="F12:F13"/>
    <mergeCell ref="G4:G8"/>
    <mergeCell ref="L70:L72"/>
    <mergeCell ref="A95:G95"/>
    <mergeCell ref="A94:E94"/>
    <mergeCell ref="A88:E88"/>
    <mergeCell ref="A85:E85"/>
    <mergeCell ref="A82:E82"/>
    <mergeCell ref="A86:E86"/>
    <mergeCell ref="A4:A8"/>
    <mergeCell ref="G12:G13"/>
    <mergeCell ref="J47:J48"/>
    <mergeCell ref="B64:B66"/>
    <mergeCell ref="A64:A66"/>
    <mergeCell ref="D67:D69"/>
    <mergeCell ref="J64:J66"/>
    <mergeCell ref="J67:J69"/>
    <mergeCell ref="A9:J9"/>
    <mergeCell ref="A76:A78"/>
    <mergeCell ref="B76:B78"/>
    <mergeCell ref="C76:C78"/>
    <mergeCell ref="J76:J78"/>
    <mergeCell ref="D4:D8"/>
    <mergeCell ref="A93:E93"/>
    <mergeCell ref="B20:B22"/>
    <mergeCell ref="A20:A22"/>
    <mergeCell ref="A35:A36"/>
    <mergeCell ref="J73:J75"/>
    <mergeCell ref="K73:K75"/>
    <mergeCell ref="D62:D63"/>
    <mergeCell ref="C62:C63"/>
    <mergeCell ref="M64:M66"/>
    <mergeCell ref="M67:M69"/>
    <mergeCell ref="M70:M72"/>
    <mergeCell ref="K64:K66"/>
    <mergeCell ref="K67:K69"/>
    <mergeCell ref="J70:J72"/>
    <mergeCell ref="K70:K72"/>
    <mergeCell ref="M62:M63"/>
  </mergeCells>
  <phoneticPr fontId="15" type="noConversion"/>
  <pageMargins left="0.19685039370078741" right="0.19685039370078741" top="0.51181102362204722" bottom="0.19685039370078741" header="0" footer="0"/>
  <pageSetup paperSize="9" scale="9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43"/>
  <sheetViews>
    <sheetView zoomScale="85" zoomScaleNormal="85" workbookViewId="0">
      <pane ySplit="8" topLeftCell="A9" activePane="bottomLeft" state="frozen"/>
      <selection activeCell="F27" sqref="F27"/>
      <selection pane="bottomLeft" activeCell="F30" sqref="F30:I30"/>
    </sheetView>
  </sheetViews>
  <sheetFormatPr defaultColWidth="9.109375" defaultRowHeight="13.2" x14ac:dyDescent="0.25"/>
  <cols>
    <col min="1" max="1" width="3.88671875" style="176" customWidth="1"/>
    <col min="2" max="2" width="3.5546875" style="176" customWidth="1"/>
    <col min="3" max="3" width="5.109375" style="176" customWidth="1"/>
    <col min="4" max="4" width="39.6640625" style="176" customWidth="1"/>
    <col min="5" max="5" width="7.109375" style="176" customWidth="1"/>
    <col min="6" max="6" width="11.44140625" style="341" customWidth="1"/>
    <col min="7" max="9" width="11.44140625" style="149" customWidth="1"/>
    <col min="10" max="10" width="30.109375" style="149" customWidth="1"/>
    <col min="11" max="13" width="5.5546875" style="171" customWidth="1"/>
    <col min="14" max="16384" width="9.109375" style="171"/>
  </cols>
  <sheetData>
    <row r="1" spans="1:13" ht="21" customHeight="1" x14ac:dyDescent="0.25">
      <c r="A1" s="148"/>
      <c r="B1" s="148"/>
      <c r="C1" s="148"/>
      <c r="D1" s="148"/>
      <c r="E1" s="148"/>
      <c r="F1" s="149"/>
      <c r="K1" s="963" t="s">
        <v>900</v>
      </c>
      <c r="L1" s="963"/>
      <c r="M1" s="963"/>
    </row>
    <row r="2" spans="1:13" ht="36.75" customHeight="1" x14ac:dyDescent="0.25">
      <c r="A2" s="985" t="s">
        <v>823</v>
      </c>
      <c r="B2" s="985"/>
      <c r="C2" s="985"/>
      <c r="D2" s="985"/>
      <c r="E2" s="985"/>
      <c r="F2" s="985"/>
      <c r="G2" s="985"/>
      <c r="H2" s="985"/>
      <c r="I2" s="985"/>
      <c r="J2" s="985"/>
      <c r="K2" s="985"/>
      <c r="L2" s="985"/>
      <c r="M2" s="985"/>
    </row>
    <row r="3" spans="1:13" ht="12.75" customHeight="1" x14ac:dyDescent="0.25">
      <c r="A3" s="150"/>
      <c r="B3" s="150"/>
      <c r="C3" s="150"/>
      <c r="D3" s="150"/>
      <c r="E3" s="151"/>
      <c r="F3" s="151"/>
      <c r="G3" s="151"/>
      <c r="H3" s="151"/>
      <c r="I3" s="151"/>
      <c r="J3" s="778" t="s">
        <v>239</v>
      </c>
      <c r="K3" s="778"/>
      <c r="L3" s="778"/>
      <c r="M3" s="778"/>
    </row>
    <row r="4" spans="1:13" s="172" customFormat="1" ht="27" customHeight="1" x14ac:dyDescent="0.25">
      <c r="A4" s="702" t="s">
        <v>136</v>
      </c>
      <c r="B4" s="702" t="s">
        <v>137</v>
      </c>
      <c r="C4" s="702" t="s">
        <v>138</v>
      </c>
      <c r="D4" s="779" t="s">
        <v>139</v>
      </c>
      <c r="E4" s="702" t="s">
        <v>135</v>
      </c>
      <c r="F4" s="617" t="s">
        <v>892</v>
      </c>
      <c r="G4" s="617" t="s">
        <v>515</v>
      </c>
      <c r="H4" s="617" t="s">
        <v>561</v>
      </c>
      <c r="I4" s="617" t="s">
        <v>730</v>
      </c>
      <c r="J4" s="753" t="s">
        <v>140</v>
      </c>
      <c r="K4" s="753"/>
      <c r="L4" s="753"/>
      <c r="M4" s="753"/>
    </row>
    <row r="5" spans="1:13" s="172" customFormat="1" ht="16.5" customHeight="1" x14ac:dyDescent="0.25">
      <c r="A5" s="702"/>
      <c r="B5" s="702"/>
      <c r="C5" s="702"/>
      <c r="D5" s="779"/>
      <c r="E5" s="702"/>
      <c r="F5" s="617"/>
      <c r="G5" s="617"/>
      <c r="H5" s="617"/>
      <c r="I5" s="617"/>
      <c r="J5" s="753" t="s">
        <v>141</v>
      </c>
      <c r="K5" s="354"/>
      <c r="L5" s="354"/>
      <c r="M5" s="354"/>
    </row>
    <row r="6" spans="1:13" s="172" customFormat="1" ht="15" customHeight="1" x14ac:dyDescent="0.25">
      <c r="A6" s="702"/>
      <c r="B6" s="702"/>
      <c r="C6" s="702"/>
      <c r="D6" s="779"/>
      <c r="E6" s="702"/>
      <c r="F6" s="617"/>
      <c r="G6" s="617"/>
      <c r="H6" s="617"/>
      <c r="I6" s="617"/>
      <c r="J6" s="753"/>
      <c r="K6" s="777" t="s">
        <v>516</v>
      </c>
      <c r="L6" s="777" t="s">
        <v>562</v>
      </c>
      <c r="M6" s="777" t="s">
        <v>731</v>
      </c>
    </row>
    <row r="7" spans="1:13" s="172" customFormat="1" ht="12.75" customHeight="1" x14ac:dyDescent="0.25">
      <c r="A7" s="702"/>
      <c r="B7" s="702"/>
      <c r="C7" s="702"/>
      <c r="D7" s="779"/>
      <c r="E7" s="702"/>
      <c r="F7" s="617"/>
      <c r="G7" s="617"/>
      <c r="H7" s="617"/>
      <c r="I7" s="617"/>
      <c r="J7" s="753"/>
      <c r="K7" s="777"/>
      <c r="L7" s="777"/>
      <c r="M7" s="777"/>
    </row>
    <row r="8" spans="1:13" s="172" customFormat="1" ht="75" customHeight="1" x14ac:dyDescent="0.25">
      <c r="A8" s="702"/>
      <c r="B8" s="702"/>
      <c r="C8" s="702"/>
      <c r="D8" s="779"/>
      <c r="E8" s="702"/>
      <c r="F8" s="617"/>
      <c r="G8" s="617"/>
      <c r="H8" s="617"/>
      <c r="I8" s="617"/>
      <c r="J8" s="753"/>
      <c r="K8" s="777"/>
      <c r="L8" s="777"/>
      <c r="M8" s="777"/>
    </row>
    <row r="9" spans="1:13" s="172" customFormat="1" ht="26.25" customHeight="1" x14ac:dyDescent="0.25">
      <c r="A9" s="965" t="s">
        <v>265</v>
      </c>
      <c r="B9" s="966"/>
      <c r="C9" s="966"/>
      <c r="D9" s="966"/>
      <c r="E9" s="966"/>
      <c r="F9" s="966"/>
      <c r="G9" s="966"/>
      <c r="H9" s="966"/>
      <c r="I9" s="966"/>
      <c r="J9" s="966"/>
      <c r="K9" s="966"/>
      <c r="L9" s="966"/>
      <c r="M9" s="967"/>
    </row>
    <row r="10" spans="1:13" ht="14.25" customHeight="1" x14ac:dyDescent="0.25">
      <c r="A10" s="152" t="s">
        <v>150</v>
      </c>
      <c r="B10" s="986" t="s">
        <v>489</v>
      </c>
      <c r="C10" s="986"/>
      <c r="D10" s="986"/>
      <c r="E10" s="986"/>
      <c r="F10" s="986"/>
      <c r="G10" s="986"/>
      <c r="H10" s="986"/>
      <c r="I10" s="986"/>
      <c r="J10" s="986"/>
      <c r="K10" s="224"/>
      <c r="L10" s="224"/>
      <c r="M10" s="224"/>
    </row>
    <row r="11" spans="1:13" ht="14.25" customHeight="1" x14ac:dyDescent="0.25">
      <c r="A11" s="152" t="s">
        <v>150</v>
      </c>
      <c r="B11" s="153" t="s">
        <v>150</v>
      </c>
      <c r="C11" s="986" t="s">
        <v>102</v>
      </c>
      <c r="D11" s="986"/>
      <c r="E11" s="986"/>
      <c r="F11" s="986"/>
      <c r="G11" s="986"/>
      <c r="H11" s="986"/>
      <c r="I11" s="986"/>
      <c r="J11" s="986"/>
      <c r="K11" s="224"/>
      <c r="L11" s="224"/>
      <c r="M11" s="224"/>
    </row>
    <row r="12" spans="1:13" s="103" customFormat="1" ht="59.25" customHeight="1" x14ac:dyDescent="0.25">
      <c r="A12" s="279" t="s">
        <v>150</v>
      </c>
      <c r="B12" s="279" t="s">
        <v>150</v>
      </c>
      <c r="C12" s="276" t="s">
        <v>150</v>
      </c>
      <c r="D12" s="187" t="s">
        <v>430</v>
      </c>
      <c r="E12" s="657" t="s">
        <v>1</v>
      </c>
      <c r="F12" s="982">
        <v>36</v>
      </c>
      <c r="G12" s="982">
        <v>36</v>
      </c>
      <c r="H12" s="982">
        <v>38</v>
      </c>
      <c r="I12" s="982">
        <v>38</v>
      </c>
      <c r="J12" s="260" t="s">
        <v>720</v>
      </c>
      <c r="K12" s="256">
        <v>900</v>
      </c>
      <c r="L12" s="256">
        <v>1000</v>
      </c>
      <c r="M12" s="256">
        <v>1000</v>
      </c>
    </row>
    <row r="13" spans="1:13" s="173" customFormat="1" ht="53.25" customHeight="1" x14ac:dyDescent="0.25">
      <c r="A13" s="279" t="s">
        <v>150</v>
      </c>
      <c r="B13" s="279" t="s">
        <v>150</v>
      </c>
      <c r="C13" s="165" t="s">
        <v>236</v>
      </c>
      <c r="D13" s="154" t="s">
        <v>429</v>
      </c>
      <c r="E13" s="754"/>
      <c r="F13" s="983"/>
      <c r="G13" s="983"/>
      <c r="H13" s="983"/>
      <c r="I13" s="983"/>
      <c r="J13" s="131" t="s">
        <v>545</v>
      </c>
      <c r="K13" s="190">
        <v>300</v>
      </c>
      <c r="L13" s="190">
        <v>300</v>
      </c>
      <c r="M13" s="190">
        <v>300</v>
      </c>
    </row>
    <row r="14" spans="1:13" s="173" customFormat="1" ht="33.75" customHeight="1" x14ac:dyDescent="0.25">
      <c r="A14" s="279" t="s">
        <v>150</v>
      </c>
      <c r="B14" s="279" t="s">
        <v>150</v>
      </c>
      <c r="C14" s="165" t="s">
        <v>237</v>
      </c>
      <c r="D14" s="154" t="s">
        <v>546</v>
      </c>
      <c r="E14" s="658"/>
      <c r="F14" s="984"/>
      <c r="G14" s="984"/>
      <c r="H14" s="984"/>
      <c r="I14" s="984"/>
      <c r="J14" s="174" t="s">
        <v>434</v>
      </c>
      <c r="K14" s="190">
        <v>110</v>
      </c>
      <c r="L14" s="190">
        <v>140</v>
      </c>
      <c r="M14" s="190">
        <v>140</v>
      </c>
    </row>
    <row r="15" spans="1:13" s="173" customFormat="1" ht="44.25" customHeight="1" x14ac:dyDescent="0.25">
      <c r="A15" s="279" t="s">
        <v>150</v>
      </c>
      <c r="B15" s="279" t="s">
        <v>150</v>
      </c>
      <c r="C15" s="165" t="s">
        <v>238</v>
      </c>
      <c r="D15" s="154" t="s">
        <v>431</v>
      </c>
      <c r="E15" s="657" t="s">
        <v>13</v>
      </c>
      <c r="F15" s="982">
        <v>95</v>
      </c>
      <c r="G15" s="982">
        <v>95</v>
      </c>
      <c r="H15" s="982">
        <v>95</v>
      </c>
      <c r="I15" s="982">
        <v>95</v>
      </c>
      <c r="J15" s="131" t="s">
        <v>547</v>
      </c>
      <c r="K15" s="190">
        <v>20</v>
      </c>
      <c r="L15" s="190">
        <v>20</v>
      </c>
      <c r="M15" s="190">
        <v>20</v>
      </c>
    </row>
    <row r="16" spans="1:13" s="173" customFormat="1" ht="33.75" customHeight="1" x14ac:dyDescent="0.25">
      <c r="A16" s="279" t="s">
        <v>150</v>
      </c>
      <c r="B16" s="279" t="s">
        <v>150</v>
      </c>
      <c r="C16" s="165" t="s">
        <v>246</v>
      </c>
      <c r="D16" s="154" t="s">
        <v>432</v>
      </c>
      <c r="E16" s="754"/>
      <c r="F16" s="983"/>
      <c r="G16" s="983"/>
      <c r="H16" s="983"/>
      <c r="I16" s="983"/>
      <c r="J16" s="980" t="s">
        <v>435</v>
      </c>
      <c r="K16" s="978">
        <v>2</v>
      </c>
      <c r="L16" s="978">
        <v>2</v>
      </c>
      <c r="M16" s="978">
        <v>2</v>
      </c>
    </row>
    <row r="17" spans="1:13" s="173" customFormat="1" ht="45" customHeight="1" x14ac:dyDescent="0.25">
      <c r="A17" s="279" t="s">
        <v>150</v>
      </c>
      <c r="B17" s="279" t="s">
        <v>150</v>
      </c>
      <c r="C17" s="165" t="s">
        <v>302</v>
      </c>
      <c r="D17" s="154" t="s">
        <v>548</v>
      </c>
      <c r="E17" s="658"/>
      <c r="F17" s="984"/>
      <c r="G17" s="984"/>
      <c r="H17" s="984"/>
      <c r="I17" s="984"/>
      <c r="J17" s="981"/>
      <c r="K17" s="979"/>
      <c r="L17" s="979"/>
      <c r="M17" s="979"/>
    </row>
    <row r="18" spans="1:13" s="103" customFormat="1" ht="27" customHeight="1" x14ac:dyDescent="0.25">
      <c r="A18" s="647" t="s">
        <v>150</v>
      </c>
      <c r="B18" s="647" t="s">
        <v>150</v>
      </c>
      <c r="C18" s="697" t="s">
        <v>151</v>
      </c>
      <c r="D18" s="783" t="s">
        <v>433</v>
      </c>
      <c r="E18" s="282" t="s">
        <v>70</v>
      </c>
      <c r="F18" s="451">
        <v>32.700000000000003</v>
      </c>
      <c r="G18" s="451">
        <v>26.15</v>
      </c>
      <c r="H18" s="451">
        <v>0</v>
      </c>
      <c r="I18" s="451">
        <v>0</v>
      </c>
      <c r="J18" s="758" t="s">
        <v>721</v>
      </c>
      <c r="K18" s="839">
        <v>37</v>
      </c>
      <c r="L18" s="839">
        <v>40</v>
      </c>
      <c r="M18" s="839">
        <v>40</v>
      </c>
    </row>
    <row r="19" spans="1:13" s="103" customFormat="1" ht="28.5" customHeight="1" x14ac:dyDescent="0.25">
      <c r="A19" s="648"/>
      <c r="B19" s="648"/>
      <c r="C19" s="698"/>
      <c r="D19" s="784"/>
      <c r="E19" s="282" t="s">
        <v>1</v>
      </c>
      <c r="F19" s="451">
        <v>43.8</v>
      </c>
      <c r="G19" s="451">
        <v>50</v>
      </c>
      <c r="H19" s="451">
        <v>100</v>
      </c>
      <c r="I19" s="451">
        <v>100</v>
      </c>
      <c r="J19" s="760"/>
      <c r="K19" s="841"/>
      <c r="L19" s="841"/>
      <c r="M19" s="841"/>
    </row>
    <row r="20" spans="1:13" s="103" customFormat="1" ht="66" customHeight="1" x14ac:dyDescent="0.25">
      <c r="A20" s="282" t="s">
        <v>150</v>
      </c>
      <c r="B20" s="277" t="s">
        <v>150</v>
      </c>
      <c r="C20" s="276" t="s">
        <v>152</v>
      </c>
      <c r="D20" s="264" t="s">
        <v>428</v>
      </c>
      <c r="E20" s="282" t="s">
        <v>1</v>
      </c>
      <c r="F20" s="81">
        <v>3</v>
      </c>
      <c r="G20" s="81">
        <v>3</v>
      </c>
      <c r="H20" s="81">
        <v>3</v>
      </c>
      <c r="I20" s="81">
        <v>3</v>
      </c>
      <c r="J20" s="205" t="s">
        <v>722</v>
      </c>
      <c r="K20" s="256">
        <v>1</v>
      </c>
      <c r="L20" s="256">
        <v>1</v>
      </c>
      <c r="M20" s="256">
        <v>1</v>
      </c>
    </row>
    <row r="21" spans="1:13" ht="17.25" customHeight="1" x14ac:dyDescent="0.25">
      <c r="A21" s="155" t="s">
        <v>150</v>
      </c>
      <c r="B21" s="156" t="s">
        <v>150</v>
      </c>
      <c r="C21" s="993" t="s">
        <v>142</v>
      </c>
      <c r="D21" s="993"/>
      <c r="E21" s="993"/>
      <c r="F21" s="157">
        <f t="shared" ref="F21" si="0">SUM(F12:F20)</f>
        <v>210.5</v>
      </c>
      <c r="G21" s="157">
        <f t="shared" ref="G21:I21" si="1">SUM(G12:G20)</f>
        <v>210.15</v>
      </c>
      <c r="H21" s="157">
        <f t="shared" ref="H21" si="2">SUM(H12:H20)</f>
        <v>236</v>
      </c>
      <c r="I21" s="157">
        <f t="shared" si="1"/>
        <v>236</v>
      </c>
      <c r="J21" s="158"/>
      <c r="K21" s="224"/>
      <c r="L21" s="224"/>
      <c r="M21" s="224"/>
    </row>
    <row r="22" spans="1:13" ht="15.75" customHeight="1" x14ac:dyDescent="0.25">
      <c r="A22" s="155" t="s">
        <v>150</v>
      </c>
      <c r="B22" s="994" t="s">
        <v>143</v>
      </c>
      <c r="C22" s="994"/>
      <c r="D22" s="994"/>
      <c r="E22" s="994"/>
      <c r="F22" s="159">
        <f t="shared" ref="F22" si="3">+F21</f>
        <v>210.5</v>
      </c>
      <c r="G22" s="159">
        <f t="shared" ref="G22:I22" si="4">+G21</f>
        <v>210.15</v>
      </c>
      <c r="H22" s="159">
        <f t="shared" ref="H22" si="5">+H21</f>
        <v>236</v>
      </c>
      <c r="I22" s="159">
        <f t="shared" si="4"/>
        <v>236</v>
      </c>
      <c r="J22" s="158"/>
      <c r="K22" s="224"/>
      <c r="L22" s="224"/>
      <c r="M22" s="224"/>
    </row>
    <row r="23" spans="1:13" s="103" customFormat="1" ht="18.75" customHeight="1" x14ac:dyDescent="0.25">
      <c r="A23" s="105" t="s">
        <v>151</v>
      </c>
      <c r="B23" s="992" t="s">
        <v>437</v>
      </c>
      <c r="C23" s="992"/>
      <c r="D23" s="992"/>
      <c r="E23" s="992"/>
      <c r="F23" s="992"/>
      <c r="G23" s="992"/>
      <c r="H23" s="992"/>
      <c r="I23" s="992"/>
      <c r="J23" s="992"/>
      <c r="K23" s="282"/>
      <c r="L23" s="282"/>
      <c r="M23" s="282"/>
    </row>
    <row r="24" spans="1:13" s="103" customFormat="1" ht="21" customHeight="1" x14ac:dyDescent="0.25">
      <c r="A24" s="105" t="s">
        <v>151</v>
      </c>
      <c r="B24" s="105" t="s">
        <v>150</v>
      </c>
      <c r="C24" s="992" t="s">
        <v>436</v>
      </c>
      <c r="D24" s="992"/>
      <c r="E24" s="992"/>
      <c r="F24" s="992"/>
      <c r="G24" s="992"/>
      <c r="H24" s="992"/>
      <c r="I24" s="992"/>
      <c r="J24" s="992"/>
      <c r="K24" s="282"/>
      <c r="L24" s="282"/>
      <c r="M24" s="282"/>
    </row>
    <row r="25" spans="1:13" s="103" customFormat="1" ht="50.25" customHeight="1" x14ac:dyDescent="0.25">
      <c r="A25" s="191" t="s">
        <v>151</v>
      </c>
      <c r="B25" s="191" t="s">
        <v>150</v>
      </c>
      <c r="C25" s="276" t="s">
        <v>150</v>
      </c>
      <c r="D25" s="191" t="s">
        <v>54</v>
      </c>
      <c r="E25" s="191" t="s">
        <v>13</v>
      </c>
      <c r="F25" s="107">
        <v>20</v>
      </c>
      <c r="G25" s="107">
        <v>20</v>
      </c>
      <c r="H25" s="107">
        <v>20</v>
      </c>
      <c r="I25" s="107">
        <v>20</v>
      </c>
      <c r="J25" s="260" t="s">
        <v>323</v>
      </c>
      <c r="K25" s="257" t="s">
        <v>324</v>
      </c>
      <c r="L25" s="257" t="s">
        <v>325</v>
      </c>
      <c r="M25" s="257" t="s">
        <v>325</v>
      </c>
    </row>
    <row r="26" spans="1:13" ht="45.75" customHeight="1" x14ac:dyDescent="0.25">
      <c r="A26" s="280" t="s">
        <v>151</v>
      </c>
      <c r="B26" s="280" t="s">
        <v>150</v>
      </c>
      <c r="C26" s="280" t="s">
        <v>151</v>
      </c>
      <c r="D26" s="417" t="s">
        <v>549</v>
      </c>
      <c r="E26" s="191" t="s">
        <v>17</v>
      </c>
      <c r="F26" s="81">
        <v>47.5</v>
      </c>
      <c r="G26" s="81">
        <v>1000</v>
      </c>
      <c r="H26" s="81">
        <v>1500</v>
      </c>
      <c r="I26" s="81">
        <v>1500</v>
      </c>
      <c r="J26" s="262" t="s">
        <v>501</v>
      </c>
      <c r="K26" s="261"/>
      <c r="L26" s="261"/>
      <c r="M26" s="261" t="s">
        <v>502</v>
      </c>
    </row>
    <row r="27" spans="1:13" ht="17.25" customHeight="1" x14ac:dyDescent="0.25">
      <c r="A27" s="105" t="s">
        <v>152</v>
      </c>
      <c r="B27" s="105" t="s">
        <v>150</v>
      </c>
      <c r="C27" s="988" t="s">
        <v>142</v>
      </c>
      <c r="D27" s="988"/>
      <c r="E27" s="988"/>
      <c r="F27" s="125">
        <f>SUM(F25:F26)</f>
        <v>67.5</v>
      </c>
      <c r="G27" s="125">
        <f>SUM(G25:G26)</f>
        <v>1020</v>
      </c>
      <c r="H27" s="125">
        <f>SUM(H25:H26)</f>
        <v>1520</v>
      </c>
      <c r="I27" s="125">
        <f>SUM(I25:I26)</f>
        <v>1520</v>
      </c>
      <c r="J27" s="260"/>
      <c r="K27" s="224"/>
      <c r="L27" s="224"/>
      <c r="M27" s="224"/>
    </row>
    <row r="28" spans="1:13" s="175" customFormat="1" ht="15.75" customHeight="1" x14ac:dyDescent="0.25">
      <c r="A28" s="104" t="s">
        <v>152</v>
      </c>
      <c r="B28" s="987" t="s">
        <v>143</v>
      </c>
      <c r="C28" s="987"/>
      <c r="D28" s="987"/>
      <c r="E28" s="987"/>
      <c r="F28" s="225">
        <f t="shared" ref="F28" si="6">+F27</f>
        <v>67.5</v>
      </c>
      <c r="G28" s="225">
        <f t="shared" ref="G28:I28" si="7">+G27</f>
        <v>1020</v>
      </c>
      <c r="H28" s="225">
        <f t="shared" ref="H28" si="8">+H27</f>
        <v>1520</v>
      </c>
      <c r="I28" s="225">
        <f t="shared" si="7"/>
        <v>1520</v>
      </c>
      <c r="J28" s="160"/>
      <c r="K28" s="226"/>
      <c r="L28" s="226"/>
      <c r="M28" s="226"/>
    </row>
    <row r="29" spans="1:13" ht="17.25" customHeight="1" x14ac:dyDescent="0.25">
      <c r="A29" s="955" t="s">
        <v>144</v>
      </c>
      <c r="B29" s="955"/>
      <c r="C29" s="955"/>
      <c r="D29" s="955"/>
      <c r="E29" s="955"/>
      <c r="F29" s="337">
        <f>+F28+F22</f>
        <v>278</v>
      </c>
      <c r="G29" s="337">
        <f>+G28+G22</f>
        <v>1230.1500000000001</v>
      </c>
      <c r="H29" s="337">
        <f>+H28+H22</f>
        <v>1756</v>
      </c>
      <c r="I29" s="337">
        <f>+I28+I22</f>
        <v>1756</v>
      </c>
      <c r="J29" s="388"/>
    </row>
    <row r="30" spans="1:13" ht="14.25" customHeight="1" x14ac:dyDescent="0.25">
      <c r="A30" s="862" t="s">
        <v>165</v>
      </c>
      <c r="B30" s="863"/>
      <c r="C30" s="863"/>
      <c r="D30" s="863"/>
      <c r="E30" s="864"/>
      <c r="F30" s="584">
        <f>+F29-F31-F38</f>
        <v>0</v>
      </c>
      <c r="G30" s="584">
        <f t="shared" ref="G30:I30" si="9">+G29-G31-G38</f>
        <v>0</v>
      </c>
      <c r="H30" s="584">
        <f t="shared" si="9"/>
        <v>0</v>
      </c>
      <c r="I30" s="584">
        <f t="shared" si="9"/>
        <v>0</v>
      </c>
      <c r="J30" s="388"/>
    </row>
    <row r="31" spans="1:13" ht="16.5" customHeight="1" x14ac:dyDescent="0.25">
      <c r="A31" s="989" t="s">
        <v>19</v>
      </c>
      <c r="B31" s="990"/>
      <c r="C31" s="990"/>
      <c r="D31" s="990"/>
      <c r="E31" s="991"/>
      <c r="F31" s="338">
        <f t="shared" ref="F31:I31" si="10">SUM(F32:F37)</f>
        <v>130.30000000000001</v>
      </c>
      <c r="G31" s="338">
        <f t="shared" si="10"/>
        <v>1089</v>
      </c>
      <c r="H31" s="338">
        <f t="shared" si="10"/>
        <v>1641</v>
      </c>
      <c r="I31" s="338">
        <f t="shared" si="10"/>
        <v>1641</v>
      </c>
      <c r="J31" s="388"/>
    </row>
    <row r="32" spans="1:13" x14ac:dyDescent="0.25">
      <c r="A32" s="972" t="s">
        <v>208</v>
      </c>
      <c r="B32" s="973"/>
      <c r="C32" s="973"/>
      <c r="D32" s="973"/>
      <c r="E32" s="974"/>
      <c r="F32" s="137">
        <f>+F20+F12+F19</f>
        <v>82.8</v>
      </c>
      <c r="G32" s="137">
        <f>+G20+G12+G19</f>
        <v>89</v>
      </c>
      <c r="H32" s="137">
        <f>+H20+H12+H19</f>
        <v>141</v>
      </c>
      <c r="I32" s="137">
        <f>+I20+I12+I19</f>
        <v>141</v>
      </c>
      <c r="J32" s="388"/>
    </row>
    <row r="33" spans="1:13" x14ac:dyDescent="0.25">
      <c r="A33" s="972" t="s">
        <v>209</v>
      </c>
      <c r="B33" s="973"/>
      <c r="C33" s="973"/>
      <c r="D33" s="973"/>
      <c r="E33" s="974"/>
      <c r="F33" s="138">
        <f>+F26</f>
        <v>47.5</v>
      </c>
      <c r="G33" s="138">
        <f t="shared" ref="G33:I33" si="11">+G26</f>
        <v>1000</v>
      </c>
      <c r="H33" s="138">
        <f t="shared" si="11"/>
        <v>1500</v>
      </c>
      <c r="I33" s="138">
        <f t="shared" si="11"/>
        <v>1500</v>
      </c>
      <c r="J33" s="388"/>
    </row>
    <row r="34" spans="1:13" x14ac:dyDescent="0.25">
      <c r="A34" s="972" t="s">
        <v>210</v>
      </c>
      <c r="B34" s="973"/>
      <c r="C34" s="973"/>
      <c r="D34" s="973"/>
      <c r="E34" s="974"/>
      <c r="F34" s="227"/>
      <c r="G34" s="227"/>
      <c r="H34" s="227"/>
      <c r="I34" s="227"/>
      <c r="J34" s="388"/>
    </row>
    <row r="35" spans="1:13" x14ac:dyDescent="0.25">
      <c r="A35" s="972" t="s">
        <v>211</v>
      </c>
      <c r="B35" s="973"/>
      <c r="C35" s="973"/>
      <c r="D35" s="973"/>
      <c r="E35" s="974"/>
      <c r="F35" s="227"/>
      <c r="G35" s="227"/>
      <c r="H35" s="227"/>
      <c r="I35" s="227"/>
      <c r="J35" s="388"/>
    </row>
    <row r="36" spans="1:13" x14ac:dyDescent="0.25">
      <c r="A36" s="972" t="s">
        <v>212</v>
      </c>
      <c r="B36" s="973"/>
      <c r="C36" s="973"/>
      <c r="D36" s="973"/>
      <c r="E36" s="974"/>
      <c r="F36" s="227"/>
      <c r="G36" s="227"/>
      <c r="H36" s="227"/>
      <c r="I36" s="227"/>
      <c r="J36" s="388"/>
    </row>
    <row r="37" spans="1:13" x14ac:dyDescent="0.25">
      <c r="A37" s="972" t="s">
        <v>213</v>
      </c>
      <c r="B37" s="973"/>
      <c r="C37" s="973"/>
      <c r="D37" s="973"/>
      <c r="E37" s="974"/>
      <c r="F37" s="227"/>
      <c r="G37" s="227"/>
      <c r="H37" s="227"/>
      <c r="I37" s="227"/>
      <c r="J37" s="388"/>
    </row>
    <row r="38" spans="1:13" ht="16.5" customHeight="1" x14ac:dyDescent="0.25">
      <c r="A38" s="975" t="s">
        <v>18</v>
      </c>
      <c r="B38" s="976"/>
      <c r="C38" s="976"/>
      <c r="D38" s="976"/>
      <c r="E38" s="977"/>
      <c r="F38" s="338">
        <f t="shared" ref="F38:I38" si="12">SUM(F39:F42)</f>
        <v>147.69999999999999</v>
      </c>
      <c r="G38" s="338">
        <f t="shared" si="12"/>
        <v>141.15</v>
      </c>
      <c r="H38" s="338">
        <f t="shared" si="12"/>
        <v>115</v>
      </c>
      <c r="I38" s="338">
        <f t="shared" si="12"/>
        <v>115</v>
      </c>
      <c r="J38" s="388"/>
    </row>
    <row r="39" spans="1:13" x14ac:dyDescent="0.25">
      <c r="A39" s="972" t="s">
        <v>214</v>
      </c>
      <c r="B39" s="973"/>
      <c r="C39" s="973"/>
      <c r="D39" s="973"/>
      <c r="E39" s="974"/>
      <c r="F39" s="138"/>
      <c r="G39" s="138"/>
      <c r="H39" s="138"/>
      <c r="I39" s="138"/>
      <c r="J39" s="388"/>
    </row>
    <row r="40" spans="1:13" x14ac:dyDescent="0.25">
      <c r="A40" s="972" t="s">
        <v>215</v>
      </c>
      <c r="B40" s="973"/>
      <c r="C40" s="973"/>
      <c r="D40" s="973"/>
      <c r="E40" s="974"/>
      <c r="F40" s="227"/>
      <c r="G40" s="227"/>
      <c r="H40" s="227"/>
      <c r="I40" s="227"/>
      <c r="J40" s="388"/>
    </row>
    <row r="41" spans="1:13" x14ac:dyDescent="0.25">
      <c r="A41" s="972" t="s">
        <v>216</v>
      </c>
      <c r="B41" s="973"/>
      <c r="C41" s="973"/>
      <c r="D41" s="973"/>
      <c r="E41" s="974"/>
      <c r="F41" s="138">
        <f t="shared" ref="F41" si="13">+F25+F15</f>
        <v>115</v>
      </c>
      <c r="G41" s="138">
        <f t="shared" ref="G41:I41" si="14">+G25+G15</f>
        <v>115</v>
      </c>
      <c r="H41" s="138">
        <f t="shared" ref="H41" si="15">+H25+H15</f>
        <v>115</v>
      </c>
      <c r="I41" s="138">
        <f t="shared" si="14"/>
        <v>115</v>
      </c>
      <c r="J41" s="388"/>
    </row>
    <row r="42" spans="1:13" ht="15" customHeight="1" x14ac:dyDescent="0.25">
      <c r="A42" s="972" t="s">
        <v>217</v>
      </c>
      <c r="B42" s="973"/>
      <c r="C42" s="973"/>
      <c r="D42" s="973"/>
      <c r="E42" s="974"/>
      <c r="F42" s="227">
        <f>+F18</f>
        <v>32.700000000000003</v>
      </c>
      <c r="G42" s="227">
        <f>+G18</f>
        <v>26.15</v>
      </c>
      <c r="H42" s="227">
        <f>+H18</f>
        <v>0</v>
      </c>
      <c r="I42" s="227">
        <f>+I18</f>
        <v>0</v>
      </c>
      <c r="J42" s="388"/>
    </row>
    <row r="43" spans="1:13" s="213" customFormat="1" x14ac:dyDescent="0.25">
      <c r="A43" s="971"/>
      <c r="B43" s="971"/>
      <c r="C43" s="971"/>
      <c r="D43" s="971"/>
      <c r="E43" s="971"/>
      <c r="F43" s="971"/>
      <c r="G43" s="971"/>
      <c r="H43" s="149"/>
      <c r="I43" s="149"/>
      <c r="J43" s="149"/>
      <c r="K43" s="171"/>
      <c r="L43" s="171"/>
      <c r="M43" s="171"/>
    </row>
  </sheetData>
  <mergeCells count="63">
    <mergeCell ref="A32:E32"/>
    <mergeCell ref="A29:E29"/>
    <mergeCell ref="B28:E28"/>
    <mergeCell ref="C27:E27"/>
    <mergeCell ref="A18:A19"/>
    <mergeCell ref="A31:E31"/>
    <mergeCell ref="A30:E30"/>
    <mergeCell ref="C24:J24"/>
    <mergeCell ref="C21:E21"/>
    <mergeCell ref="B22:E22"/>
    <mergeCell ref="B23:J23"/>
    <mergeCell ref="I4:I8"/>
    <mergeCell ref="B10:J10"/>
    <mergeCell ref="H4:H8"/>
    <mergeCell ref="H12:H14"/>
    <mergeCell ref="C18:C19"/>
    <mergeCell ref="G12:G14"/>
    <mergeCell ref="I12:I14"/>
    <mergeCell ref="E12:E14"/>
    <mergeCell ref="F12:F14"/>
    <mergeCell ref="B18:B19"/>
    <mergeCell ref="C11:J11"/>
    <mergeCell ref="F15:F17"/>
    <mergeCell ref="K1:M1"/>
    <mergeCell ref="A9:M9"/>
    <mergeCell ref="J4:M4"/>
    <mergeCell ref="A2:M2"/>
    <mergeCell ref="B4:B8"/>
    <mergeCell ref="J5:J8"/>
    <mergeCell ref="A4:A8"/>
    <mergeCell ref="M6:M8"/>
    <mergeCell ref="E4:E8"/>
    <mergeCell ref="J3:M3"/>
    <mergeCell ref="D4:D8"/>
    <mergeCell ref="F4:F8"/>
    <mergeCell ref="K6:K8"/>
    <mergeCell ref="G4:G8"/>
    <mergeCell ref="L6:L8"/>
    <mergeCell ref="C4:C8"/>
    <mergeCell ref="M18:M19"/>
    <mergeCell ref="D18:D19"/>
    <mergeCell ref="M16:M17"/>
    <mergeCell ref="J18:J19"/>
    <mergeCell ref="K18:K19"/>
    <mergeCell ref="E15:E17"/>
    <mergeCell ref="J16:J17"/>
    <mergeCell ref="G15:G17"/>
    <mergeCell ref="H15:H17"/>
    <mergeCell ref="K16:K17"/>
    <mergeCell ref="I15:I17"/>
    <mergeCell ref="L16:L17"/>
    <mergeCell ref="L18:L19"/>
    <mergeCell ref="A43:G43"/>
    <mergeCell ref="A42:E42"/>
    <mergeCell ref="A40:E40"/>
    <mergeCell ref="A41:E41"/>
    <mergeCell ref="A33:E33"/>
    <mergeCell ref="A38:E38"/>
    <mergeCell ref="A39:E39"/>
    <mergeCell ref="A37:E37"/>
    <mergeCell ref="A35:E35"/>
    <mergeCell ref="A36:E36"/>
    <mergeCell ref="A34:E34"/>
  </mergeCells>
  <phoneticPr fontId="15" type="noConversion"/>
  <pageMargins left="0.19685039370078741" right="0.19685039370078741" top="0.59055118110236227" bottom="0.19685039370078741" header="0" footer="0"/>
  <pageSetup paperSize="9" scale="9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92"/>
  <sheetViews>
    <sheetView zoomScale="85" zoomScaleNormal="85" workbookViewId="0">
      <pane ySplit="8" topLeftCell="A9" activePane="bottomLeft" state="frozen"/>
      <selection activeCell="F27" sqref="F27"/>
      <selection pane="bottomLeft" activeCell="J69" sqref="J69"/>
    </sheetView>
  </sheetViews>
  <sheetFormatPr defaultColWidth="9.109375" defaultRowHeight="13.2" x14ac:dyDescent="0.25"/>
  <cols>
    <col min="1" max="1" width="3.109375" style="35" customWidth="1"/>
    <col min="2" max="2" width="4.109375" style="35" customWidth="1"/>
    <col min="3" max="3" width="3.44140625" style="35" customWidth="1"/>
    <col min="4" max="4" width="32.44140625" style="3" customWidth="1"/>
    <col min="5" max="5" width="7.109375" style="16" customWidth="1"/>
    <col min="6" max="9" width="12.5546875" style="186" customWidth="1"/>
    <col min="10" max="10" width="28.6640625" style="16" customWidth="1"/>
    <col min="11" max="13" width="5.44140625" style="35" customWidth="1"/>
    <col min="14" max="16384" width="9.109375" style="3"/>
  </cols>
  <sheetData>
    <row r="1" spans="1:13" ht="18" customHeight="1" x14ac:dyDescent="0.25">
      <c r="A1" s="82"/>
      <c r="B1" s="82"/>
      <c r="C1" s="82"/>
      <c r="D1" s="55"/>
      <c r="E1" s="123"/>
      <c r="F1" s="185"/>
      <c r="G1" s="55"/>
      <c r="H1" s="55"/>
      <c r="I1" s="55"/>
      <c r="J1" s="123"/>
      <c r="K1" s="641" t="s">
        <v>901</v>
      </c>
      <c r="L1" s="641"/>
      <c r="M1" s="641"/>
    </row>
    <row r="2" spans="1:13" ht="26.25" customHeight="1" x14ac:dyDescent="0.25">
      <c r="A2" s="1029" t="s">
        <v>741</v>
      </c>
      <c r="B2" s="1029"/>
      <c r="C2" s="1029"/>
      <c r="D2" s="1029"/>
      <c r="E2" s="1029"/>
      <c r="F2" s="1029"/>
      <c r="G2" s="1029"/>
      <c r="H2" s="1029"/>
      <c r="I2" s="1029"/>
      <c r="J2" s="1029"/>
      <c r="K2" s="1029"/>
      <c r="L2" s="1029"/>
      <c r="M2" s="1029"/>
    </row>
    <row r="3" spans="1:13" x14ac:dyDescent="0.25">
      <c r="A3" s="127"/>
      <c r="B3" s="127"/>
      <c r="C3" s="127"/>
      <c r="D3" s="128"/>
      <c r="E3" s="129"/>
      <c r="F3" s="342"/>
      <c r="G3" s="87"/>
      <c r="H3" s="87"/>
      <c r="I3" s="87"/>
      <c r="J3" s="681" t="s">
        <v>239</v>
      </c>
      <c r="K3" s="681"/>
      <c r="L3" s="681"/>
      <c r="M3" s="681"/>
    </row>
    <row r="4" spans="1:13" ht="17.25" customHeight="1" x14ac:dyDescent="0.25">
      <c r="A4" s="608" t="s">
        <v>136</v>
      </c>
      <c r="B4" s="608" t="s">
        <v>137</v>
      </c>
      <c r="C4" s="608" t="s">
        <v>138</v>
      </c>
      <c r="D4" s="612" t="s">
        <v>139</v>
      </c>
      <c r="E4" s="608" t="s">
        <v>135</v>
      </c>
      <c r="F4" s="617" t="s">
        <v>892</v>
      </c>
      <c r="G4" s="617" t="s">
        <v>515</v>
      </c>
      <c r="H4" s="617" t="s">
        <v>561</v>
      </c>
      <c r="I4" s="617" t="s">
        <v>730</v>
      </c>
      <c r="J4" s="617" t="s">
        <v>140</v>
      </c>
      <c r="K4" s="617"/>
      <c r="L4" s="617"/>
      <c r="M4" s="617"/>
    </row>
    <row r="5" spans="1:13" ht="12.75" customHeight="1" x14ac:dyDescent="0.25">
      <c r="A5" s="608"/>
      <c r="B5" s="608"/>
      <c r="C5" s="608"/>
      <c r="D5" s="612"/>
      <c r="E5" s="608"/>
      <c r="F5" s="617"/>
      <c r="G5" s="617"/>
      <c r="H5" s="617"/>
      <c r="I5" s="617"/>
      <c r="J5" s="617" t="s">
        <v>141</v>
      </c>
      <c r="K5" s="161"/>
      <c r="L5" s="161"/>
      <c r="M5" s="161"/>
    </row>
    <row r="6" spans="1:13" ht="12.75" customHeight="1" x14ac:dyDescent="0.25">
      <c r="A6" s="608"/>
      <c r="B6" s="608"/>
      <c r="C6" s="608"/>
      <c r="D6" s="612"/>
      <c r="E6" s="608"/>
      <c r="F6" s="617"/>
      <c r="G6" s="617"/>
      <c r="H6" s="617"/>
      <c r="I6" s="617"/>
      <c r="J6" s="617"/>
      <c r="K6" s="624" t="s">
        <v>516</v>
      </c>
      <c r="L6" s="624" t="s">
        <v>562</v>
      </c>
      <c r="M6" s="624" t="s">
        <v>731</v>
      </c>
    </row>
    <row r="7" spans="1:13" ht="30" customHeight="1" x14ac:dyDescent="0.25">
      <c r="A7" s="608"/>
      <c r="B7" s="608"/>
      <c r="C7" s="608"/>
      <c r="D7" s="612"/>
      <c r="E7" s="608"/>
      <c r="F7" s="617"/>
      <c r="G7" s="617"/>
      <c r="H7" s="617"/>
      <c r="I7" s="617"/>
      <c r="J7" s="617"/>
      <c r="K7" s="624"/>
      <c r="L7" s="624"/>
      <c r="M7" s="624"/>
    </row>
    <row r="8" spans="1:13" ht="36" customHeight="1" x14ac:dyDescent="0.25">
      <c r="A8" s="608"/>
      <c r="B8" s="608"/>
      <c r="C8" s="608"/>
      <c r="D8" s="612"/>
      <c r="E8" s="608"/>
      <c r="F8" s="617"/>
      <c r="G8" s="617"/>
      <c r="H8" s="617"/>
      <c r="I8" s="617"/>
      <c r="J8" s="617"/>
      <c r="K8" s="624"/>
      <c r="L8" s="624"/>
      <c r="M8" s="624"/>
    </row>
    <row r="9" spans="1:13" ht="27" customHeight="1" x14ac:dyDescent="0.25">
      <c r="A9" s="611" t="s">
        <v>266</v>
      </c>
      <c r="B9" s="611"/>
      <c r="C9" s="611"/>
      <c r="D9" s="611"/>
      <c r="E9" s="611"/>
      <c r="F9" s="611"/>
      <c r="G9" s="611"/>
      <c r="H9" s="611"/>
      <c r="I9" s="611"/>
      <c r="J9" s="611"/>
      <c r="K9" s="247"/>
      <c r="L9" s="247"/>
      <c r="M9" s="247"/>
    </row>
    <row r="10" spans="1:13" ht="18" customHeight="1" x14ac:dyDescent="0.25">
      <c r="A10" s="97" t="s">
        <v>150</v>
      </c>
      <c r="B10" s="1035" t="s">
        <v>361</v>
      </c>
      <c r="C10" s="1035"/>
      <c r="D10" s="1035"/>
      <c r="E10" s="1035"/>
      <c r="F10" s="1035"/>
      <c r="G10" s="1035"/>
      <c r="H10" s="1035"/>
      <c r="I10" s="1035"/>
      <c r="J10" s="1035"/>
      <c r="K10" s="290"/>
      <c r="L10" s="290"/>
      <c r="M10" s="290"/>
    </row>
    <row r="11" spans="1:13" ht="30.75" customHeight="1" x14ac:dyDescent="0.25">
      <c r="A11" s="97" t="s">
        <v>150</v>
      </c>
      <c r="B11" s="97" t="s">
        <v>150</v>
      </c>
      <c r="C11" s="1014" t="s">
        <v>362</v>
      </c>
      <c r="D11" s="1015"/>
      <c r="E11" s="1015"/>
      <c r="F11" s="1015"/>
      <c r="G11" s="1015"/>
      <c r="H11" s="1015"/>
      <c r="I11" s="1015"/>
      <c r="J11" s="1015"/>
      <c r="K11" s="1015"/>
      <c r="L11" s="1015"/>
      <c r="M11" s="1016"/>
    </row>
    <row r="12" spans="1:13" ht="32.25" customHeight="1" x14ac:dyDescent="0.25">
      <c r="A12" s="1026" t="s">
        <v>150</v>
      </c>
      <c r="B12" s="1026" t="s">
        <v>150</v>
      </c>
      <c r="C12" s="1026" t="s">
        <v>150</v>
      </c>
      <c r="D12" s="1030" t="s">
        <v>366</v>
      </c>
      <c r="E12" s="1034" t="s">
        <v>1</v>
      </c>
      <c r="F12" s="1037">
        <v>4166</v>
      </c>
      <c r="G12" s="1037">
        <v>4681.3999999999996</v>
      </c>
      <c r="H12" s="1037">
        <v>4990</v>
      </c>
      <c r="I12" s="1037">
        <v>5380</v>
      </c>
      <c r="J12" s="389" t="s">
        <v>86</v>
      </c>
      <c r="K12" s="390">
        <v>300</v>
      </c>
      <c r="L12" s="390">
        <v>300</v>
      </c>
      <c r="M12" s="390">
        <v>300</v>
      </c>
    </row>
    <row r="13" spans="1:13" ht="59.25" customHeight="1" x14ac:dyDescent="0.25">
      <c r="A13" s="1033"/>
      <c r="B13" s="1033"/>
      <c r="C13" s="1033"/>
      <c r="D13" s="1031"/>
      <c r="E13" s="1034"/>
      <c r="F13" s="1038"/>
      <c r="G13" s="1038"/>
      <c r="H13" s="1038"/>
      <c r="I13" s="1038"/>
      <c r="J13" s="389" t="s">
        <v>723</v>
      </c>
      <c r="K13" s="390">
        <v>100</v>
      </c>
      <c r="L13" s="390">
        <v>100</v>
      </c>
      <c r="M13" s="390">
        <v>100</v>
      </c>
    </row>
    <row r="14" spans="1:13" ht="50.25" customHeight="1" x14ac:dyDescent="0.25">
      <c r="A14" s="1033"/>
      <c r="B14" s="1033"/>
      <c r="C14" s="1033"/>
      <c r="D14" s="1031"/>
      <c r="E14" s="1034"/>
      <c r="F14" s="1038"/>
      <c r="G14" s="1038"/>
      <c r="H14" s="1038"/>
      <c r="I14" s="1038"/>
      <c r="J14" s="389" t="s">
        <v>363</v>
      </c>
      <c r="K14" s="390">
        <v>15</v>
      </c>
      <c r="L14" s="390">
        <v>15</v>
      </c>
      <c r="M14" s="390">
        <v>15</v>
      </c>
    </row>
    <row r="15" spans="1:13" ht="49.5" customHeight="1" x14ac:dyDescent="0.25">
      <c r="A15" s="1033"/>
      <c r="B15" s="1033"/>
      <c r="C15" s="1033"/>
      <c r="D15" s="1031"/>
      <c r="E15" s="998" t="s">
        <v>21</v>
      </c>
      <c r="F15" s="1007">
        <v>23</v>
      </c>
      <c r="G15" s="1007">
        <v>24.3</v>
      </c>
      <c r="H15" s="1007">
        <v>24.3</v>
      </c>
      <c r="I15" s="1007">
        <v>24.3</v>
      </c>
      <c r="J15" s="389" t="s">
        <v>724</v>
      </c>
      <c r="K15" s="391">
        <v>12</v>
      </c>
      <c r="L15" s="391">
        <v>12</v>
      </c>
      <c r="M15" s="391">
        <v>12</v>
      </c>
    </row>
    <row r="16" spans="1:13" ht="34.5" customHeight="1" x14ac:dyDescent="0.25">
      <c r="A16" s="1027"/>
      <c r="B16" s="1027"/>
      <c r="C16" s="1027"/>
      <c r="D16" s="1032"/>
      <c r="E16" s="999"/>
      <c r="F16" s="1008"/>
      <c r="G16" s="1008"/>
      <c r="H16" s="1008"/>
      <c r="I16" s="1008"/>
      <c r="J16" s="389" t="s">
        <v>364</v>
      </c>
      <c r="K16" s="391">
        <v>7</v>
      </c>
      <c r="L16" s="391">
        <v>7</v>
      </c>
      <c r="M16" s="391">
        <v>7</v>
      </c>
    </row>
    <row r="17" spans="1:13" ht="42.75" customHeight="1" x14ac:dyDescent="0.25">
      <c r="A17" s="392" t="s">
        <v>150</v>
      </c>
      <c r="B17" s="392" t="s">
        <v>150</v>
      </c>
      <c r="C17" s="392" t="s">
        <v>151</v>
      </c>
      <c r="D17" s="204" t="s">
        <v>71</v>
      </c>
      <c r="E17" s="389" t="s">
        <v>1</v>
      </c>
      <c r="F17" s="120">
        <v>154.1</v>
      </c>
      <c r="G17" s="120">
        <v>171.1</v>
      </c>
      <c r="H17" s="120">
        <v>198</v>
      </c>
      <c r="I17" s="120">
        <v>212</v>
      </c>
      <c r="J17" s="393" t="s">
        <v>365</v>
      </c>
      <c r="K17" s="391">
        <v>100</v>
      </c>
      <c r="L17" s="391">
        <v>100</v>
      </c>
      <c r="M17" s="391">
        <v>100</v>
      </c>
    </row>
    <row r="18" spans="1:13" ht="24" customHeight="1" x14ac:dyDescent="0.25">
      <c r="A18" s="996" t="s">
        <v>150</v>
      </c>
      <c r="B18" s="996" t="s">
        <v>150</v>
      </c>
      <c r="C18" s="996" t="s">
        <v>152</v>
      </c>
      <c r="D18" s="1028" t="s">
        <v>368</v>
      </c>
      <c r="E18" s="395" t="s">
        <v>1</v>
      </c>
      <c r="F18" s="197">
        <v>1160.5999999999999</v>
      </c>
      <c r="G18" s="197">
        <v>1401</v>
      </c>
      <c r="H18" s="197">
        <v>1600</v>
      </c>
      <c r="I18" s="197">
        <v>1750</v>
      </c>
      <c r="J18" s="1002" t="s">
        <v>367</v>
      </c>
      <c r="K18" s="1000">
        <v>11</v>
      </c>
      <c r="L18" s="1000">
        <v>11</v>
      </c>
      <c r="M18" s="1000">
        <v>11</v>
      </c>
    </row>
    <row r="19" spans="1:13" ht="22.5" customHeight="1" x14ac:dyDescent="0.25">
      <c r="A19" s="996"/>
      <c r="B19" s="996"/>
      <c r="C19" s="996"/>
      <c r="D19" s="1028"/>
      <c r="E19" s="395" t="s">
        <v>21</v>
      </c>
      <c r="F19" s="197">
        <v>45.4</v>
      </c>
      <c r="G19" s="197">
        <v>58.2</v>
      </c>
      <c r="H19" s="197">
        <v>58.2</v>
      </c>
      <c r="I19" s="197">
        <v>58.2</v>
      </c>
      <c r="J19" s="1003"/>
      <c r="K19" s="1001"/>
      <c r="L19" s="1001"/>
      <c r="M19" s="1001"/>
    </row>
    <row r="20" spans="1:13" ht="50.25" customHeight="1" x14ac:dyDescent="0.25">
      <c r="A20" s="392" t="s">
        <v>150</v>
      </c>
      <c r="B20" s="392" t="s">
        <v>150</v>
      </c>
      <c r="C20" s="392" t="s">
        <v>153</v>
      </c>
      <c r="D20" s="395" t="s">
        <v>554</v>
      </c>
      <c r="E20" s="395" t="s">
        <v>1</v>
      </c>
      <c r="F20" s="197">
        <v>40</v>
      </c>
      <c r="G20" s="197">
        <v>40</v>
      </c>
      <c r="H20" s="197">
        <v>140</v>
      </c>
      <c r="I20" s="197">
        <v>140</v>
      </c>
      <c r="J20" s="448" t="s">
        <v>848</v>
      </c>
      <c r="K20" s="447"/>
      <c r="L20" s="447">
        <v>3</v>
      </c>
      <c r="M20" s="447">
        <v>3</v>
      </c>
    </row>
    <row r="21" spans="1:13" ht="24" customHeight="1" x14ac:dyDescent="0.25">
      <c r="A21" s="40" t="s">
        <v>150</v>
      </c>
      <c r="B21" s="40" t="s">
        <v>150</v>
      </c>
      <c r="C21" s="1005" t="s">
        <v>142</v>
      </c>
      <c r="D21" s="1005"/>
      <c r="E21" s="1005"/>
      <c r="F21" s="112">
        <f t="shared" ref="F21:I21" si="0">SUM(F12:F20)</f>
        <v>5589.1</v>
      </c>
      <c r="G21" s="112">
        <f t="shared" si="0"/>
        <v>6376</v>
      </c>
      <c r="H21" s="112">
        <f t="shared" si="0"/>
        <v>7010.5</v>
      </c>
      <c r="I21" s="112">
        <f t="shared" si="0"/>
        <v>7564.5</v>
      </c>
      <c r="J21" s="41"/>
      <c r="K21" s="42"/>
      <c r="L21" s="42"/>
      <c r="M21" s="42"/>
    </row>
    <row r="22" spans="1:13" ht="22.5" customHeight="1" x14ac:dyDescent="0.25">
      <c r="A22" s="289" t="s">
        <v>150</v>
      </c>
      <c r="B22" s="289" t="s">
        <v>151</v>
      </c>
      <c r="C22" s="1004" t="s">
        <v>369</v>
      </c>
      <c r="D22" s="1004"/>
      <c r="E22" s="1004"/>
      <c r="F22" s="1004"/>
      <c r="G22" s="1004"/>
      <c r="H22" s="1004"/>
      <c r="I22" s="1004"/>
      <c r="J22" s="1004"/>
      <c r="K22" s="61"/>
      <c r="L22" s="61"/>
      <c r="M22" s="61"/>
    </row>
    <row r="23" spans="1:13" ht="42.75" customHeight="1" x14ac:dyDescent="0.25">
      <c r="A23" s="392" t="s">
        <v>150</v>
      </c>
      <c r="B23" s="392" t="s">
        <v>151</v>
      </c>
      <c r="C23" s="392" t="s">
        <v>150</v>
      </c>
      <c r="D23" s="394" t="s">
        <v>72</v>
      </c>
      <c r="E23" s="394" t="s">
        <v>17</v>
      </c>
      <c r="F23" s="120">
        <v>0.8</v>
      </c>
      <c r="G23" s="120">
        <v>0.8</v>
      </c>
      <c r="H23" s="120">
        <v>0.8</v>
      </c>
      <c r="I23" s="120">
        <v>0.8</v>
      </c>
      <c r="J23" s="389" t="s">
        <v>87</v>
      </c>
      <c r="K23" s="396">
        <v>2000</v>
      </c>
      <c r="L23" s="396">
        <v>2000</v>
      </c>
      <c r="M23" s="396">
        <v>2000</v>
      </c>
    </row>
    <row r="24" spans="1:13" ht="27" customHeight="1" x14ac:dyDescent="0.25">
      <c r="A24" s="392" t="s">
        <v>150</v>
      </c>
      <c r="B24" s="392" t="s">
        <v>151</v>
      </c>
      <c r="C24" s="392" t="s">
        <v>151</v>
      </c>
      <c r="D24" s="394" t="s">
        <v>73</v>
      </c>
      <c r="E24" s="394" t="s">
        <v>17</v>
      </c>
      <c r="F24" s="120">
        <v>46.7</v>
      </c>
      <c r="G24" s="120">
        <v>47.9</v>
      </c>
      <c r="H24" s="120">
        <v>47.9</v>
      </c>
      <c r="I24" s="120">
        <v>47.9</v>
      </c>
      <c r="J24" s="389" t="s">
        <v>88</v>
      </c>
      <c r="K24" s="396">
        <v>700</v>
      </c>
      <c r="L24" s="396">
        <v>700</v>
      </c>
      <c r="M24" s="396">
        <v>700</v>
      </c>
    </row>
    <row r="25" spans="1:13" ht="29.25" customHeight="1" x14ac:dyDescent="0.25">
      <c r="A25" s="392" t="s">
        <v>150</v>
      </c>
      <c r="B25" s="392" t="s">
        <v>151</v>
      </c>
      <c r="C25" s="392" t="s">
        <v>152</v>
      </c>
      <c r="D25" s="394" t="s">
        <v>74</v>
      </c>
      <c r="E25" s="394" t="s">
        <v>17</v>
      </c>
      <c r="F25" s="120">
        <v>33.700000000000003</v>
      </c>
      <c r="G25" s="120">
        <v>35.5</v>
      </c>
      <c r="H25" s="120">
        <v>35.5</v>
      </c>
      <c r="I25" s="120">
        <v>35.5</v>
      </c>
      <c r="J25" s="389" t="s">
        <v>725</v>
      </c>
      <c r="K25" s="396">
        <v>1600</v>
      </c>
      <c r="L25" s="396">
        <v>1600</v>
      </c>
      <c r="M25" s="396">
        <v>1600</v>
      </c>
    </row>
    <row r="26" spans="1:13" ht="37.5" customHeight="1" x14ac:dyDescent="0.25">
      <c r="A26" s="392" t="s">
        <v>150</v>
      </c>
      <c r="B26" s="392" t="s">
        <v>151</v>
      </c>
      <c r="C26" s="392" t="s">
        <v>153</v>
      </c>
      <c r="D26" s="394" t="s">
        <v>76</v>
      </c>
      <c r="E26" s="394" t="s">
        <v>17</v>
      </c>
      <c r="F26" s="120">
        <v>8.5</v>
      </c>
      <c r="G26" s="120">
        <v>9</v>
      </c>
      <c r="H26" s="120">
        <v>9</v>
      </c>
      <c r="I26" s="120">
        <v>9</v>
      </c>
      <c r="J26" s="389" t="s">
        <v>89</v>
      </c>
      <c r="K26" s="396">
        <v>20</v>
      </c>
      <c r="L26" s="396">
        <v>20</v>
      </c>
      <c r="M26" s="396">
        <v>20</v>
      </c>
    </row>
    <row r="27" spans="1:13" ht="40.5" customHeight="1" x14ac:dyDescent="0.25">
      <c r="A27" s="392" t="s">
        <v>150</v>
      </c>
      <c r="B27" s="392" t="s">
        <v>151</v>
      </c>
      <c r="C27" s="392" t="s">
        <v>154</v>
      </c>
      <c r="D27" s="244" t="s">
        <v>619</v>
      </c>
      <c r="E27" s="394" t="s">
        <v>17</v>
      </c>
      <c r="F27" s="120">
        <v>18.8</v>
      </c>
      <c r="G27" s="120">
        <v>20.2</v>
      </c>
      <c r="H27" s="120">
        <v>20.2</v>
      </c>
      <c r="I27" s="120">
        <v>20.2</v>
      </c>
      <c r="J27" s="389" t="s">
        <v>360</v>
      </c>
      <c r="K27" s="396">
        <v>5</v>
      </c>
      <c r="L27" s="396">
        <v>5</v>
      </c>
      <c r="M27" s="396">
        <v>5</v>
      </c>
    </row>
    <row r="28" spans="1:13" ht="34.5" customHeight="1" x14ac:dyDescent="0.25">
      <c r="A28" s="392" t="s">
        <v>150</v>
      </c>
      <c r="B28" s="392" t="s">
        <v>151</v>
      </c>
      <c r="C28" s="392" t="s">
        <v>155</v>
      </c>
      <c r="D28" s="394" t="s">
        <v>91</v>
      </c>
      <c r="E28" s="394" t="s">
        <v>17</v>
      </c>
      <c r="F28" s="397">
        <v>20</v>
      </c>
      <c r="G28" s="397">
        <v>19.5</v>
      </c>
      <c r="H28" s="397">
        <v>19.5</v>
      </c>
      <c r="I28" s="397">
        <v>19.5</v>
      </c>
      <c r="J28" s="389" t="s">
        <v>92</v>
      </c>
      <c r="K28" s="396">
        <v>10</v>
      </c>
      <c r="L28" s="396">
        <v>10</v>
      </c>
      <c r="M28" s="396">
        <v>10</v>
      </c>
    </row>
    <row r="29" spans="1:13" ht="31.5" customHeight="1" x14ac:dyDescent="0.25">
      <c r="A29" s="392" t="s">
        <v>150</v>
      </c>
      <c r="B29" s="392" t="s">
        <v>151</v>
      </c>
      <c r="C29" s="392" t="s">
        <v>156</v>
      </c>
      <c r="D29" s="394" t="s">
        <v>77</v>
      </c>
      <c r="E29" s="394" t="s">
        <v>17</v>
      </c>
      <c r="F29" s="120">
        <v>14.5</v>
      </c>
      <c r="G29" s="120">
        <v>12.2</v>
      </c>
      <c r="H29" s="120">
        <v>12.2</v>
      </c>
      <c r="I29" s="120">
        <v>12.2</v>
      </c>
      <c r="J29" s="389" t="s">
        <v>93</v>
      </c>
      <c r="K29" s="396">
        <v>800</v>
      </c>
      <c r="L29" s="396">
        <v>800</v>
      </c>
      <c r="M29" s="396">
        <v>800</v>
      </c>
    </row>
    <row r="30" spans="1:13" ht="30" customHeight="1" x14ac:dyDescent="0.25">
      <c r="A30" s="392" t="s">
        <v>150</v>
      </c>
      <c r="B30" s="392" t="s">
        <v>151</v>
      </c>
      <c r="C30" s="392" t="s">
        <v>157</v>
      </c>
      <c r="D30" s="394" t="s">
        <v>78</v>
      </c>
      <c r="E30" s="394" t="s">
        <v>17</v>
      </c>
      <c r="F30" s="120">
        <v>1.3</v>
      </c>
      <c r="G30" s="120">
        <v>1.2</v>
      </c>
      <c r="H30" s="120">
        <v>1.2</v>
      </c>
      <c r="I30" s="120">
        <v>1.2</v>
      </c>
      <c r="J30" s="389" t="s">
        <v>87</v>
      </c>
      <c r="K30" s="396">
        <v>12</v>
      </c>
      <c r="L30" s="396">
        <v>12</v>
      </c>
      <c r="M30" s="396">
        <v>12</v>
      </c>
    </row>
    <row r="31" spans="1:13" ht="45.75" customHeight="1" x14ac:dyDescent="0.25">
      <c r="A31" s="392" t="s">
        <v>150</v>
      </c>
      <c r="B31" s="392" t="s">
        <v>151</v>
      </c>
      <c r="C31" s="392" t="s">
        <v>158</v>
      </c>
      <c r="D31" s="394" t="s">
        <v>79</v>
      </c>
      <c r="E31" s="204" t="s">
        <v>17</v>
      </c>
      <c r="F31" s="120">
        <v>0.3</v>
      </c>
      <c r="G31" s="120">
        <v>0</v>
      </c>
      <c r="H31" s="120">
        <v>0</v>
      </c>
      <c r="I31" s="120">
        <v>0</v>
      </c>
      <c r="J31" s="393" t="s">
        <v>220</v>
      </c>
      <c r="K31" s="398">
        <v>1</v>
      </c>
      <c r="L31" s="398">
        <v>1</v>
      </c>
      <c r="M31" s="398">
        <v>1</v>
      </c>
    </row>
    <row r="32" spans="1:13" ht="58.5" customHeight="1" x14ac:dyDescent="0.25">
      <c r="A32" s="399" t="s">
        <v>150</v>
      </c>
      <c r="B32" s="399" t="s">
        <v>151</v>
      </c>
      <c r="C32" s="399" t="s">
        <v>159</v>
      </c>
      <c r="D32" s="394" t="s">
        <v>355</v>
      </c>
      <c r="E32" s="394" t="s">
        <v>17</v>
      </c>
      <c r="F32" s="120">
        <v>6.8</v>
      </c>
      <c r="G32" s="120">
        <v>5</v>
      </c>
      <c r="H32" s="120">
        <v>5</v>
      </c>
      <c r="I32" s="120">
        <v>5</v>
      </c>
      <c r="J32" s="389" t="s">
        <v>94</v>
      </c>
      <c r="K32" s="398">
        <v>11</v>
      </c>
      <c r="L32" s="398">
        <v>11</v>
      </c>
      <c r="M32" s="398">
        <v>11</v>
      </c>
    </row>
    <row r="33" spans="1:13" ht="18" customHeight="1" x14ac:dyDescent="0.25">
      <c r="A33" s="392" t="s">
        <v>150</v>
      </c>
      <c r="B33" s="392" t="s">
        <v>151</v>
      </c>
      <c r="C33" s="1009" t="s">
        <v>142</v>
      </c>
      <c r="D33" s="1009"/>
      <c r="E33" s="1009"/>
      <c r="F33" s="113">
        <f>SUM(F23:F32)</f>
        <v>151.40000000000003</v>
      </c>
      <c r="G33" s="113">
        <f>SUM(G23:G32)</f>
        <v>151.29999999999995</v>
      </c>
      <c r="H33" s="113">
        <f>SUM(H23:H32)</f>
        <v>151.29999999999995</v>
      </c>
      <c r="I33" s="113">
        <f>SUM(I23:I32)</f>
        <v>151.29999999999995</v>
      </c>
      <c r="J33" s="389"/>
      <c r="K33" s="396"/>
      <c r="L33" s="396"/>
      <c r="M33" s="396"/>
    </row>
    <row r="34" spans="1:13" ht="20.25" customHeight="1" x14ac:dyDescent="0.25">
      <c r="A34" s="289" t="s">
        <v>150</v>
      </c>
      <c r="B34" s="289" t="s">
        <v>152</v>
      </c>
      <c r="C34" s="1004" t="s">
        <v>95</v>
      </c>
      <c r="D34" s="1004"/>
      <c r="E34" s="1004"/>
      <c r="F34" s="1004"/>
      <c r="G34" s="1004"/>
      <c r="H34" s="1004"/>
      <c r="I34" s="1004"/>
      <c r="J34" s="1004"/>
      <c r="K34" s="287"/>
      <c r="L34" s="287"/>
      <c r="M34" s="287"/>
    </row>
    <row r="35" spans="1:13" ht="42.75" customHeight="1" x14ac:dyDescent="0.25">
      <c r="A35" s="392" t="s">
        <v>150</v>
      </c>
      <c r="B35" s="413" t="s">
        <v>152</v>
      </c>
      <c r="C35" s="413" t="s">
        <v>150</v>
      </c>
      <c r="D35" s="395" t="s">
        <v>133</v>
      </c>
      <c r="E35" s="395" t="s">
        <v>1</v>
      </c>
      <c r="F35" s="120">
        <v>55</v>
      </c>
      <c r="G35" s="120">
        <v>120</v>
      </c>
      <c r="H35" s="120">
        <v>120</v>
      </c>
      <c r="I35" s="120">
        <v>120</v>
      </c>
      <c r="J35" s="393" t="s">
        <v>96</v>
      </c>
      <c r="K35" s="396">
        <v>100</v>
      </c>
      <c r="L35" s="396">
        <v>100</v>
      </c>
      <c r="M35" s="396">
        <v>100</v>
      </c>
    </row>
    <row r="36" spans="1:13" ht="30" customHeight="1" x14ac:dyDescent="0.25">
      <c r="A36" s="392" t="s">
        <v>150</v>
      </c>
      <c r="B36" s="413" t="s">
        <v>152</v>
      </c>
      <c r="C36" s="413" t="s">
        <v>151</v>
      </c>
      <c r="D36" s="395" t="s">
        <v>134</v>
      </c>
      <c r="E36" s="395" t="s">
        <v>1</v>
      </c>
      <c r="F36" s="120">
        <v>30</v>
      </c>
      <c r="G36" s="120">
        <v>21.6</v>
      </c>
      <c r="H36" s="120">
        <v>21.6</v>
      </c>
      <c r="I36" s="120">
        <v>21.6</v>
      </c>
      <c r="J36" s="393" t="s">
        <v>97</v>
      </c>
      <c r="K36" s="396">
        <v>100</v>
      </c>
      <c r="L36" s="396">
        <v>100</v>
      </c>
      <c r="M36" s="396">
        <v>100</v>
      </c>
    </row>
    <row r="37" spans="1:13" ht="16.5" customHeight="1" x14ac:dyDescent="0.25">
      <c r="A37" s="1013" t="s">
        <v>150</v>
      </c>
      <c r="B37" s="1019" t="s">
        <v>152</v>
      </c>
      <c r="C37" s="1019" t="s">
        <v>152</v>
      </c>
      <c r="D37" s="637" t="s">
        <v>906</v>
      </c>
      <c r="E37" s="395" t="s">
        <v>1</v>
      </c>
      <c r="F37" s="120">
        <v>95</v>
      </c>
      <c r="G37" s="120">
        <v>110</v>
      </c>
      <c r="H37" s="120">
        <v>110</v>
      </c>
      <c r="I37" s="120">
        <v>110</v>
      </c>
      <c r="J37" s="995" t="s">
        <v>327</v>
      </c>
      <c r="K37" s="997">
        <v>100</v>
      </c>
      <c r="L37" s="997">
        <v>100</v>
      </c>
      <c r="M37" s="997">
        <v>100</v>
      </c>
    </row>
    <row r="38" spans="1:13" ht="19.5" customHeight="1" x14ac:dyDescent="0.25">
      <c r="A38" s="1013"/>
      <c r="B38" s="1019"/>
      <c r="C38" s="1019"/>
      <c r="D38" s="637"/>
      <c r="E38" s="395" t="s">
        <v>1</v>
      </c>
      <c r="F38" s="120">
        <v>48.1</v>
      </c>
      <c r="G38" s="120">
        <v>48.1</v>
      </c>
      <c r="H38" s="120">
        <v>48.1</v>
      </c>
      <c r="I38" s="120">
        <v>48.3</v>
      </c>
      <c r="J38" s="995"/>
      <c r="K38" s="997"/>
      <c r="L38" s="997"/>
      <c r="M38" s="997"/>
    </row>
    <row r="39" spans="1:13" ht="18" hidden="1" customHeight="1" x14ac:dyDescent="0.25">
      <c r="A39" s="1013"/>
      <c r="B39" s="1019"/>
      <c r="C39" s="1019"/>
      <c r="D39" s="637"/>
      <c r="E39" s="395" t="s">
        <v>1</v>
      </c>
      <c r="F39" s="120">
        <v>0</v>
      </c>
      <c r="G39" s="120">
        <v>0</v>
      </c>
      <c r="H39" s="120">
        <v>0</v>
      </c>
      <c r="I39" s="120">
        <v>0</v>
      </c>
      <c r="J39" s="995"/>
      <c r="K39" s="997"/>
      <c r="L39" s="997"/>
      <c r="M39" s="997"/>
    </row>
    <row r="40" spans="1:13" ht="21.75" customHeight="1" x14ac:dyDescent="0.25">
      <c r="A40" s="1013"/>
      <c r="B40" s="1019"/>
      <c r="C40" s="1019"/>
      <c r="D40" s="637"/>
      <c r="E40" s="395" t="s">
        <v>14</v>
      </c>
      <c r="F40" s="445">
        <v>1169.7</v>
      </c>
      <c r="G40" s="445">
        <v>1836.7</v>
      </c>
      <c r="H40" s="445">
        <v>1523.2</v>
      </c>
      <c r="I40" s="445">
        <v>1293.7</v>
      </c>
      <c r="J40" s="995"/>
      <c r="K40" s="997"/>
      <c r="L40" s="997"/>
      <c r="M40" s="997"/>
    </row>
    <row r="41" spans="1:13" ht="26.25" customHeight="1" x14ac:dyDescent="0.25">
      <c r="A41" s="1026" t="s">
        <v>150</v>
      </c>
      <c r="B41" s="1023" t="s">
        <v>152</v>
      </c>
      <c r="C41" s="1023" t="s">
        <v>153</v>
      </c>
      <c r="D41" s="1021" t="s">
        <v>98</v>
      </c>
      <c r="E41" s="395" t="s">
        <v>1</v>
      </c>
      <c r="F41" s="120">
        <v>800</v>
      </c>
      <c r="G41" s="445">
        <v>1150</v>
      </c>
      <c r="H41" s="445">
        <v>1150</v>
      </c>
      <c r="I41" s="445">
        <v>1150</v>
      </c>
      <c r="J41" s="744" t="s">
        <v>99</v>
      </c>
      <c r="K41" s="1017">
        <v>100</v>
      </c>
      <c r="L41" s="1017">
        <v>100</v>
      </c>
      <c r="M41" s="1017">
        <v>100</v>
      </c>
    </row>
    <row r="42" spans="1:13" ht="31.5" customHeight="1" x14ac:dyDescent="0.25">
      <c r="A42" s="1027"/>
      <c r="B42" s="1024"/>
      <c r="C42" s="1024"/>
      <c r="D42" s="1022"/>
      <c r="E42" s="395" t="s">
        <v>17</v>
      </c>
      <c r="F42" s="120">
        <v>0</v>
      </c>
      <c r="G42" s="120">
        <v>0</v>
      </c>
      <c r="H42" s="120">
        <v>0</v>
      </c>
      <c r="I42" s="120">
        <v>0</v>
      </c>
      <c r="J42" s="745"/>
      <c r="K42" s="1018"/>
      <c r="L42" s="1018"/>
      <c r="M42" s="1018"/>
    </row>
    <row r="43" spans="1:13" ht="67.5" customHeight="1" x14ac:dyDescent="0.25">
      <c r="A43" s="392" t="s">
        <v>150</v>
      </c>
      <c r="B43" s="413" t="s">
        <v>152</v>
      </c>
      <c r="C43" s="413" t="s">
        <v>154</v>
      </c>
      <c r="D43" s="395" t="s">
        <v>503</v>
      </c>
      <c r="E43" s="395" t="s">
        <v>17</v>
      </c>
      <c r="F43" s="120">
        <v>22.3</v>
      </c>
      <c r="G43" s="120">
        <v>0</v>
      </c>
      <c r="H43" s="120">
        <v>0</v>
      </c>
      <c r="I43" s="120">
        <v>0</v>
      </c>
      <c r="J43" s="391" t="s">
        <v>662</v>
      </c>
      <c r="K43" s="396"/>
      <c r="L43" s="396"/>
      <c r="M43" s="396"/>
    </row>
    <row r="44" spans="1:13" ht="67.5" customHeight="1" x14ac:dyDescent="0.25">
      <c r="A44" s="392" t="s">
        <v>150</v>
      </c>
      <c r="B44" s="413" t="s">
        <v>152</v>
      </c>
      <c r="C44" s="413" t="s">
        <v>155</v>
      </c>
      <c r="D44" s="395" t="s">
        <v>726</v>
      </c>
      <c r="E44" s="395" t="s">
        <v>17</v>
      </c>
      <c r="F44" s="120">
        <v>6.1</v>
      </c>
      <c r="G44" s="120">
        <v>0</v>
      </c>
      <c r="H44" s="120">
        <v>0</v>
      </c>
      <c r="I44" s="120">
        <v>0</v>
      </c>
      <c r="J44" s="391" t="s">
        <v>727</v>
      </c>
      <c r="K44" s="396"/>
      <c r="L44" s="396"/>
      <c r="M44" s="396"/>
    </row>
    <row r="45" spans="1:13" ht="20.25" customHeight="1" x14ac:dyDescent="0.25">
      <c r="A45" s="392" t="s">
        <v>150</v>
      </c>
      <c r="B45" s="413" t="s">
        <v>152</v>
      </c>
      <c r="C45" s="1006" t="s">
        <v>142</v>
      </c>
      <c r="D45" s="1006"/>
      <c r="E45" s="1006"/>
      <c r="F45" s="414">
        <f>SUM(F35:F44)</f>
        <v>2226.2000000000003</v>
      </c>
      <c r="G45" s="414">
        <f>SUM(G35:G44)</f>
        <v>3286.4</v>
      </c>
      <c r="H45" s="414">
        <f>SUM(H35:H44)</f>
        <v>2972.9</v>
      </c>
      <c r="I45" s="414">
        <f>SUM(I35:I44)</f>
        <v>2743.6</v>
      </c>
      <c r="J45" s="393"/>
      <c r="K45" s="396"/>
      <c r="L45" s="396"/>
      <c r="M45" s="396"/>
    </row>
    <row r="46" spans="1:13" ht="18.75" customHeight="1" x14ac:dyDescent="0.25">
      <c r="A46" s="392" t="s">
        <v>150</v>
      </c>
      <c r="B46" s="1020" t="s">
        <v>143</v>
      </c>
      <c r="C46" s="1020"/>
      <c r="D46" s="1020"/>
      <c r="E46" s="1020"/>
      <c r="F46" s="416">
        <f>+F45+F33+F21</f>
        <v>7966.7000000000007</v>
      </c>
      <c r="G46" s="416">
        <f>+G45+G33+G21</f>
        <v>9813.7000000000007</v>
      </c>
      <c r="H46" s="416">
        <f>+H45+H33+H21</f>
        <v>10134.700000000001</v>
      </c>
      <c r="I46" s="416">
        <f>+I45+I33+I21</f>
        <v>10459.4</v>
      </c>
      <c r="J46" s="393"/>
      <c r="K46" s="396"/>
      <c r="L46" s="396"/>
      <c r="M46" s="396"/>
    </row>
    <row r="47" spans="1:13" ht="18.75" customHeight="1" x14ac:dyDescent="0.25">
      <c r="A47" s="289" t="s">
        <v>151</v>
      </c>
      <c r="B47" s="1039" t="s">
        <v>490</v>
      </c>
      <c r="C47" s="1039"/>
      <c r="D47" s="1039"/>
      <c r="E47" s="1039"/>
      <c r="F47" s="1039"/>
      <c r="G47" s="1039"/>
      <c r="H47" s="1039"/>
      <c r="I47" s="1039"/>
      <c r="J47" s="1039"/>
      <c r="K47" s="287"/>
      <c r="L47" s="287"/>
      <c r="M47" s="287"/>
    </row>
    <row r="48" spans="1:13" ht="21" customHeight="1" x14ac:dyDescent="0.25">
      <c r="A48" s="289" t="s">
        <v>151</v>
      </c>
      <c r="B48" s="415" t="s">
        <v>150</v>
      </c>
      <c r="C48" s="1039" t="s">
        <v>469</v>
      </c>
      <c r="D48" s="1039"/>
      <c r="E48" s="1039"/>
      <c r="F48" s="1039"/>
      <c r="G48" s="1039"/>
      <c r="H48" s="1039"/>
      <c r="I48" s="1039"/>
      <c r="J48" s="1039"/>
      <c r="K48" s="287"/>
      <c r="L48" s="287"/>
      <c r="M48" s="287"/>
    </row>
    <row r="49" spans="1:13" ht="93.75" customHeight="1" x14ac:dyDescent="0.25">
      <c r="A49" s="392" t="s">
        <v>151</v>
      </c>
      <c r="B49" s="413" t="s">
        <v>150</v>
      </c>
      <c r="C49" s="413" t="s">
        <v>150</v>
      </c>
      <c r="D49" s="395" t="s">
        <v>491</v>
      </c>
      <c r="E49" s="395" t="s">
        <v>1</v>
      </c>
      <c r="F49" s="120">
        <v>29.5</v>
      </c>
      <c r="G49" s="120">
        <v>29</v>
      </c>
      <c r="H49" s="120">
        <v>29</v>
      </c>
      <c r="I49" s="120">
        <v>29</v>
      </c>
      <c r="J49" s="393" t="s">
        <v>578</v>
      </c>
      <c r="K49" s="43">
        <v>100</v>
      </c>
      <c r="L49" s="43">
        <v>100</v>
      </c>
      <c r="M49" s="43">
        <v>100</v>
      </c>
    </row>
    <row r="50" spans="1:13" ht="19.5" customHeight="1" x14ac:dyDescent="0.25">
      <c r="A50" s="392" t="s">
        <v>151</v>
      </c>
      <c r="B50" s="392" t="s">
        <v>150</v>
      </c>
      <c r="C50" s="1009" t="s">
        <v>142</v>
      </c>
      <c r="D50" s="1009"/>
      <c r="E50" s="1009"/>
      <c r="F50" s="113">
        <f t="shared" ref="F50" si="1">+F49</f>
        <v>29.5</v>
      </c>
      <c r="G50" s="113">
        <f t="shared" ref="G50:I50" si="2">+G49</f>
        <v>29</v>
      </c>
      <c r="H50" s="113">
        <f t="shared" ref="H50" si="3">+H49</f>
        <v>29</v>
      </c>
      <c r="I50" s="113">
        <f t="shared" si="2"/>
        <v>29</v>
      </c>
      <c r="J50" s="389"/>
      <c r="K50" s="396"/>
      <c r="L50" s="396"/>
      <c r="M50" s="396"/>
    </row>
    <row r="51" spans="1:13" ht="17.25" customHeight="1" x14ac:dyDescent="0.25">
      <c r="A51" s="289" t="s">
        <v>151</v>
      </c>
      <c r="B51" s="289" t="s">
        <v>151</v>
      </c>
      <c r="C51" s="1004" t="s">
        <v>100</v>
      </c>
      <c r="D51" s="1004"/>
      <c r="E51" s="1004"/>
      <c r="F51" s="1004"/>
      <c r="G51" s="1004"/>
      <c r="H51" s="1004"/>
      <c r="I51" s="1004"/>
      <c r="J51" s="1004"/>
      <c r="K51" s="287"/>
      <c r="L51" s="287"/>
      <c r="M51" s="287"/>
    </row>
    <row r="52" spans="1:13" ht="29.25" customHeight="1" x14ac:dyDescent="0.25">
      <c r="A52" s="392" t="s">
        <v>151</v>
      </c>
      <c r="B52" s="392" t="s">
        <v>151</v>
      </c>
      <c r="C52" s="392" t="s">
        <v>150</v>
      </c>
      <c r="D52" s="394" t="s">
        <v>80</v>
      </c>
      <c r="E52" s="394" t="s">
        <v>1</v>
      </c>
      <c r="F52" s="120">
        <v>20</v>
      </c>
      <c r="G52" s="120">
        <v>20</v>
      </c>
      <c r="H52" s="120">
        <v>20</v>
      </c>
      <c r="I52" s="120">
        <v>20</v>
      </c>
      <c r="J52" s="389" t="s">
        <v>494</v>
      </c>
      <c r="K52" s="398">
        <v>59</v>
      </c>
      <c r="L52" s="398">
        <v>59</v>
      </c>
      <c r="M52" s="398">
        <v>59</v>
      </c>
    </row>
    <row r="53" spans="1:13" ht="28.5" customHeight="1" x14ac:dyDescent="0.25">
      <c r="A53" s="392" t="s">
        <v>151</v>
      </c>
      <c r="B53" s="392" t="s">
        <v>151</v>
      </c>
      <c r="C53" s="392" t="s">
        <v>151</v>
      </c>
      <c r="D53" s="400" t="s">
        <v>81</v>
      </c>
      <c r="E53" s="394" t="s">
        <v>1</v>
      </c>
      <c r="F53" s="120">
        <v>15</v>
      </c>
      <c r="G53" s="120">
        <v>15</v>
      </c>
      <c r="H53" s="120">
        <v>15</v>
      </c>
      <c r="I53" s="120">
        <v>15</v>
      </c>
      <c r="J53" s="393" t="s">
        <v>728</v>
      </c>
      <c r="K53" s="398">
        <v>4</v>
      </c>
      <c r="L53" s="398">
        <v>4</v>
      </c>
      <c r="M53" s="398">
        <v>4</v>
      </c>
    </row>
    <row r="54" spans="1:13" ht="15.75" customHeight="1" x14ac:dyDescent="0.25">
      <c r="A54" s="289" t="s">
        <v>151</v>
      </c>
      <c r="B54" s="289" t="s">
        <v>151</v>
      </c>
      <c r="C54" s="1009" t="s">
        <v>142</v>
      </c>
      <c r="D54" s="1009"/>
      <c r="E54" s="1009"/>
      <c r="F54" s="115">
        <f t="shared" ref="F54:I54" si="4">SUM(F52:F53)</f>
        <v>35</v>
      </c>
      <c r="G54" s="115">
        <f t="shared" si="4"/>
        <v>35</v>
      </c>
      <c r="H54" s="115">
        <f t="shared" si="4"/>
        <v>35</v>
      </c>
      <c r="I54" s="115">
        <f t="shared" si="4"/>
        <v>35</v>
      </c>
      <c r="J54" s="389"/>
      <c r="K54" s="396"/>
      <c r="L54" s="396"/>
      <c r="M54" s="396"/>
    </row>
    <row r="55" spans="1:13" ht="13.8" x14ac:dyDescent="0.25">
      <c r="A55" s="289" t="s">
        <v>151</v>
      </c>
      <c r="B55" s="1005" t="s">
        <v>143</v>
      </c>
      <c r="C55" s="1005"/>
      <c r="D55" s="1005"/>
      <c r="E55" s="1005"/>
      <c r="F55" s="112">
        <f t="shared" ref="F55:I55" si="5">+F54+F50</f>
        <v>64.5</v>
      </c>
      <c r="G55" s="112">
        <f t="shared" si="5"/>
        <v>64</v>
      </c>
      <c r="H55" s="112">
        <f t="shared" ref="H55" si="6">+H54+H50</f>
        <v>64</v>
      </c>
      <c r="I55" s="112">
        <f t="shared" si="5"/>
        <v>64</v>
      </c>
      <c r="J55" s="389"/>
      <c r="K55" s="396"/>
      <c r="L55" s="396"/>
      <c r="M55" s="396"/>
    </row>
    <row r="56" spans="1:13" ht="34.5" customHeight="1" x14ac:dyDescent="0.25">
      <c r="A56" s="289" t="s">
        <v>152</v>
      </c>
      <c r="B56" s="1014" t="s">
        <v>553</v>
      </c>
      <c r="C56" s="1015"/>
      <c r="D56" s="1015"/>
      <c r="E56" s="1015"/>
      <c r="F56" s="1015"/>
      <c r="G56" s="1015"/>
      <c r="H56" s="1015"/>
      <c r="I56" s="1015"/>
      <c r="J56" s="1015"/>
      <c r="K56" s="1015"/>
      <c r="L56" s="1015"/>
      <c r="M56" s="1016"/>
    </row>
    <row r="57" spans="1:13" ht="18" customHeight="1" x14ac:dyDescent="0.25">
      <c r="A57" s="289" t="s">
        <v>152</v>
      </c>
      <c r="B57" s="288" t="s">
        <v>150</v>
      </c>
      <c r="C57" s="1014" t="s">
        <v>201</v>
      </c>
      <c r="D57" s="1015"/>
      <c r="E57" s="1015"/>
      <c r="F57" s="1015"/>
      <c r="G57" s="1015"/>
      <c r="H57" s="1015"/>
      <c r="I57" s="1015"/>
      <c r="J57" s="1015"/>
      <c r="K57" s="1015"/>
      <c r="L57" s="1015"/>
      <c r="M57" s="1016"/>
    </row>
    <row r="58" spans="1:13" ht="63" customHeight="1" x14ac:dyDescent="0.25">
      <c r="A58" s="392" t="s">
        <v>152</v>
      </c>
      <c r="B58" s="392" t="s">
        <v>150</v>
      </c>
      <c r="C58" s="392" t="s">
        <v>150</v>
      </c>
      <c r="D58" s="395" t="s">
        <v>257</v>
      </c>
      <c r="E58" s="394" t="s">
        <v>1</v>
      </c>
      <c r="F58" s="401">
        <v>161</v>
      </c>
      <c r="G58" s="401">
        <v>161.5</v>
      </c>
      <c r="H58" s="401">
        <v>200</v>
      </c>
      <c r="I58" s="401">
        <v>230</v>
      </c>
      <c r="J58" s="393" t="s">
        <v>326</v>
      </c>
      <c r="K58" s="398">
        <v>50</v>
      </c>
      <c r="L58" s="398">
        <v>50</v>
      </c>
      <c r="M58" s="398">
        <v>50</v>
      </c>
    </row>
    <row r="59" spans="1:13" x14ac:dyDescent="0.25">
      <c r="A59" s="289" t="s">
        <v>152</v>
      </c>
      <c r="B59" s="289" t="s">
        <v>150</v>
      </c>
      <c r="C59" s="1009" t="s">
        <v>142</v>
      </c>
      <c r="D59" s="1009"/>
      <c r="E59" s="1009"/>
      <c r="F59" s="113">
        <f>SUM(F58:F58)</f>
        <v>161</v>
      </c>
      <c r="G59" s="113">
        <f>SUM(G58:G58)</f>
        <v>161.5</v>
      </c>
      <c r="H59" s="113">
        <f>SUM(H58:H58)</f>
        <v>200</v>
      </c>
      <c r="I59" s="113">
        <f>SUM(I58:I58)</f>
        <v>230</v>
      </c>
      <c r="J59" s="389"/>
      <c r="K59" s="396"/>
      <c r="L59" s="396"/>
      <c r="M59" s="396"/>
    </row>
    <row r="60" spans="1:13" ht="13.8" x14ac:dyDescent="0.25">
      <c r="A60" s="289" t="s">
        <v>152</v>
      </c>
      <c r="B60" s="1005" t="s">
        <v>143</v>
      </c>
      <c r="C60" s="1005"/>
      <c r="D60" s="1005"/>
      <c r="E60" s="1005"/>
      <c r="F60" s="114">
        <f t="shared" ref="F60" si="7">+F59</f>
        <v>161</v>
      </c>
      <c r="G60" s="114">
        <f t="shared" ref="G60:I60" si="8">+G59</f>
        <v>161.5</v>
      </c>
      <c r="H60" s="114">
        <f t="shared" ref="H60" si="9">+H59</f>
        <v>200</v>
      </c>
      <c r="I60" s="114">
        <f t="shared" si="8"/>
        <v>230</v>
      </c>
      <c r="J60" s="389"/>
      <c r="K60" s="396"/>
      <c r="L60" s="396"/>
      <c r="M60" s="396"/>
    </row>
    <row r="61" spans="1:13" ht="16.5" customHeight="1" x14ac:dyDescent="0.25">
      <c r="A61" s="289" t="s">
        <v>153</v>
      </c>
      <c r="B61" s="1004" t="s">
        <v>356</v>
      </c>
      <c r="C61" s="1004"/>
      <c r="D61" s="1004"/>
      <c r="E61" s="1004"/>
      <c r="F61" s="1004"/>
      <c r="G61" s="1004"/>
      <c r="H61" s="1004"/>
      <c r="I61" s="1004"/>
      <c r="J61" s="1004"/>
      <c r="K61" s="287"/>
      <c r="L61" s="287"/>
      <c r="M61" s="287"/>
    </row>
    <row r="62" spans="1:13" ht="18" customHeight="1" x14ac:dyDescent="0.25">
      <c r="A62" s="289" t="s">
        <v>153</v>
      </c>
      <c r="B62" s="288" t="s">
        <v>150</v>
      </c>
      <c r="C62" s="1004" t="s">
        <v>357</v>
      </c>
      <c r="D62" s="1004"/>
      <c r="E62" s="1004"/>
      <c r="F62" s="1004"/>
      <c r="G62" s="1004"/>
      <c r="H62" s="1004"/>
      <c r="I62" s="1004"/>
      <c r="J62" s="1004"/>
      <c r="K62" s="287"/>
      <c r="L62" s="287"/>
      <c r="M62" s="287"/>
    </row>
    <row r="63" spans="1:13" ht="44.25" customHeight="1" x14ac:dyDescent="0.25">
      <c r="A63" s="392" t="s">
        <v>153</v>
      </c>
      <c r="B63" s="392" t="s">
        <v>150</v>
      </c>
      <c r="C63" s="392" t="s">
        <v>150</v>
      </c>
      <c r="D63" s="244" t="s">
        <v>146</v>
      </c>
      <c r="E63" s="394" t="s">
        <v>1</v>
      </c>
      <c r="F63" s="397">
        <v>2</v>
      </c>
      <c r="G63" s="397">
        <v>12</v>
      </c>
      <c r="H63" s="397">
        <v>12</v>
      </c>
      <c r="I63" s="397">
        <v>12</v>
      </c>
      <c r="J63" s="389" t="s">
        <v>38</v>
      </c>
      <c r="K63" s="396">
        <v>20</v>
      </c>
      <c r="L63" s="396">
        <v>20</v>
      </c>
      <c r="M63" s="396">
        <v>20</v>
      </c>
    </row>
    <row r="64" spans="1:13" ht="47.25" customHeight="1" x14ac:dyDescent="0.25">
      <c r="A64" s="996" t="s">
        <v>153</v>
      </c>
      <c r="B64" s="996" t="s">
        <v>150</v>
      </c>
      <c r="C64" s="996" t="s">
        <v>151</v>
      </c>
      <c r="D64" s="743" t="s">
        <v>358</v>
      </c>
      <c r="E64" s="389" t="s">
        <v>1</v>
      </c>
      <c r="F64" s="397">
        <v>79</v>
      </c>
      <c r="G64" s="397">
        <v>92</v>
      </c>
      <c r="H64" s="397">
        <v>100</v>
      </c>
      <c r="I64" s="397">
        <v>100</v>
      </c>
      <c r="J64" s="995" t="s">
        <v>241</v>
      </c>
      <c r="K64" s="746">
        <v>27</v>
      </c>
      <c r="L64" s="746">
        <v>27</v>
      </c>
      <c r="M64" s="746">
        <v>27</v>
      </c>
    </row>
    <row r="65" spans="1:13" ht="30" customHeight="1" x14ac:dyDescent="0.25">
      <c r="A65" s="996"/>
      <c r="B65" s="996"/>
      <c r="C65" s="996"/>
      <c r="D65" s="743"/>
      <c r="E65" s="389" t="s">
        <v>17</v>
      </c>
      <c r="F65" s="397">
        <v>1176.9000000000001</v>
      </c>
      <c r="G65" s="397">
        <v>1234.5999999999999</v>
      </c>
      <c r="H65" s="397">
        <v>1285</v>
      </c>
      <c r="I65" s="397">
        <v>1330</v>
      </c>
      <c r="J65" s="995"/>
      <c r="K65" s="1025"/>
      <c r="L65" s="1025"/>
      <c r="M65" s="1025"/>
    </row>
    <row r="66" spans="1:13" ht="26.25" customHeight="1" x14ac:dyDescent="0.25">
      <c r="A66" s="996"/>
      <c r="B66" s="996"/>
      <c r="C66" s="996"/>
      <c r="D66" s="743"/>
      <c r="E66" s="389" t="s">
        <v>21</v>
      </c>
      <c r="F66" s="397">
        <v>1</v>
      </c>
      <c r="G66" s="397">
        <v>1.1000000000000001</v>
      </c>
      <c r="H66" s="397">
        <v>1.1000000000000001</v>
      </c>
      <c r="I66" s="397">
        <v>1.1000000000000001</v>
      </c>
      <c r="J66" s="995"/>
      <c r="K66" s="747"/>
      <c r="L66" s="747"/>
      <c r="M66" s="747"/>
    </row>
    <row r="67" spans="1:13" ht="44.25" customHeight="1" x14ac:dyDescent="0.25">
      <c r="A67" s="392" t="s">
        <v>153</v>
      </c>
      <c r="B67" s="392" t="s">
        <v>150</v>
      </c>
      <c r="C67" s="392" t="s">
        <v>152</v>
      </c>
      <c r="D67" s="394" t="s">
        <v>75</v>
      </c>
      <c r="E67" s="394" t="s">
        <v>17</v>
      </c>
      <c r="F67" s="120">
        <v>46.5</v>
      </c>
      <c r="G67" s="120">
        <v>57.8</v>
      </c>
      <c r="H67" s="120">
        <v>57.8</v>
      </c>
      <c r="I67" s="120">
        <v>57.8</v>
      </c>
      <c r="J67" s="389" t="s">
        <v>729</v>
      </c>
      <c r="K67" s="396">
        <v>100</v>
      </c>
      <c r="L67" s="396">
        <v>100</v>
      </c>
      <c r="M67" s="396">
        <v>100</v>
      </c>
    </row>
    <row r="68" spans="1:13" ht="36.75" customHeight="1" x14ac:dyDescent="0.25">
      <c r="A68" s="392" t="s">
        <v>153</v>
      </c>
      <c r="B68" s="392" t="s">
        <v>150</v>
      </c>
      <c r="C68" s="392" t="s">
        <v>153</v>
      </c>
      <c r="D68" s="394" t="s">
        <v>32</v>
      </c>
      <c r="E68" s="394" t="s">
        <v>17</v>
      </c>
      <c r="F68" s="120">
        <v>30.1</v>
      </c>
      <c r="G68" s="120">
        <v>32.299999999999997</v>
      </c>
      <c r="H68" s="120">
        <v>32.299999999999997</v>
      </c>
      <c r="I68" s="120">
        <v>32.299999999999997</v>
      </c>
      <c r="J68" s="389" t="s">
        <v>90</v>
      </c>
      <c r="K68" s="396">
        <v>1</v>
      </c>
      <c r="L68" s="396">
        <v>1</v>
      </c>
      <c r="M68" s="396">
        <v>1</v>
      </c>
    </row>
    <row r="69" spans="1:13" ht="57" customHeight="1" x14ac:dyDescent="0.25">
      <c r="A69" s="392" t="s">
        <v>153</v>
      </c>
      <c r="B69" s="392" t="s">
        <v>150</v>
      </c>
      <c r="C69" s="392" t="s">
        <v>154</v>
      </c>
      <c r="D69" s="394" t="s">
        <v>492</v>
      </c>
      <c r="E69" s="394" t="s">
        <v>1</v>
      </c>
      <c r="F69" s="120">
        <v>26</v>
      </c>
      <c r="G69" s="120">
        <v>18</v>
      </c>
      <c r="H69" s="120">
        <v>0</v>
      </c>
      <c r="I69" s="120">
        <v>0</v>
      </c>
      <c r="J69" s="393" t="s">
        <v>681</v>
      </c>
      <c r="K69" s="398" t="s">
        <v>682</v>
      </c>
      <c r="L69" s="396"/>
      <c r="M69" s="396"/>
    </row>
    <row r="70" spans="1:13" ht="41.25" customHeight="1" x14ac:dyDescent="0.25">
      <c r="A70" s="392" t="s">
        <v>153</v>
      </c>
      <c r="B70" s="392" t="s">
        <v>150</v>
      </c>
      <c r="C70" s="392" t="s">
        <v>155</v>
      </c>
      <c r="D70" s="395" t="s">
        <v>552</v>
      </c>
      <c r="E70" s="394" t="s">
        <v>1</v>
      </c>
      <c r="F70" s="397">
        <v>141.9</v>
      </c>
      <c r="G70" s="397">
        <v>141.9</v>
      </c>
      <c r="H70" s="397">
        <v>170</v>
      </c>
      <c r="I70" s="397">
        <v>170</v>
      </c>
      <c r="J70" s="389" t="s">
        <v>359</v>
      </c>
      <c r="K70" s="398">
        <v>67</v>
      </c>
      <c r="L70" s="398">
        <v>77</v>
      </c>
      <c r="M70" s="398">
        <v>77</v>
      </c>
    </row>
    <row r="71" spans="1:13" ht="39.75" customHeight="1" x14ac:dyDescent="0.25">
      <c r="A71" s="392" t="s">
        <v>153</v>
      </c>
      <c r="B71" s="392" t="s">
        <v>150</v>
      </c>
      <c r="C71" s="392" t="s">
        <v>156</v>
      </c>
      <c r="D71" s="395" t="s">
        <v>551</v>
      </c>
      <c r="E71" s="394" t="s">
        <v>1</v>
      </c>
      <c r="F71" s="397">
        <v>10</v>
      </c>
      <c r="G71" s="397">
        <v>10</v>
      </c>
      <c r="H71" s="397">
        <v>10</v>
      </c>
      <c r="I71" s="397">
        <v>10</v>
      </c>
      <c r="J71" s="389" t="s">
        <v>359</v>
      </c>
      <c r="K71" s="398">
        <v>64</v>
      </c>
      <c r="L71" s="398">
        <v>74</v>
      </c>
      <c r="M71" s="398">
        <v>84</v>
      </c>
    </row>
    <row r="72" spans="1:13" ht="17.25" customHeight="1" x14ac:dyDescent="0.25">
      <c r="A72" s="289" t="s">
        <v>153</v>
      </c>
      <c r="B72" s="289" t="s">
        <v>151</v>
      </c>
      <c r="C72" s="1009" t="s">
        <v>142</v>
      </c>
      <c r="D72" s="1009"/>
      <c r="E72" s="1009"/>
      <c r="F72" s="115">
        <f>SUM(F63:F71)</f>
        <v>1513.4</v>
      </c>
      <c r="G72" s="115">
        <f>SUM(G63:G71)</f>
        <v>1599.6999999999998</v>
      </c>
      <c r="H72" s="115">
        <f>SUM(H63:H71)</f>
        <v>1668.1999999999998</v>
      </c>
      <c r="I72" s="115">
        <f>SUM(I63:I71)</f>
        <v>1713.1999999999998</v>
      </c>
      <c r="J72" s="389"/>
      <c r="K72" s="396"/>
      <c r="L72" s="396"/>
      <c r="M72" s="396"/>
    </row>
    <row r="73" spans="1:13" ht="15.75" customHeight="1" x14ac:dyDescent="0.25">
      <c r="A73" s="289" t="s">
        <v>153</v>
      </c>
      <c r="B73" s="1005" t="s">
        <v>143</v>
      </c>
      <c r="C73" s="1005"/>
      <c r="D73" s="1005"/>
      <c r="E73" s="1005"/>
      <c r="F73" s="112">
        <f t="shared" ref="F73" si="10">+F72</f>
        <v>1513.4</v>
      </c>
      <c r="G73" s="112">
        <f t="shared" ref="G73:I73" si="11">+G72</f>
        <v>1599.6999999999998</v>
      </c>
      <c r="H73" s="112">
        <f t="shared" ref="H73" si="12">+H72</f>
        <v>1668.1999999999998</v>
      </c>
      <c r="I73" s="112">
        <f t="shared" si="11"/>
        <v>1713.1999999999998</v>
      </c>
      <c r="J73" s="389"/>
      <c r="K73" s="396"/>
      <c r="L73" s="396"/>
      <c r="M73" s="396"/>
    </row>
    <row r="74" spans="1:13" ht="21.75" customHeight="1" x14ac:dyDescent="0.25">
      <c r="A74" s="1011" t="s">
        <v>144</v>
      </c>
      <c r="B74" s="1011"/>
      <c r="C74" s="1011"/>
      <c r="D74" s="1011"/>
      <c r="E74" s="1011"/>
      <c r="F74" s="52">
        <f>+F73+F60+F55+F46</f>
        <v>9705.6</v>
      </c>
      <c r="G74" s="52">
        <f>+G73+G60+G55+G46</f>
        <v>11638.900000000001</v>
      </c>
      <c r="H74" s="52">
        <f>+H73+H60+H55+H46</f>
        <v>12066.900000000001</v>
      </c>
      <c r="I74" s="52">
        <f>+I73+I60+I55+I46</f>
        <v>12466.599999999999</v>
      </c>
      <c r="J74" s="402"/>
      <c r="K74" s="403"/>
      <c r="L74" s="403"/>
      <c r="M74" s="403"/>
    </row>
    <row r="75" spans="1:13" ht="16.5" customHeight="1" x14ac:dyDescent="0.25">
      <c r="A75" s="1012" t="s">
        <v>145</v>
      </c>
      <c r="B75" s="1012"/>
      <c r="C75" s="1012"/>
      <c r="D75" s="1012"/>
      <c r="E75" s="1012"/>
      <c r="F75" s="585">
        <f>+F74-F76-F83</f>
        <v>0</v>
      </c>
      <c r="G75" s="585">
        <f t="shared" ref="G75:I75" si="13">+G74-G76-G83</f>
        <v>0</v>
      </c>
      <c r="H75" s="585">
        <f t="shared" si="13"/>
        <v>0</v>
      </c>
      <c r="I75" s="585">
        <f t="shared" si="13"/>
        <v>-1.8189894035458565E-12</v>
      </c>
      <c r="J75" s="402"/>
      <c r="K75" s="403"/>
      <c r="L75" s="403"/>
      <c r="M75" s="403"/>
    </row>
    <row r="76" spans="1:13" ht="19.5" customHeight="1" x14ac:dyDescent="0.25">
      <c r="A76" s="632" t="s">
        <v>19</v>
      </c>
      <c r="B76" s="632"/>
      <c r="C76" s="632"/>
      <c r="D76" s="632"/>
      <c r="E76" s="632"/>
      <c r="F76" s="53">
        <f t="shared" ref="F76:I76" si="14">SUM(F77:F82)</f>
        <v>9705.6</v>
      </c>
      <c r="G76" s="53">
        <f t="shared" si="14"/>
        <v>11638.900000000001</v>
      </c>
      <c r="H76" s="53">
        <f t="shared" si="14"/>
        <v>12066.900000000001</v>
      </c>
      <c r="I76" s="53">
        <f t="shared" si="14"/>
        <v>12466.6</v>
      </c>
      <c r="J76" s="402"/>
      <c r="K76" s="403"/>
      <c r="L76" s="403"/>
      <c r="M76" s="403"/>
    </row>
    <row r="77" spans="1:13" ht="15" customHeight="1" x14ac:dyDescent="0.25">
      <c r="A77" s="1010" t="s">
        <v>208</v>
      </c>
      <c r="B77" s="1010"/>
      <c r="C77" s="1010"/>
      <c r="D77" s="1010"/>
      <c r="E77" s="1010"/>
      <c r="F77" s="397">
        <f>+F70+F64+F63+F58+F53+F52+F49+F41+F37+F36+F35+F18+F17+F12+F69+F71+F38+F20+F39</f>
        <v>7033.2000000000007</v>
      </c>
      <c r="G77" s="397">
        <f t="shared" ref="G77:I77" si="15">+G70+G64+G63+G58+G53+G52+G49+G41+G37+G36+G35+G18+G17+G12+G69+G71+G38+G20+G39</f>
        <v>8242.6</v>
      </c>
      <c r="H77" s="397">
        <f t="shared" si="15"/>
        <v>8933.7000000000007</v>
      </c>
      <c r="I77" s="397">
        <f t="shared" si="15"/>
        <v>9517.9</v>
      </c>
      <c r="J77" s="402"/>
      <c r="K77" s="403"/>
      <c r="L77" s="403"/>
      <c r="M77" s="403"/>
    </row>
    <row r="78" spans="1:13" ht="12.75" customHeight="1" x14ac:dyDescent="0.25">
      <c r="A78" s="1010" t="s">
        <v>209</v>
      </c>
      <c r="B78" s="1010"/>
      <c r="C78" s="1010"/>
      <c r="D78" s="1010"/>
      <c r="E78" s="1010"/>
      <c r="F78" s="397">
        <f>+F68+F67+F65+F32+F31+F30+F29+F28+F27+F26+F25+F24+F23+F43+F42+F44</f>
        <v>1433.2999999999997</v>
      </c>
      <c r="G78" s="397">
        <f>+G68+G67+G65+G32+G31+G30+G29+G28+G27+G26+G25+G24+G23+G43+G42+G44</f>
        <v>1476</v>
      </c>
      <c r="H78" s="397">
        <f>+H68+H67+H65+H32+H31+H30+H29+H28+H27+H26+H25+H24+H23+H43+H42+H44</f>
        <v>1526.4</v>
      </c>
      <c r="I78" s="397">
        <f>+I68+I67+I65+I32+I31+I30+I29+I28+I27+I26+I25+I24+I23+I43+I42+I44</f>
        <v>1571.4</v>
      </c>
      <c r="J78" s="402"/>
      <c r="K78" s="402"/>
      <c r="L78" s="402"/>
      <c r="M78" s="402"/>
    </row>
    <row r="79" spans="1:13" ht="12.75" customHeight="1" x14ac:dyDescent="0.25">
      <c r="A79" s="1010" t="s">
        <v>210</v>
      </c>
      <c r="B79" s="1010"/>
      <c r="C79" s="1010"/>
      <c r="D79" s="1010"/>
      <c r="E79" s="1010"/>
      <c r="F79" s="397"/>
      <c r="G79" s="397"/>
      <c r="H79" s="397"/>
      <c r="I79" s="397"/>
      <c r="J79" s="402"/>
      <c r="K79" s="403"/>
      <c r="L79" s="403"/>
      <c r="M79" s="403"/>
    </row>
    <row r="80" spans="1:13" ht="12.75" customHeight="1" x14ac:dyDescent="0.25">
      <c r="A80" s="1010" t="s">
        <v>211</v>
      </c>
      <c r="B80" s="1010"/>
      <c r="C80" s="1010"/>
      <c r="D80" s="1010"/>
      <c r="E80" s="1010"/>
      <c r="F80" s="397">
        <f>+F15+F19+F66</f>
        <v>69.400000000000006</v>
      </c>
      <c r="G80" s="397">
        <f>+G15+G19+G66</f>
        <v>83.6</v>
      </c>
      <c r="H80" s="397">
        <f>+H15+H19+H66</f>
        <v>83.6</v>
      </c>
      <c r="I80" s="397">
        <f>+I15+I19+I66</f>
        <v>83.6</v>
      </c>
      <c r="J80" s="402"/>
      <c r="K80" s="403"/>
      <c r="L80" s="403"/>
      <c r="M80" s="403"/>
    </row>
    <row r="81" spans="1:13" ht="14.25" customHeight="1" x14ac:dyDescent="0.25">
      <c r="A81" s="1010" t="s">
        <v>212</v>
      </c>
      <c r="B81" s="1010"/>
      <c r="C81" s="1010"/>
      <c r="D81" s="1010"/>
      <c r="E81" s="1010"/>
      <c r="F81" s="397">
        <f>+F40</f>
        <v>1169.7</v>
      </c>
      <c r="G81" s="397">
        <f>+G40</f>
        <v>1836.7</v>
      </c>
      <c r="H81" s="397">
        <f>+H40</f>
        <v>1523.2</v>
      </c>
      <c r="I81" s="397">
        <f>+I40</f>
        <v>1293.7</v>
      </c>
      <c r="J81" s="402"/>
      <c r="K81" s="403"/>
      <c r="L81" s="403"/>
      <c r="M81" s="403"/>
    </row>
    <row r="82" spans="1:13" ht="12.75" customHeight="1" x14ac:dyDescent="0.25">
      <c r="A82" s="1010" t="s">
        <v>213</v>
      </c>
      <c r="B82" s="1010"/>
      <c r="C82" s="1010"/>
      <c r="D82" s="1010"/>
      <c r="E82" s="1010"/>
      <c r="F82" s="397"/>
      <c r="G82" s="397"/>
      <c r="H82" s="397"/>
      <c r="I82" s="397"/>
      <c r="J82" s="402"/>
      <c r="K82" s="403"/>
      <c r="L82" s="403"/>
      <c r="M82" s="403"/>
    </row>
    <row r="83" spans="1:13" ht="15" customHeight="1" x14ac:dyDescent="0.25">
      <c r="A83" s="1036" t="s">
        <v>18</v>
      </c>
      <c r="B83" s="1036"/>
      <c r="C83" s="1036"/>
      <c r="D83" s="1036"/>
      <c r="E83" s="1036"/>
      <c r="F83" s="54">
        <f t="shared" ref="F83:I83" si="16">SUM(F84:F87)</f>
        <v>0</v>
      </c>
      <c r="G83" s="54">
        <f t="shared" si="16"/>
        <v>0</v>
      </c>
      <c r="H83" s="54">
        <f t="shared" si="16"/>
        <v>0</v>
      </c>
      <c r="I83" s="54">
        <f t="shared" si="16"/>
        <v>0</v>
      </c>
      <c r="J83" s="402"/>
      <c r="K83" s="403"/>
      <c r="L83" s="403"/>
      <c r="M83" s="403"/>
    </row>
    <row r="84" spans="1:13" ht="14.25" customHeight="1" x14ac:dyDescent="0.25">
      <c r="A84" s="1010" t="s">
        <v>214</v>
      </c>
      <c r="B84" s="1010"/>
      <c r="C84" s="1010"/>
      <c r="D84" s="1010"/>
      <c r="E84" s="1010"/>
      <c r="F84" s="397"/>
      <c r="G84" s="397"/>
      <c r="H84" s="397"/>
      <c r="I84" s="397"/>
      <c r="J84" s="402"/>
      <c r="K84" s="403"/>
      <c r="L84" s="403"/>
      <c r="M84" s="403"/>
    </row>
    <row r="85" spans="1:13" ht="12.75" customHeight="1" x14ac:dyDescent="0.25">
      <c r="A85" s="1010" t="s">
        <v>215</v>
      </c>
      <c r="B85" s="1010"/>
      <c r="C85" s="1010"/>
      <c r="D85" s="1010"/>
      <c r="E85" s="1010"/>
      <c r="F85" s="397"/>
      <c r="G85" s="397"/>
      <c r="H85" s="397"/>
      <c r="I85" s="397"/>
      <c r="J85" s="402"/>
      <c r="K85" s="403"/>
      <c r="L85" s="403"/>
      <c r="M85" s="403"/>
    </row>
    <row r="86" spans="1:13" ht="12.75" customHeight="1" x14ac:dyDescent="0.25">
      <c r="A86" s="1010" t="s">
        <v>216</v>
      </c>
      <c r="B86" s="1010"/>
      <c r="C86" s="1010"/>
      <c r="D86" s="1010"/>
      <c r="E86" s="1010"/>
      <c r="F86" s="397"/>
      <c r="G86" s="397"/>
      <c r="H86" s="397"/>
      <c r="I86" s="397"/>
      <c r="J86" s="402"/>
      <c r="K86" s="403"/>
      <c r="L86" s="403"/>
      <c r="M86" s="403"/>
    </row>
    <row r="87" spans="1:13" ht="12.75" customHeight="1" x14ac:dyDescent="0.25">
      <c r="A87" s="1010" t="s">
        <v>217</v>
      </c>
      <c r="B87" s="1010"/>
      <c r="C87" s="1010"/>
      <c r="D87" s="1010"/>
      <c r="E87" s="1010"/>
      <c r="F87" s="404"/>
      <c r="G87" s="404"/>
      <c r="H87" s="404"/>
      <c r="I87" s="404"/>
      <c r="J87" s="402"/>
      <c r="K87" s="403"/>
      <c r="L87" s="403"/>
      <c r="M87" s="403"/>
    </row>
    <row r="88" spans="1:13" s="213" customFormat="1" x14ac:dyDescent="0.25">
      <c r="A88" s="605"/>
      <c r="B88" s="605"/>
      <c r="C88" s="605"/>
      <c r="D88" s="605"/>
      <c r="E88" s="605"/>
      <c r="F88" s="605"/>
      <c r="G88" s="605"/>
      <c r="H88" s="124"/>
      <c r="I88" s="124"/>
      <c r="J88" s="124"/>
      <c r="K88" s="355"/>
      <c r="L88" s="355"/>
      <c r="M88" s="355"/>
    </row>
    <row r="89" spans="1:13" x14ac:dyDescent="0.25">
      <c r="F89" s="13"/>
      <c r="G89" s="13"/>
      <c r="H89" s="13"/>
      <c r="I89" s="13"/>
    </row>
    <row r="90" spans="1:13" x14ac:dyDescent="0.25">
      <c r="F90" s="13"/>
      <c r="G90" s="13"/>
      <c r="H90" s="13"/>
      <c r="I90" s="13"/>
    </row>
    <row r="91" spans="1:13" x14ac:dyDescent="0.25">
      <c r="F91" s="13"/>
      <c r="G91" s="13"/>
      <c r="H91" s="13"/>
      <c r="I91" s="13"/>
    </row>
    <row r="92" spans="1:13" x14ac:dyDescent="0.25">
      <c r="F92" s="13"/>
      <c r="G92" s="13"/>
      <c r="H92" s="13"/>
      <c r="I92" s="13"/>
    </row>
  </sheetData>
  <mergeCells count="101">
    <mergeCell ref="M64:M66"/>
    <mergeCell ref="I12:I14"/>
    <mergeCell ref="K41:K42"/>
    <mergeCell ref="J41:J42"/>
    <mergeCell ref="C48:J48"/>
    <mergeCell ref="C54:E54"/>
    <mergeCell ref="B47:J47"/>
    <mergeCell ref="B55:E55"/>
    <mergeCell ref="K18:K19"/>
    <mergeCell ref="C18:C19"/>
    <mergeCell ref="F12:F14"/>
    <mergeCell ref="F15:F16"/>
    <mergeCell ref="A9:J9"/>
    <mergeCell ref="B18:B19"/>
    <mergeCell ref="A18:A19"/>
    <mergeCell ref="J4:M4"/>
    <mergeCell ref="C4:C8"/>
    <mergeCell ref="K37:K40"/>
    <mergeCell ref="K6:K8"/>
    <mergeCell ref="E4:E8"/>
    <mergeCell ref="F4:F8"/>
    <mergeCell ref="G12:G14"/>
    <mergeCell ref="A12:A16"/>
    <mergeCell ref="H4:H8"/>
    <mergeCell ref="H12:H14"/>
    <mergeCell ref="H15:H16"/>
    <mergeCell ref="L6:L8"/>
    <mergeCell ref="L18:L19"/>
    <mergeCell ref="L37:L40"/>
    <mergeCell ref="A87:E87"/>
    <mergeCell ref="D18:D19"/>
    <mergeCell ref="A2:M2"/>
    <mergeCell ref="C72:E72"/>
    <mergeCell ref="C62:J62"/>
    <mergeCell ref="C50:E50"/>
    <mergeCell ref="C51:J51"/>
    <mergeCell ref="J5:J8"/>
    <mergeCell ref="B60:E60"/>
    <mergeCell ref="D12:D16"/>
    <mergeCell ref="A4:A8"/>
    <mergeCell ref="B12:B16"/>
    <mergeCell ref="E12:E14"/>
    <mergeCell ref="B10:J10"/>
    <mergeCell ref="C12:C16"/>
    <mergeCell ref="B4:B8"/>
    <mergeCell ref="D4:D8"/>
    <mergeCell ref="C11:M11"/>
    <mergeCell ref="C37:C40"/>
    <mergeCell ref="B61:J61"/>
    <mergeCell ref="G15:G16"/>
    <mergeCell ref="M41:M42"/>
    <mergeCell ref="A85:E85"/>
    <mergeCell ref="A83:E83"/>
    <mergeCell ref="A79:E79"/>
    <mergeCell ref="A76:E76"/>
    <mergeCell ref="A78:E78"/>
    <mergeCell ref="A74:E74"/>
    <mergeCell ref="B73:E73"/>
    <mergeCell ref="A75:E75"/>
    <mergeCell ref="A80:E80"/>
    <mergeCell ref="A37:A40"/>
    <mergeCell ref="B56:M56"/>
    <mergeCell ref="L41:L42"/>
    <mergeCell ref="A77:E77"/>
    <mergeCell ref="B37:B40"/>
    <mergeCell ref="B46:E46"/>
    <mergeCell ref="D64:D66"/>
    <mergeCell ref="A64:A66"/>
    <mergeCell ref="C59:E59"/>
    <mergeCell ref="C64:C66"/>
    <mergeCell ref="D41:D42"/>
    <mergeCell ref="C41:C42"/>
    <mergeCell ref="B41:B42"/>
    <mergeCell ref="C57:M57"/>
    <mergeCell ref="L64:L66"/>
    <mergeCell ref="K64:K66"/>
    <mergeCell ref="A41:A42"/>
    <mergeCell ref="A88:G88"/>
    <mergeCell ref="J64:J66"/>
    <mergeCell ref="B64:B66"/>
    <mergeCell ref="K1:M1"/>
    <mergeCell ref="M37:M40"/>
    <mergeCell ref="E15:E16"/>
    <mergeCell ref="I4:I8"/>
    <mergeCell ref="M6:M8"/>
    <mergeCell ref="M18:M19"/>
    <mergeCell ref="J18:J19"/>
    <mergeCell ref="C22:J22"/>
    <mergeCell ref="C21:E21"/>
    <mergeCell ref="C34:J34"/>
    <mergeCell ref="J37:J40"/>
    <mergeCell ref="C45:E45"/>
    <mergeCell ref="D37:D40"/>
    <mergeCell ref="I15:I16"/>
    <mergeCell ref="C33:E33"/>
    <mergeCell ref="J3:M3"/>
    <mergeCell ref="G4:G8"/>
    <mergeCell ref="A86:E86"/>
    <mergeCell ref="A82:E82"/>
    <mergeCell ref="A84:E84"/>
    <mergeCell ref="A81:E81"/>
  </mergeCells>
  <phoneticPr fontId="15" type="noConversion"/>
  <pageMargins left="0.19685039370078741" right="0.19685039370078741" top="0.19685039370078741" bottom="0.19685039370078741" header="0" footer="0"/>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K27"/>
  <sheetViews>
    <sheetView zoomScale="85" zoomScaleNormal="85" workbookViewId="0">
      <selection activeCell="O22" sqref="O22"/>
    </sheetView>
  </sheetViews>
  <sheetFormatPr defaultColWidth="9.109375" defaultRowHeight="15.6" x14ac:dyDescent="0.3"/>
  <cols>
    <col min="1" max="3" width="9.109375" style="228"/>
    <col min="4" max="4" width="13" style="228" customWidth="1"/>
    <col min="5" max="5" width="24" style="228" customWidth="1"/>
    <col min="6" max="6" width="14.5546875" style="345" customWidth="1"/>
    <col min="7" max="7" width="15.109375" style="228" customWidth="1"/>
    <col min="8" max="9" width="15.44140625" style="228" customWidth="1"/>
    <col min="10" max="16384" width="9.109375" style="4"/>
  </cols>
  <sheetData>
    <row r="1" spans="1:11" ht="19.5" customHeight="1" x14ac:dyDescent="0.3">
      <c r="F1" s="343"/>
      <c r="G1" s="229"/>
      <c r="H1" s="363"/>
      <c r="I1" s="498" t="s">
        <v>541</v>
      </c>
    </row>
    <row r="2" spans="1:11" ht="21" customHeight="1" x14ac:dyDescent="0.25">
      <c r="A2" s="1054" t="s">
        <v>855</v>
      </c>
      <c r="B2" s="1054"/>
      <c r="C2" s="1054"/>
      <c r="D2" s="1054"/>
      <c r="E2" s="1054"/>
      <c r="F2" s="1054"/>
      <c r="G2" s="1054"/>
      <c r="H2" s="1054"/>
      <c r="I2" s="1054"/>
    </row>
    <row r="3" spans="1:11" x14ac:dyDescent="0.25">
      <c r="A3" s="291"/>
      <c r="B3" s="291"/>
      <c r="C3" s="291"/>
      <c r="D3" s="291"/>
      <c r="E3" s="291"/>
      <c r="F3" s="344"/>
      <c r="G3" s="291"/>
      <c r="H3" s="353"/>
      <c r="I3" s="353" t="s">
        <v>239</v>
      </c>
    </row>
    <row r="4" spans="1:11" ht="12.75" customHeight="1" x14ac:dyDescent="0.25">
      <c r="A4" s="1055" t="s">
        <v>135</v>
      </c>
      <c r="B4" s="1055"/>
      <c r="C4" s="1055"/>
      <c r="D4" s="1055"/>
      <c r="E4" s="1055"/>
      <c r="F4" s="1046" t="s">
        <v>892</v>
      </c>
      <c r="G4" s="1046" t="s">
        <v>515</v>
      </c>
      <c r="H4" s="1046" t="s">
        <v>561</v>
      </c>
      <c r="I4" s="1046" t="s">
        <v>730</v>
      </c>
    </row>
    <row r="5" spans="1:11" ht="12.75" customHeight="1" x14ac:dyDescent="0.25">
      <c r="A5" s="1055"/>
      <c r="B5" s="1055"/>
      <c r="C5" s="1055"/>
      <c r="D5" s="1055"/>
      <c r="E5" s="1055"/>
      <c r="F5" s="1046"/>
      <c r="G5" s="1046"/>
      <c r="H5" s="1046"/>
      <c r="I5" s="1046"/>
    </row>
    <row r="6" spans="1:11" ht="13.2" x14ac:dyDescent="0.25">
      <c r="A6" s="1055"/>
      <c r="B6" s="1055"/>
      <c r="C6" s="1055"/>
      <c r="D6" s="1055"/>
      <c r="E6" s="1055"/>
      <c r="F6" s="1046"/>
      <c r="G6" s="1046"/>
      <c r="H6" s="1046"/>
      <c r="I6" s="1046"/>
    </row>
    <row r="7" spans="1:11" ht="13.2" x14ac:dyDescent="0.25">
      <c r="A7" s="1055"/>
      <c r="B7" s="1055"/>
      <c r="C7" s="1055"/>
      <c r="D7" s="1055"/>
      <c r="E7" s="1055"/>
      <c r="F7" s="1046"/>
      <c r="G7" s="1046"/>
      <c r="H7" s="1046"/>
      <c r="I7" s="1046"/>
    </row>
    <row r="8" spans="1:11" ht="13.2" x14ac:dyDescent="0.25">
      <c r="A8" s="1055"/>
      <c r="B8" s="1055"/>
      <c r="C8" s="1055"/>
      <c r="D8" s="1055"/>
      <c r="E8" s="1055"/>
      <c r="F8" s="1046"/>
      <c r="G8" s="1046"/>
      <c r="H8" s="1046"/>
      <c r="I8" s="1046"/>
    </row>
    <row r="9" spans="1:11" ht="20.25" customHeight="1" x14ac:dyDescent="0.25">
      <c r="A9" s="1043" t="s">
        <v>269</v>
      </c>
      <c r="B9" s="1044"/>
      <c r="C9" s="1044"/>
      <c r="D9" s="1044"/>
      <c r="E9" s="1045"/>
      <c r="F9" s="52">
        <f>+'01šviet.'!F81+'02sveikat.'!F60+'03social.'!F94+'04sport.'!F53+'05kultura'!F90+'06turizm_paveld'!F49+'07Infrastr.'!F131+'08aplinkosauga'!F54+'09ž.ū.'!F47+'10verslas'!F29+'11valdym.'!F74</f>
        <v>92630.900000000009</v>
      </c>
      <c r="G9" s="52">
        <f>+'01šviet.'!G81+'02sveikat.'!G60+'03social.'!G94+'04sport.'!G53+'05kultura'!G90+'06turizm_paveld'!G49+'07Infrastr.'!G131+'08aplinkosauga'!G54+'09ž.ū.'!G47+'10verslas'!G29+'11valdym.'!G74</f>
        <v>110482.25</v>
      </c>
      <c r="H9" s="52">
        <f>+'01šviet.'!H81+'02sveikat.'!H60+'03social.'!H94+'04sport.'!H53+'05kultura'!H90+'06turizm_paveld'!H49+'07Infrastr.'!H131+'08aplinkosauga'!H54+'09ž.ū.'!H47+'10verslas'!H29+'11valdym.'!H74</f>
        <v>117975.09999999998</v>
      </c>
      <c r="I9" s="52">
        <f>+'01šviet.'!I81+'02sveikat.'!I60+'03social.'!I94+'04sport.'!I53+'05kultura'!I90+'06turizm_paveld'!I49+'07Infrastr.'!I131+'08aplinkosauga'!I54+'09ž.ū.'!I47+'10verslas'!I29+'11valdym.'!I74</f>
        <v>121078.59999999998</v>
      </c>
    </row>
    <row r="10" spans="1:11" ht="20.25" customHeight="1" x14ac:dyDescent="0.25">
      <c r="A10" s="1056" t="s">
        <v>145</v>
      </c>
      <c r="B10" s="1057"/>
      <c r="C10" s="1057"/>
      <c r="D10" s="1057"/>
      <c r="E10" s="1058"/>
      <c r="F10" s="506">
        <f>+'01šviet.'!F82+'02sveikat.'!F61+'03social.'!F95+'04sport.'!F54+'05kultura'!F91+'06turizm_paveld'!F50+'07Infrastr.'!F132+'08aplinkosauga'!F55+'09ž.ū.'!F48+'10verslas'!F30+'11valdym.'!F75</f>
        <v>-1.1549872169780429E-11</v>
      </c>
      <c r="G10" s="506">
        <f>+'01šviet.'!G82+'02sveikat.'!G61+'03social.'!G95+'04sport.'!G54+'05kultura'!G91+'06turizm_paveld'!G50+'07Infrastr.'!G132+'08aplinkosauga'!G55+'09ž.ū.'!G48+'10verslas'!G30+'11valdym.'!G75</f>
        <v>3.694822225952521E-13</v>
      </c>
      <c r="H10" s="506">
        <f>+'01šviet.'!H82+'02sveikat.'!H61+'03social.'!H95+'04sport.'!H54+'05kultura'!H91+'06turizm_paveld'!H50+'07Infrastr.'!H132+'08aplinkosauga'!H55+'09ž.ū.'!H48+'10verslas'!H30+'11valdym.'!H75</f>
        <v>7.2830630415410269E-13</v>
      </c>
      <c r="I10" s="506">
        <f>+'01šviet.'!I82+'02sveikat.'!I61+'03social.'!I95+'04sport.'!I54+'05kultura'!I91+'06turizm_paveld'!I50+'07Infrastr.'!I132+'08aplinkosauga'!I55+'09ž.ū.'!I48+'10verslas'!I30+'11valdym.'!I75</f>
        <v>-2.4549251520511461E-12</v>
      </c>
    </row>
    <row r="11" spans="1:11" ht="20.25" customHeight="1" x14ac:dyDescent="0.25">
      <c r="A11" s="1048" t="s">
        <v>19</v>
      </c>
      <c r="B11" s="1049"/>
      <c r="C11" s="1049"/>
      <c r="D11" s="1049"/>
      <c r="E11" s="1050"/>
      <c r="F11" s="52">
        <f>+'01šviet.'!F83+'02sveikat.'!F62+'03social.'!F96+'04sport.'!F55+'05kultura'!F92+'06turizm_paveld'!F51+'07Infrastr.'!F133+'08aplinkosauga'!F56+'09ž.ū.'!F49+'10verslas'!F31+'11valdym.'!F76</f>
        <v>75456.400000000009</v>
      </c>
      <c r="G11" s="52">
        <f>+'01šviet.'!G83+'02sveikat.'!G62+'03social.'!G96+'04sport.'!G55+'05kultura'!G92+'06turizm_paveld'!G51+'07Infrastr.'!G133+'08aplinkosauga'!G56+'09ž.ū.'!G49+'10verslas'!G31+'11valdym.'!G76</f>
        <v>90331.200000000012</v>
      </c>
      <c r="H11" s="52">
        <f>+'01šviet.'!H83+'02sveikat.'!H62+'03social.'!H96+'04sport.'!H55+'05kultura'!H92+'06turizm_paveld'!H51+'07Infrastr.'!H133+'08aplinkosauga'!H56+'09ž.ū.'!H49+'10verslas'!H31+'11valdym.'!H76</f>
        <v>98738</v>
      </c>
      <c r="I11" s="52">
        <f>+'01šviet.'!I83+'02sveikat.'!I62+'03social.'!I96+'04sport.'!I55+'05kultura'!I92+'06turizm_paveld'!I51+'07Infrastr.'!I133+'08aplinkosauga'!I56+'09ž.ū.'!I49+'10verslas'!I31+'11valdym.'!I76</f>
        <v>99459</v>
      </c>
      <c r="J11" s="493"/>
    </row>
    <row r="12" spans="1:11" ht="20.25" customHeight="1" x14ac:dyDescent="0.25">
      <c r="A12" s="1040" t="s">
        <v>620</v>
      </c>
      <c r="B12" s="1041"/>
      <c r="C12" s="1041"/>
      <c r="D12" s="1041"/>
      <c r="E12" s="1042"/>
      <c r="F12" s="178">
        <f>+'01šviet.'!F84+'02sveikat.'!F63+'03social.'!F97+'04sport.'!F56+'05kultura'!F93+'06turizm_paveld'!F52+'07Infrastr.'!F134+'08aplinkosauga'!F57+'09ž.ū.'!F50+'10verslas'!F32+'11valdym.'!F77</f>
        <v>41110.300000000003</v>
      </c>
      <c r="G12" s="178">
        <f>+'01šviet.'!G84+'02sveikat.'!G63+'03social.'!G97+'04sport.'!G56+'05kultura'!G93+'06turizm_paveld'!G52+'07Infrastr.'!G134+'08aplinkosauga'!G57+'09ž.ū.'!G50+'10verslas'!G32+'11valdym.'!G77</f>
        <v>51241.4</v>
      </c>
      <c r="H12" s="178">
        <f>+'01šviet.'!H84+'02sveikat.'!H63+'03social.'!H97+'04sport.'!H56+'05kultura'!H93+'06turizm_paveld'!H52+'07Infrastr.'!H134+'08aplinkosauga'!H57+'09ž.ū.'!H50+'10verslas'!H32+'11valdym.'!H77</f>
        <v>60382.3</v>
      </c>
      <c r="I12" s="178">
        <f>+'01šviet.'!I84+'02sveikat.'!I63+'03social.'!I97+'04sport.'!I56+'05kultura'!I93+'06turizm_paveld'!I52+'07Infrastr.'!I134+'08aplinkosauga'!I57+'09ž.ū.'!I50+'10verslas'!I32+'11valdym.'!I77</f>
        <v>61267.4</v>
      </c>
      <c r="J12" s="493"/>
    </row>
    <row r="13" spans="1:11" ht="20.25" customHeight="1" x14ac:dyDescent="0.25">
      <c r="A13" s="1040" t="s">
        <v>621</v>
      </c>
      <c r="B13" s="1041"/>
      <c r="C13" s="1041"/>
      <c r="D13" s="1041"/>
      <c r="E13" s="1042"/>
      <c r="F13" s="178">
        <f>+'01šviet.'!F85+'02sveikat.'!F64+'03social.'!F98+'04sport.'!F57+'05kultura'!F94+'06turizm_paveld'!F53+'07Infrastr.'!F135+'08aplinkosauga'!F58+'09ž.ū.'!F51+'10verslas'!F33+'11valdym.'!F78</f>
        <v>27790.299999999996</v>
      </c>
      <c r="G13" s="178">
        <f>+'01šviet.'!G85+'02sveikat.'!G64+'03social.'!G98+'04sport.'!G57+'05kultura'!G94+'06turizm_paveld'!G53+'07Infrastr.'!G135+'08aplinkosauga'!G58+'09ž.ū.'!G51+'10verslas'!G33+'11valdym.'!G78</f>
        <v>29082.3</v>
      </c>
      <c r="H13" s="178">
        <f>+'01šviet.'!H85+'02sveikat.'!H64+'03social.'!H98+'04sport.'!H57+'05kultura'!H94+'06turizm_paveld'!H53+'07Infrastr.'!H135+'08aplinkosauga'!H58+'09ž.ū.'!H51+'10verslas'!H33+'11valdym.'!H78</f>
        <v>30339.8</v>
      </c>
      <c r="I13" s="178">
        <f>+'01šviet.'!I85+'02sveikat.'!I64+'03social.'!I98+'04sport.'!I57+'05kultura'!I94+'06turizm_paveld'!I53+'07Infrastr.'!I135+'08aplinkosauga'!I58+'09ž.ū.'!I51+'10verslas'!I33+'11valdym.'!I78</f>
        <v>30238.199999999997</v>
      </c>
    </row>
    <row r="14" spans="1:11" ht="20.25" customHeight="1" x14ac:dyDescent="0.25">
      <c r="A14" s="1040" t="s">
        <v>622</v>
      </c>
      <c r="B14" s="1041"/>
      <c r="C14" s="1041"/>
      <c r="D14" s="1041"/>
      <c r="E14" s="1042"/>
      <c r="F14" s="178">
        <f>+'01šviet.'!F86+'02sveikat.'!F65+'03social.'!F99+'04sport.'!F58+'05kultura'!F95+'06turizm_paveld'!F54+'07Infrastr.'!F136+'08aplinkosauga'!F59+'09ž.ū.'!F52+'10verslas'!F34+'11valdym.'!F79</f>
        <v>455.50000000000006</v>
      </c>
      <c r="G14" s="178">
        <f>+'01šviet.'!G86+'02sveikat.'!G65+'03social.'!G99+'04sport.'!G58+'05kultura'!G95+'06turizm_paveld'!G54+'07Infrastr.'!G136+'08aplinkosauga'!G59+'09ž.ū.'!G52+'10verslas'!G34+'11valdym.'!G79</f>
        <v>681.19999999999993</v>
      </c>
      <c r="H14" s="178">
        <f>+'01šviet.'!H86+'02sveikat.'!H65+'03social.'!H99+'04sport.'!H58+'05kultura'!H95+'06turizm_paveld'!H54+'07Infrastr.'!H136+'08aplinkosauga'!H59+'09ž.ū.'!H52+'10verslas'!H34+'11valdym.'!H79</f>
        <v>633</v>
      </c>
      <c r="I14" s="178">
        <f>+'01šviet.'!I86+'02sveikat.'!I65+'03social.'!I99+'04sport.'!I58+'05kultura'!I95+'06turizm_paveld'!I54+'07Infrastr.'!I136+'08aplinkosauga'!I59+'09ž.ū.'!I52+'10verslas'!I34+'11valdym.'!I79</f>
        <v>633</v>
      </c>
      <c r="K14" s="493"/>
    </row>
    <row r="15" spans="1:11" ht="20.25" customHeight="1" x14ac:dyDescent="0.25">
      <c r="A15" s="1040" t="s">
        <v>623</v>
      </c>
      <c r="B15" s="1041"/>
      <c r="C15" s="1041"/>
      <c r="D15" s="1041"/>
      <c r="E15" s="1042"/>
      <c r="F15" s="178">
        <f>+'01šviet.'!F87+'02sveikat.'!F66+'03social.'!F100+'04sport.'!F59+'05kultura'!F96+'06turizm_paveld'!F55+'07Infrastr.'!F137+'08aplinkosauga'!F60+'09ž.ū.'!F53+'10verslas'!F35+'11valdym.'!F80</f>
        <v>1922.3</v>
      </c>
      <c r="G15" s="178">
        <f>+'01šviet.'!G87+'02sveikat.'!G66+'03social.'!G100+'04sport.'!G59+'05kultura'!G96+'06turizm_paveld'!G55+'07Infrastr.'!G137+'08aplinkosauga'!G60+'09ž.ū.'!G53+'10verslas'!G35+'11valdym.'!G80</f>
        <v>2435.6</v>
      </c>
      <c r="H15" s="178">
        <f>+'01šviet.'!H87+'02sveikat.'!H66+'03social.'!H100+'04sport.'!H59+'05kultura'!H96+'06turizm_paveld'!H55+'07Infrastr.'!H137+'08aplinkosauga'!H60+'09ž.ū.'!H53+'10verslas'!H35+'11valdym.'!H80</f>
        <v>2450.6999999999994</v>
      </c>
      <c r="I15" s="178">
        <f>+'01šviet.'!I87+'02sveikat.'!I66+'03social.'!I100+'04sport.'!I59+'05kultura'!I96+'06turizm_paveld'!I55+'07Infrastr.'!I137+'08aplinkosauga'!I60+'09ž.ū.'!I53+'10verslas'!I35+'11valdym.'!I80</f>
        <v>2480.6999999999994</v>
      </c>
    </row>
    <row r="16" spans="1:11" ht="20.25" customHeight="1" x14ac:dyDescent="0.25">
      <c r="A16" s="1040" t="s">
        <v>624</v>
      </c>
      <c r="B16" s="1041"/>
      <c r="C16" s="1041"/>
      <c r="D16" s="1041"/>
      <c r="E16" s="1042"/>
      <c r="F16" s="178">
        <f>+'01šviet.'!F88+'02sveikat.'!F67+'03social.'!F101+'04sport.'!F60+'05kultura'!F97+'06turizm_paveld'!F56+'07Infrastr.'!F138+'08aplinkosauga'!F61+'09ž.ū.'!F54+'10verslas'!F36+'11valdym.'!F81</f>
        <v>1169.7</v>
      </c>
      <c r="G16" s="178">
        <f>+'01šviet.'!G88+'02sveikat.'!G67+'03social.'!G101+'04sport.'!G60+'05kultura'!G97+'06turizm_paveld'!G56+'07Infrastr.'!G138+'08aplinkosauga'!G61+'09ž.ū.'!G54+'10verslas'!G36+'11valdym.'!G81</f>
        <v>3840.7</v>
      </c>
      <c r="H16" s="178">
        <f>+'01šviet.'!H88+'02sveikat.'!H67+'03social.'!H101+'04sport.'!H60+'05kultura'!H97+'06turizm_paveld'!H56+'07Infrastr.'!H138+'08aplinkosauga'!H61+'09ž.ū.'!H54+'10verslas'!H36+'11valdym.'!H81</f>
        <v>1682.2</v>
      </c>
      <c r="I16" s="178">
        <f>+'01šviet.'!I88+'02sveikat.'!I67+'03social.'!I101+'04sport.'!I60+'05kultura'!I97+'06turizm_paveld'!I56+'07Infrastr.'!I138+'08aplinkosauga'!I61+'09ž.ū.'!I54+'10verslas'!I36+'11valdym.'!I81</f>
        <v>1389.7</v>
      </c>
    </row>
    <row r="17" spans="1:9" ht="20.25" customHeight="1" x14ac:dyDescent="0.25">
      <c r="A17" s="1040" t="s">
        <v>625</v>
      </c>
      <c r="B17" s="1041"/>
      <c r="C17" s="1041"/>
      <c r="D17" s="1041"/>
      <c r="E17" s="1042"/>
      <c r="F17" s="178">
        <f>+'01šviet.'!F89+'02sveikat.'!F68+'03social.'!F102+'04sport.'!F61+'05kultura'!F98+'06turizm_paveld'!F57+'07Infrastr.'!F139+'08aplinkosauga'!F62+'09ž.ū.'!F55+'10verslas'!F37+'11valdym.'!F82</f>
        <v>3008.3</v>
      </c>
      <c r="G17" s="178">
        <f>+'01šviet.'!G89+'02sveikat.'!G68+'03social.'!G102+'04sport.'!G61+'05kultura'!G98+'06turizm_paveld'!G57+'07Infrastr.'!G139+'08aplinkosauga'!G62+'09ž.ū.'!G55+'10verslas'!G37+'11valdym.'!G82</f>
        <v>3050</v>
      </c>
      <c r="H17" s="178">
        <f>+'01šviet.'!H89+'02sveikat.'!H68+'03social.'!H102+'04sport.'!H61+'05kultura'!H98+'06turizm_paveld'!H57+'07Infrastr.'!H139+'08aplinkosauga'!H62+'09ž.ū.'!H55+'10verslas'!H37+'11valdym.'!H82</f>
        <v>3250</v>
      </c>
      <c r="I17" s="178">
        <f>+'01šviet.'!I89+'02sveikat.'!I68+'03social.'!I102+'04sport.'!I61+'05kultura'!I98+'06turizm_paveld'!I57+'07Infrastr.'!I139+'08aplinkosauga'!I62+'09ž.ū.'!I55+'10verslas'!I37+'11valdym.'!I82</f>
        <v>3450</v>
      </c>
    </row>
    <row r="18" spans="1:9" ht="20.25" customHeight="1" x14ac:dyDescent="0.25">
      <c r="A18" s="1051" t="s">
        <v>18</v>
      </c>
      <c r="B18" s="1052"/>
      <c r="C18" s="1052"/>
      <c r="D18" s="1052"/>
      <c r="E18" s="1053"/>
      <c r="F18" s="52">
        <f>+'01šviet.'!F90+'02sveikat.'!F69+'03social.'!F103+'04sport.'!F62+'05kultura'!F99+'06turizm_paveld'!F58+'07Infrastr.'!F140+'08aplinkosauga'!F63+'09ž.ū.'!F56+'10verslas'!F38+'11valdym.'!F83</f>
        <v>17174.5</v>
      </c>
      <c r="G18" s="52">
        <f>+'01šviet.'!G90+'02sveikat.'!G69+'03social.'!G103+'04sport.'!G62+'05kultura'!G99+'06turizm_paveld'!G58+'07Infrastr.'!G140+'08aplinkosauga'!G63+'09ž.ū.'!G56+'10verslas'!G38+'11valdym.'!G83</f>
        <v>20151.05</v>
      </c>
      <c r="H18" s="52">
        <f>+'01šviet.'!H90+'02sveikat.'!H69+'03social.'!H103+'04sport.'!H62+'05kultura'!H99+'06turizm_paveld'!H58+'07Infrastr.'!H140+'08aplinkosauga'!H63+'09ž.ū.'!H56+'10verslas'!H38+'11valdym.'!H83</f>
        <v>19237.100000000002</v>
      </c>
      <c r="I18" s="52">
        <f>+'01šviet.'!I90+'02sveikat.'!I69+'03social.'!I103+'04sport.'!I62+'05kultura'!I99+'06turizm_paveld'!I58+'07Infrastr.'!I140+'08aplinkosauga'!I63+'09ž.ū.'!I56+'10verslas'!I38+'11valdym.'!I83</f>
        <v>21619.600000000002</v>
      </c>
    </row>
    <row r="19" spans="1:9" ht="20.25" customHeight="1" x14ac:dyDescent="0.25">
      <c r="A19" s="1040" t="s">
        <v>626</v>
      </c>
      <c r="B19" s="1041"/>
      <c r="C19" s="1041"/>
      <c r="D19" s="1041"/>
      <c r="E19" s="1042"/>
      <c r="F19" s="178">
        <f>+'01šviet.'!F91+'02sveikat.'!F70+'03social.'!F104+'04sport.'!F63+'05kultura'!F100+'06turizm_paveld'!F59+'07Infrastr.'!F141+'08aplinkosauga'!F64+'09ž.ū.'!F57+'10verslas'!F39+'11valdym.'!F84</f>
        <v>2277.8000000000002</v>
      </c>
      <c r="G19" s="178">
        <f>+'01šviet.'!G91+'02sveikat.'!G70+'03social.'!G104+'04sport.'!G63+'05kultura'!G100+'06turizm_paveld'!G59+'07Infrastr.'!G141+'08aplinkosauga'!G64+'09ž.ū.'!G57+'10verslas'!G39+'11valdym.'!G84</f>
        <v>4400.1000000000004</v>
      </c>
      <c r="H19" s="178">
        <f>+'01šviet.'!H91+'02sveikat.'!H70+'03social.'!H104+'04sport.'!H63+'05kultura'!H100+'06turizm_paveld'!H59+'07Infrastr.'!H141+'08aplinkosauga'!H64+'09ž.ū.'!H57+'10verslas'!H39+'11valdym.'!H84</f>
        <v>3532</v>
      </c>
      <c r="I19" s="178">
        <f>+'01šviet.'!I91+'02sveikat.'!I70+'03social.'!I104+'04sport.'!I63+'05kultura'!I100+'06turizm_paveld'!I59+'07Infrastr.'!I141+'08aplinkosauga'!I64+'09ž.ū.'!I57+'10verslas'!I39+'11valdym.'!I84</f>
        <v>5659</v>
      </c>
    </row>
    <row r="20" spans="1:9" ht="20.25" customHeight="1" x14ac:dyDescent="0.25">
      <c r="A20" s="1040" t="s">
        <v>627</v>
      </c>
      <c r="B20" s="1041"/>
      <c r="C20" s="1041"/>
      <c r="D20" s="1041"/>
      <c r="E20" s="1042"/>
      <c r="F20" s="178">
        <f>+'01šviet.'!F92+'02sveikat.'!F71+'03social.'!F105+'04sport.'!F64+'05kultura'!F101+'06turizm_paveld'!F60+'07Infrastr.'!F142+'08aplinkosauga'!F65+'09ž.ū.'!F58+'10verslas'!F40+'11valdym.'!F85</f>
        <v>14093.900000000003</v>
      </c>
      <c r="G20" s="178">
        <f>+'01šviet.'!G92+'02sveikat.'!G71+'03social.'!G105+'04sport.'!G64+'05kultura'!G101+'06turizm_paveld'!G60+'07Infrastr.'!G142+'08aplinkosauga'!G65+'09ž.ū.'!G58+'10verslas'!G40+'11valdym.'!G85</f>
        <v>14800.9</v>
      </c>
      <c r="H20" s="178">
        <f>+'01šviet.'!H92+'02sveikat.'!H71+'03social.'!H105+'04sport.'!H64+'05kultura'!H101+'06turizm_paveld'!H60+'07Infrastr.'!H142+'08aplinkosauga'!H65+'09ž.ū.'!H58+'10verslas'!H40+'11valdym.'!H85</f>
        <v>14907.800000000001</v>
      </c>
      <c r="I20" s="178">
        <f>+'01šviet.'!I92+'02sveikat.'!I71+'03social.'!I105+'04sport.'!I64+'05kultura'!I101+'06turizm_paveld'!I60+'07Infrastr.'!I142+'08aplinkosauga'!I65+'09ž.ū.'!I58+'10verslas'!I40+'11valdym.'!I85</f>
        <v>15108.800000000001</v>
      </c>
    </row>
    <row r="21" spans="1:9" ht="20.25" customHeight="1" x14ac:dyDescent="0.25">
      <c r="A21" s="1040" t="s">
        <v>628</v>
      </c>
      <c r="B21" s="1041"/>
      <c r="C21" s="1041"/>
      <c r="D21" s="1041"/>
      <c r="E21" s="1042"/>
      <c r="F21" s="178">
        <f>+'01šviet.'!F93+'02sveikat.'!F72+'03social.'!F106+'04sport.'!F65+'05kultura'!F102+'06turizm_paveld'!F61+'07Infrastr.'!F143+'08aplinkosauga'!F66+'09ž.ū.'!F59+'10verslas'!F41+'11valdym.'!F86</f>
        <v>770.1</v>
      </c>
      <c r="G21" s="178">
        <f>+'01šviet.'!G93+'02sveikat.'!G72+'03social.'!G106+'04sport.'!G65+'05kultura'!G102+'06turizm_paveld'!G61+'07Infrastr.'!G143+'08aplinkosauga'!G66+'09ž.ū.'!G59+'10verslas'!G41+'11valdym.'!G86</f>
        <v>923.9</v>
      </c>
      <c r="H21" s="178">
        <f>+'01šviet.'!H93+'02sveikat.'!H72+'03social.'!H106+'04sport.'!H65+'05kultura'!H102+'06turizm_paveld'!H61+'07Infrastr.'!H143+'08aplinkosauga'!H66+'09ž.ū.'!H59+'10verslas'!H41+'11valdym.'!H86</f>
        <v>797.3</v>
      </c>
      <c r="I21" s="178">
        <f>+'01šviet.'!I93+'02sveikat.'!I72+'03social.'!I106+'04sport.'!I65+'05kultura'!I102+'06turizm_paveld'!I61+'07Infrastr.'!I143+'08aplinkosauga'!I66+'09ž.ū.'!I59+'10verslas'!I41+'11valdym.'!I86</f>
        <v>851.8</v>
      </c>
    </row>
    <row r="22" spans="1:9" ht="20.25" customHeight="1" x14ac:dyDescent="0.25">
      <c r="A22" s="1040" t="s">
        <v>629</v>
      </c>
      <c r="B22" s="1041"/>
      <c r="C22" s="1041"/>
      <c r="D22" s="1041"/>
      <c r="E22" s="1042"/>
      <c r="F22" s="178">
        <f>+'01šviet.'!F94+'02sveikat.'!F73+'03social.'!F107+'04sport.'!F66+'05kultura'!F103+'06turizm_paveld'!F62+'07Infrastr.'!F144+'08aplinkosauga'!F67+'09ž.ū.'!F60+'10verslas'!F42+'11valdym.'!F87</f>
        <v>32.700000000000003</v>
      </c>
      <c r="G22" s="178">
        <f>+'01šviet.'!G94+'02sveikat.'!G73+'03social.'!G107+'04sport.'!G66+'05kultura'!G103+'06turizm_paveld'!G62+'07Infrastr.'!G144+'08aplinkosauga'!G67+'09ž.ū.'!G60+'10verslas'!G42+'11valdym.'!G87</f>
        <v>26.15</v>
      </c>
      <c r="H22" s="178">
        <f>+'01šviet.'!H94+'02sveikat.'!H73+'03social.'!H107+'04sport.'!H66+'05kultura'!H103+'06turizm_paveld'!H62+'07Infrastr.'!H144+'08aplinkosauga'!H67+'09ž.ū.'!H60+'10verslas'!H42+'11valdym.'!H87</f>
        <v>0</v>
      </c>
      <c r="I22" s="178">
        <f>+'01šviet.'!I94+'02sveikat.'!I73+'03social.'!I107+'04sport.'!I66+'05kultura'!I103+'06turizm_paveld'!I62+'07Infrastr.'!I144+'08aplinkosauga'!I67+'09ž.ū.'!I60+'10verslas'!I42+'11valdym.'!I87</f>
        <v>0</v>
      </c>
    </row>
    <row r="23" spans="1:9" x14ac:dyDescent="0.3">
      <c r="A23" s="1047"/>
      <c r="B23" s="1047"/>
      <c r="C23" s="1047"/>
      <c r="D23" s="1047"/>
      <c r="E23" s="1047"/>
      <c r="F23" s="1047"/>
      <c r="G23" s="1047"/>
    </row>
    <row r="24" spans="1:9" x14ac:dyDescent="0.3">
      <c r="G24" s="499"/>
    </row>
    <row r="25" spans="1:9" x14ac:dyDescent="0.3">
      <c r="G25" s="499"/>
    </row>
    <row r="26" spans="1:9" x14ac:dyDescent="0.3">
      <c r="E26" s="499"/>
    </row>
    <row r="27" spans="1:9" x14ac:dyDescent="0.3">
      <c r="E27" s="499"/>
    </row>
  </sheetData>
  <mergeCells count="21">
    <mergeCell ref="A2:I2"/>
    <mergeCell ref="I4:I8"/>
    <mergeCell ref="A4:E8"/>
    <mergeCell ref="A10:E10"/>
    <mergeCell ref="G4:G8"/>
    <mergeCell ref="H4:H8"/>
    <mergeCell ref="A12:E12"/>
    <mergeCell ref="A9:E9"/>
    <mergeCell ref="F4:F8"/>
    <mergeCell ref="A23:G23"/>
    <mergeCell ref="A21:E21"/>
    <mergeCell ref="A11:E11"/>
    <mergeCell ref="A14:E14"/>
    <mergeCell ref="A22:E22"/>
    <mergeCell ref="A13:E13"/>
    <mergeCell ref="A19:E19"/>
    <mergeCell ref="A17:E17"/>
    <mergeCell ref="A20:E20"/>
    <mergeCell ref="A16:E16"/>
    <mergeCell ref="A18:E18"/>
    <mergeCell ref="A15:E15"/>
  </mergeCells>
  <pageMargins left="0.78740157480314965" right="0.19685039370078741" top="0.19685039370078741" bottom="0.19685039370078741" header="0" footer="0"/>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74"/>
  <sheetViews>
    <sheetView zoomScale="85" zoomScaleNormal="85" workbookViewId="0">
      <pane xSplit="10" ySplit="7" topLeftCell="K8" activePane="bottomRight" state="frozen"/>
      <selection activeCell="F27" sqref="F27"/>
      <selection pane="topRight" activeCell="F27" sqref="F27"/>
      <selection pane="bottomLeft" activeCell="F27" sqref="F27"/>
      <selection pane="bottomRight" activeCell="G4" sqref="G4:G8"/>
    </sheetView>
  </sheetViews>
  <sheetFormatPr defaultColWidth="9.109375" defaultRowHeight="30" customHeight="1" x14ac:dyDescent="0.25"/>
  <cols>
    <col min="1" max="1" width="3.5546875" style="164" customWidth="1"/>
    <col min="2" max="2" width="3.33203125" style="4" customWidth="1"/>
    <col min="3" max="3" width="3.44140625" style="4" customWidth="1"/>
    <col min="4" max="4" width="40.5546875" style="4" customWidth="1"/>
    <col min="5" max="5" width="6.44140625" style="4" customWidth="1"/>
    <col min="6" max="9" width="12.88671875" style="4" customWidth="1"/>
    <col min="10" max="10" width="28.44140625" style="4" customWidth="1"/>
    <col min="11" max="13" width="7.5546875" style="352" customWidth="1"/>
    <col min="14" max="16384" width="9.109375" style="4"/>
  </cols>
  <sheetData>
    <row r="1" spans="1:13" s="13" customFormat="1" ht="18.75" customHeight="1" x14ac:dyDescent="0.25">
      <c r="A1" s="55"/>
      <c r="B1" s="55"/>
      <c r="C1" s="55"/>
      <c r="D1" s="55"/>
      <c r="E1" s="55"/>
      <c r="F1" s="347"/>
      <c r="G1" s="347"/>
      <c r="H1" s="167"/>
      <c r="I1" s="167"/>
      <c r="J1" s="641" t="s">
        <v>649</v>
      </c>
      <c r="K1" s="641"/>
      <c r="L1" s="641"/>
      <c r="M1" s="641"/>
    </row>
    <row r="2" spans="1:13" s="13" customFormat="1" ht="21.75" customHeight="1" x14ac:dyDescent="0.3">
      <c r="A2" s="642" t="s">
        <v>733</v>
      </c>
      <c r="B2" s="642"/>
      <c r="C2" s="642"/>
      <c r="D2" s="642"/>
      <c r="E2" s="642"/>
      <c r="F2" s="642"/>
      <c r="G2" s="642"/>
      <c r="H2" s="642"/>
      <c r="I2" s="642"/>
      <c r="J2" s="642"/>
      <c r="K2" s="642"/>
      <c r="L2" s="642"/>
      <c r="M2" s="642"/>
    </row>
    <row r="3" spans="1:13" ht="18.75" customHeight="1" x14ac:dyDescent="0.25">
      <c r="A3" s="364"/>
      <c r="B3" s="364"/>
      <c r="C3" s="364"/>
      <c r="D3" s="364"/>
      <c r="E3" s="364"/>
      <c r="F3" s="364"/>
      <c r="G3" s="364"/>
      <c r="H3" s="364"/>
      <c r="I3" s="364"/>
      <c r="J3" s="681" t="s">
        <v>239</v>
      </c>
      <c r="K3" s="681"/>
      <c r="L3" s="681"/>
      <c r="M3" s="681"/>
    </row>
    <row r="4" spans="1:13" ht="33" customHeight="1" x14ac:dyDescent="0.25">
      <c r="A4" s="608" t="s">
        <v>136</v>
      </c>
      <c r="B4" s="608" t="s">
        <v>137</v>
      </c>
      <c r="C4" s="608" t="s">
        <v>138</v>
      </c>
      <c r="D4" s="612" t="s">
        <v>139</v>
      </c>
      <c r="E4" s="608" t="s">
        <v>135</v>
      </c>
      <c r="F4" s="617" t="s">
        <v>892</v>
      </c>
      <c r="G4" s="617" t="s">
        <v>515</v>
      </c>
      <c r="H4" s="617" t="s">
        <v>561</v>
      </c>
      <c r="I4" s="617" t="s">
        <v>730</v>
      </c>
      <c r="J4" s="617" t="s">
        <v>140</v>
      </c>
      <c r="K4" s="617"/>
      <c r="L4" s="617"/>
      <c r="M4" s="617"/>
    </row>
    <row r="5" spans="1:13" ht="20.25" hidden="1" customHeight="1" x14ac:dyDescent="0.25">
      <c r="A5" s="608"/>
      <c r="B5" s="608"/>
      <c r="C5" s="608"/>
      <c r="D5" s="612"/>
      <c r="E5" s="608"/>
      <c r="F5" s="617"/>
      <c r="G5" s="617"/>
      <c r="H5" s="617"/>
      <c r="I5" s="617"/>
      <c r="J5" s="617" t="s">
        <v>141</v>
      </c>
      <c r="K5" s="161"/>
      <c r="L5" s="161"/>
      <c r="M5" s="161"/>
    </row>
    <row r="6" spans="1:13" ht="30" customHeight="1" x14ac:dyDescent="0.25">
      <c r="A6" s="608"/>
      <c r="B6" s="608"/>
      <c r="C6" s="608"/>
      <c r="D6" s="612"/>
      <c r="E6" s="608"/>
      <c r="F6" s="617"/>
      <c r="G6" s="617"/>
      <c r="H6" s="617"/>
      <c r="I6" s="617"/>
      <c r="J6" s="617"/>
      <c r="K6" s="624" t="s">
        <v>516</v>
      </c>
      <c r="L6" s="624" t="s">
        <v>562</v>
      </c>
      <c r="M6" s="624" t="s">
        <v>731</v>
      </c>
    </row>
    <row r="7" spans="1:13" ht="69.75" customHeight="1" x14ac:dyDescent="0.25">
      <c r="A7" s="608"/>
      <c r="B7" s="608"/>
      <c r="C7" s="608"/>
      <c r="D7" s="612"/>
      <c r="E7" s="608"/>
      <c r="F7" s="617"/>
      <c r="G7" s="617"/>
      <c r="H7" s="617"/>
      <c r="I7" s="617"/>
      <c r="J7" s="617"/>
      <c r="K7" s="624"/>
      <c r="L7" s="624"/>
      <c r="M7" s="624"/>
    </row>
    <row r="8" spans="1:13" ht="13.5" customHeight="1" x14ac:dyDescent="0.25">
      <c r="A8" s="608"/>
      <c r="B8" s="608"/>
      <c r="C8" s="608"/>
      <c r="D8" s="612"/>
      <c r="E8" s="608"/>
      <c r="F8" s="617"/>
      <c r="G8" s="617"/>
      <c r="H8" s="617"/>
      <c r="I8" s="617"/>
      <c r="J8" s="617"/>
      <c r="K8" s="624"/>
      <c r="L8" s="624"/>
      <c r="M8" s="624"/>
    </row>
    <row r="9" spans="1:13" ht="26.25" customHeight="1" x14ac:dyDescent="0.25">
      <c r="A9" s="611" t="s">
        <v>259</v>
      </c>
      <c r="B9" s="611"/>
      <c r="C9" s="611"/>
      <c r="D9" s="611"/>
      <c r="E9" s="611"/>
      <c r="F9" s="611"/>
      <c r="G9" s="611"/>
      <c r="H9" s="611"/>
      <c r="I9" s="611"/>
      <c r="J9" s="611"/>
      <c r="K9" s="349"/>
      <c r="L9" s="349"/>
      <c r="M9" s="349"/>
    </row>
    <row r="10" spans="1:13" ht="16.5" customHeight="1" x14ac:dyDescent="0.25">
      <c r="A10" s="275" t="s">
        <v>150</v>
      </c>
      <c r="B10" s="659" t="s">
        <v>382</v>
      </c>
      <c r="C10" s="659"/>
      <c r="D10" s="659"/>
      <c r="E10" s="659"/>
      <c r="F10" s="659"/>
      <c r="G10" s="659"/>
      <c r="H10" s="659"/>
      <c r="I10" s="659"/>
      <c r="J10" s="659"/>
      <c r="K10" s="275"/>
      <c r="L10" s="275"/>
      <c r="M10" s="275"/>
    </row>
    <row r="11" spans="1:13" ht="17.25" customHeight="1" x14ac:dyDescent="0.25">
      <c r="A11" s="275" t="s">
        <v>150</v>
      </c>
      <c r="B11" s="275" t="s">
        <v>150</v>
      </c>
      <c r="C11" s="659" t="s">
        <v>381</v>
      </c>
      <c r="D11" s="659"/>
      <c r="E11" s="659"/>
      <c r="F11" s="659"/>
      <c r="G11" s="659"/>
      <c r="H11" s="659"/>
      <c r="I11" s="659"/>
      <c r="J11" s="659"/>
      <c r="K11" s="275"/>
      <c r="L11" s="275"/>
      <c r="M11" s="275"/>
    </row>
    <row r="12" spans="1:13" ht="45" customHeight="1" x14ac:dyDescent="0.25">
      <c r="A12" s="188" t="s">
        <v>150</v>
      </c>
      <c r="B12" s="188" t="s">
        <v>150</v>
      </c>
      <c r="C12" s="188" t="s">
        <v>150</v>
      </c>
      <c r="D12" s="251" t="s">
        <v>383</v>
      </c>
      <c r="E12" s="251" t="s">
        <v>162</v>
      </c>
      <c r="F12" s="120">
        <v>87.3</v>
      </c>
      <c r="G12" s="120">
        <v>132.4</v>
      </c>
      <c r="H12" s="120">
        <v>93</v>
      </c>
      <c r="I12" s="120">
        <v>93</v>
      </c>
      <c r="J12" s="251" t="s">
        <v>249</v>
      </c>
      <c r="K12" s="243">
        <v>100</v>
      </c>
      <c r="L12" s="243">
        <v>100</v>
      </c>
      <c r="M12" s="243">
        <v>100</v>
      </c>
    </row>
    <row r="13" spans="1:13" ht="45" customHeight="1" x14ac:dyDescent="0.25">
      <c r="A13" s="660" t="s">
        <v>150</v>
      </c>
      <c r="B13" s="660" t="s">
        <v>150</v>
      </c>
      <c r="C13" s="660" t="s">
        <v>151</v>
      </c>
      <c r="D13" s="637" t="s">
        <v>337</v>
      </c>
      <c r="E13" s="244" t="s">
        <v>1</v>
      </c>
      <c r="F13" s="197">
        <v>93.7</v>
      </c>
      <c r="G13" s="197">
        <v>81.599999999999994</v>
      </c>
      <c r="H13" s="197">
        <v>95</v>
      </c>
      <c r="I13" s="197">
        <v>99</v>
      </c>
      <c r="J13" s="621" t="s">
        <v>119</v>
      </c>
      <c r="K13" s="620" t="s">
        <v>636</v>
      </c>
      <c r="L13" s="620" t="s">
        <v>636</v>
      </c>
      <c r="M13" s="620" t="s">
        <v>636</v>
      </c>
    </row>
    <row r="14" spans="1:13" ht="31.5" customHeight="1" x14ac:dyDescent="0.25">
      <c r="A14" s="660"/>
      <c r="B14" s="660"/>
      <c r="C14" s="660"/>
      <c r="D14" s="637"/>
      <c r="E14" s="244" t="s">
        <v>17</v>
      </c>
      <c r="F14" s="197">
        <v>593.5</v>
      </c>
      <c r="G14" s="197">
        <v>504.8</v>
      </c>
      <c r="H14" s="197">
        <v>520</v>
      </c>
      <c r="I14" s="197">
        <v>530</v>
      </c>
      <c r="J14" s="621"/>
      <c r="K14" s="620"/>
      <c r="L14" s="620"/>
      <c r="M14" s="620"/>
    </row>
    <row r="15" spans="1:13" ht="32.25" customHeight="1" x14ac:dyDescent="0.25">
      <c r="A15" s="660"/>
      <c r="B15" s="660"/>
      <c r="C15" s="660"/>
      <c r="D15" s="637"/>
      <c r="E15" s="244" t="s">
        <v>21</v>
      </c>
      <c r="F15" s="197">
        <v>11.8</v>
      </c>
      <c r="G15" s="197">
        <v>23</v>
      </c>
      <c r="H15" s="197">
        <v>23</v>
      </c>
      <c r="I15" s="197">
        <v>23</v>
      </c>
      <c r="J15" s="621"/>
      <c r="K15" s="620"/>
      <c r="L15" s="620"/>
      <c r="M15" s="620"/>
    </row>
    <row r="16" spans="1:13" ht="33.75" customHeight="1" x14ac:dyDescent="0.25">
      <c r="A16" s="188" t="s">
        <v>150</v>
      </c>
      <c r="B16" s="188" t="s">
        <v>150</v>
      </c>
      <c r="C16" s="188" t="s">
        <v>152</v>
      </c>
      <c r="D16" s="36" t="s">
        <v>242</v>
      </c>
      <c r="E16" s="244" t="s">
        <v>17</v>
      </c>
      <c r="F16" s="197">
        <v>2.5</v>
      </c>
      <c r="G16" s="197">
        <v>1.8</v>
      </c>
      <c r="H16" s="197">
        <v>1.8</v>
      </c>
      <c r="I16" s="197">
        <v>1.8</v>
      </c>
      <c r="J16" s="198" t="s">
        <v>256</v>
      </c>
      <c r="K16" s="350">
        <v>60</v>
      </c>
      <c r="L16" s="350">
        <v>60</v>
      </c>
      <c r="M16" s="350">
        <v>60</v>
      </c>
    </row>
    <row r="17" spans="1:13" ht="24.75" customHeight="1" x14ac:dyDescent="0.25">
      <c r="A17" s="660" t="s">
        <v>150</v>
      </c>
      <c r="B17" s="660" t="s">
        <v>150</v>
      </c>
      <c r="C17" s="660" t="s">
        <v>153</v>
      </c>
      <c r="D17" s="637" t="s">
        <v>260</v>
      </c>
      <c r="E17" s="244" t="s">
        <v>1</v>
      </c>
      <c r="F17" s="197">
        <v>0.1</v>
      </c>
      <c r="G17" s="197">
        <v>0.6</v>
      </c>
      <c r="H17" s="197">
        <v>0</v>
      </c>
      <c r="I17" s="197">
        <v>0</v>
      </c>
      <c r="J17" s="621" t="s">
        <v>299</v>
      </c>
      <c r="K17" s="620">
        <v>4</v>
      </c>
      <c r="L17" s="620"/>
      <c r="M17" s="620"/>
    </row>
    <row r="18" spans="1:13" ht="21" customHeight="1" x14ac:dyDescent="0.25">
      <c r="A18" s="660"/>
      <c r="B18" s="660"/>
      <c r="C18" s="660"/>
      <c r="D18" s="637"/>
      <c r="E18" s="244" t="s">
        <v>3</v>
      </c>
      <c r="F18" s="197">
        <v>0.4</v>
      </c>
      <c r="G18" s="197">
        <v>7.2</v>
      </c>
      <c r="H18" s="197">
        <v>0</v>
      </c>
      <c r="I18" s="197">
        <v>0</v>
      </c>
      <c r="J18" s="621"/>
      <c r="K18" s="620"/>
      <c r="L18" s="620"/>
      <c r="M18" s="620"/>
    </row>
    <row r="19" spans="1:13" ht="21" customHeight="1" x14ac:dyDescent="0.25">
      <c r="A19" s="660"/>
      <c r="B19" s="660"/>
      <c r="C19" s="660"/>
      <c r="D19" s="637"/>
      <c r="E19" s="244" t="s">
        <v>4</v>
      </c>
      <c r="F19" s="197">
        <v>0.1</v>
      </c>
      <c r="G19" s="197">
        <v>0.6</v>
      </c>
      <c r="H19" s="197">
        <v>0</v>
      </c>
      <c r="I19" s="197">
        <v>0</v>
      </c>
      <c r="J19" s="621"/>
      <c r="K19" s="620"/>
      <c r="L19" s="620"/>
      <c r="M19" s="620"/>
    </row>
    <row r="20" spans="1:13" ht="47.25" customHeight="1" x14ac:dyDescent="0.25">
      <c r="A20" s="660" t="s">
        <v>150</v>
      </c>
      <c r="B20" s="660" t="s">
        <v>150</v>
      </c>
      <c r="C20" s="660" t="s">
        <v>154</v>
      </c>
      <c r="D20" s="637" t="s">
        <v>804</v>
      </c>
      <c r="E20" s="244" t="s">
        <v>1</v>
      </c>
      <c r="F20" s="197">
        <v>0</v>
      </c>
      <c r="G20" s="197">
        <v>0</v>
      </c>
      <c r="H20" s="197">
        <v>0</v>
      </c>
      <c r="I20" s="197">
        <v>0</v>
      </c>
      <c r="J20" s="638" t="s">
        <v>684</v>
      </c>
      <c r="K20" s="661" t="s">
        <v>805</v>
      </c>
      <c r="L20" s="661"/>
      <c r="M20" s="661"/>
    </row>
    <row r="21" spans="1:13" ht="42.75" customHeight="1" x14ac:dyDescent="0.25">
      <c r="A21" s="660"/>
      <c r="B21" s="660"/>
      <c r="C21" s="660"/>
      <c r="D21" s="637"/>
      <c r="E21" s="244" t="s">
        <v>3</v>
      </c>
      <c r="F21" s="197">
        <v>40</v>
      </c>
      <c r="G21" s="197">
        <v>21</v>
      </c>
      <c r="H21" s="197">
        <v>0</v>
      </c>
      <c r="I21" s="197">
        <v>0</v>
      </c>
      <c r="J21" s="643"/>
      <c r="K21" s="662"/>
      <c r="L21" s="662"/>
      <c r="M21" s="662"/>
    </row>
    <row r="22" spans="1:13" ht="27.75" customHeight="1" x14ac:dyDescent="0.25">
      <c r="A22" s="602" t="s">
        <v>150</v>
      </c>
      <c r="B22" s="602" t="s">
        <v>150</v>
      </c>
      <c r="C22" s="602" t="s">
        <v>155</v>
      </c>
      <c r="D22" s="599" t="s">
        <v>463</v>
      </c>
      <c r="E22" s="244" t="s">
        <v>1</v>
      </c>
      <c r="F22" s="197">
        <v>35</v>
      </c>
      <c r="G22" s="197">
        <v>16</v>
      </c>
      <c r="H22" s="197">
        <v>0</v>
      </c>
      <c r="I22" s="197">
        <v>0</v>
      </c>
      <c r="J22" s="638" t="s">
        <v>685</v>
      </c>
      <c r="K22" s="602" t="s">
        <v>517</v>
      </c>
      <c r="L22" s="602"/>
      <c r="M22" s="602"/>
    </row>
    <row r="23" spans="1:13" ht="27" customHeight="1" x14ac:dyDescent="0.25">
      <c r="A23" s="603"/>
      <c r="B23" s="603"/>
      <c r="C23" s="603"/>
      <c r="D23" s="600"/>
      <c r="E23" s="244" t="s">
        <v>3</v>
      </c>
      <c r="F23" s="197">
        <v>105</v>
      </c>
      <c r="G23" s="197">
        <v>16.399999999999999</v>
      </c>
      <c r="H23" s="197">
        <v>0</v>
      </c>
      <c r="I23" s="197">
        <v>0</v>
      </c>
      <c r="J23" s="639"/>
      <c r="K23" s="603"/>
      <c r="L23" s="603"/>
      <c r="M23" s="603"/>
    </row>
    <row r="24" spans="1:13" ht="22.5" customHeight="1" x14ac:dyDescent="0.25">
      <c r="A24" s="604"/>
      <c r="B24" s="604"/>
      <c r="C24" s="604"/>
      <c r="D24" s="601"/>
      <c r="E24" s="244" t="s">
        <v>4</v>
      </c>
      <c r="F24" s="197">
        <v>22.4</v>
      </c>
      <c r="G24" s="197">
        <v>2.6</v>
      </c>
      <c r="H24" s="197">
        <v>0</v>
      </c>
      <c r="I24" s="197">
        <v>0</v>
      </c>
      <c r="J24" s="643"/>
      <c r="K24" s="604"/>
      <c r="L24" s="604"/>
      <c r="M24" s="604"/>
    </row>
    <row r="25" spans="1:13" ht="17.25" customHeight="1" x14ac:dyDescent="0.25">
      <c r="A25" s="200" t="s">
        <v>150</v>
      </c>
      <c r="B25" s="365" t="s">
        <v>150</v>
      </c>
      <c r="C25" s="654" t="s">
        <v>142</v>
      </c>
      <c r="D25" s="654"/>
      <c r="E25" s="654"/>
      <c r="F25" s="83">
        <f>SUM(F12:F24)</f>
        <v>991.8</v>
      </c>
      <c r="G25" s="83">
        <f>SUM(G12:G24)</f>
        <v>808</v>
      </c>
      <c r="H25" s="83">
        <f>SUM(H12:H24)</f>
        <v>732.8</v>
      </c>
      <c r="I25" s="83">
        <f>SUM(I12:I24)</f>
        <v>746.8</v>
      </c>
      <c r="J25" s="201"/>
      <c r="K25" s="201"/>
      <c r="L25" s="201"/>
      <c r="M25" s="201"/>
    </row>
    <row r="26" spans="1:13" ht="15.75" customHeight="1" x14ac:dyDescent="0.25">
      <c r="A26" s="200" t="s">
        <v>150</v>
      </c>
      <c r="B26" s="654" t="s">
        <v>143</v>
      </c>
      <c r="C26" s="654"/>
      <c r="D26" s="654"/>
      <c r="E26" s="654"/>
      <c r="F26" s="83">
        <f t="shared" ref="F26" si="0">+F25</f>
        <v>991.8</v>
      </c>
      <c r="G26" s="83">
        <f t="shared" ref="G26:I26" si="1">+G25</f>
        <v>808</v>
      </c>
      <c r="H26" s="83">
        <f t="shared" ref="H26" si="2">+H25</f>
        <v>732.8</v>
      </c>
      <c r="I26" s="83">
        <f t="shared" si="1"/>
        <v>746.8</v>
      </c>
      <c r="J26" s="201"/>
      <c r="K26" s="201"/>
      <c r="L26" s="201"/>
      <c r="M26" s="201"/>
    </row>
    <row r="27" spans="1:13" ht="16.5" customHeight="1" x14ac:dyDescent="0.25">
      <c r="A27" s="275" t="s">
        <v>151</v>
      </c>
      <c r="B27" s="659" t="s">
        <v>386</v>
      </c>
      <c r="C27" s="659"/>
      <c r="D27" s="659"/>
      <c r="E27" s="659"/>
      <c r="F27" s="659"/>
      <c r="G27" s="659"/>
      <c r="H27" s="659"/>
      <c r="I27" s="659"/>
      <c r="J27" s="659"/>
      <c r="K27" s="275"/>
      <c r="L27" s="275"/>
      <c r="M27" s="275"/>
    </row>
    <row r="28" spans="1:13" ht="17.25" customHeight="1" x14ac:dyDescent="0.25">
      <c r="A28" s="275" t="s">
        <v>151</v>
      </c>
      <c r="B28" s="275" t="s">
        <v>150</v>
      </c>
      <c r="C28" s="659" t="s">
        <v>509</v>
      </c>
      <c r="D28" s="659"/>
      <c r="E28" s="659"/>
      <c r="F28" s="659"/>
      <c r="G28" s="659"/>
      <c r="H28" s="659"/>
      <c r="I28" s="659"/>
      <c r="J28" s="659"/>
      <c r="K28" s="275"/>
      <c r="L28" s="275"/>
      <c r="M28" s="275"/>
    </row>
    <row r="29" spans="1:13" ht="26.25" customHeight="1" x14ac:dyDescent="0.25">
      <c r="A29" s="649" t="s">
        <v>151</v>
      </c>
      <c r="B29" s="649" t="s">
        <v>150</v>
      </c>
      <c r="C29" s="649" t="s">
        <v>150</v>
      </c>
      <c r="D29" s="650" t="s">
        <v>922</v>
      </c>
      <c r="E29" s="425" t="s">
        <v>1</v>
      </c>
      <c r="F29" s="408">
        <v>44.9</v>
      </c>
      <c r="G29" s="408">
        <v>20</v>
      </c>
      <c r="H29" s="408">
        <v>20</v>
      </c>
      <c r="I29" s="408">
        <v>20</v>
      </c>
      <c r="J29" s="651" t="s">
        <v>792</v>
      </c>
      <c r="K29" s="663">
        <v>6</v>
      </c>
      <c r="L29" s="663">
        <v>6</v>
      </c>
      <c r="M29" s="663">
        <v>6</v>
      </c>
    </row>
    <row r="30" spans="1:13" ht="27" customHeight="1" x14ac:dyDescent="0.25">
      <c r="A30" s="649"/>
      <c r="B30" s="649"/>
      <c r="C30" s="649"/>
      <c r="D30" s="650"/>
      <c r="E30" s="425" t="s">
        <v>13</v>
      </c>
      <c r="F30" s="408">
        <v>35.5</v>
      </c>
      <c r="G30" s="408">
        <v>42.2</v>
      </c>
      <c r="H30" s="408">
        <v>42.2</v>
      </c>
      <c r="I30" s="408">
        <v>42.2</v>
      </c>
      <c r="J30" s="651"/>
      <c r="K30" s="664"/>
      <c r="L30" s="664"/>
      <c r="M30" s="664"/>
    </row>
    <row r="31" spans="1:13" ht="27.75" customHeight="1" x14ac:dyDescent="0.25">
      <c r="A31" s="649" t="s">
        <v>151</v>
      </c>
      <c r="B31" s="649" t="s">
        <v>150</v>
      </c>
      <c r="C31" s="649" t="s">
        <v>151</v>
      </c>
      <c r="D31" s="650" t="s">
        <v>793</v>
      </c>
      <c r="E31" s="424" t="s">
        <v>1</v>
      </c>
      <c r="F31" s="427">
        <v>0</v>
      </c>
      <c r="G31" s="120">
        <v>1.8</v>
      </c>
      <c r="H31" s="120">
        <v>3</v>
      </c>
      <c r="I31" s="120">
        <v>3</v>
      </c>
      <c r="J31" s="651" t="s">
        <v>794</v>
      </c>
      <c r="K31" s="652">
        <v>380</v>
      </c>
      <c r="L31" s="652">
        <v>380</v>
      </c>
      <c r="M31" s="652">
        <v>380</v>
      </c>
    </row>
    <row r="32" spans="1:13" ht="22.5" customHeight="1" x14ac:dyDescent="0.25">
      <c r="A32" s="649"/>
      <c r="B32" s="649"/>
      <c r="C32" s="649"/>
      <c r="D32" s="650"/>
      <c r="E32" s="424" t="s">
        <v>13</v>
      </c>
      <c r="F32" s="427">
        <v>0</v>
      </c>
      <c r="G32" s="120">
        <v>1.8</v>
      </c>
      <c r="H32" s="120">
        <v>0.6</v>
      </c>
      <c r="I32" s="120">
        <v>0.6</v>
      </c>
      <c r="J32" s="651"/>
      <c r="K32" s="653"/>
      <c r="L32" s="653"/>
      <c r="M32" s="653"/>
    </row>
    <row r="33" spans="1:13" ht="64.5" customHeight="1" x14ac:dyDescent="0.25">
      <c r="A33" s="406" t="s">
        <v>151</v>
      </c>
      <c r="B33" s="406" t="s">
        <v>150</v>
      </c>
      <c r="C33" s="406" t="s">
        <v>152</v>
      </c>
      <c r="D33" s="425" t="s">
        <v>857</v>
      </c>
      <c r="E33" s="424" t="s">
        <v>1</v>
      </c>
      <c r="F33" s="427">
        <v>96.5</v>
      </c>
      <c r="G33" s="120">
        <v>65</v>
      </c>
      <c r="H33" s="120">
        <v>65</v>
      </c>
      <c r="I33" s="120">
        <v>65</v>
      </c>
      <c r="J33" s="407" t="s">
        <v>253</v>
      </c>
      <c r="K33" s="428">
        <v>3</v>
      </c>
      <c r="L33" s="428">
        <v>3</v>
      </c>
      <c r="M33" s="428">
        <v>3</v>
      </c>
    </row>
    <row r="34" spans="1:13" ht="64.5" customHeight="1" x14ac:dyDescent="0.25">
      <c r="A34" s="406" t="s">
        <v>151</v>
      </c>
      <c r="B34" s="406" t="s">
        <v>150</v>
      </c>
      <c r="C34" s="406" t="s">
        <v>153</v>
      </c>
      <c r="D34" s="407" t="s">
        <v>334</v>
      </c>
      <c r="E34" s="424" t="s">
        <v>1</v>
      </c>
      <c r="F34" s="427">
        <v>6</v>
      </c>
      <c r="G34" s="427">
        <v>7</v>
      </c>
      <c r="H34" s="427">
        <v>3</v>
      </c>
      <c r="I34" s="427">
        <v>0</v>
      </c>
      <c r="J34" s="407" t="s">
        <v>612</v>
      </c>
      <c r="K34" s="428">
        <v>285</v>
      </c>
      <c r="L34" s="428">
        <v>285</v>
      </c>
      <c r="M34" s="428"/>
    </row>
    <row r="35" spans="1:13" ht="64.5" customHeight="1" x14ac:dyDescent="0.25">
      <c r="A35" s="406" t="s">
        <v>151</v>
      </c>
      <c r="B35" s="406" t="s">
        <v>150</v>
      </c>
      <c r="C35" s="406" t="s">
        <v>154</v>
      </c>
      <c r="D35" s="429" t="s">
        <v>510</v>
      </c>
      <c r="E35" s="424" t="s">
        <v>1</v>
      </c>
      <c r="F35" s="427">
        <v>21.1</v>
      </c>
      <c r="G35" s="427">
        <v>21.1</v>
      </c>
      <c r="H35" s="427">
        <v>21.1</v>
      </c>
      <c r="I35" s="427">
        <v>10.5</v>
      </c>
      <c r="J35" s="407" t="s">
        <v>385</v>
      </c>
      <c r="K35" s="428">
        <v>1800</v>
      </c>
      <c r="L35" s="428">
        <v>1800</v>
      </c>
      <c r="M35" s="428">
        <v>1800</v>
      </c>
    </row>
    <row r="36" spans="1:13" ht="64.5" customHeight="1" x14ac:dyDescent="0.25">
      <c r="A36" s="430" t="s">
        <v>151</v>
      </c>
      <c r="B36" s="430" t="s">
        <v>150</v>
      </c>
      <c r="C36" s="430" t="s">
        <v>155</v>
      </c>
      <c r="D36" s="431" t="s">
        <v>497</v>
      </c>
      <c r="E36" s="424" t="s">
        <v>1</v>
      </c>
      <c r="F36" s="427">
        <v>19.100000000000001</v>
      </c>
      <c r="G36" s="427">
        <v>19.100000000000001</v>
      </c>
      <c r="H36" s="427">
        <v>19.100000000000001</v>
      </c>
      <c r="I36" s="427">
        <v>3.1</v>
      </c>
      <c r="J36" s="426" t="s">
        <v>498</v>
      </c>
      <c r="K36" s="432">
        <v>1800</v>
      </c>
      <c r="L36" s="432">
        <v>1800</v>
      </c>
      <c r="M36" s="432">
        <v>1800</v>
      </c>
    </row>
    <row r="37" spans="1:13" ht="26.25" customHeight="1" x14ac:dyDescent="0.25">
      <c r="A37" s="655" t="s">
        <v>151</v>
      </c>
      <c r="B37" s="655" t="s">
        <v>150</v>
      </c>
      <c r="C37" s="655" t="s">
        <v>156</v>
      </c>
      <c r="D37" s="679" t="s">
        <v>564</v>
      </c>
      <c r="E37" s="424" t="s">
        <v>1</v>
      </c>
      <c r="F37" s="427">
        <v>31.8</v>
      </c>
      <c r="G37" s="427">
        <v>25.9</v>
      </c>
      <c r="H37" s="427">
        <v>25.9</v>
      </c>
      <c r="I37" s="427">
        <v>25.9</v>
      </c>
      <c r="J37" s="677" t="s">
        <v>613</v>
      </c>
      <c r="K37" s="682">
        <v>1482</v>
      </c>
      <c r="L37" s="682">
        <v>1482</v>
      </c>
      <c r="M37" s="682">
        <v>1482</v>
      </c>
    </row>
    <row r="38" spans="1:13" ht="26.25" customHeight="1" x14ac:dyDescent="0.25">
      <c r="A38" s="656"/>
      <c r="B38" s="656"/>
      <c r="C38" s="656"/>
      <c r="D38" s="680"/>
      <c r="E38" s="424" t="s">
        <v>13</v>
      </c>
      <c r="F38" s="427">
        <v>5</v>
      </c>
      <c r="G38" s="427">
        <v>0</v>
      </c>
      <c r="H38" s="427">
        <v>0</v>
      </c>
      <c r="I38" s="427">
        <v>0</v>
      </c>
      <c r="J38" s="678"/>
      <c r="K38" s="683"/>
      <c r="L38" s="683"/>
      <c r="M38" s="683"/>
    </row>
    <row r="39" spans="1:13" ht="43.5" customHeight="1" x14ac:dyDescent="0.25">
      <c r="A39" s="406" t="s">
        <v>151</v>
      </c>
      <c r="B39" s="406" t="s">
        <v>150</v>
      </c>
      <c r="C39" s="433" t="s">
        <v>157</v>
      </c>
      <c r="D39" s="434" t="s">
        <v>565</v>
      </c>
      <c r="E39" s="424" t="s">
        <v>1</v>
      </c>
      <c r="F39" s="427">
        <v>32</v>
      </c>
      <c r="G39" s="427">
        <v>28.5</v>
      </c>
      <c r="H39" s="427">
        <v>28.3</v>
      </c>
      <c r="I39" s="427">
        <v>28.3</v>
      </c>
      <c r="J39" s="435" t="s">
        <v>923</v>
      </c>
      <c r="K39" s="436" t="s">
        <v>924</v>
      </c>
      <c r="L39" s="436" t="s">
        <v>924</v>
      </c>
      <c r="M39" s="436" t="s">
        <v>924</v>
      </c>
    </row>
    <row r="40" spans="1:13" ht="57" customHeight="1" x14ac:dyDescent="0.25">
      <c r="A40" s="241" t="s">
        <v>151</v>
      </c>
      <c r="B40" s="241" t="s">
        <v>150</v>
      </c>
      <c r="C40" s="238" t="s">
        <v>158</v>
      </c>
      <c r="D40" s="438" t="s">
        <v>925</v>
      </c>
      <c r="E40" s="251" t="s">
        <v>1</v>
      </c>
      <c r="F40" s="120">
        <v>0</v>
      </c>
      <c r="G40" s="120">
        <v>0</v>
      </c>
      <c r="H40" s="427">
        <v>28.3</v>
      </c>
      <c r="I40" s="120">
        <v>50</v>
      </c>
      <c r="J40" s="236" t="s">
        <v>566</v>
      </c>
      <c r="K40" s="273"/>
      <c r="L40" s="273">
        <v>40</v>
      </c>
      <c r="M40" s="273">
        <v>40</v>
      </c>
    </row>
    <row r="41" spans="1:13" ht="55.5" customHeight="1" x14ac:dyDescent="0.25">
      <c r="A41" s="241" t="s">
        <v>151</v>
      </c>
      <c r="B41" s="241" t="s">
        <v>150</v>
      </c>
      <c r="C41" s="238" t="s">
        <v>159</v>
      </c>
      <c r="D41" s="438" t="s">
        <v>798</v>
      </c>
      <c r="E41" s="251" t="s">
        <v>1</v>
      </c>
      <c r="F41" s="120">
        <v>39</v>
      </c>
      <c r="G41" s="445">
        <v>0</v>
      </c>
      <c r="H41" s="120">
        <v>37.700000000000003</v>
      </c>
      <c r="I41" s="120">
        <v>37.700000000000003</v>
      </c>
      <c r="J41" s="236" t="s">
        <v>566</v>
      </c>
      <c r="K41" s="273"/>
      <c r="L41" s="273">
        <v>29</v>
      </c>
      <c r="M41" s="273">
        <v>29</v>
      </c>
    </row>
    <row r="42" spans="1:13" s="134" customFormat="1" ht="31.5" customHeight="1" x14ac:dyDescent="0.25">
      <c r="A42" s="655" t="s">
        <v>151</v>
      </c>
      <c r="B42" s="655" t="s">
        <v>150</v>
      </c>
      <c r="C42" s="647">
        <v>11</v>
      </c>
      <c r="D42" s="610" t="s">
        <v>799</v>
      </c>
      <c r="E42" s="282" t="s">
        <v>1</v>
      </c>
      <c r="F42" s="296">
        <v>0</v>
      </c>
      <c r="G42" s="296">
        <v>4.8</v>
      </c>
      <c r="H42" s="296">
        <v>9</v>
      </c>
      <c r="I42" s="296">
        <v>9</v>
      </c>
      <c r="J42" s="657" t="s">
        <v>465</v>
      </c>
      <c r="K42" s="647">
        <v>1000</v>
      </c>
      <c r="L42" s="647">
        <v>1000</v>
      </c>
      <c r="M42" s="647">
        <v>1000</v>
      </c>
    </row>
    <row r="43" spans="1:13" s="134" customFormat="1" ht="24" customHeight="1" x14ac:dyDescent="0.25">
      <c r="A43" s="656"/>
      <c r="B43" s="656"/>
      <c r="C43" s="648"/>
      <c r="D43" s="610"/>
      <c r="E43" s="282" t="s">
        <v>13</v>
      </c>
      <c r="F43" s="296">
        <v>0</v>
      </c>
      <c r="G43" s="296">
        <v>4.7</v>
      </c>
      <c r="H43" s="296">
        <v>0.5</v>
      </c>
      <c r="I43" s="296">
        <v>0.5</v>
      </c>
      <c r="J43" s="658"/>
      <c r="K43" s="648"/>
      <c r="L43" s="648"/>
      <c r="M43" s="648"/>
    </row>
    <row r="44" spans="1:13" s="134" customFormat="1" ht="45" customHeight="1" x14ac:dyDescent="0.25">
      <c r="A44" s="258" t="s">
        <v>151</v>
      </c>
      <c r="B44" s="258" t="s">
        <v>150</v>
      </c>
      <c r="C44" s="454" t="s">
        <v>161</v>
      </c>
      <c r="D44" s="265" t="s">
        <v>893</v>
      </c>
      <c r="E44" s="264" t="s">
        <v>1</v>
      </c>
      <c r="F44" s="107">
        <v>0</v>
      </c>
      <c r="G44" s="107">
        <v>122.1</v>
      </c>
      <c r="H44" s="107">
        <v>52.1</v>
      </c>
      <c r="I44" s="107">
        <v>52.1</v>
      </c>
      <c r="J44" s="263" t="s">
        <v>802</v>
      </c>
      <c r="K44" s="206" t="s">
        <v>800</v>
      </c>
      <c r="L44" s="206" t="s">
        <v>801</v>
      </c>
      <c r="M44" s="206" t="s">
        <v>801</v>
      </c>
    </row>
    <row r="45" spans="1:13" s="134" customFormat="1" ht="56.25" customHeight="1" x14ac:dyDescent="0.25">
      <c r="A45" s="276" t="s">
        <v>151</v>
      </c>
      <c r="B45" s="276" t="s">
        <v>150</v>
      </c>
      <c r="C45" s="279">
        <v>13</v>
      </c>
      <c r="D45" s="282" t="s">
        <v>858</v>
      </c>
      <c r="E45" s="282" t="s">
        <v>1</v>
      </c>
      <c r="F45" s="296">
        <v>0</v>
      </c>
      <c r="G45" s="296">
        <v>15</v>
      </c>
      <c r="H45" s="296">
        <v>0</v>
      </c>
      <c r="I45" s="296">
        <v>0</v>
      </c>
      <c r="J45" s="277" t="s">
        <v>803</v>
      </c>
      <c r="K45" s="285">
        <v>15</v>
      </c>
      <c r="L45" s="285"/>
      <c r="M45" s="285"/>
    </row>
    <row r="46" spans="1:13" ht="31.5" customHeight="1" x14ac:dyDescent="0.25">
      <c r="A46" s="241" t="s">
        <v>151</v>
      </c>
      <c r="B46" s="241" t="s">
        <v>150</v>
      </c>
      <c r="C46" s="241" t="s">
        <v>2</v>
      </c>
      <c r="D46" s="244" t="s">
        <v>231</v>
      </c>
      <c r="E46" s="251" t="s">
        <v>1</v>
      </c>
      <c r="F46" s="120">
        <v>3</v>
      </c>
      <c r="G46" s="120">
        <v>3</v>
      </c>
      <c r="H46" s="120">
        <v>3</v>
      </c>
      <c r="I46" s="120">
        <v>3</v>
      </c>
      <c r="J46" s="240" t="s">
        <v>51</v>
      </c>
      <c r="K46" s="243">
        <v>1</v>
      </c>
      <c r="L46" s="243">
        <v>1</v>
      </c>
      <c r="M46" s="243">
        <v>1</v>
      </c>
    </row>
    <row r="47" spans="1:13" ht="15.75" customHeight="1" x14ac:dyDescent="0.25">
      <c r="A47" s="275" t="s">
        <v>151</v>
      </c>
      <c r="B47" s="10" t="s">
        <v>150</v>
      </c>
      <c r="C47" s="654" t="s">
        <v>142</v>
      </c>
      <c r="D47" s="654"/>
      <c r="E47" s="654"/>
      <c r="F47" s="83">
        <f>SUM(F29:F46)</f>
        <v>333.9</v>
      </c>
      <c r="G47" s="83">
        <f>SUM(G29:G46)</f>
        <v>382</v>
      </c>
      <c r="H47" s="83">
        <f>SUM(H29:H46)</f>
        <v>358.8</v>
      </c>
      <c r="I47" s="83">
        <f>SUM(I29:I46)</f>
        <v>350.90000000000003</v>
      </c>
      <c r="J47" s="321"/>
      <c r="K47" s="321"/>
      <c r="L47" s="321"/>
      <c r="M47" s="321"/>
    </row>
    <row r="48" spans="1:13" ht="15.75" customHeight="1" x14ac:dyDescent="0.25">
      <c r="A48" s="275" t="s">
        <v>151</v>
      </c>
      <c r="B48" s="654" t="s">
        <v>109</v>
      </c>
      <c r="C48" s="654"/>
      <c r="D48" s="654"/>
      <c r="E48" s="654"/>
      <c r="F48" s="83">
        <f t="shared" ref="F48:I48" si="3">+F47</f>
        <v>333.9</v>
      </c>
      <c r="G48" s="83">
        <f t="shared" si="3"/>
        <v>382</v>
      </c>
      <c r="H48" s="83">
        <f t="shared" si="3"/>
        <v>358.8</v>
      </c>
      <c r="I48" s="83">
        <f t="shared" si="3"/>
        <v>350.90000000000003</v>
      </c>
      <c r="J48" s="204"/>
      <c r="K48" s="201"/>
      <c r="L48" s="201"/>
      <c r="M48" s="201"/>
    </row>
    <row r="49" spans="1:13" ht="17.25" customHeight="1" x14ac:dyDescent="0.25">
      <c r="A49" s="275" t="s">
        <v>152</v>
      </c>
      <c r="B49" s="659" t="s">
        <v>29</v>
      </c>
      <c r="C49" s="659"/>
      <c r="D49" s="659"/>
      <c r="E49" s="659"/>
      <c r="F49" s="659"/>
      <c r="G49" s="659"/>
      <c r="H49" s="659"/>
      <c r="I49" s="659"/>
      <c r="J49" s="659"/>
      <c r="K49" s="275"/>
      <c r="L49" s="275"/>
      <c r="M49" s="275"/>
    </row>
    <row r="50" spans="1:13" ht="15.75" customHeight="1" x14ac:dyDescent="0.25">
      <c r="A50" s="275" t="s">
        <v>152</v>
      </c>
      <c r="B50" s="275" t="s">
        <v>150</v>
      </c>
      <c r="C50" s="659" t="s">
        <v>387</v>
      </c>
      <c r="D50" s="659"/>
      <c r="E50" s="659"/>
      <c r="F50" s="659"/>
      <c r="G50" s="659"/>
      <c r="H50" s="659"/>
      <c r="I50" s="659"/>
      <c r="J50" s="659"/>
      <c r="K50" s="275"/>
      <c r="L50" s="275"/>
      <c r="M50" s="275"/>
    </row>
    <row r="51" spans="1:13" ht="47.25" customHeight="1" x14ac:dyDescent="0.25">
      <c r="A51" s="241" t="s">
        <v>152</v>
      </c>
      <c r="B51" s="241" t="s">
        <v>150</v>
      </c>
      <c r="C51" s="241" t="s">
        <v>150</v>
      </c>
      <c r="D51" s="240" t="s">
        <v>132</v>
      </c>
      <c r="E51" s="240" t="s">
        <v>17</v>
      </c>
      <c r="F51" s="242">
        <v>0</v>
      </c>
      <c r="G51" s="242">
        <v>0</v>
      </c>
      <c r="H51" s="242">
        <v>500</v>
      </c>
      <c r="I51" s="242">
        <v>500</v>
      </c>
      <c r="J51" s="240" t="s">
        <v>686</v>
      </c>
      <c r="K51" s="243"/>
      <c r="L51" s="243">
        <v>100</v>
      </c>
      <c r="M51" s="243">
        <v>100</v>
      </c>
    </row>
    <row r="52" spans="1:13" ht="42" customHeight="1" x14ac:dyDescent="0.25">
      <c r="A52" s="241" t="s">
        <v>152</v>
      </c>
      <c r="B52" s="241" t="s">
        <v>150</v>
      </c>
      <c r="C52" s="241" t="s">
        <v>151</v>
      </c>
      <c r="D52" s="240" t="s">
        <v>687</v>
      </c>
      <c r="E52" s="240" t="s">
        <v>17</v>
      </c>
      <c r="F52" s="242">
        <v>0</v>
      </c>
      <c r="G52" s="242">
        <v>0</v>
      </c>
      <c r="H52" s="242">
        <v>255</v>
      </c>
      <c r="I52" s="242">
        <v>0</v>
      </c>
      <c r="J52" s="240" t="s">
        <v>686</v>
      </c>
      <c r="K52" s="243"/>
      <c r="L52" s="243">
        <v>100</v>
      </c>
      <c r="M52" s="243"/>
    </row>
    <row r="53" spans="1:13" s="85" customFormat="1" ht="28.5" customHeight="1" x14ac:dyDescent="0.25">
      <c r="A53" s="613" t="s">
        <v>152</v>
      </c>
      <c r="B53" s="613" t="s">
        <v>150</v>
      </c>
      <c r="C53" s="613" t="s">
        <v>152</v>
      </c>
      <c r="D53" s="621" t="s">
        <v>294</v>
      </c>
      <c r="E53" s="240" t="s">
        <v>1</v>
      </c>
      <c r="F53" s="242">
        <v>2.9</v>
      </c>
      <c r="G53" s="242">
        <v>3.4</v>
      </c>
      <c r="H53" s="242">
        <v>0</v>
      </c>
      <c r="I53" s="242">
        <v>0</v>
      </c>
      <c r="J53" s="636" t="s">
        <v>274</v>
      </c>
      <c r="K53" s="660" t="s">
        <v>384</v>
      </c>
      <c r="L53" s="660"/>
      <c r="M53" s="660"/>
    </row>
    <row r="54" spans="1:13" s="85" customFormat="1" ht="28.5" customHeight="1" x14ac:dyDescent="0.25">
      <c r="A54" s="613"/>
      <c r="B54" s="613"/>
      <c r="C54" s="613"/>
      <c r="D54" s="621"/>
      <c r="E54" s="240" t="s">
        <v>3</v>
      </c>
      <c r="F54" s="242">
        <v>30.7</v>
      </c>
      <c r="G54" s="242">
        <v>38.5</v>
      </c>
      <c r="H54" s="242">
        <v>0</v>
      </c>
      <c r="I54" s="242">
        <v>0</v>
      </c>
      <c r="J54" s="636"/>
      <c r="K54" s="660"/>
      <c r="L54" s="660"/>
      <c r="M54" s="660"/>
    </row>
    <row r="55" spans="1:13" s="85" customFormat="1" ht="24.75" customHeight="1" x14ac:dyDescent="0.25">
      <c r="A55" s="613"/>
      <c r="B55" s="613"/>
      <c r="C55" s="613"/>
      <c r="D55" s="621"/>
      <c r="E55" s="240" t="s">
        <v>4</v>
      </c>
      <c r="F55" s="242">
        <v>2.7</v>
      </c>
      <c r="G55" s="242">
        <v>3.4</v>
      </c>
      <c r="H55" s="242">
        <v>0</v>
      </c>
      <c r="I55" s="242">
        <v>0</v>
      </c>
      <c r="J55" s="636"/>
      <c r="K55" s="660"/>
      <c r="L55" s="660"/>
      <c r="M55" s="660"/>
    </row>
    <row r="56" spans="1:13" ht="23.25" customHeight="1" x14ac:dyDescent="0.25">
      <c r="A56" s="602" t="s">
        <v>152</v>
      </c>
      <c r="B56" s="602" t="s">
        <v>150</v>
      </c>
      <c r="C56" s="602" t="s">
        <v>153</v>
      </c>
      <c r="D56" s="638" t="s">
        <v>354</v>
      </c>
      <c r="E56" s="240" t="s">
        <v>3</v>
      </c>
      <c r="F56" s="242">
        <v>16.5</v>
      </c>
      <c r="G56" s="242">
        <v>5.5</v>
      </c>
      <c r="H56" s="242">
        <v>0</v>
      </c>
      <c r="I56" s="242">
        <v>0</v>
      </c>
      <c r="J56" s="638" t="s">
        <v>465</v>
      </c>
      <c r="K56" s="661">
        <v>1562</v>
      </c>
      <c r="L56" s="661"/>
      <c r="M56" s="661"/>
    </row>
    <row r="57" spans="1:13" ht="21" customHeight="1" x14ac:dyDescent="0.25">
      <c r="A57" s="604"/>
      <c r="B57" s="604"/>
      <c r="C57" s="604"/>
      <c r="D57" s="643"/>
      <c r="E57" s="240" t="s">
        <v>4</v>
      </c>
      <c r="F57" s="242">
        <v>2.9</v>
      </c>
      <c r="G57" s="242">
        <v>1.1000000000000001</v>
      </c>
      <c r="H57" s="242">
        <v>0</v>
      </c>
      <c r="I57" s="242">
        <v>0</v>
      </c>
      <c r="J57" s="643"/>
      <c r="K57" s="662"/>
      <c r="L57" s="662"/>
      <c r="M57" s="662"/>
    </row>
    <row r="58" spans="1:13" ht="18" customHeight="1" x14ac:dyDescent="0.25">
      <c r="A58" s="275" t="s">
        <v>152</v>
      </c>
      <c r="B58" s="358" t="s">
        <v>150</v>
      </c>
      <c r="C58" s="654" t="s">
        <v>120</v>
      </c>
      <c r="D58" s="654"/>
      <c r="E58" s="654"/>
      <c r="F58" s="83">
        <f>SUM(F51:F57)</f>
        <v>55.7</v>
      </c>
      <c r="G58" s="83">
        <f>SUM(G51:G57)</f>
        <v>51.9</v>
      </c>
      <c r="H58" s="83">
        <f>SUM(H51:H57)</f>
        <v>755</v>
      </c>
      <c r="I58" s="83">
        <f>SUM(I51:I57)</f>
        <v>500</v>
      </c>
      <c r="J58" s="46"/>
      <c r="K58" s="46"/>
      <c r="L58" s="46"/>
      <c r="M58" s="46"/>
    </row>
    <row r="59" spans="1:13" ht="18.75" customHeight="1" x14ac:dyDescent="0.25">
      <c r="A59" s="275" t="s">
        <v>152</v>
      </c>
      <c r="B59" s="654" t="s">
        <v>109</v>
      </c>
      <c r="C59" s="654"/>
      <c r="D59" s="654"/>
      <c r="E59" s="654"/>
      <c r="F59" s="83">
        <f t="shared" ref="F59" si="4">+F58</f>
        <v>55.7</v>
      </c>
      <c r="G59" s="83">
        <f t="shared" ref="G59:I59" si="5">+G58</f>
        <v>51.9</v>
      </c>
      <c r="H59" s="83">
        <f t="shared" ref="H59" si="6">+H58</f>
        <v>755</v>
      </c>
      <c r="I59" s="83">
        <f t="shared" si="5"/>
        <v>500</v>
      </c>
      <c r="J59" s="46"/>
      <c r="K59" s="46"/>
      <c r="L59" s="46"/>
      <c r="M59" s="46"/>
    </row>
    <row r="60" spans="1:13" s="163" customFormat="1" ht="20.25" customHeight="1" x14ac:dyDescent="0.25">
      <c r="A60" s="644" t="s">
        <v>144</v>
      </c>
      <c r="B60" s="645"/>
      <c r="C60" s="645"/>
      <c r="D60" s="645"/>
      <c r="E60" s="646"/>
      <c r="F60" s="366">
        <f>+F59+F48+F26</f>
        <v>1381.3999999999999</v>
      </c>
      <c r="G60" s="366">
        <f>+G59+G48+G26</f>
        <v>1241.9000000000001</v>
      </c>
      <c r="H60" s="366">
        <f>+H59+H48+H26</f>
        <v>1846.6</v>
      </c>
      <c r="I60" s="366">
        <f>+I59+I48+I26</f>
        <v>1597.7</v>
      </c>
      <c r="J60" s="351"/>
      <c r="K60" s="207"/>
      <c r="L60" s="207"/>
      <c r="M60" s="207"/>
    </row>
    <row r="61" spans="1:13" ht="16.5" customHeight="1" x14ac:dyDescent="0.25">
      <c r="A61" s="665" t="s">
        <v>165</v>
      </c>
      <c r="B61" s="666"/>
      <c r="C61" s="666"/>
      <c r="D61" s="666"/>
      <c r="E61" s="667"/>
      <c r="F61" s="508">
        <f>+F60-F62-F69</f>
        <v>0</v>
      </c>
      <c r="G61" s="508">
        <f t="shared" ref="G61:I61" si="7">+G60-G62-G69</f>
        <v>0</v>
      </c>
      <c r="H61" s="508">
        <f t="shared" si="7"/>
        <v>0</v>
      </c>
      <c r="I61" s="508">
        <f t="shared" si="7"/>
        <v>0</v>
      </c>
      <c r="J61" s="351"/>
      <c r="K61" s="207"/>
      <c r="L61" s="207"/>
      <c r="M61" s="207"/>
    </row>
    <row r="62" spans="1:13" ht="20.25" customHeight="1" x14ac:dyDescent="0.25">
      <c r="A62" s="674" t="s">
        <v>19</v>
      </c>
      <c r="B62" s="675"/>
      <c r="C62" s="675"/>
      <c r="D62" s="675"/>
      <c r="E62" s="676"/>
      <c r="F62" s="177">
        <f t="shared" ref="F62:I62" si="8">SUM(F63:F68)</f>
        <v>1120.2</v>
      </c>
      <c r="G62" s="177">
        <f t="shared" si="8"/>
        <v>1096.9000000000001</v>
      </c>
      <c r="H62" s="177">
        <f t="shared" si="8"/>
        <v>1803.3</v>
      </c>
      <c r="I62" s="177">
        <f t="shared" si="8"/>
        <v>1554.4</v>
      </c>
      <c r="J62" s="351"/>
      <c r="K62" s="207"/>
      <c r="L62" s="207"/>
      <c r="M62" s="207"/>
    </row>
    <row r="63" spans="1:13" ht="15.75" customHeight="1" x14ac:dyDescent="0.25">
      <c r="A63" s="668" t="s">
        <v>208</v>
      </c>
      <c r="B63" s="669"/>
      <c r="C63" s="669"/>
      <c r="D63" s="669"/>
      <c r="E63" s="670"/>
      <c r="F63" s="108">
        <f>+F53+F46+F41+F40+F39+F37+F35+F36+F34+F33+F29+F22+F20+F17+F13+F45+F44+F42+F31</f>
        <v>425.1</v>
      </c>
      <c r="G63" s="108">
        <f t="shared" ref="G63:I63" si="9">+G53+G46+G41+G40+G39+G37+G35+G36+G34+G33+G29+G22+G20+G17+G13+G45+G44+G42+G31</f>
        <v>434.9</v>
      </c>
      <c r="H63" s="108">
        <f t="shared" si="9"/>
        <v>410.5</v>
      </c>
      <c r="I63" s="108">
        <f t="shared" si="9"/>
        <v>406.6</v>
      </c>
      <c r="J63" s="351"/>
      <c r="K63" s="351"/>
      <c r="L63" s="351"/>
      <c r="M63" s="351"/>
    </row>
    <row r="64" spans="1:13" ht="15.75" customHeight="1" x14ac:dyDescent="0.25">
      <c r="A64" s="668" t="s">
        <v>209</v>
      </c>
      <c r="B64" s="669"/>
      <c r="C64" s="669"/>
      <c r="D64" s="669"/>
      <c r="E64" s="670"/>
      <c r="F64" s="109">
        <f>+F52+F51+F16+F14</f>
        <v>596</v>
      </c>
      <c r="G64" s="109">
        <f>+G52+G51+G16+G14</f>
        <v>506.6</v>
      </c>
      <c r="H64" s="109">
        <f>+H52+H51+H16+H14</f>
        <v>1276.8</v>
      </c>
      <c r="I64" s="109">
        <f>+I52+I51+I16+I14</f>
        <v>1031.8</v>
      </c>
      <c r="J64" s="351"/>
      <c r="K64" s="351"/>
      <c r="L64" s="351"/>
      <c r="M64" s="351"/>
    </row>
    <row r="65" spans="1:13" ht="13.2" x14ac:dyDescent="0.25">
      <c r="A65" s="668" t="s">
        <v>210</v>
      </c>
      <c r="B65" s="669"/>
      <c r="C65" s="669"/>
      <c r="D65" s="669"/>
      <c r="E65" s="670"/>
      <c r="F65" s="109">
        <f>+F12</f>
        <v>87.3</v>
      </c>
      <c r="G65" s="109">
        <f>+G12</f>
        <v>132.4</v>
      </c>
      <c r="H65" s="109">
        <f>+H12</f>
        <v>93</v>
      </c>
      <c r="I65" s="109">
        <f>+I12</f>
        <v>93</v>
      </c>
      <c r="J65" s="351"/>
      <c r="K65" s="207"/>
      <c r="L65" s="207"/>
      <c r="M65" s="207"/>
    </row>
    <row r="66" spans="1:13" ht="13.2" x14ac:dyDescent="0.25">
      <c r="A66" s="668" t="s">
        <v>211</v>
      </c>
      <c r="B66" s="669"/>
      <c r="C66" s="669"/>
      <c r="D66" s="669"/>
      <c r="E66" s="670"/>
      <c r="F66" s="109">
        <f>+F15</f>
        <v>11.8</v>
      </c>
      <c r="G66" s="109">
        <f>+G15</f>
        <v>23</v>
      </c>
      <c r="H66" s="109">
        <f>+H15</f>
        <v>23</v>
      </c>
      <c r="I66" s="109">
        <f>+I15</f>
        <v>23</v>
      </c>
      <c r="J66" s="351"/>
      <c r="K66" s="207"/>
      <c r="L66" s="207"/>
      <c r="M66" s="207"/>
    </row>
    <row r="67" spans="1:13" ht="13.2" x14ac:dyDescent="0.25">
      <c r="A67" s="668" t="s">
        <v>212</v>
      </c>
      <c r="B67" s="669"/>
      <c r="C67" s="669"/>
      <c r="D67" s="669"/>
      <c r="E67" s="670"/>
      <c r="F67" s="109"/>
      <c r="G67" s="109"/>
      <c r="H67" s="109"/>
      <c r="I67" s="109"/>
      <c r="J67" s="351"/>
      <c r="K67" s="207"/>
      <c r="L67" s="207"/>
      <c r="M67" s="207"/>
    </row>
    <row r="68" spans="1:13" ht="13.2" x14ac:dyDescent="0.25">
      <c r="A68" s="668" t="s">
        <v>213</v>
      </c>
      <c r="B68" s="669"/>
      <c r="C68" s="669"/>
      <c r="D68" s="669"/>
      <c r="E68" s="670"/>
      <c r="F68" s="109"/>
      <c r="G68" s="109"/>
      <c r="H68" s="109"/>
      <c r="I68" s="109"/>
      <c r="J68" s="351"/>
      <c r="K68" s="207"/>
      <c r="L68" s="207"/>
      <c r="M68" s="207"/>
    </row>
    <row r="69" spans="1:13" ht="16.5" customHeight="1" x14ac:dyDescent="0.25">
      <c r="A69" s="671" t="s">
        <v>18</v>
      </c>
      <c r="B69" s="672"/>
      <c r="C69" s="672"/>
      <c r="D69" s="672"/>
      <c r="E69" s="673"/>
      <c r="F69" s="177">
        <f t="shared" ref="F69:I69" si="10">SUM(F70:F73)</f>
        <v>261.2</v>
      </c>
      <c r="G69" s="177">
        <f t="shared" si="10"/>
        <v>145</v>
      </c>
      <c r="H69" s="177">
        <f t="shared" si="10"/>
        <v>43.300000000000004</v>
      </c>
      <c r="I69" s="177">
        <f t="shared" si="10"/>
        <v>43.300000000000004</v>
      </c>
      <c r="J69" s="351"/>
      <c r="K69" s="207"/>
      <c r="L69" s="207"/>
      <c r="M69" s="207"/>
    </row>
    <row r="70" spans="1:13" ht="13.2" x14ac:dyDescent="0.25">
      <c r="A70" s="668" t="s">
        <v>214</v>
      </c>
      <c r="B70" s="669"/>
      <c r="C70" s="669"/>
      <c r="D70" s="669"/>
      <c r="E70" s="670"/>
      <c r="F70" s="109">
        <f>+F56+F54+F23+F21+F18</f>
        <v>192.6</v>
      </c>
      <c r="G70" s="109">
        <f>+G56+G54+G23+G21+G18</f>
        <v>88.600000000000009</v>
      </c>
      <c r="H70" s="109">
        <f>+H56+H54+H23+H21+H18</f>
        <v>0</v>
      </c>
      <c r="I70" s="109">
        <f>+I56+I54+I23+I21+I18</f>
        <v>0</v>
      </c>
      <c r="J70" s="351"/>
      <c r="K70" s="207"/>
      <c r="L70" s="207"/>
      <c r="M70" s="207"/>
    </row>
    <row r="71" spans="1:13" ht="13.2" x14ac:dyDescent="0.25">
      <c r="A71" s="668" t="s">
        <v>215</v>
      </c>
      <c r="B71" s="669"/>
      <c r="C71" s="669"/>
      <c r="D71" s="669"/>
      <c r="E71" s="670"/>
      <c r="F71" s="109">
        <f>+F57+F55+F19+F24</f>
        <v>28.099999999999998</v>
      </c>
      <c r="G71" s="109">
        <f>+G57+G55+G19+G24</f>
        <v>7.6999999999999993</v>
      </c>
      <c r="H71" s="109">
        <f>+H57+H55+H19+H24</f>
        <v>0</v>
      </c>
      <c r="I71" s="109">
        <f>+I57+I55+I19+I24</f>
        <v>0</v>
      </c>
      <c r="J71" s="351"/>
      <c r="K71" s="207"/>
      <c r="L71" s="207"/>
      <c r="M71" s="207"/>
    </row>
    <row r="72" spans="1:13" ht="13.2" x14ac:dyDescent="0.25">
      <c r="A72" s="668" t="s">
        <v>216</v>
      </c>
      <c r="B72" s="669"/>
      <c r="C72" s="669"/>
      <c r="D72" s="669"/>
      <c r="E72" s="670"/>
      <c r="F72" s="109">
        <f>+F30+F38+F43+F32</f>
        <v>40.5</v>
      </c>
      <c r="G72" s="109">
        <f t="shared" ref="G72:I72" si="11">+G30+G38+G43+G32</f>
        <v>48.7</v>
      </c>
      <c r="H72" s="109">
        <f t="shared" si="11"/>
        <v>43.300000000000004</v>
      </c>
      <c r="I72" s="109">
        <f t="shared" si="11"/>
        <v>43.300000000000004</v>
      </c>
      <c r="J72" s="351"/>
      <c r="K72" s="207"/>
      <c r="L72" s="207"/>
      <c r="M72" s="207"/>
    </row>
    <row r="73" spans="1:13" ht="13.2" x14ac:dyDescent="0.25">
      <c r="A73" s="668" t="s">
        <v>217</v>
      </c>
      <c r="B73" s="669"/>
      <c r="C73" s="669"/>
      <c r="D73" s="669"/>
      <c r="E73" s="670"/>
      <c r="F73" s="109"/>
      <c r="G73" s="109"/>
      <c r="H73" s="109"/>
      <c r="I73" s="109"/>
      <c r="J73" s="351"/>
      <c r="K73" s="207"/>
      <c r="L73" s="207"/>
      <c r="M73" s="207"/>
    </row>
    <row r="74" spans="1:13" s="356" customFormat="1" ht="15" customHeight="1" x14ac:dyDescent="0.25">
      <c r="A74" s="605"/>
      <c r="B74" s="605"/>
      <c r="C74" s="605"/>
      <c r="D74" s="605"/>
      <c r="E74" s="605"/>
      <c r="F74" s="605"/>
      <c r="G74" s="605"/>
      <c r="K74" s="357"/>
      <c r="L74" s="357"/>
      <c r="M74" s="357"/>
    </row>
  </sheetData>
  <mergeCells count="125">
    <mergeCell ref="J1:M1"/>
    <mergeCell ref="A2:M2"/>
    <mergeCell ref="B17:B19"/>
    <mergeCell ref="D17:D19"/>
    <mergeCell ref="B20:B21"/>
    <mergeCell ref="A29:A30"/>
    <mergeCell ref="A20:A21"/>
    <mergeCell ref="L29:L30"/>
    <mergeCell ref="M6:M8"/>
    <mergeCell ref="E4:E8"/>
    <mergeCell ref="A17:A19"/>
    <mergeCell ref="I4:I8"/>
    <mergeCell ref="B4:B8"/>
    <mergeCell ref="J5:J8"/>
    <mergeCell ref="A9:J9"/>
    <mergeCell ref="J22:J24"/>
    <mergeCell ref="K22:K24"/>
    <mergeCell ref="C17:C19"/>
    <mergeCell ref="A13:A15"/>
    <mergeCell ref="L20:L21"/>
    <mergeCell ref="F4:F8"/>
    <mergeCell ref="D4:D8"/>
    <mergeCell ref="A4:A8"/>
    <mergeCell ref="B48:E48"/>
    <mergeCell ref="D37:D38"/>
    <mergeCell ref="C37:C38"/>
    <mergeCell ref="B37:B38"/>
    <mergeCell ref="K53:K55"/>
    <mergeCell ref="A37:A38"/>
    <mergeCell ref="K56:K57"/>
    <mergeCell ref="L42:L43"/>
    <mergeCell ref="J3:M3"/>
    <mergeCell ref="J4:M4"/>
    <mergeCell ref="J17:J19"/>
    <mergeCell ref="M17:M19"/>
    <mergeCell ref="M13:M15"/>
    <mergeCell ref="B27:J27"/>
    <mergeCell ref="D22:D24"/>
    <mergeCell ref="L37:L38"/>
    <mergeCell ref="M37:M38"/>
    <mergeCell ref="K37:K38"/>
    <mergeCell ref="K6:K8"/>
    <mergeCell ref="K13:K15"/>
    <mergeCell ref="K17:K19"/>
    <mergeCell ref="K20:K21"/>
    <mergeCell ref="K29:K30"/>
    <mergeCell ref="L17:L19"/>
    <mergeCell ref="J37:J38"/>
    <mergeCell ref="C13:C15"/>
    <mergeCell ref="H4:H8"/>
    <mergeCell ref="B10:J10"/>
    <mergeCell ref="C4:C8"/>
    <mergeCell ref="D13:D15"/>
    <mergeCell ref="J13:J15"/>
    <mergeCell ref="B29:B30"/>
    <mergeCell ref="D29:D30"/>
    <mergeCell ref="C28:J28"/>
    <mergeCell ref="C11:J11"/>
    <mergeCell ref="B13:B15"/>
    <mergeCell ref="D20:D21"/>
    <mergeCell ref="J20:J21"/>
    <mergeCell ref="J29:J30"/>
    <mergeCell ref="M56:M57"/>
    <mergeCell ref="M53:M55"/>
    <mergeCell ref="A53:A55"/>
    <mergeCell ref="C50:J50"/>
    <mergeCell ref="L56:L57"/>
    <mergeCell ref="C56:C57"/>
    <mergeCell ref="L53:L55"/>
    <mergeCell ref="B56:B57"/>
    <mergeCell ref="J53:J55"/>
    <mergeCell ref="C53:C55"/>
    <mergeCell ref="D53:D55"/>
    <mergeCell ref="B53:B55"/>
    <mergeCell ref="D56:D57"/>
    <mergeCell ref="J56:J57"/>
    <mergeCell ref="A56:A57"/>
    <mergeCell ref="B49:J49"/>
    <mergeCell ref="C47:E47"/>
    <mergeCell ref="G4:G8"/>
    <mergeCell ref="C20:C21"/>
    <mergeCell ref="M20:M21"/>
    <mergeCell ref="M29:M30"/>
    <mergeCell ref="L6:L8"/>
    <mergeCell ref="L13:L15"/>
    <mergeCell ref="A74:G74"/>
    <mergeCell ref="C58:E58"/>
    <mergeCell ref="A61:E61"/>
    <mergeCell ref="A71:E71"/>
    <mergeCell ref="A73:E73"/>
    <mergeCell ref="A67:E67"/>
    <mergeCell ref="A66:E66"/>
    <mergeCell ref="A72:E72"/>
    <mergeCell ref="A68:E68"/>
    <mergeCell ref="A69:E69"/>
    <mergeCell ref="A70:E70"/>
    <mergeCell ref="B59:E59"/>
    <mergeCell ref="A64:E64"/>
    <mergeCell ref="A63:E63"/>
    <mergeCell ref="A65:E65"/>
    <mergeCell ref="A62:E62"/>
    <mergeCell ref="A60:E60"/>
    <mergeCell ref="M42:M43"/>
    <mergeCell ref="D42:D43"/>
    <mergeCell ref="C42:C43"/>
    <mergeCell ref="C22:C24"/>
    <mergeCell ref="B22:B24"/>
    <mergeCell ref="A22:A24"/>
    <mergeCell ref="A31:A32"/>
    <mergeCell ref="B31:B32"/>
    <mergeCell ref="C31:C32"/>
    <mergeCell ref="D31:D32"/>
    <mergeCell ref="J31:J32"/>
    <mergeCell ref="K31:K32"/>
    <mergeCell ref="L31:L32"/>
    <mergeCell ref="M31:M32"/>
    <mergeCell ref="C29:C30"/>
    <mergeCell ref="C25:E25"/>
    <mergeCell ref="B26:E26"/>
    <mergeCell ref="L22:L24"/>
    <mergeCell ref="M22:M24"/>
    <mergeCell ref="B42:B43"/>
    <mergeCell ref="A42:A43"/>
    <mergeCell ref="J42:J43"/>
    <mergeCell ref="K42:K43"/>
  </mergeCells>
  <phoneticPr fontId="15" type="noConversion"/>
  <pageMargins left="0.19685039370078741" right="0.19685039370078741" top="0.51181102362204722" bottom="0.19685039370078741" header="0" footer="0"/>
  <pageSetup paperSize="9" scale="9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F107"/>
  <sheetViews>
    <sheetView zoomScale="85" zoomScaleNormal="85" workbookViewId="0">
      <pane ySplit="8" topLeftCell="A9" activePane="bottomLeft" state="frozen"/>
      <selection activeCell="F27" sqref="F27"/>
      <selection pane="bottomLeft" activeCell="X7" sqref="X7"/>
    </sheetView>
  </sheetViews>
  <sheetFormatPr defaultColWidth="9.109375" defaultRowHeight="13.2" x14ac:dyDescent="0.25"/>
  <cols>
    <col min="1" max="1" width="3.109375" style="176" customWidth="1"/>
    <col min="2" max="2" width="3.44140625" style="176" customWidth="1"/>
    <col min="3" max="3" width="3.33203125" style="176" customWidth="1"/>
    <col min="4" max="4" width="38.109375" style="489" customWidth="1"/>
    <col min="5" max="5" width="8.6640625" style="489" customWidth="1"/>
    <col min="6" max="9" width="12" style="490" customWidth="1"/>
    <col min="10" max="10" width="32.44140625" style="355" customWidth="1"/>
    <col min="11" max="11" width="6.88671875" style="355" customWidth="1"/>
    <col min="12" max="13" width="7.44140625" style="355" customWidth="1"/>
    <col min="14" max="16384" width="9.109375" style="213"/>
  </cols>
  <sheetData>
    <row r="1" spans="1:32" s="7" customFormat="1" ht="23.25" customHeight="1" x14ac:dyDescent="0.25">
      <c r="A1" s="148"/>
      <c r="B1" s="148"/>
      <c r="C1" s="148"/>
      <c r="D1" s="459"/>
      <c r="E1" s="460"/>
      <c r="F1" s="461"/>
      <c r="G1" s="461"/>
      <c r="H1" s="461"/>
      <c r="I1" s="461"/>
      <c r="J1" s="726" t="s">
        <v>650</v>
      </c>
      <c r="K1" s="726"/>
      <c r="L1" s="726"/>
      <c r="M1" s="726"/>
    </row>
    <row r="2" spans="1:32" s="7" customFormat="1" ht="30.75" customHeight="1" x14ac:dyDescent="0.25">
      <c r="A2" s="703" t="s">
        <v>734</v>
      </c>
      <c r="B2" s="703"/>
      <c r="C2" s="703"/>
      <c r="D2" s="703"/>
      <c r="E2" s="703"/>
      <c r="F2" s="703"/>
      <c r="G2" s="703"/>
      <c r="H2" s="703"/>
      <c r="I2" s="703"/>
      <c r="J2" s="703"/>
      <c r="K2" s="703"/>
      <c r="L2" s="703"/>
      <c r="M2" s="703"/>
    </row>
    <row r="3" spans="1:32" s="7" customFormat="1" ht="27.75" customHeight="1" x14ac:dyDescent="0.25">
      <c r="A3" s="367"/>
      <c r="B3" s="367"/>
      <c r="C3" s="367"/>
      <c r="D3" s="88"/>
      <c r="E3" s="462"/>
      <c r="F3" s="119"/>
      <c r="G3" s="119"/>
      <c r="H3" s="119"/>
      <c r="I3" s="119"/>
      <c r="J3" s="458"/>
      <c r="K3" s="728" t="s">
        <v>239</v>
      </c>
      <c r="L3" s="728"/>
      <c r="M3" s="728"/>
    </row>
    <row r="4" spans="1:32" s="215" customFormat="1" ht="15.75" customHeight="1" x14ac:dyDescent="0.2">
      <c r="A4" s="702" t="s">
        <v>136</v>
      </c>
      <c r="B4" s="702" t="s">
        <v>137</v>
      </c>
      <c r="C4" s="702" t="s">
        <v>138</v>
      </c>
      <c r="D4" s="612" t="s">
        <v>139</v>
      </c>
      <c r="E4" s="608" t="s">
        <v>135</v>
      </c>
      <c r="F4" s="617" t="s">
        <v>892</v>
      </c>
      <c r="G4" s="617" t="s">
        <v>515</v>
      </c>
      <c r="H4" s="617" t="s">
        <v>561</v>
      </c>
      <c r="I4" s="617" t="s">
        <v>730</v>
      </c>
      <c r="J4" s="617" t="s">
        <v>140</v>
      </c>
      <c r="K4" s="617"/>
      <c r="L4" s="617"/>
      <c r="M4" s="617"/>
      <c r="N4" s="214"/>
      <c r="O4" s="214"/>
      <c r="P4" s="214"/>
      <c r="Q4" s="214"/>
      <c r="R4" s="214"/>
      <c r="S4" s="214"/>
      <c r="T4" s="214"/>
      <c r="U4" s="214"/>
      <c r="V4" s="214"/>
      <c r="W4" s="214"/>
      <c r="X4" s="214"/>
      <c r="Y4" s="214"/>
      <c r="Z4" s="214"/>
      <c r="AA4" s="214"/>
      <c r="AB4" s="214"/>
      <c r="AC4" s="214"/>
      <c r="AD4" s="214"/>
      <c r="AE4" s="214"/>
      <c r="AF4" s="214"/>
    </row>
    <row r="5" spans="1:32" s="215" customFormat="1" ht="18.75" customHeight="1" x14ac:dyDescent="0.2">
      <c r="A5" s="702"/>
      <c r="B5" s="702"/>
      <c r="C5" s="702"/>
      <c r="D5" s="612"/>
      <c r="E5" s="608"/>
      <c r="F5" s="617"/>
      <c r="G5" s="617"/>
      <c r="H5" s="617"/>
      <c r="I5" s="617"/>
      <c r="J5" s="617" t="s">
        <v>141</v>
      </c>
      <c r="K5" s="161"/>
      <c r="L5" s="161"/>
      <c r="M5" s="161"/>
      <c r="N5" s="214"/>
      <c r="O5" s="214"/>
      <c r="P5" s="214"/>
      <c r="Q5" s="214"/>
      <c r="R5" s="214"/>
      <c r="S5" s="214"/>
      <c r="T5" s="214"/>
      <c r="U5" s="214"/>
      <c r="V5" s="214"/>
      <c r="W5" s="214"/>
      <c r="X5" s="214"/>
      <c r="Y5" s="214"/>
      <c r="Z5" s="214"/>
      <c r="AA5" s="214"/>
      <c r="AB5" s="214"/>
      <c r="AC5" s="214"/>
      <c r="AD5" s="214"/>
      <c r="AE5" s="214"/>
      <c r="AF5" s="214"/>
    </row>
    <row r="6" spans="1:32" s="215" customFormat="1" ht="15" customHeight="1" x14ac:dyDescent="0.2">
      <c r="A6" s="702"/>
      <c r="B6" s="702"/>
      <c r="C6" s="702"/>
      <c r="D6" s="612"/>
      <c r="E6" s="608"/>
      <c r="F6" s="617"/>
      <c r="G6" s="617"/>
      <c r="H6" s="617"/>
      <c r="I6" s="617"/>
      <c r="J6" s="617"/>
      <c r="K6" s="624" t="s">
        <v>516</v>
      </c>
      <c r="L6" s="624" t="s">
        <v>562</v>
      </c>
      <c r="M6" s="624" t="s">
        <v>731</v>
      </c>
      <c r="N6" s="214"/>
      <c r="O6" s="214"/>
      <c r="P6" s="214"/>
      <c r="Q6" s="214"/>
      <c r="R6" s="214"/>
      <c r="S6" s="214"/>
      <c r="T6" s="214"/>
      <c r="U6" s="214"/>
      <c r="V6" s="214"/>
      <c r="W6" s="214"/>
      <c r="X6" s="214"/>
      <c r="Y6" s="214"/>
      <c r="Z6" s="214"/>
      <c r="AA6" s="214"/>
      <c r="AB6" s="214"/>
      <c r="AC6" s="214"/>
      <c r="AD6" s="214"/>
      <c r="AE6" s="214"/>
      <c r="AF6" s="214"/>
    </row>
    <row r="7" spans="1:32" s="215" customFormat="1" ht="36" customHeight="1" x14ac:dyDescent="0.2">
      <c r="A7" s="702"/>
      <c r="B7" s="702"/>
      <c r="C7" s="702"/>
      <c r="D7" s="612"/>
      <c r="E7" s="608"/>
      <c r="F7" s="617"/>
      <c r="G7" s="617"/>
      <c r="H7" s="617"/>
      <c r="I7" s="617"/>
      <c r="J7" s="617"/>
      <c r="K7" s="624"/>
      <c r="L7" s="624"/>
      <c r="M7" s="624"/>
      <c r="N7" s="214"/>
      <c r="O7" s="214"/>
      <c r="P7" s="214"/>
      <c r="Q7" s="214"/>
      <c r="R7" s="214"/>
      <c r="S7" s="214"/>
      <c r="T7" s="214"/>
      <c r="U7" s="214"/>
      <c r="V7" s="214"/>
      <c r="W7" s="214"/>
      <c r="X7" s="214"/>
      <c r="Y7" s="214"/>
      <c r="Z7" s="214"/>
      <c r="AA7" s="214"/>
      <c r="AB7" s="214"/>
      <c r="AC7" s="214"/>
      <c r="AD7" s="214"/>
      <c r="AE7" s="214"/>
      <c r="AF7" s="214"/>
    </row>
    <row r="8" spans="1:32" s="215" customFormat="1" ht="35.25" customHeight="1" x14ac:dyDescent="0.2">
      <c r="A8" s="702"/>
      <c r="B8" s="702"/>
      <c r="C8" s="702"/>
      <c r="D8" s="612"/>
      <c r="E8" s="608"/>
      <c r="F8" s="617"/>
      <c r="G8" s="617"/>
      <c r="H8" s="617"/>
      <c r="I8" s="617"/>
      <c r="J8" s="617"/>
      <c r="K8" s="624"/>
      <c r="L8" s="624"/>
      <c r="M8" s="624"/>
      <c r="N8" s="214"/>
      <c r="O8" s="214"/>
      <c r="P8" s="214"/>
      <c r="Q8" s="214"/>
      <c r="R8" s="214"/>
      <c r="S8" s="214"/>
      <c r="T8" s="214"/>
      <c r="U8" s="214"/>
      <c r="V8" s="214"/>
      <c r="W8" s="214"/>
      <c r="X8" s="214"/>
      <c r="Y8" s="214"/>
      <c r="Z8" s="214"/>
      <c r="AA8" s="214"/>
      <c r="AB8" s="214"/>
      <c r="AC8" s="214"/>
      <c r="AD8" s="214"/>
      <c r="AE8" s="214"/>
      <c r="AF8" s="214"/>
    </row>
    <row r="9" spans="1:32" s="214" customFormat="1" ht="31.5" customHeight="1" x14ac:dyDescent="0.2">
      <c r="A9" s="706" t="s">
        <v>261</v>
      </c>
      <c r="B9" s="706"/>
      <c r="C9" s="706"/>
      <c r="D9" s="706"/>
      <c r="E9" s="706"/>
      <c r="F9" s="706"/>
      <c r="G9" s="706"/>
      <c r="H9" s="706"/>
      <c r="I9" s="706"/>
      <c r="J9" s="706"/>
      <c r="K9" s="463"/>
      <c r="L9" s="463"/>
      <c r="M9" s="463"/>
    </row>
    <row r="10" spans="1:32" s="214" customFormat="1" ht="15.75" customHeight="1" x14ac:dyDescent="0.2">
      <c r="A10" s="105" t="s">
        <v>150</v>
      </c>
      <c r="B10" s="701" t="s">
        <v>442</v>
      </c>
      <c r="C10" s="701"/>
      <c r="D10" s="701"/>
      <c r="E10" s="701"/>
      <c r="F10" s="701"/>
      <c r="G10" s="701"/>
      <c r="H10" s="701"/>
      <c r="I10" s="701"/>
      <c r="J10" s="701"/>
      <c r="K10" s="10"/>
      <c r="L10" s="10"/>
      <c r="M10" s="10"/>
    </row>
    <row r="11" spans="1:32" s="214" customFormat="1" ht="16.5" customHeight="1" x14ac:dyDescent="0.2">
      <c r="A11" s="105" t="s">
        <v>150</v>
      </c>
      <c r="B11" s="259" t="s">
        <v>150</v>
      </c>
      <c r="C11" s="701" t="s">
        <v>53</v>
      </c>
      <c r="D11" s="701"/>
      <c r="E11" s="701"/>
      <c r="F11" s="701"/>
      <c r="G11" s="701"/>
      <c r="H11" s="701"/>
      <c r="I11" s="701"/>
      <c r="J11" s="701"/>
      <c r="K11" s="10"/>
      <c r="L11" s="10"/>
      <c r="M11" s="10"/>
    </row>
    <row r="12" spans="1:32" ht="33.75" customHeight="1" x14ac:dyDescent="0.25">
      <c r="A12" s="685" t="s">
        <v>150</v>
      </c>
      <c r="B12" s="685" t="s">
        <v>150</v>
      </c>
      <c r="C12" s="685" t="s">
        <v>150</v>
      </c>
      <c r="D12" s="637" t="s">
        <v>826</v>
      </c>
      <c r="E12" s="200" t="s">
        <v>17</v>
      </c>
      <c r="F12" s="464">
        <v>411.3</v>
      </c>
      <c r="G12" s="464">
        <v>398.5</v>
      </c>
      <c r="H12" s="464">
        <v>425</v>
      </c>
      <c r="I12" s="464">
        <v>425</v>
      </c>
      <c r="J12" s="705" t="s">
        <v>688</v>
      </c>
      <c r="K12" s="660" t="s">
        <v>825</v>
      </c>
      <c r="L12" s="660" t="s">
        <v>825</v>
      </c>
      <c r="M12" s="660" t="s">
        <v>825</v>
      </c>
    </row>
    <row r="13" spans="1:32" ht="33.75" customHeight="1" x14ac:dyDescent="0.25">
      <c r="A13" s="685"/>
      <c r="B13" s="685"/>
      <c r="C13" s="685"/>
      <c r="D13" s="637"/>
      <c r="E13" s="200" t="s">
        <v>1</v>
      </c>
      <c r="F13" s="464">
        <v>2799.8</v>
      </c>
      <c r="G13" s="464">
        <v>6254.6</v>
      </c>
      <c r="H13" s="464">
        <v>6500</v>
      </c>
      <c r="I13" s="464">
        <v>6500</v>
      </c>
      <c r="J13" s="705"/>
      <c r="K13" s="660"/>
      <c r="L13" s="660"/>
      <c r="M13" s="660"/>
    </row>
    <row r="14" spans="1:32" ht="34.5" customHeight="1" x14ac:dyDescent="0.25">
      <c r="A14" s="685" t="s">
        <v>150</v>
      </c>
      <c r="B14" s="685" t="s">
        <v>150</v>
      </c>
      <c r="C14" s="685" t="s">
        <v>151</v>
      </c>
      <c r="D14" s="705" t="s">
        <v>104</v>
      </c>
      <c r="E14" s="705" t="s">
        <v>17</v>
      </c>
      <c r="F14" s="711">
        <v>868.3</v>
      </c>
      <c r="G14" s="711">
        <v>947.6</v>
      </c>
      <c r="H14" s="711">
        <v>965</v>
      </c>
      <c r="I14" s="711">
        <v>985</v>
      </c>
      <c r="J14" s="204" t="s">
        <v>121</v>
      </c>
      <c r="K14" s="243">
        <v>2140</v>
      </c>
      <c r="L14" s="243">
        <v>2140</v>
      </c>
      <c r="M14" s="243">
        <v>2140</v>
      </c>
    </row>
    <row r="15" spans="1:32" ht="29.25" customHeight="1" x14ac:dyDescent="0.25">
      <c r="A15" s="685"/>
      <c r="B15" s="685"/>
      <c r="C15" s="685"/>
      <c r="D15" s="705"/>
      <c r="E15" s="705"/>
      <c r="F15" s="712"/>
      <c r="G15" s="712"/>
      <c r="H15" s="712"/>
      <c r="I15" s="712"/>
      <c r="J15" s="204" t="s">
        <v>689</v>
      </c>
      <c r="K15" s="243">
        <v>1320</v>
      </c>
      <c r="L15" s="243">
        <v>1320</v>
      </c>
      <c r="M15" s="243">
        <v>1320</v>
      </c>
    </row>
    <row r="16" spans="1:32" ht="37.5" customHeight="1" x14ac:dyDescent="0.25">
      <c r="A16" s="191" t="s">
        <v>150</v>
      </c>
      <c r="B16" s="187" t="s">
        <v>150</v>
      </c>
      <c r="C16" s="292" t="s">
        <v>152</v>
      </c>
      <c r="D16" s="270" t="s">
        <v>56</v>
      </c>
      <c r="E16" s="19" t="s">
        <v>1</v>
      </c>
      <c r="F16" s="242">
        <v>68</v>
      </c>
      <c r="G16" s="242">
        <v>75</v>
      </c>
      <c r="H16" s="242">
        <v>75</v>
      </c>
      <c r="I16" s="242">
        <v>75</v>
      </c>
      <c r="J16" s="21" t="s">
        <v>692</v>
      </c>
      <c r="K16" s="188" t="s">
        <v>827</v>
      </c>
      <c r="L16" s="188" t="s">
        <v>827</v>
      </c>
      <c r="M16" s="188" t="s">
        <v>827</v>
      </c>
    </row>
    <row r="17" spans="1:13" ht="43.5" customHeight="1" x14ac:dyDescent="0.25">
      <c r="A17" s="191" t="s">
        <v>150</v>
      </c>
      <c r="B17" s="187" t="s">
        <v>150</v>
      </c>
      <c r="C17" s="292" t="s">
        <v>153</v>
      </c>
      <c r="D17" s="270" t="s">
        <v>57</v>
      </c>
      <c r="E17" s="19" t="s">
        <v>1</v>
      </c>
      <c r="F17" s="242">
        <v>233.8</v>
      </c>
      <c r="G17" s="242">
        <v>240</v>
      </c>
      <c r="H17" s="242">
        <v>245</v>
      </c>
      <c r="I17" s="242">
        <v>250</v>
      </c>
      <c r="J17" s="204" t="s">
        <v>121</v>
      </c>
      <c r="K17" s="243">
        <v>2140</v>
      </c>
      <c r="L17" s="243">
        <v>2140</v>
      </c>
      <c r="M17" s="243">
        <v>2300</v>
      </c>
    </row>
    <row r="18" spans="1:13" ht="21.75" customHeight="1" x14ac:dyDescent="0.25">
      <c r="A18" s="697" t="s">
        <v>150</v>
      </c>
      <c r="B18" s="697" t="s">
        <v>150</v>
      </c>
      <c r="C18" s="695" t="s">
        <v>154</v>
      </c>
      <c r="D18" s="618" t="s">
        <v>680</v>
      </c>
      <c r="E18" s="251" t="s">
        <v>4</v>
      </c>
      <c r="F18" s="242">
        <v>3130.8</v>
      </c>
      <c r="G18" s="242">
        <v>3144</v>
      </c>
      <c r="H18" s="242">
        <v>3180</v>
      </c>
      <c r="I18" s="242">
        <v>3240</v>
      </c>
      <c r="J18" s="699" t="s">
        <v>693</v>
      </c>
      <c r="K18" s="661">
        <v>1456</v>
      </c>
      <c r="L18" s="661">
        <v>1460</v>
      </c>
      <c r="M18" s="661">
        <v>1460</v>
      </c>
    </row>
    <row r="19" spans="1:13" ht="20.25" customHeight="1" x14ac:dyDescent="0.25">
      <c r="A19" s="698"/>
      <c r="B19" s="698"/>
      <c r="C19" s="696"/>
      <c r="D19" s="619"/>
      <c r="E19" s="251" t="s">
        <v>17</v>
      </c>
      <c r="F19" s="242">
        <v>0.1</v>
      </c>
      <c r="G19" s="242">
        <v>0.1</v>
      </c>
      <c r="H19" s="242">
        <v>0.1</v>
      </c>
      <c r="I19" s="242">
        <v>0.1</v>
      </c>
      <c r="J19" s="700"/>
      <c r="K19" s="662"/>
      <c r="L19" s="662"/>
      <c r="M19" s="662"/>
    </row>
    <row r="20" spans="1:13" ht="36.75" customHeight="1" x14ac:dyDescent="0.25">
      <c r="A20" s="191" t="s">
        <v>150</v>
      </c>
      <c r="B20" s="187" t="s">
        <v>150</v>
      </c>
      <c r="C20" s="292" t="s">
        <v>155</v>
      </c>
      <c r="D20" s="270" t="s">
        <v>25</v>
      </c>
      <c r="E20" s="251" t="s">
        <v>4</v>
      </c>
      <c r="F20" s="242">
        <v>10760.5</v>
      </c>
      <c r="G20" s="242">
        <v>11433.2</v>
      </c>
      <c r="H20" s="242">
        <v>11500</v>
      </c>
      <c r="I20" s="242">
        <v>11500</v>
      </c>
      <c r="J20" s="166" t="s">
        <v>694</v>
      </c>
      <c r="K20" s="166">
        <v>11500</v>
      </c>
      <c r="L20" s="166">
        <v>11300</v>
      </c>
      <c r="M20" s="166">
        <v>11300</v>
      </c>
    </row>
    <row r="21" spans="1:13" ht="45" customHeight="1" x14ac:dyDescent="0.25">
      <c r="A21" s="191" t="s">
        <v>150</v>
      </c>
      <c r="B21" s="191" t="s">
        <v>150</v>
      </c>
      <c r="C21" s="293" t="s">
        <v>156</v>
      </c>
      <c r="D21" s="270" t="s">
        <v>31</v>
      </c>
      <c r="E21" s="244" t="s">
        <v>4</v>
      </c>
      <c r="F21" s="242">
        <v>8.1</v>
      </c>
      <c r="G21" s="242">
        <v>8.1</v>
      </c>
      <c r="H21" s="242">
        <v>8.1</v>
      </c>
      <c r="I21" s="242">
        <v>8.1</v>
      </c>
      <c r="J21" s="21" t="s">
        <v>697</v>
      </c>
      <c r="K21" s="466">
        <v>2</v>
      </c>
      <c r="L21" s="466">
        <v>2</v>
      </c>
      <c r="M21" s="466">
        <v>2</v>
      </c>
    </row>
    <row r="22" spans="1:13" ht="82.5" customHeight="1" x14ac:dyDescent="0.25">
      <c r="A22" s="191" t="s">
        <v>150</v>
      </c>
      <c r="B22" s="191" t="s">
        <v>150</v>
      </c>
      <c r="C22" s="293" t="s">
        <v>157</v>
      </c>
      <c r="D22" s="270" t="s">
        <v>167</v>
      </c>
      <c r="E22" s="270" t="s">
        <v>17</v>
      </c>
      <c r="F22" s="242">
        <v>8.9</v>
      </c>
      <c r="G22" s="242">
        <v>0.7</v>
      </c>
      <c r="H22" s="242">
        <v>5</v>
      </c>
      <c r="I22" s="242">
        <v>5</v>
      </c>
      <c r="J22" s="198" t="s">
        <v>180</v>
      </c>
      <c r="K22" s="466">
        <v>10</v>
      </c>
      <c r="L22" s="466">
        <v>11</v>
      </c>
      <c r="M22" s="466">
        <v>12</v>
      </c>
    </row>
    <row r="23" spans="1:13" ht="48" customHeight="1" x14ac:dyDescent="0.25">
      <c r="A23" s="266" t="s">
        <v>150</v>
      </c>
      <c r="B23" s="266" t="s">
        <v>150</v>
      </c>
      <c r="C23" s="266" t="s">
        <v>158</v>
      </c>
      <c r="D23" s="244" t="s">
        <v>699</v>
      </c>
      <c r="E23" s="467" t="s">
        <v>17</v>
      </c>
      <c r="F23" s="243">
        <v>140.5</v>
      </c>
      <c r="G23" s="468">
        <v>100</v>
      </c>
      <c r="H23" s="243">
        <v>0</v>
      </c>
      <c r="I23" s="243">
        <v>0</v>
      </c>
      <c r="J23" s="198" t="s">
        <v>659</v>
      </c>
      <c r="K23" s="466">
        <v>100</v>
      </c>
      <c r="L23" s="466"/>
      <c r="M23" s="466"/>
    </row>
    <row r="24" spans="1:13" ht="99" customHeight="1" x14ac:dyDescent="0.25">
      <c r="A24" s="266" t="s">
        <v>150</v>
      </c>
      <c r="B24" s="266" t="s">
        <v>150</v>
      </c>
      <c r="C24" s="266" t="s">
        <v>159</v>
      </c>
      <c r="D24" s="244" t="s">
        <v>700</v>
      </c>
      <c r="E24" s="467" t="s">
        <v>17</v>
      </c>
      <c r="F24" s="468">
        <v>96.8</v>
      </c>
      <c r="G24" s="468">
        <v>40</v>
      </c>
      <c r="H24" s="468">
        <v>0</v>
      </c>
      <c r="I24" s="468">
        <v>0</v>
      </c>
      <c r="J24" s="198" t="s">
        <v>887</v>
      </c>
      <c r="K24" s="466">
        <v>100</v>
      </c>
      <c r="L24" s="466"/>
      <c r="M24" s="466"/>
    </row>
    <row r="25" spans="1:13" ht="73.5" customHeight="1" x14ac:dyDescent="0.25">
      <c r="A25" s="266" t="s">
        <v>150</v>
      </c>
      <c r="B25" s="266" t="s">
        <v>150</v>
      </c>
      <c r="C25" s="266" t="s">
        <v>160</v>
      </c>
      <c r="D25" s="244" t="s">
        <v>679</v>
      </c>
      <c r="E25" s="467" t="s">
        <v>17</v>
      </c>
      <c r="F25" s="468">
        <v>7.2</v>
      </c>
      <c r="G25" s="468">
        <v>0.6</v>
      </c>
      <c r="H25" s="468">
        <v>0</v>
      </c>
      <c r="I25" s="468">
        <v>0</v>
      </c>
      <c r="J25" s="198" t="s">
        <v>659</v>
      </c>
      <c r="K25" s="466"/>
      <c r="L25" s="466"/>
      <c r="M25" s="466"/>
    </row>
    <row r="26" spans="1:13" ht="58.5" customHeight="1" x14ac:dyDescent="0.25">
      <c r="A26" s="276" t="s">
        <v>150</v>
      </c>
      <c r="B26" s="276" t="s">
        <v>150</v>
      </c>
      <c r="C26" s="258" t="s">
        <v>161</v>
      </c>
      <c r="D26" s="19" t="s">
        <v>58</v>
      </c>
      <c r="E26" s="198" t="s">
        <v>1</v>
      </c>
      <c r="F26" s="468">
        <v>376</v>
      </c>
      <c r="G26" s="469">
        <v>807</v>
      </c>
      <c r="H26" s="469">
        <v>807</v>
      </c>
      <c r="I26" s="469">
        <v>807</v>
      </c>
      <c r="J26" s="21" t="s">
        <v>123</v>
      </c>
      <c r="K26" s="166">
        <v>1000</v>
      </c>
      <c r="L26" s="166">
        <v>1000</v>
      </c>
      <c r="M26" s="166">
        <v>1000</v>
      </c>
    </row>
    <row r="27" spans="1:13" ht="58.5" customHeight="1" x14ac:dyDescent="0.25">
      <c r="A27" s="449" t="s">
        <v>150</v>
      </c>
      <c r="B27" s="449" t="s">
        <v>150</v>
      </c>
      <c r="C27" s="449" t="s">
        <v>20</v>
      </c>
      <c r="D27" s="270" t="s">
        <v>678</v>
      </c>
      <c r="E27" s="470" t="s">
        <v>17</v>
      </c>
      <c r="F27" s="469">
        <v>436.3</v>
      </c>
      <c r="G27" s="468">
        <v>0</v>
      </c>
      <c r="H27" s="468">
        <v>0</v>
      </c>
      <c r="I27" s="468">
        <v>0</v>
      </c>
      <c r="J27" s="198" t="s">
        <v>659</v>
      </c>
      <c r="K27" s="466"/>
      <c r="L27" s="466"/>
      <c r="M27" s="466"/>
    </row>
    <row r="28" spans="1:13" ht="72" customHeight="1" x14ac:dyDescent="0.25">
      <c r="A28" s="449" t="s">
        <v>150</v>
      </c>
      <c r="B28" s="450" t="s">
        <v>150</v>
      </c>
      <c r="C28" s="450" t="s">
        <v>2</v>
      </c>
      <c r="D28" s="471" t="s">
        <v>637</v>
      </c>
      <c r="E28" s="471" t="s">
        <v>17</v>
      </c>
      <c r="F28" s="472">
        <v>371.2</v>
      </c>
      <c r="G28" s="473">
        <v>0</v>
      </c>
      <c r="H28" s="473">
        <v>0</v>
      </c>
      <c r="I28" s="473">
        <v>0</v>
      </c>
      <c r="J28" s="166" t="s">
        <v>638</v>
      </c>
      <c r="K28" s="166"/>
      <c r="L28" s="166"/>
      <c r="M28" s="166"/>
    </row>
    <row r="29" spans="1:13" ht="18.75" customHeight="1" x14ac:dyDescent="0.25">
      <c r="A29" s="105" t="s">
        <v>150</v>
      </c>
      <c r="B29" s="105" t="s">
        <v>150</v>
      </c>
      <c r="C29" s="686" t="s">
        <v>142</v>
      </c>
      <c r="D29" s="686"/>
      <c r="E29" s="686"/>
      <c r="F29" s="84">
        <f>SUM(F12:F28)</f>
        <v>19717.600000000002</v>
      </c>
      <c r="G29" s="84">
        <f>SUM(G12:G28)</f>
        <v>23449.399999999998</v>
      </c>
      <c r="H29" s="84">
        <f>SUM(H12:H28)</f>
        <v>23710.199999999997</v>
      </c>
      <c r="I29" s="84">
        <f>SUM(I12:I28)</f>
        <v>23795.199999999997</v>
      </c>
      <c r="J29" s="21"/>
      <c r="K29" s="466"/>
      <c r="L29" s="466"/>
      <c r="M29" s="466"/>
    </row>
    <row r="30" spans="1:13" ht="18" customHeight="1" x14ac:dyDescent="0.25">
      <c r="A30" s="10" t="s">
        <v>150</v>
      </c>
      <c r="B30" s="275" t="s">
        <v>151</v>
      </c>
      <c r="C30" s="659" t="s">
        <v>828</v>
      </c>
      <c r="D30" s="659"/>
      <c r="E30" s="659"/>
      <c r="F30" s="659"/>
      <c r="G30" s="659"/>
      <c r="H30" s="659"/>
      <c r="I30" s="659"/>
      <c r="J30" s="659"/>
      <c r="K30" s="10"/>
      <c r="L30" s="10"/>
      <c r="M30" s="10"/>
    </row>
    <row r="31" spans="1:13" ht="58.5" customHeight="1" x14ac:dyDescent="0.25">
      <c r="A31" s="276" t="s">
        <v>150</v>
      </c>
      <c r="B31" s="276" t="s">
        <v>151</v>
      </c>
      <c r="C31" s="258" t="s">
        <v>150</v>
      </c>
      <c r="D31" s="251" t="s">
        <v>829</v>
      </c>
      <c r="E31" s="19" t="s">
        <v>1</v>
      </c>
      <c r="F31" s="242">
        <v>205</v>
      </c>
      <c r="G31" s="242">
        <v>201.9</v>
      </c>
      <c r="H31" s="242">
        <v>201.9</v>
      </c>
      <c r="I31" s="242">
        <v>201.9</v>
      </c>
      <c r="J31" s="198" t="s">
        <v>122</v>
      </c>
      <c r="K31" s="466">
        <v>4300</v>
      </c>
      <c r="L31" s="466">
        <v>4300</v>
      </c>
      <c r="M31" s="466">
        <v>4300</v>
      </c>
    </row>
    <row r="32" spans="1:13" ht="43.5" customHeight="1" x14ac:dyDescent="0.25">
      <c r="A32" s="191" t="s">
        <v>150</v>
      </c>
      <c r="B32" s="187" t="s">
        <v>151</v>
      </c>
      <c r="C32" s="187" t="s">
        <v>151</v>
      </c>
      <c r="D32" s="21" t="s">
        <v>59</v>
      </c>
      <c r="E32" s="471" t="s">
        <v>1</v>
      </c>
      <c r="F32" s="474">
        <v>126</v>
      </c>
      <c r="G32" s="474">
        <v>153.5</v>
      </c>
      <c r="H32" s="474">
        <v>153.5</v>
      </c>
      <c r="I32" s="474">
        <v>153.5</v>
      </c>
      <c r="J32" s="198" t="s">
        <v>830</v>
      </c>
      <c r="K32" s="466">
        <v>500</v>
      </c>
      <c r="L32" s="466">
        <v>500</v>
      </c>
      <c r="M32" s="466">
        <v>500</v>
      </c>
    </row>
    <row r="33" spans="1:13" ht="39" customHeight="1" x14ac:dyDescent="0.25">
      <c r="A33" s="191" t="s">
        <v>150</v>
      </c>
      <c r="B33" s="187" t="s">
        <v>151</v>
      </c>
      <c r="C33" s="187" t="s">
        <v>152</v>
      </c>
      <c r="D33" s="21" t="s">
        <v>60</v>
      </c>
      <c r="E33" s="471" t="s">
        <v>1</v>
      </c>
      <c r="F33" s="474">
        <v>132.5</v>
      </c>
      <c r="G33" s="474">
        <v>170</v>
      </c>
      <c r="H33" s="474">
        <v>170</v>
      </c>
      <c r="I33" s="474">
        <v>170</v>
      </c>
      <c r="J33" s="198" t="s">
        <v>124</v>
      </c>
      <c r="K33" s="466">
        <v>8000</v>
      </c>
      <c r="L33" s="466">
        <v>8000</v>
      </c>
      <c r="M33" s="466">
        <v>8000</v>
      </c>
    </row>
    <row r="34" spans="1:13" ht="45" customHeight="1" x14ac:dyDescent="0.25">
      <c r="A34" s="191" t="s">
        <v>150</v>
      </c>
      <c r="B34" s="187" t="s">
        <v>151</v>
      </c>
      <c r="C34" s="187" t="s">
        <v>153</v>
      </c>
      <c r="D34" s="198" t="s">
        <v>550</v>
      </c>
      <c r="E34" s="198" t="s">
        <v>1</v>
      </c>
      <c r="F34" s="474">
        <v>30</v>
      </c>
      <c r="G34" s="474">
        <v>30</v>
      </c>
      <c r="H34" s="474">
        <v>30</v>
      </c>
      <c r="I34" s="474">
        <v>30</v>
      </c>
      <c r="J34" s="198" t="s">
        <v>124</v>
      </c>
      <c r="K34" s="166">
        <v>320</v>
      </c>
      <c r="L34" s="166">
        <v>320</v>
      </c>
      <c r="M34" s="166">
        <v>320</v>
      </c>
    </row>
    <row r="35" spans="1:13" ht="38.25" customHeight="1" x14ac:dyDescent="0.25">
      <c r="A35" s="191" t="s">
        <v>150</v>
      </c>
      <c r="B35" s="187" t="s">
        <v>151</v>
      </c>
      <c r="C35" s="187" t="s">
        <v>154</v>
      </c>
      <c r="D35" s="166" t="s">
        <v>642</v>
      </c>
      <c r="E35" s="475" t="s">
        <v>1</v>
      </c>
      <c r="F35" s="474">
        <v>23.2</v>
      </c>
      <c r="G35" s="474">
        <v>35.6</v>
      </c>
      <c r="H35" s="474">
        <v>35.6</v>
      </c>
      <c r="I35" s="474">
        <v>35.6</v>
      </c>
      <c r="J35" s="166" t="s">
        <v>643</v>
      </c>
      <c r="K35" s="166">
        <v>65</v>
      </c>
      <c r="L35" s="166">
        <v>65</v>
      </c>
      <c r="M35" s="166">
        <v>65</v>
      </c>
    </row>
    <row r="36" spans="1:13" ht="33" customHeight="1" x14ac:dyDescent="0.25">
      <c r="A36" s="191" t="s">
        <v>150</v>
      </c>
      <c r="B36" s="187" t="s">
        <v>151</v>
      </c>
      <c r="C36" s="187" t="s">
        <v>155</v>
      </c>
      <c r="D36" s="21" t="s">
        <v>232</v>
      </c>
      <c r="E36" s="471" t="s">
        <v>1</v>
      </c>
      <c r="F36" s="474">
        <v>3</v>
      </c>
      <c r="G36" s="474">
        <v>3</v>
      </c>
      <c r="H36" s="474">
        <v>3</v>
      </c>
      <c r="I36" s="474">
        <v>3</v>
      </c>
      <c r="J36" s="198" t="s">
        <v>243</v>
      </c>
      <c r="K36" s="466">
        <v>1</v>
      </c>
      <c r="L36" s="466">
        <v>1</v>
      </c>
      <c r="M36" s="466">
        <v>1</v>
      </c>
    </row>
    <row r="37" spans="1:13" ht="19.5" customHeight="1" x14ac:dyDescent="0.25">
      <c r="A37" s="105" t="s">
        <v>150</v>
      </c>
      <c r="B37" s="105" t="s">
        <v>151</v>
      </c>
      <c r="C37" s="686" t="s">
        <v>142</v>
      </c>
      <c r="D37" s="686"/>
      <c r="E37" s="686"/>
      <c r="F37" s="84">
        <f>SUM(F31:F36)</f>
        <v>519.70000000000005</v>
      </c>
      <c r="G37" s="84">
        <f t="shared" ref="G37:I37" si="0">SUM(G31:G36)</f>
        <v>594</v>
      </c>
      <c r="H37" s="84">
        <f t="shared" si="0"/>
        <v>594</v>
      </c>
      <c r="I37" s="84">
        <f t="shared" si="0"/>
        <v>594</v>
      </c>
      <c r="J37" s="21"/>
      <c r="K37" s="476"/>
      <c r="L37" s="476"/>
      <c r="M37" s="476"/>
    </row>
    <row r="38" spans="1:13" ht="17.25" customHeight="1" x14ac:dyDescent="0.25">
      <c r="A38" s="105" t="s">
        <v>150</v>
      </c>
      <c r="B38" s="694" t="s">
        <v>143</v>
      </c>
      <c r="C38" s="694"/>
      <c r="D38" s="694"/>
      <c r="E38" s="694"/>
      <c r="F38" s="84">
        <f>+F37+F29</f>
        <v>20237.300000000003</v>
      </c>
      <c r="G38" s="84">
        <f t="shared" ref="G38:I38" si="1">+G37+G29</f>
        <v>24043.399999999998</v>
      </c>
      <c r="H38" s="84">
        <f t="shared" si="1"/>
        <v>24304.199999999997</v>
      </c>
      <c r="I38" s="84">
        <f t="shared" si="1"/>
        <v>24389.199999999997</v>
      </c>
      <c r="J38" s="477"/>
      <c r="K38" s="478"/>
      <c r="L38" s="478"/>
      <c r="M38" s="478"/>
    </row>
    <row r="39" spans="1:13" ht="16.5" customHeight="1" x14ac:dyDescent="0.25">
      <c r="A39" s="105" t="s">
        <v>151</v>
      </c>
      <c r="B39" s="713" t="s">
        <v>443</v>
      </c>
      <c r="C39" s="713"/>
      <c r="D39" s="713"/>
      <c r="E39" s="713"/>
      <c r="F39" s="713"/>
      <c r="G39" s="713"/>
      <c r="H39" s="713"/>
      <c r="I39" s="713"/>
      <c r="J39" s="713"/>
      <c r="K39" s="479"/>
      <c r="L39" s="479"/>
      <c r="M39" s="479"/>
    </row>
    <row r="40" spans="1:13" ht="19.5" customHeight="1" x14ac:dyDescent="0.25">
      <c r="A40" s="105" t="s">
        <v>151</v>
      </c>
      <c r="B40" s="297" t="s">
        <v>150</v>
      </c>
      <c r="C40" s="729" t="s">
        <v>831</v>
      </c>
      <c r="D40" s="730"/>
      <c r="E40" s="730"/>
      <c r="F40" s="730"/>
      <c r="G40" s="730"/>
      <c r="H40" s="730"/>
      <c r="I40" s="730"/>
      <c r="J40" s="730"/>
      <c r="K40" s="730"/>
      <c r="L40" s="731"/>
    </row>
    <row r="41" spans="1:13" ht="63.75" customHeight="1" x14ac:dyDescent="0.25">
      <c r="A41" s="244" t="s">
        <v>151</v>
      </c>
      <c r="B41" s="251" t="s">
        <v>150</v>
      </c>
      <c r="C41" s="251" t="s">
        <v>150</v>
      </c>
      <c r="D41" s="240" t="s">
        <v>832</v>
      </c>
      <c r="E41" s="251" t="s">
        <v>1</v>
      </c>
      <c r="F41" s="242">
        <v>440</v>
      </c>
      <c r="G41" s="242">
        <v>520</v>
      </c>
      <c r="H41" s="242">
        <v>580</v>
      </c>
      <c r="I41" s="242">
        <v>640</v>
      </c>
      <c r="J41" s="240" t="s">
        <v>833</v>
      </c>
      <c r="K41" s="268">
        <v>17</v>
      </c>
      <c r="L41" s="268">
        <v>19</v>
      </c>
      <c r="M41" s="268">
        <v>21</v>
      </c>
    </row>
    <row r="42" spans="1:13" s="217" customFormat="1" ht="55.5" customHeight="1" x14ac:dyDescent="0.25">
      <c r="A42" s="266" t="s">
        <v>151</v>
      </c>
      <c r="B42" s="266" t="s">
        <v>150</v>
      </c>
      <c r="C42" s="266" t="s">
        <v>151</v>
      </c>
      <c r="D42" s="166" t="s">
        <v>834</v>
      </c>
      <c r="E42" s="166" t="s">
        <v>1</v>
      </c>
      <c r="F42" s="480">
        <v>0</v>
      </c>
      <c r="G42" s="480">
        <v>10.8</v>
      </c>
      <c r="H42" s="480">
        <v>10.8</v>
      </c>
      <c r="I42" s="480">
        <v>10.8</v>
      </c>
      <c r="J42" s="166" t="s">
        <v>835</v>
      </c>
      <c r="K42" s="268">
        <v>2</v>
      </c>
      <c r="L42" s="268">
        <v>3</v>
      </c>
      <c r="M42" s="268">
        <v>4</v>
      </c>
    </row>
    <row r="43" spans="1:13" ht="18.75" customHeight="1" x14ac:dyDescent="0.25">
      <c r="A43" s="295" t="s">
        <v>151</v>
      </c>
      <c r="B43" s="295" t="s">
        <v>150</v>
      </c>
      <c r="C43" s="732" t="s">
        <v>142</v>
      </c>
      <c r="D43" s="733"/>
      <c r="E43" s="734"/>
      <c r="F43" s="84">
        <f>+F42+F41</f>
        <v>440</v>
      </c>
      <c r="G43" s="84">
        <f t="shared" ref="G43:I43" si="2">+G42+G41</f>
        <v>530.79999999999995</v>
      </c>
      <c r="H43" s="84">
        <f t="shared" si="2"/>
        <v>590.79999999999995</v>
      </c>
      <c r="I43" s="84">
        <f t="shared" si="2"/>
        <v>650.79999999999995</v>
      </c>
      <c r="J43" s="166"/>
      <c r="K43" s="166"/>
      <c r="L43" s="166"/>
    </row>
    <row r="44" spans="1:13" ht="16.5" customHeight="1" x14ac:dyDescent="0.25">
      <c r="A44" s="105" t="s">
        <v>151</v>
      </c>
      <c r="B44" s="297" t="s">
        <v>151</v>
      </c>
      <c r="C44" s="708" t="s">
        <v>839</v>
      </c>
      <c r="D44" s="708"/>
      <c r="E44" s="708"/>
      <c r="F44" s="708"/>
      <c r="G44" s="708"/>
      <c r="H44" s="708"/>
      <c r="I44" s="708"/>
      <c r="J44" s="708"/>
      <c r="K44" s="479"/>
      <c r="L44" s="479"/>
      <c r="M44" s="479"/>
    </row>
    <row r="45" spans="1:13" ht="18.75" customHeight="1" x14ac:dyDescent="0.25">
      <c r="A45" s="707" t="s">
        <v>151</v>
      </c>
      <c r="B45" s="688" t="s">
        <v>151</v>
      </c>
      <c r="C45" s="688" t="s">
        <v>150</v>
      </c>
      <c r="D45" s="621" t="s">
        <v>61</v>
      </c>
      <c r="E45" s="199" t="s">
        <v>1</v>
      </c>
      <c r="F45" s="242">
        <v>1002.3</v>
      </c>
      <c r="G45" s="242">
        <v>1167.5</v>
      </c>
      <c r="H45" s="242">
        <v>1380</v>
      </c>
      <c r="I45" s="242">
        <v>1477</v>
      </c>
      <c r="J45" s="709" t="s">
        <v>701</v>
      </c>
      <c r="K45" s="689" t="s">
        <v>847</v>
      </c>
      <c r="L45" s="689" t="s">
        <v>847</v>
      </c>
      <c r="M45" s="689" t="s">
        <v>847</v>
      </c>
    </row>
    <row r="46" spans="1:13" ht="18.75" customHeight="1" x14ac:dyDescent="0.25">
      <c r="A46" s="707"/>
      <c r="B46" s="688"/>
      <c r="C46" s="688"/>
      <c r="D46" s="621"/>
      <c r="E46" s="199" t="s">
        <v>17</v>
      </c>
      <c r="F46" s="242">
        <v>68.099999999999994</v>
      </c>
      <c r="G46" s="242">
        <v>0</v>
      </c>
      <c r="H46" s="242">
        <v>0</v>
      </c>
      <c r="I46" s="242">
        <v>0</v>
      </c>
      <c r="J46" s="710"/>
      <c r="K46" s="690"/>
      <c r="L46" s="690"/>
      <c r="M46" s="690"/>
    </row>
    <row r="47" spans="1:13" s="216" customFormat="1" ht="18.75" customHeight="1" x14ac:dyDescent="0.25">
      <c r="A47" s="707"/>
      <c r="B47" s="688"/>
      <c r="C47" s="688"/>
      <c r="D47" s="621"/>
      <c r="E47" s="199" t="s">
        <v>21</v>
      </c>
      <c r="F47" s="242">
        <v>33.6</v>
      </c>
      <c r="G47" s="242">
        <v>87.7</v>
      </c>
      <c r="H47" s="242">
        <v>87.7</v>
      </c>
      <c r="I47" s="242">
        <v>87.7</v>
      </c>
      <c r="J47" s="710"/>
      <c r="K47" s="690"/>
      <c r="L47" s="690"/>
      <c r="M47" s="690"/>
    </row>
    <row r="48" spans="1:13" ht="18.75" customHeight="1" x14ac:dyDescent="0.25">
      <c r="A48" s="685" t="s">
        <v>151</v>
      </c>
      <c r="B48" s="693" t="s">
        <v>151</v>
      </c>
      <c r="C48" s="693" t="s">
        <v>151</v>
      </c>
      <c r="D48" s="621" t="s">
        <v>62</v>
      </c>
      <c r="E48" s="481" t="s">
        <v>1</v>
      </c>
      <c r="F48" s="480">
        <v>290</v>
      </c>
      <c r="G48" s="480">
        <v>328.2</v>
      </c>
      <c r="H48" s="480">
        <v>368</v>
      </c>
      <c r="I48" s="480">
        <v>394</v>
      </c>
      <c r="J48" s="710"/>
      <c r="K48" s="690"/>
      <c r="L48" s="690"/>
      <c r="M48" s="690"/>
    </row>
    <row r="49" spans="1:13" ht="18.75" customHeight="1" x14ac:dyDescent="0.25">
      <c r="A49" s="685"/>
      <c r="B49" s="693"/>
      <c r="C49" s="693"/>
      <c r="D49" s="621"/>
      <c r="E49" s="199" t="s">
        <v>17</v>
      </c>
      <c r="F49" s="242">
        <v>7.1</v>
      </c>
      <c r="G49" s="242">
        <v>0</v>
      </c>
      <c r="H49" s="242">
        <v>0</v>
      </c>
      <c r="I49" s="242">
        <v>0</v>
      </c>
      <c r="J49" s="710"/>
      <c r="K49" s="690"/>
      <c r="L49" s="690"/>
      <c r="M49" s="690"/>
    </row>
    <row r="50" spans="1:13" ht="18.75" customHeight="1" x14ac:dyDescent="0.25">
      <c r="A50" s="685"/>
      <c r="B50" s="693"/>
      <c r="C50" s="693"/>
      <c r="D50" s="621"/>
      <c r="E50" s="481" t="s">
        <v>21</v>
      </c>
      <c r="F50" s="480">
        <v>328.4</v>
      </c>
      <c r="G50" s="480">
        <v>346.1</v>
      </c>
      <c r="H50" s="480">
        <v>350</v>
      </c>
      <c r="I50" s="480">
        <v>360</v>
      </c>
      <c r="J50" s="710"/>
      <c r="K50" s="690"/>
      <c r="L50" s="482"/>
      <c r="M50" s="482"/>
    </row>
    <row r="51" spans="1:13" ht="18.75" customHeight="1" x14ac:dyDescent="0.25">
      <c r="A51" s="707" t="s">
        <v>151</v>
      </c>
      <c r="B51" s="688" t="s">
        <v>151</v>
      </c>
      <c r="C51" s="688" t="s">
        <v>152</v>
      </c>
      <c r="D51" s="621" t="s">
        <v>63</v>
      </c>
      <c r="E51" s="481" t="s">
        <v>1</v>
      </c>
      <c r="F51" s="242">
        <v>300.7</v>
      </c>
      <c r="G51" s="242">
        <v>346.9</v>
      </c>
      <c r="H51" s="242">
        <v>393</v>
      </c>
      <c r="I51" s="242">
        <v>421</v>
      </c>
      <c r="J51" s="482"/>
      <c r="K51" s="482"/>
      <c r="L51" s="482"/>
      <c r="M51" s="482"/>
    </row>
    <row r="52" spans="1:13" ht="18.75" customHeight="1" x14ac:dyDescent="0.25">
      <c r="A52" s="707"/>
      <c r="B52" s="688"/>
      <c r="C52" s="688"/>
      <c r="D52" s="621"/>
      <c r="E52" s="481" t="s">
        <v>17</v>
      </c>
      <c r="F52" s="242">
        <v>15.8</v>
      </c>
      <c r="G52" s="242">
        <v>0</v>
      </c>
      <c r="H52" s="242">
        <v>0</v>
      </c>
      <c r="I52" s="242">
        <v>0</v>
      </c>
      <c r="J52" s="482"/>
      <c r="K52" s="482"/>
      <c r="L52" s="482"/>
      <c r="M52" s="482"/>
    </row>
    <row r="53" spans="1:13" ht="18.75" customHeight="1" x14ac:dyDescent="0.25">
      <c r="A53" s="707"/>
      <c r="B53" s="688"/>
      <c r="C53" s="688"/>
      <c r="D53" s="621"/>
      <c r="E53" s="481" t="s">
        <v>21</v>
      </c>
      <c r="F53" s="242">
        <v>182.8</v>
      </c>
      <c r="G53" s="242">
        <v>231.7</v>
      </c>
      <c r="H53" s="242">
        <v>240</v>
      </c>
      <c r="I53" s="242">
        <v>250</v>
      </c>
      <c r="J53" s="482"/>
      <c r="K53" s="482"/>
      <c r="L53" s="482"/>
      <c r="M53" s="482"/>
    </row>
    <row r="54" spans="1:13" ht="18.75" customHeight="1" x14ac:dyDescent="0.25">
      <c r="A54" s="685" t="s">
        <v>151</v>
      </c>
      <c r="B54" s="693" t="s">
        <v>151</v>
      </c>
      <c r="C54" s="693" t="s">
        <v>153</v>
      </c>
      <c r="D54" s="621" t="s">
        <v>64</v>
      </c>
      <c r="E54" s="481" t="s">
        <v>1</v>
      </c>
      <c r="F54" s="242">
        <v>316.3</v>
      </c>
      <c r="G54" s="242">
        <v>393.3</v>
      </c>
      <c r="H54" s="242">
        <v>412</v>
      </c>
      <c r="I54" s="242">
        <v>441</v>
      </c>
      <c r="J54" s="482"/>
      <c r="K54" s="482"/>
      <c r="L54" s="482"/>
      <c r="M54" s="482"/>
    </row>
    <row r="55" spans="1:13" ht="18.75" customHeight="1" x14ac:dyDescent="0.25">
      <c r="A55" s="685"/>
      <c r="B55" s="693"/>
      <c r="C55" s="693"/>
      <c r="D55" s="621"/>
      <c r="E55" s="481" t="s">
        <v>17</v>
      </c>
      <c r="F55" s="242">
        <v>12.5</v>
      </c>
      <c r="G55" s="242">
        <v>0</v>
      </c>
      <c r="H55" s="242">
        <v>0</v>
      </c>
      <c r="I55" s="242">
        <v>0</v>
      </c>
      <c r="J55" s="482"/>
      <c r="K55" s="482"/>
      <c r="L55" s="482"/>
      <c r="M55" s="482"/>
    </row>
    <row r="56" spans="1:13" ht="18.75" customHeight="1" x14ac:dyDescent="0.25">
      <c r="A56" s="685"/>
      <c r="B56" s="693"/>
      <c r="C56" s="693"/>
      <c r="D56" s="621"/>
      <c r="E56" s="481" t="s">
        <v>21</v>
      </c>
      <c r="F56" s="242">
        <v>187</v>
      </c>
      <c r="G56" s="242">
        <v>246.9</v>
      </c>
      <c r="H56" s="242">
        <v>250</v>
      </c>
      <c r="I56" s="242">
        <v>260</v>
      </c>
      <c r="J56" s="482"/>
      <c r="K56" s="482"/>
      <c r="L56" s="482"/>
      <c r="M56" s="482"/>
    </row>
    <row r="57" spans="1:13" ht="41.25" customHeight="1" x14ac:dyDescent="0.25">
      <c r="A57" s="191" t="s">
        <v>151</v>
      </c>
      <c r="B57" s="298" t="s">
        <v>151</v>
      </c>
      <c r="C57" s="191" t="s">
        <v>154</v>
      </c>
      <c r="D57" s="166" t="s">
        <v>836</v>
      </c>
      <c r="E57" s="166" t="s">
        <v>1</v>
      </c>
      <c r="F57" s="480">
        <v>60</v>
      </c>
      <c r="G57" s="242">
        <v>90</v>
      </c>
      <c r="H57" s="480">
        <v>90</v>
      </c>
      <c r="I57" s="480">
        <v>90</v>
      </c>
      <c r="J57" s="166" t="s">
        <v>247</v>
      </c>
      <c r="K57" s="483">
        <v>21</v>
      </c>
      <c r="L57" s="483">
        <v>21</v>
      </c>
      <c r="M57" s="483">
        <v>21</v>
      </c>
    </row>
    <row r="58" spans="1:13" ht="45.75" customHeight="1" x14ac:dyDescent="0.25">
      <c r="A58" s="191" t="s">
        <v>151</v>
      </c>
      <c r="B58" s="298" t="s">
        <v>151</v>
      </c>
      <c r="C58" s="191" t="s">
        <v>155</v>
      </c>
      <c r="D58" s="166" t="s">
        <v>837</v>
      </c>
      <c r="E58" s="166" t="s">
        <v>1</v>
      </c>
      <c r="F58" s="480">
        <v>0</v>
      </c>
      <c r="G58" s="468">
        <v>15</v>
      </c>
      <c r="H58" s="480">
        <v>15</v>
      </c>
      <c r="I58" s="480">
        <v>15</v>
      </c>
      <c r="J58" s="166" t="s">
        <v>247</v>
      </c>
      <c r="K58" s="484">
        <v>5</v>
      </c>
      <c r="L58" s="484">
        <v>5</v>
      </c>
      <c r="M58" s="484">
        <v>5</v>
      </c>
    </row>
    <row r="59" spans="1:13" s="217" customFormat="1" ht="20.25" customHeight="1" x14ac:dyDescent="0.25">
      <c r="A59" s="687" t="s">
        <v>151</v>
      </c>
      <c r="B59" s="687" t="s">
        <v>151</v>
      </c>
      <c r="C59" s="687" t="s">
        <v>156</v>
      </c>
      <c r="D59" s="621" t="s">
        <v>343</v>
      </c>
      <c r="E59" s="166" t="s">
        <v>1</v>
      </c>
      <c r="F59" s="242">
        <v>1</v>
      </c>
      <c r="G59" s="242">
        <v>10</v>
      </c>
      <c r="H59" s="242">
        <v>10</v>
      </c>
      <c r="I59" s="242">
        <v>10</v>
      </c>
      <c r="J59" s="621" t="s">
        <v>247</v>
      </c>
      <c r="K59" s="691">
        <v>35</v>
      </c>
      <c r="L59" s="691">
        <v>35</v>
      </c>
      <c r="M59" s="691">
        <v>35</v>
      </c>
    </row>
    <row r="60" spans="1:13" s="217" customFormat="1" ht="20.25" customHeight="1" x14ac:dyDescent="0.25">
      <c r="A60" s="687"/>
      <c r="B60" s="687"/>
      <c r="C60" s="687"/>
      <c r="D60" s="621"/>
      <c r="E60" s="166" t="s">
        <v>3</v>
      </c>
      <c r="F60" s="242">
        <v>20</v>
      </c>
      <c r="G60" s="242">
        <v>100</v>
      </c>
      <c r="H60" s="242">
        <v>100</v>
      </c>
      <c r="I60" s="242">
        <v>100</v>
      </c>
      <c r="J60" s="621"/>
      <c r="K60" s="692"/>
      <c r="L60" s="692"/>
      <c r="M60" s="692"/>
    </row>
    <row r="61" spans="1:13" ht="24.75" customHeight="1" x14ac:dyDescent="0.25">
      <c r="A61" s="716" t="s">
        <v>151</v>
      </c>
      <c r="B61" s="716" t="s">
        <v>151</v>
      </c>
      <c r="C61" s="704" t="s">
        <v>157</v>
      </c>
      <c r="D61" s="705" t="s">
        <v>26</v>
      </c>
      <c r="E61" s="270" t="s">
        <v>17</v>
      </c>
      <c r="F61" s="242">
        <v>84.1</v>
      </c>
      <c r="G61" s="242">
        <v>102.6</v>
      </c>
      <c r="H61" s="242">
        <v>102.6</v>
      </c>
      <c r="I61" s="242">
        <v>102.6</v>
      </c>
      <c r="J61" s="736" t="s">
        <v>695</v>
      </c>
      <c r="K61" s="717">
        <v>180</v>
      </c>
      <c r="L61" s="717">
        <v>200</v>
      </c>
      <c r="M61" s="717">
        <v>200</v>
      </c>
    </row>
    <row r="62" spans="1:13" ht="24.75" customHeight="1" x14ac:dyDescent="0.25">
      <c r="A62" s="716"/>
      <c r="B62" s="716"/>
      <c r="C62" s="704"/>
      <c r="D62" s="705"/>
      <c r="E62" s="270" t="s">
        <v>1</v>
      </c>
      <c r="F62" s="242">
        <v>16</v>
      </c>
      <c r="G62" s="242">
        <v>58.5</v>
      </c>
      <c r="H62" s="242">
        <v>60</v>
      </c>
      <c r="I62" s="242">
        <v>65</v>
      </c>
      <c r="J62" s="736"/>
      <c r="K62" s="718"/>
      <c r="L62" s="718"/>
      <c r="M62" s="718"/>
    </row>
    <row r="63" spans="1:13" ht="72.75" customHeight="1" x14ac:dyDescent="0.25">
      <c r="A63" s="452" t="s">
        <v>151</v>
      </c>
      <c r="B63" s="452" t="s">
        <v>151</v>
      </c>
      <c r="C63" s="452" t="s">
        <v>158</v>
      </c>
      <c r="D63" s="200" t="s">
        <v>55</v>
      </c>
      <c r="E63" s="251" t="s">
        <v>17</v>
      </c>
      <c r="F63" s="480">
        <v>1285.3</v>
      </c>
      <c r="G63" s="480">
        <v>615</v>
      </c>
      <c r="H63" s="480">
        <v>1200</v>
      </c>
      <c r="I63" s="480">
        <v>1200</v>
      </c>
      <c r="J63" s="471" t="s">
        <v>690</v>
      </c>
      <c r="K63" s="188" t="s">
        <v>838</v>
      </c>
      <c r="L63" s="188" t="s">
        <v>838</v>
      </c>
      <c r="M63" s="188" t="s">
        <v>838</v>
      </c>
    </row>
    <row r="64" spans="1:13" ht="29.25" customHeight="1" x14ac:dyDescent="0.25">
      <c r="A64" s="722" t="s">
        <v>151</v>
      </c>
      <c r="B64" s="722" t="s">
        <v>151</v>
      </c>
      <c r="C64" s="722" t="s">
        <v>159</v>
      </c>
      <c r="D64" s="637" t="s">
        <v>639</v>
      </c>
      <c r="E64" s="467" t="s">
        <v>17</v>
      </c>
      <c r="F64" s="243">
        <v>6.2</v>
      </c>
      <c r="G64" s="243">
        <v>132.80000000000001</v>
      </c>
      <c r="H64" s="243">
        <v>150.4</v>
      </c>
      <c r="I64" s="243">
        <v>150.4</v>
      </c>
      <c r="J64" s="735" t="s">
        <v>698</v>
      </c>
      <c r="K64" s="725">
        <v>10</v>
      </c>
      <c r="L64" s="725">
        <v>12</v>
      </c>
      <c r="M64" s="725">
        <v>14</v>
      </c>
    </row>
    <row r="65" spans="1:13" ht="20.25" customHeight="1" x14ac:dyDescent="0.25">
      <c r="A65" s="722"/>
      <c r="B65" s="722"/>
      <c r="C65" s="722"/>
      <c r="D65" s="637"/>
      <c r="E65" s="270" t="s">
        <v>1</v>
      </c>
      <c r="F65" s="242">
        <v>0</v>
      </c>
      <c r="G65" s="242">
        <v>2</v>
      </c>
      <c r="H65" s="242">
        <v>2</v>
      </c>
      <c r="I65" s="242">
        <v>2</v>
      </c>
      <c r="J65" s="735"/>
      <c r="K65" s="725"/>
      <c r="L65" s="725"/>
      <c r="M65" s="725"/>
    </row>
    <row r="66" spans="1:13" ht="20.25" customHeight="1" x14ac:dyDescent="0.25">
      <c r="A66" s="295" t="s">
        <v>151</v>
      </c>
      <c r="B66" s="295" t="s">
        <v>151</v>
      </c>
      <c r="C66" s="732" t="s">
        <v>142</v>
      </c>
      <c r="D66" s="733"/>
      <c r="E66" s="734"/>
      <c r="F66" s="69">
        <f>SUM(F45:F65)</f>
        <v>4217.2</v>
      </c>
      <c r="G66" s="69">
        <f t="shared" ref="G66:I66" si="3">SUM(G45:G65)</f>
        <v>4274.2</v>
      </c>
      <c r="H66" s="69">
        <f t="shared" si="3"/>
        <v>5210.6999999999989</v>
      </c>
      <c r="I66" s="69">
        <f t="shared" si="3"/>
        <v>5425.6999999999989</v>
      </c>
      <c r="J66" s="198"/>
      <c r="K66" s="318"/>
      <c r="L66" s="318"/>
      <c r="M66" s="318"/>
    </row>
    <row r="67" spans="1:13" s="217" customFormat="1" ht="24.75" customHeight="1" x14ac:dyDescent="0.25">
      <c r="A67" s="51" t="s">
        <v>151</v>
      </c>
      <c r="B67" s="51" t="s">
        <v>152</v>
      </c>
      <c r="C67" s="723" t="s">
        <v>903</v>
      </c>
      <c r="D67" s="724"/>
      <c r="E67" s="724"/>
      <c r="F67" s="724"/>
      <c r="G67" s="724"/>
      <c r="H67" s="724"/>
      <c r="I67" s="724"/>
      <c r="J67" s="724"/>
      <c r="K67" s="724"/>
      <c r="L67" s="724"/>
      <c r="M67" s="453"/>
    </row>
    <row r="68" spans="1:13" ht="24.75" customHeight="1" x14ac:dyDescent="0.25">
      <c r="A68" s="685" t="s">
        <v>151</v>
      </c>
      <c r="B68" s="693" t="s">
        <v>152</v>
      </c>
      <c r="C68" s="693" t="s">
        <v>150</v>
      </c>
      <c r="D68" s="621" t="s">
        <v>270</v>
      </c>
      <c r="E68" s="481" t="s">
        <v>1</v>
      </c>
      <c r="F68" s="242">
        <v>1280.2</v>
      </c>
      <c r="G68" s="242">
        <v>1379.8</v>
      </c>
      <c r="H68" s="242">
        <v>1699</v>
      </c>
      <c r="I68" s="242">
        <v>1818</v>
      </c>
      <c r="J68" s="737" t="s">
        <v>701</v>
      </c>
      <c r="K68" s="602" t="s">
        <v>847</v>
      </c>
      <c r="L68" s="602" t="s">
        <v>847</v>
      </c>
      <c r="M68" s="602" t="s">
        <v>847</v>
      </c>
    </row>
    <row r="69" spans="1:13" ht="24.75" customHeight="1" x14ac:dyDescent="0.25">
      <c r="A69" s="685"/>
      <c r="B69" s="693"/>
      <c r="C69" s="693"/>
      <c r="D69" s="621"/>
      <c r="E69" s="481" t="s">
        <v>17</v>
      </c>
      <c r="F69" s="242">
        <v>106.5</v>
      </c>
      <c r="G69" s="242">
        <v>136</v>
      </c>
      <c r="H69" s="242">
        <v>136</v>
      </c>
      <c r="I69" s="242">
        <v>136</v>
      </c>
      <c r="J69" s="738"/>
      <c r="K69" s="603"/>
      <c r="L69" s="603"/>
      <c r="M69" s="603"/>
    </row>
    <row r="70" spans="1:13" ht="24.75" customHeight="1" x14ac:dyDescent="0.25">
      <c r="A70" s="685"/>
      <c r="B70" s="693"/>
      <c r="C70" s="693"/>
      <c r="D70" s="621"/>
      <c r="E70" s="481" t="s">
        <v>21</v>
      </c>
      <c r="F70" s="242">
        <v>10</v>
      </c>
      <c r="G70" s="242">
        <v>13</v>
      </c>
      <c r="H70" s="242">
        <v>13</v>
      </c>
      <c r="I70" s="242">
        <v>13</v>
      </c>
      <c r="J70" s="739"/>
      <c r="K70" s="604"/>
      <c r="L70" s="604"/>
      <c r="M70" s="604"/>
    </row>
    <row r="71" spans="1:13" s="217" customFormat="1" ht="39" customHeight="1" x14ac:dyDescent="0.25">
      <c r="A71" s="741" t="s">
        <v>151</v>
      </c>
      <c r="B71" s="741" t="s">
        <v>152</v>
      </c>
      <c r="C71" s="741" t="s">
        <v>151</v>
      </c>
      <c r="D71" s="638" t="s">
        <v>840</v>
      </c>
      <c r="E71" s="166" t="s">
        <v>3</v>
      </c>
      <c r="F71" s="242">
        <v>97.8</v>
      </c>
      <c r="G71" s="242">
        <v>123.4</v>
      </c>
      <c r="H71" s="242">
        <v>100</v>
      </c>
      <c r="I71" s="242">
        <v>100</v>
      </c>
      <c r="J71" s="166" t="s">
        <v>295</v>
      </c>
      <c r="K71" s="166">
        <v>200</v>
      </c>
      <c r="L71" s="166">
        <v>200</v>
      </c>
      <c r="M71" s="166">
        <v>200</v>
      </c>
    </row>
    <row r="72" spans="1:13" s="217" customFormat="1" ht="39" customHeight="1" x14ac:dyDescent="0.25">
      <c r="A72" s="742"/>
      <c r="B72" s="742"/>
      <c r="C72" s="742"/>
      <c r="D72" s="643"/>
      <c r="E72" s="166" t="s">
        <v>17</v>
      </c>
      <c r="F72" s="242">
        <v>0</v>
      </c>
      <c r="G72" s="242">
        <v>45.9</v>
      </c>
      <c r="H72" s="242">
        <v>45.9</v>
      </c>
      <c r="I72" s="242">
        <v>45.9</v>
      </c>
      <c r="J72" s="166" t="s">
        <v>904</v>
      </c>
      <c r="K72" s="202">
        <v>1</v>
      </c>
      <c r="L72" s="202">
        <v>1</v>
      </c>
      <c r="M72" s="202">
        <v>1</v>
      </c>
    </row>
    <row r="73" spans="1:13" s="217" customFormat="1" ht="23.25" customHeight="1" x14ac:dyDescent="0.25">
      <c r="A73" s="602" t="s">
        <v>151</v>
      </c>
      <c r="B73" s="602" t="s">
        <v>152</v>
      </c>
      <c r="C73" s="602" t="s">
        <v>152</v>
      </c>
      <c r="D73" s="691" t="s">
        <v>841</v>
      </c>
      <c r="E73" s="166" t="s">
        <v>3</v>
      </c>
      <c r="F73" s="242">
        <v>111</v>
      </c>
      <c r="G73" s="242">
        <v>103</v>
      </c>
      <c r="H73" s="242">
        <v>103</v>
      </c>
      <c r="I73" s="242">
        <v>103</v>
      </c>
      <c r="J73" s="638" t="s">
        <v>295</v>
      </c>
      <c r="K73" s="661">
        <v>150</v>
      </c>
      <c r="L73" s="661">
        <v>150</v>
      </c>
      <c r="M73" s="661">
        <v>150</v>
      </c>
    </row>
    <row r="74" spans="1:13" s="217" customFormat="1" ht="19.5" customHeight="1" x14ac:dyDescent="0.25">
      <c r="A74" s="604"/>
      <c r="B74" s="604"/>
      <c r="C74" s="604"/>
      <c r="D74" s="748"/>
      <c r="E74" s="166" t="s">
        <v>1</v>
      </c>
      <c r="F74" s="46">
        <v>0</v>
      </c>
      <c r="G74" s="46">
        <v>103</v>
      </c>
      <c r="H74" s="46">
        <v>103</v>
      </c>
      <c r="I74" s="46">
        <v>103</v>
      </c>
      <c r="J74" s="749"/>
      <c r="K74" s="662"/>
      <c r="L74" s="662"/>
      <c r="M74" s="662"/>
    </row>
    <row r="75" spans="1:13" s="217" customFormat="1" ht="21" customHeight="1" x14ac:dyDescent="0.25">
      <c r="A75" s="602" t="s">
        <v>151</v>
      </c>
      <c r="B75" s="602" t="s">
        <v>152</v>
      </c>
      <c r="C75" s="602" t="s">
        <v>153</v>
      </c>
      <c r="D75" s="638" t="s">
        <v>444</v>
      </c>
      <c r="E75" s="166" t="s">
        <v>1</v>
      </c>
      <c r="F75" s="242">
        <v>75.2</v>
      </c>
      <c r="G75" s="242">
        <v>117.1</v>
      </c>
      <c r="H75" s="242">
        <v>130</v>
      </c>
      <c r="I75" s="242">
        <v>140</v>
      </c>
      <c r="J75" s="638" t="s">
        <v>530</v>
      </c>
      <c r="K75" s="661" t="s">
        <v>806</v>
      </c>
      <c r="L75" s="661" t="s">
        <v>806</v>
      </c>
      <c r="M75" s="661" t="s">
        <v>806</v>
      </c>
    </row>
    <row r="76" spans="1:13" s="217" customFormat="1" ht="19.5" customHeight="1" x14ac:dyDescent="0.25">
      <c r="A76" s="604"/>
      <c r="B76" s="604"/>
      <c r="C76" s="604"/>
      <c r="D76" s="643"/>
      <c r="E76" s="166" t="s">
        <v>17</v>
      </c>
      <c r="F76" s="242">
        <v>134.6</v>
      </c>
      <c r="G76" s="242">
        <v>160.69999999999999</v>
      </c>
      <c r="H76" s="242">
        <v>160.69999999999999</v>
      </c>
      <c r="I76" s="242">
        <v>160.69999999999999</v>
      </c>
      <c r="J76" s="643"/>
      <c r="K76" s="662"/>
      <c r="L76" s="662"/>
      <c r="M76" s="662"/>
    </row>
    <row r="77" spans="1:13" s="217" customFormat="1" ht="59.25" customHeight="1" x14ac:dyDescent="0.25">
      <c r="A77" s="258" t="s">
        <v>151</v>
      </c>
      <c r="B77" s="258" t="s">
        <v>152</v>
      </c>
      <c r="C77" s="258" t="s">
        <v>154</v>
      </c>
      <c r="D77" s="236" t="s">
        <v>846</v>
      </c>
      <c r="E77" s="166" t="s">
        <v>1</v>
      </c>
      <c r="F77" s="242">
        <v>13.5</v>
      </c>
      <c r="G77" s="242">
        <v>18.399999999999999</v>
      </c>
      <c r="H77" s="242">
        <v>18.399999999999999</v>
      </c>
      <c r="I77" s="242">
        <v>18.399999999999999</v>
      </c>
      <c r="J77" s="236" t="s">
        <v>842</v>
      </c>
      <c r="K77" s="268">
        <v>100</v>
      </c>
      <c r="L77" s="268">
        <v>100</v>
      </c>
      <c r="M77" s="268">
        <v>100</v>
      </c>
    </row>
    <row r="78" spans="1:13" s="217" customFormat="1" ht="59.25" customHeight="1" x14ac:dyDescent="0.25">
      <c r="A78" s="258" t="s">
        <v>151</v>
      </c>
      <c r="B78" s="258" t="s">
        <v>152</v>
      </c>
      <c r="C78" s="258" t="s">
        <v>155</v>
      </c>
      <c r="D78" s="236" t="s">
        <v>845</v>
      </c>
      <c r="E78" s="166" t="s">
        <v>1</v>
      </c>
      <c r="F78" s="242">
        <v>0</v>
      </c>
      <c r="G78" s="242">
        <v>10</v>
      </c>
      <c r="H78" s="242">
        <v>10</v>
      </c>
      <c r="I78" s="242">
        <v>10</v>
      </c>
      <c r="J78" s="236" t="s">
        <v>843</v>
      </c>
      <c r="K78" s="268">
        <v>5</v>
      </c>
      <c r="L78" s="268">
        <v>5</v>
      </c>
      <c r="M78" s="268">
        <v>5</v>
      </c>
    </row>
    <row r="79" spans="1:13" s="217" customFormat="1" ht="96" customHeight="1" x14ac:dyDescent="0.25">
      <c r="A79" s="266" t="s">
        <v>151</v>
      </c>
      <c r="B79" s="264" t="s">
        <v>152</v>
      </c>
      <c r="C79" s="264" t="s">
        <v>156</v>
      </c>
      <c r="D79" s="198" t="s">
        <v>844</v>
      </c>
      <c r="E79" s="198" t="s">
        <v>17</v>
      </c>
      <c r="F79" s="509">
        <v>828.8</v>
      </c>
      <c r="G79" s="509">
        <v>1008.1</v>
      </c>
      <c r="H79" s="509">
        <v>1008.1</v>
      </c>
      <c r="I79" s="480">
        <v>1008.1</v>
      </c>
      <c r="J79" s="198" t="s">
        <v>691</v>
      </c>
      <c r="K79" s="359" t="s">
        <v>568</v>
      </c>
      <c r="L79" s="359" t="s">
        <v>568</v>
      </c>
      <c r="M79" s="359" t="s">
        <v>568</v>
      </c>
    </row>
    <row r="80" spans="1:13" s="217" customFormat="1" ht="31.5" customHeight="1" x14ac:dyDescent="0.25">
      <c r="A80" s="741" t="s">
        <v>151</v>
      </c>
      <c r="B80" s="741" t="s">
        <v>152</v>
      </c>
      <c r="C80" s="741" t="s">
        <v>157</v>
      </c>
      <c r="D80" s="743" t="s">
        <v>290</v>
      </c>
      <c r="E80" s="395" t="s">
        <v>17</v>
      </c>
      <c r="F80" s="456">
        <v>153.1</v>
      </c>
      <c r="G80" s="456">
        <v>190.1</v>
      </c>
      <c r="H80" s="456">
        <v>190.1</v>
      </c>
      <c r="I80" s="456">
        <v>190.1</v>
      </c>
      <c r="J80" s="744" t="s">
        <v>873</v>
      </c>
      <c r="K80" s="746">
        <v>13</v>
      </c>
      <c r="L80" s="746">
        <v>13</v>
      </c>
      <c r="M80" s="740">
        <v>13</v>
      </c>
    </row>
    <row r="81" spans="1:13" s="217" customFormat="1" ht="36" customHeight="1" x14ac:dyDescent="0.25">
      <c r="A81" s="742"/>
      <c r="B81" s="742"/>
      <c r="C81" s="742"/>
      <c r="D81" s="743"/>
      <c r="E81" s="395" t="s">
        <v>1</v>
      </c>
      <c r="F81" s="456">
        <v>51.2</v>
      </c>
      <c r="G81" s="456">
        <v>59.1</v>
      </c>
      <c r="H81" s="456">
        <v>59.1</v>
      </c>
      <c r="I81" s="456">
        <v>59.1</v>
      </c>
      <c r="J81" s="745"/>
      <c r="K81" s="747"/>
      <c r="L81" s="747"/>
      <c r="M81" s="740"/>
    </row>
    <row r="82" spans="1:13" s="217" customFormat="1" ht="23.25" customHeight="1" x14ac:dyDescent="0.25">
      <c r="A82" s="295" t="s">
        <v>151</v>
      </c>
      <c r="B82" s="295" t="s">
        <v>150</v>
      </c>
      <c r="C82" s="686" t="s">
        <v>142</v>
      </c>
      <c r="D82" s="686"/>
      <c r="E82" s="686"/>
      <c r="F82" s="84">
        <f>SUM(F68:F81)</f>
        <v>2861.8999999999996</v>
      </c>
      <c r="G82" s="84">
        <f>SUM(G68:G81)</f>
        <v>3467.6</v>
      </c>
      <c r="H82" s="84">
        <f>SUM(H68:H81)</f>
        <v>3776.2999999999997</v>
      </c>
      <c r="I82" s="84">
        <f>SUM(I68:I81)</f>
        <v>3905.2999999999997</v>
      </c>
      <c r="J82" s="166"/>
      <c r="K82" s="166"/>
      <c r="L82" s="166"/>
      <c r="M82" s="166"/>
    </row>
    <row r="83" spans="1:13" ht="16.5" customHeight="1" x14ac:dyDescent="0.25">
      <c r="A83" s="105" t="s">
        <v>151</v>
      </c>
      <c r="B83" s="694" t="s">
        <v>109</v>
      </c>
      <c r="C83" s="694"/>
      <c r="D83" s="694"/>
      <c r="E83" s="694"/>
      <c r="F83" s="84">
        <f>+F82+F66+F43</f>
        <v>7519.0999999999995</v>
      </c>
      <c r="G83" s="84">
        <f>+G82+G66+G43</f>
        <v>8272.5999999999985</v>
      </c>
      <c r="H83" s="84">
        <f>+H82+H66+H43</f>
        <v>9577.7999999999975</v>
      </c>
      <c r="I83" s="84">
        <f>+I82+I66+I43</f>
        <v>9981.7999999999975</v>
      </c>
      <c r="J83" s="204"/>
      <c r="K83" s="321"/>
      <c r="L83" s="321"/>
      <c r="M83" s="321"/>
    </row>
    <row r="84" spans="1:13" ht="18.75" customHeight="1" x14ac:dyDescent="0.25">
      <c r="A84" s="105" t="s">
        <v>152</v>
      </c>
      <c r="B84" s="719" t="s">
        <v>445</v>
      </c>
      <c r="C84" s="720"/>
      <c r="D84" s="720"/>
      <c r="E84" s="720"/>
      <c r="F84" s="720"/>
      <c r="G84" s="720"/>
      <c r="H84" s="720"/>
      <c r="I84" s="720"/>
      <c r="J84" s="721"/>
      <c r="K84" s="204"/>
      <c r="L84" s="204"/>
      <c r="M84" s="204"/>
    </row>
    <row r="85" spans="1:13" ht="21.75" customHeight="1" x14ac:dyDescent="0.25">
      <c r="A85" s="105" t="s">
        <v>152</v>
      </c>
      <c r="B85" s="259" t="s">
        <v>150</v>
      </c>
      <c r="C85" s="719" t="s">
        <v>179</v>
      </c>
      <c r="D85" s="720"/>
      <c r="E85" s="720"/>
      <c r="F85" s="720"/>
      <c r="G85" s="720"/>
      <c r="H85" s="720"/>
      <c r="I85" s="720"/>
      <c r="J85" s="721"/>
      <c r="K85" s="204"/>
      <c r="L85" s="204"/>
      <c r="M85" s="204"/>
    </row>
    <row r="86" spans="1:13" ht="18.75" customHeight="1" x14ac:dyDescent="0.25">
      <c r="A86" s="687" t="s">
        <v>152</v>
      </c>
      <c r="B86" s="687" t="s">
        <v>150</v>
      </c>
      <c r="C86" s="687" t="s">
        <v>150</v>
      </c>
      <c r="D86" s="621" t="s">
        <v>224</v>
      </c>
      <c r="E86" s="240" t="s">
        <v>1</v>
      </c>
      <c r="F86" s="242">
        <v>150</v>
      </c>
      <c r="G86" s="242">
        <v>220</v>
      </c>
      <c r="H86" s="242">
        <v>200</v>
      </c>
      <c r="I86" s="242">
        <v>200</v>
      </c>
      <c r="J86" s="621" t="s">
        <v>225</v>
      </c>
      <c r="K86" s="691">
        <v>5</v>
      </c>
      <c r="L86" s="691">
        <v>5</v>
      </c>
      <c r="M86" s="691">
        <v>5</v>
      </c>
    </row>
    <row r="87" spans="1:13" ht="19.5" customHeight="1" x14ac:dyDescent="0.25">
      <c r="A87" s="687"/>
      <c r="B87" s="687"/>
      <c r="C87" s="687"/>
      <c r="D87" s="621"/>
      <c r="E87" s="240" t="s">
        <v>3</v>
      </c>
      <c r="F87" s="242">
        <v>0</v>
      </c>
      <c r="G87" s="242">
        <v>9.8000000000000007</v>
      </c>
      <c r="H87" s="242">
        <v>0</v>
      </c>
      <c r="I87" s="242">
        <v>0</v>
      </c>
      <c r="J87" s="621"/>
      <c r="K87" s="692"/>
      <c r="L87" s="692"/>
      <c r="M87" s="692"/>
    </row>
    <row r="88" spans="1:13" ht="45" customHeight="1" x14ac:dyDescent="0.25">
      <c r="A88" s="276" t="s">
        <v>152</v>
      </c>
      <c r="B88" s="276" t="s">
        <v>150</v>
      </c>
      <c r="C88" s="258" t="s">
        <v>151</v>
      </c>
      <c r="D88" s="240" t="s">
        <v>271</v>
      </c>
      <c r="E88" s="240" t="s">
        <v>1</v>
      </c>
      <c r="F88" s="242">
        <v>174.2</v>
      </c>
      <c r="G88" s="242">
        <v>150</v>
      </c>
      <c r="H88" s="242">
        <v>200</v>
      </c>
      <c r="I88" s="242">
        <v>200</v>
      </c>
      <c r="J88" s="240" t="s">
        <v>702</v>
      </c>
      <c r="K88" s="166">
        <v>100</v>
      </c>
      <c r="L88" s="166">
        <v>100</v>
      </c>
      <c r="M88" s="166">
        <v>100</v>
      </c>
    </row>
    <row r="89" spans="1:13" ht="45" customHeight="1" x14ac:dyDescent="0.25">
      <c r="A89" s="276" t="s">
        <v>152</v>
      </c>
      <c r="B89" s="276" t="s">
        <v>150</v>
      </c>
      <c r="C89" s="258" t="s">
        <v>152</v>
      </c>
      <c r="D89" s="240" t="s">
        <v>912</v>
      </c>
      <c r="E89" s="240" t="s">
        <v>1</v>
      </c>
      <c r="F89" s="242">
        <v>1.2</v>
      </c>
      <c r="G89" s="242">
        <v>15</v>
      </c>
      <c r="H89" s="242">
        <v>15</v>
      </c>
      <c r="I89" s="242">
        <v>15</v>
      </c>
      <c r="J89" s="240" t="s">
        <v>913</v>
      </c>
      <c r="K89" s="166">
        <v>100</v>
      </c>
      <c r="L89" s="166">
        <v>100</v>
      </c>
      <c r="M89" s="166">
        <v>100</v>
      </c>
    </row>
    <row r="90" spans="1:13" ht="33" customHeight="1" x14ac:dyDescent="0.25">
      <c r="A90" s="276" t="s">
        <v>152</v>
      </c>
      <c r="B90" s="276" t="s">
        <v>150</v>
      </c>
      <c r="C90" s="258" t="s">
        <v>153</v>
      </c>
      <c r="D90" s="240" t="s">
        <v>466</v>
      </c>
      <c r="E90" s="240" t="s">
        <v>1</v>
      </c>
      <c r="F90" s="242">
        <v>28.2</v>
      </c>
      <c r="G90" s="242">
        <v>42</v>
      </c>
      <c r="H90" s="242">
        <v>42</v>
      </c>
      <c r="I90" s="242">
        <v>42</v>
      </c>
      <c r="J90" s="240" t="s">
        <v>222</v>
      </c>
      <c r="K90" s="166">
        <v>2</v>
      </c>
      <c r="L90" s="166">
        <v>2</v>
      </c>
      <c r="M90" s="166">
        <v>2</v>
      </c>
    </row>
    <row r="91" spans="1:13" ht="33" customHeight="1" x14ac:dyDescent="0.25">
      <c r="A91" s="280" t="s">
        <v>152</v>
      </c>
      <c r="B91" s="280" t="s">
        <v>150</v>
      </c>
      <c r="C91" s="261" t="s">
        <v>154</v>
      </c>
      <c r="D91" s="239" t="s">
        <v>27</v>
      </c>
      <c r="E91" s="202" t="s">
        <v>17</v>
      </c>
      <c r="F91" s="465">
        <v>23.1</v>
      </c>
      <c r="G91" s="465">
        <v>37.5</v>
      </c>
      <c r="H91" s="465">
        <v>37.5</v>
      </c>
      <c r="I91" s="465">
        <v>37.5</v>
      </c>
      <c r="J91" s="485" t="s">
        <v>696</v>
      </c>
      <c r="K91" s="202">
        <v>6</v>
      </c>
      <c r="L91" s="202">
        <v>6</v>
      </c>
      <c r="M91" s="202">
        <v>6</v>
      </c>
    </row>
    <row r="92" spans="1:13" ht="18.75" customHeight="1" x14ac:dyDescent="0.25">
      <c r="A92" s="105" t="s">
        <v>152</v>
      </c>
      <c r="B92" s="105" t="s">
        <v>150</v>
      </c>
      <c r="C92" s="694" t="s">
        <v>142</v>
      </c>
      <c r="D92" s="694"/>
      <c r="E92" s="694"/>
      <c r="F92" s="84">
        <f>SUM(F86:F91)</f>
        <v>376.7</v>
      </c>
      <c r="G92" s="84">
        <f>SUM(G86:G91)</f>
        <v>474.3</v>
      </c>
      <c r="H92" s="84">
        <f>SUM(H86:H91)</f>
        <v>494.5</v>
      </c>
      <c r="I92" s="84">
        <f>SUM(I86:I91)</f>
        <v>494.5</v>
      </c>
      <c r="J92" s="201"/>
      <c r="K92" s="204"/>
      <c r="L92" s="204"/>
      <c r="M92" s="204"/>
    </row>
    <row r="93" spans="1:13" ht="18.75" customHeight="1" x14ac:dyDescent="0.25">
      <c r="A93" s="105" t="s">
        <v>152</v>
      </c>
      <c r="B93" s="694" t="s">
        <v>109</v>
      </c>
      <c r="C93" s="694"/>
      <c r="D93" s="694"/>
      <c r="E93" s="694"/>
      <c r="F93" s="84">
        <f>+F92</f>
        <v>376.7</v>
      </c>
      <c r="G93" s="84">
        <f t="shared" ref="G93:I93" si="4">+G92</f>
        <v>474.3</v>
      </c>
      <c r="H93" s="84">
        <f t="shared" si="4"/>
        <v>494.5</v>
      </c>
      <c r="I93" s="84">
        <f t="shared" si="4"/>
        <v>494.5</v>
      </c>
      <c r="J93" s="242"/>
      <c r="K93" s="197"/>
      <c r="L93" s="197"/>
      <c r="M93" s="197"/>
    </row>
    <row r="94" spans="1:13" ht="19.5" customHeight="1" x14ac:dyDescent="0.25">
      <c r="A94" s="715" t="s">
        <v>144</v>
      </c>
      <c r="B94" s="715"/>
      <c r="C94" s="715"/>
      <c r="D94" s="715"/>
      <c r="E94" s="715"/>
      <c r="F94" s="486">
        <f>+F93+F83+F38</f>
        <v>28133.100000000002</v>
      </c>
      <c r="G94" s="486">
        <f>+G93+G83+G38</f>
        <v>32790.299999999996</v>
      </c>
      <c r="H94" s="486">
        <f>+H93+H83+H38</f>
        <v>34376.499999999993</v>
      </c>
      <c r="I94" s="486">
        <f>+I93+I83+I38</f>
        <v>34865.499999999993</v>
      </c>
      <c r="J94" s="351"/>
      <c r="K94" s="487"/>
      <c r="L94" s="487"/>
      <c r="M94" s="487"/>
    </row>
    <row r="95" spans="1:13" ht="14.25" customHeight="1" x14ac:dyDescent="0.25">
      <c r="A95" s="686" t="s">
        <v>165</v>
      </c>
      <c r="B95" s="686"/>
      <c r="C95" s="686"/>
      <c r="D95" s="686"/>
      <c r="E95" s="686"/>
      <c r="F95" s="510">
        <f>+F94-F96-F103</f>
        <v>0</v>
      </c>
      <c r="G95" s="510">
        <f t="shared" ref="G95:I95" si="5">+G94-G96-G103</f>
        <v>0</v>
      </c>
      <c r="H95" s="510">
        <f t="shared" si="5"/>
        <v>0</v>
      </c>
      <c r="I95" s="510">
        <f t="shared" si="5"/>
        <v>0</v>
      </c>
      <c r="J95" s="351"/>
      <c r="K95" s="487"/>
      <c r="L95" s="487"/>
      <c r="M95" s="487"/>
    </row>
    <row r="96" spans="1:13" ht="17.25" customHeight="1" x14ac:dyDescent="0.25">
      <c r="A96" s="714" t="s">
        <v>19</v>
      </c>
      <c r="B96" s="714"/>
      <c r="C96" s="714"/>
      <c r="D96" s="714"/>
      <c r="E96" s="714"/>
      <c r="F96" s="488">
        <f t="shared" ref="F96:I96" si="6">SUM(F97:F102)</f>
        <v>14004.900000000001</v>
      </c>
      <c r="G96" s="488">
        <f t="shared" si="6"/>
        <v>17868.800000000003</v>
      </c>
      <c r="H96" s="488">
        <f t="shared" si="6"/>
        <v>19385.400000000001</v>
      </c>
      <c r="I96" s="488">
        <f t="shared" si="6"/>
        <v>19814.400000000001</v>
      </c>
      <c r="J96" s="351"/>
      <c r="K96" s="487"/>
      <c r="L96" s="487"/>
      <c r="M96" s="487"/>
    </row>
    <row r="97" spans="1:13" ht="12.75" customHeight="1" x14ac:dyDescent="0.25">
      <c r="A97" s="684" t="s">
        <v>208</v>
      </c>
      <c r="B97" s="684"/>
      <c r="C97" s="684"/>
      <c r="D97" s="684"/>
      <c r="E97" s="684"/>
      <c r="F97" s="108">
        <f>+F90+F88+F86+F78+F77+F75+F74+F68+F65+F62+F59+F58+F57+F54+F51+F48+F45+F42+F41+F36+F35+F34+F33+F32+F31+F26+F17+F16+F13+F81+F89</f>
        <v>8197.3000000000011</v>
      </c>
      <c r="G97" s="108">
        <f t="shared" ref="G97:I97" si="7">+G90+G88+G86+G78+G77+G75+G74+G68+G65+G62+G59+G58+G57+G54+G51+G48+G45+G42+G41+G36+G35+G34+G33+G32+G31+G26+G17+G16+G13+G81+G89</f>
        <v>13027.200000000003</v>
      </c>
      <c r="H97" s="108">
        <f t="shared" si="7"/>
        <v>14018.300000000001</v>
      </c>
      <c r="I97" s="108">
        <f t="shared" si="7"/>
        <v>14397.300000000001</v>
      </c>
      <c r="J97" s="351"/>
      <c r="K97" s="487"/>
      <c r="L97" s="487"/>
      <c r="M97" s="487"/>
    </row>
    <row r="98" spans="1:13" ht="15" customHeight="1" x14ac:dyDescent="0.25">
      <c r="A98" s="684" t="s">
        <v>209</v>
      </c>
      <c r="B98" s="684"/>
      <c r="C98" s="684"/>
      <c r="D98" s="684"/>
      <c r="E98" s="684"/>
      <c r="F98" s="108">
        <f>+F91+F79+F76+F69+F64+F63+F61+F55+F52+F49+F46+F28+F27+F25+F24+F23+F22+F19+F14+F12+F80+F72</f>
        <v>5065.8</v>
      </c>
      <c r="G98" s="108">
        <f>+G91+G79+G76+G69+G64+G63+G61+G55+G52+G49+G46+G28+G27+G25+G24+G23+G22+G19+G14+G12+G80+G72</f>
        <v>3916.1999999999994</v>
      </c>
      <c r="H98" s="108">
        <f>+H91+H79+H76+H69+H64+H63+H61+H55+H52+H49+H46+H28+H27+H25+H24+H23+H22+H19+H14+H12+H80+H72</f>
        <v>4426.3999999999996</v>
      </c>
      <c r="I98" s="108">
        <f>+I91+I79+I76+I69+I64+I63+I61+I55+I52+I49+I46+I28+I27+I25+I24+I23+I22+I19+I14+I12+I80+I72</f>
        <v>4446.3999999999996</v>
      </c>
      <c r="J98" s="351"/>
      <c r="K98" s="487"/>
      <c r="L98" s="487"/>
      <c r="M98" s="487"/>
    </row>
    <row r="99" spans="1:13" ht="12.75" customHeight="1" x14ac:dyDescent="0.25">
      <c r="A99" s="684" t="s">
        <v>210</v>
      </c>
      <c r="B99" s="684"/>
      <c r="C99" s="684"/>
      <c r="D99" s="684"/>
      <c r="E99" s="684"/>
      <c r="F99" s="108"/>
      <c r="G99" s="108"/>
      <c r="H99" s="108"/>
      <c r="I99" s="108"/>
      <c r="J99" s="351"/>
      <c r="K99" s="487"/>
      <c r="L99" s="487"/>
      <c r="M99" s="487"/>
    </row>
    <row r="100" spans="1:13" ht="12.75" customHeight="1" x14ac:dyDescent="0.25">
      <c r="A100" s="684" t="s">
        <v>211</v>
      </c>
      <c r="B100" s="684"/>
      <c r="C100" s="684"/>
      <c r="D100" s="684"/>
      <c r="E100" s="684"/>
      <c r="F100" s="108">
        <f>+F70+F56+F53+F50+F47</f>
        <v>741.80000000000007</v>
      </c>
      <c r="G100" s="108">
        <f>+G70+G56+G53+G50+G47</f>
        <v>925.40000000000009</v>
      </c>
      <c r="H100" s="108">
        <f>+H70+H56+H53+H50+H47</f>
        <v>940.7</v>
      </c>
      <c r="I100" s="108">
        <f>+I70+I56+I53+I50+I47</f>
        <v>970.7</v>
      </c>
      <c r="J100" s="351"/>
      <c r="K100" s="487"/>
      <c r="L100" s="487"/>
      <c r="M100" s="487"/>
    </row>
    <row r="101" spans="1:13" ht="12.75" customHeight="1" x14ac:dyDescent="0.25">
      <c r="A101" s="684" t="s">
        <v>212</v>
      </c>
      <c r="B101" s="684"/>
      <c r="C101" s="684"/>
      <c r="D101" s="684"/>
      <c r="E101" s="684"/>
      <c r="F101" s="108"/>
      <c r="G101" s="108"/>
      <c r="H101" s="108"/>
      <c r="I101" s="108"/>
      <c r="J101" s="351"/>
      <c r="K101" s="487"/>
      <c r="L101" s="487"/>
      <c r="M101" s="487"/>
    </row>
    <row r="102" spans="1:13" ht="12.75" customHeight="1" x14ac:dyDescent="0.25">
      <c r="A102" s="684" t="s">
        <v>213</v>
      </c>
      <c r="B102" s="684"/>
      <c r="C102" s="684"/>
      <c r="D102" s="684"/>
      <c r="E102" s="684"/>
      <c r="F102" s="108"/>
      <c r="G102" s="108"/>
      <c r="H102" s="108"/>
      <c r="I102" s="108"/>
      <c r="J102" s="351"/>
      <c r="K102" s="487"/>
      <c r="L102" s="487"/>
      <c r="M102" s="487"/>
    </row>
    <row r="103" spans="1:13" ht="15.75" customHeight="1" x14ac:dyDescent="0.25">
      <c r="A103" s="727" t="s">
        <v>18</v>
      </c>
      <c r="B103" s="727"/>
      <c r="C103" s="727"/>
      <c r="D103" s="727"/>
      <c r="E103" s="727"/>
      <c r="F103" s="488">
        <f t="shared" ref="F103:I103" si="8">SUM(F104:F107)</f>
        <v>14128.2</v>
      </c>
      <c r="G103" s="488">
        <f t="shared" si="8"/>
        <v>14921.500000000002</v>
      </c>
      <c r="H103" s="488">
        <f t="shared" si="8"/>
        <v>14991.1</v>
      </c>
      <c r="I103" s="488">
        <f t="shared" si="8"/>
        <v>15051.1</v>
      </c>
      <c r="J103" s="351"/>
      <c r="K103" s="487"/>
      <c r="L103" s="487"/>
      <c r="M103" s="487"/>
    </row>
    <row r="104" spans="1:13" ht="12.75" customHeight="1" x14ac:dyDescent="0.25">
      <c r="A104" s="684" t="s">
        <v>214</v>
      </c>
      <c r="B104" s="684"/>
      <c r="C104" s="684"/>
      <c r="D104" s="684"/>
      <c r="E104" s="684"/>
      <c r="F104" s="108">
        <f>+F87+F71+F73+F60</f>
        <v>228.8</v>
      </c>
      <c r="G104" s="108">
        <f>+G87+G71+G73+G60</f>
        <v>336.20000000000005</v>
      </c>
      <c r="H104" s="108">
        <f>+H87+H71+H73+H60</f>
        <v>303</v>
      </c>
      <c r="I104" s="108">
        <f>+I87+I71+I73+I60</f>
        <v>303</v>
      </c>
      <c r="J104" s="351"/>
      <c r="K104" s="487"/>
      <c r="L104" s="487"/>
      <c r="M104" s="487"/>
    </row>
    <row r="105" spans="1:13" ht="12.75" customHeight="1" x14ac:dyDescent="0.25">
      <c r="A105" s="684" t="s">
        <v>215</v>
      </c>
      <c r="B105" s="684"/>
      <c r="C105" s="684"/>
      <c r="D105" s="684"/>
      <c r="E105" s="684"/>
      <c r="F105" s="108">
        <f>+F21+F20+F18</f>
        <v>13899.400000000001</v>
      </c>
      <c r="G105" s="108">
        <f t="shared" ref="G105:I105" si="9">+G21+G20+G18</f>
        <v>14585.300000000001</v>
      </c>
      <c r="H105" s="108">
        <f t="shared" si="9"/>
        <v>14688.1</v>
      </c>
      <c r="I105" s="108">
        <f t="shared" si="9"/>
        <v>14748.1</v>
      </c>
      <c r="J105" s="351"/>
      <c r="K105" s="487"/>
      <c r="L105" s="487"/>
      <c r="M105" s="487"/>
    </row>
    <row r="106" spans="1:13" ht="12.75" customHeight="1" x14ac:dyDescent="0.25">
      <c r="A106" s="684" t="s">
        <v>216</v>
      </c>
      <c r="B106" s="684"/>
      <c r="C106" s="684"/>
      <c r="D106" s="684"/>
      <c r="E106" s="684"/>
      <c r="F106" s="108"/>
      <c r="G106" s="108"/>
      <c r="H106" s="108"/>
      <c r="I106" s="108"/>
      <c r="J106" s="351"/>
      <c r="K106" s="487"/>
      <c r="L106" s="487"/>
      <c r="M106" s="487"/>
    </row>
    <row r="107" spans="1:13" ht="12.75" customHeight="1" x14ac:dyDescent="0.25">
      <c r="A107" s="684" t="s">
        <v>217</v>
      </c>
      <c r="B107" s="684"/>
      <c r="C107" s="684"/>
      <c r="D107" s="684"/>
      <c r="E107" s="684"/>
      <c r="F107" s="108"/>
      <c r="G107" s="108"/>
      <c r="H107" s="108"/>
      <c r="I107" s="108"/>
      <c r="J107" s="351"/>
      <c r="K107" s="487"/>
      <c r="L107" s="487"/>
      <c r="M107" s="487"/>
    </row>
  </sheetData>
  <mergeCells count="163">
    <mergeCell ref="M73:M74"/>
    <mergeCell ref="M68:M70"/>
    <mergeCell ref="C66:E66"/>
    <mergeCell ref="J68:J70"/>
    <mergeCell ref="K68:K70"/>
    <mergeCell ref="L68:L70"/>
    <mergeCell ref="D68:D70"/>
    <mergeCell ref="M80:M81"/>
    <mergeCell ref="C80:C81"/>
    <mergeCell ref="D75:D76"/>
    <mergeCell ref="J75:J76"/>
    <mergeCell ref="K75:K76"/>
    <mergeCell ref="L75:L76"/>
    <mergeCell ref="D80:D81"/>
    <mergeCell ref="J80:J81"/>
    <mergeCell ref="K80:K81"/>
    <mergeCell ref="L80:L81"/>
    <mergeCell ref="D71:D72"/>
    <mergeCell ref="C71:C72"/>
    <mergeCell ref="M75:M76"/>
    <mergeCell ref="C73:C74"/>
    <mergeCell ref="D73:D74"/>
    <mergeCell ref="J73:J74"/>
    <mergeCell ref="K73:K74"/>
    <mergeCell ref="L73:L74"/>
    <mergeCell ref="J1:M1"/>
    <mergeCell ref="A107:E107"/>
    <mergeCell ref="A101:E101"/>
    <mergeCell ref="A99:E99"/>
    <mergeCell ref="A103:E103"/>
    <mergeCell ref="A97:E97"/>
    <mergeCell ref="A105:E105"/>
    <mergeCell ref="B93:E93"/>
    <mergeCell ref="A98:E98"/>
    <mergeCell ref="C85:J85"/>
    <mergeCell ref="B83:E83"/>
    <mergeCell ref="M61:M62"/>
    <mergeCell ref="M45:M49"/>
    <mergeCell ref="K3:M3"/>
    <mergeCell ref="A95:E95"/>
    <mergeCell ref="A14:A15"/>
    <mergeCell ref="E14:E15"/>
    <mergeCell ref="M18:M19"/>
    <mergeCell ref="C40:L40"/>
    <mergeCell ref="C43:E43"/>
    <mergeCell ref="J64:J65"/>
    <mergeCell ref="K64:K65"/>
    <mergeCell ref="M64:M65"/>
    <mergeCell ref="D48:D50"/>
    <mergeCell ref="A106:E106"/>
    <mergeCell ref="A96:E96"/>
    <mergeCell ref="J59:J60"/>
    <mergeCell ref="K59:K60"/>
    <mergeCell ref="M86:M87"/>
    <mergeCell ref="K86:K87"/>
    <mergeCell ref="J86:J87"/>
    <mergeCell ref="M59:M60"/>
    <mergeCell ref="A94:E94"/>
    <mergeCell ref="A61:A62"/>
    <mergeCell ref="K61:K62"/>
    <mergeCell ref="B84:J84"/>
    <mergeCell ref="C92:E92"/>
    <mergeCell ref="A68:A70"/>
    <mergeCell ref="A86:A87"/>
    <mergeCell ref="B59:B60"/>
    <mergeCell ref="A59:A60"/>
    <mergeCell ref="B64:B65"/>
    <mergeCell ref="A64:A65"/>
    <mergeCell ref="C67:L67"/>
    <mergeCell ref="L64:L65"/>
    <mergeCell ref="A75:A76"/>
    <mergeCell ref="B75:B76"/>
    <mergeCell ref="C75:C76"/>
    <mergeCell ref="M6:M8"/>
    <mergeCell ref="K6:K8"/>
    <mergeCell ref="G4:G8"/>
    <mergeCell ref="F4:F8"/>
    <mergeCell ref="F14:F15"/>
    <mergeCell ref="J4:M4"/>
    <mergeCell ref="M12:M13"/>
    <mergeCell ref="C11:J11"/>
    <mergeCell ref="K12:K13"/>
    <mergeCell ref="C14:C15"/>
    <mergeCell ref="J12:J13"/>
    <mergeCell ref="H4:H8"/>
    <mergeCell ref="H14:H15"/>
    <mergeCell ref="E4:E8"/>
    <mergeCell ref="C4:C8"/>
    <mergeCell ref="J5:J8"/>
    <mergeCell ref="I4:I8"/>
    <mergeCell ref="D14:D15"/>
    <mergeCell ref="G14:G15"/>
    <mergeCell ref="I14:I15"/>
    <mergeCell ref="C12:C13"/>
    <mergeCell ref="B4:B8"/>
    <mergeCell ref="D4:D8"/>
    <mergeCell ref="B14:B15"/>
    <mergeCell ref="A2:M2"/>
    <mergeCell ref="L6:L8"/>
    <mergeCell ref="L12:L13"/>
    <mergeCell ref="L18:L19"/>
    <mergeCell ref="C61:C62"/>
    <mergeCell ref="D61:D62"/>
    <mergeCell ref="C29:E29"/>
    <mergeCell ref="A9:J9"/>
    <mergeCell ref="A4:A8"/>
    <mergeCell ref="A45:A47"/>
    <mergeCell ref="B48:B50"/>
    <mergeCell ref="B45:B47"/>
    <mergeCell ref="D45:D47"/>
    <mergeCell ref="C44:J44"/>
    <mergeCell ref="J45:J50"/>
    <mergeCell ref="C37:E37"/>
    <mergeCell ref="K18:K19"/>
    <mergeCell ref="B51:B53"/>
    <mergeCell ref="C59:C60"/>
    <mergeCell ref="B54:B56"/>
    <mergeCell ref="D54:D56"/>
    <mergeCell ref="D18:D19"/>
    <mergeCell ref="C18:C19"/>
    <mergeCell ref="B18:B19"/>
    <mergeCell ref="A18:A19"/>
    <mergeCell ref="J18:J19"/>
    <mergeCell ref="B12:B13"/>
    <mergeCell ref="D12:D13"/>
    <mergeCell ref="A12:A13"/>
    <mergeCell ref="B10:J10"/>
    <mergeCell ref="L45:L49"/>
    <mergeCell ref="L59:L60"/>
    <mergeCell ref="L86:L87"/>
    <mergeCell ref="A100:E100"/>
    <mergeCell ref="C30:J30"/>
    <mergeCell ref="K45:K50"/>
    <mergeCell ref="A48:A50"/>
    <mergeCell ref="B68:B70"/>
    <mergeCell ref="C45:C47"/>
    <mergeCell ref="C68:C70"/>
    <mergeCell ref="C48:C50"/>
    <mergeCell ref="B38:E38"/>
    <mergeCell ref="A51:A53"/>
    <mergeCell ref="D51:D53"/>
    <mergeCell ref="B39:J39"/>
    <mergeCell ref="B61:B62"/>
    <mergeCell ref="J61:J62"/>
    <mergeCell ref="C54:C56"/>
    <mergeCell ref="D64:D65"/>
    <mergeCell ref="C64:C65"/>
    <mergeCell ref="L61:L62"/>
    <mergeCell ref="B71:B72"/>
    <mergeCell ref="A71:A72"/>
    <mergeCell ref="B80:B81"/>
    <mergeCell ref="A104:E104"/>
    <mergeCell ref="A54:A56"/>
    <mergeCell ref="D86:D87"/>
    <mergeCell ref="A102:E102"/>
    <mergeCell ref="C82:E82"/>
    <mergeCell ref="B86:B87"/>
    <mergeCell ref="C86:C87"/>
    <mergeCell ref="D59:D60"/>
    <mergeCell ref="C51:C53"/>
    <mergeCell ref="A80:A81"/>
    <mergeCell ref="A73:A74"/>
    <mergeCell ref="B73:B74"/>
  </mergeCells>
  <phoneticPr fontId="15" type="noConversion"/>
  <pageMargins left="0.19685039370078741" right="0.19685039370078741" top="0.51181102362204722" bottom="0.19685039370078741" header="0" footer="0"/>
  <pageSetup paperSize="9" scale="9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66"/>
  <sheetViews>
    <sheetView zoomScale="85" zoomScaleNormal="85" workbookViewId="0">
      <pane ySplit="8" topLeftCell="A9" activePane="bottomLeft" state="frozen"/>
      <selection activeCell="F27" sqref="F27"/>
      <selection pane="bottomLeft" activeCell="P16" sqref="P16"/>
    </sheetView>
  </sheetViews>
  <sheetFormatPr defaultColWidth="9.109375" defaultRowHeight="13.2" x14ac:dyDescent="0.25"/>
  <cols>
    <col min="1" max="1" width="3.5546875" style="299" customWidth="1"/>
    <col min="2" max="2" width="3.88671875" style="299" customWidth="1"/>
    <col min="3" max="3" width="4.33203125" style="300" customWidth="1"/>
    <col min="4" max="4" width="44" style="299" customWidth="1"/>
    <col min="5" max="5" width="6.5546875" style="301" customWidth="1"/>
    <col min="6" max="6" width="12.5546875" style="103" customWidth="1"/>
    <col min="7" max="9" width="11.88671875" style="103" customWidth="1"/>
    <col min="10" max="10" width="32.5546875" style="103" customWidth="1"/>
    <col min="11" max="11" width="7.109375" style="133" customWidth="1"/>
    <col min="12" max="12" width="8.6640625" style="133" customWidth="1"/>
    <col min="13" max="13" width="8.109375" style="133" customWidth="1"/>
    <col min="14" max="16384" width="9.109375" style="6"/>
  </cols>
  <sheetData>
    <row r="1" spans="1:13" x14ac:dyDescent="0.25">
      <c r="J1" s="750" t="s">
        <v>894</v>
      </c>
      <c r="K1" s="750"/>
      <c r="L1" s="750"/>
      <c r="M1" s="750"/>
    </row>
    <row r="2" spans="1:13" ht="23.25" customHeight="1" x14ac:dyDescent="0.25">
      <c r="A2" s="776" t="s">
        <v>735</v>
      </c>
      <c r="B2" s="776"/>
      <c r="C2" s="776"/>
      <c r="D2" s="776"/>
      <c r="E2" s="776"/>
      <c r="F2" s="776"/>
      <c r="G2" s="776"/>
      <c r="H2" s="776"/>
      <c r="I2" s="776"/>
      <c r="J2" s="776"/>
      <c r="K2" s="776"/>
      <c r="L2" s="776"/>
      <c r="M2" s="776"/>
    </row>
    <row r="3" spans="1:13" ht="20.25" customHeight="1" x14ac:dyDescent="0.25">
      <c r="A3" s="302"/>
      <c r="B3" s="302"/>
      <c r="C3" s="303"/>
      <c r="D3" s="302"/>
      <c r="E3" s="304"/>
      <c r="F3" s="302"/>
      <c r="G3" s="302"/>
      <c r="H3" s="302"/>
      <c r="I3" s="302"/>
      <c r="J3" s="778" t="s">
        <v>239</v>
      </c>
      <c r="K3" s="778"/>
      <c r="L3" s="778"/>
      <c r="M3" s="778"/>
    </row>
    <row r="4" spans="1:13" s="8" customFormat="1" ht="15" customHeight="1" x14ac:dyDescent="0.25">
      <c r="A4" s="702" t="s">
        <v>136</v>
      </c>
      <c r="B4" s="702" t="s">
        <v>137</v>
      </c>
      <c r="C4" s="702" t="s">
        <v>138</v>
      </c>
      <c r="D4" s="779" t="s">
        <v>139</v>
      </c>
      <c r="E4" s="702" t="s">
        <v>135</v>
      </c>
      <c r="F4" s="753" t="s">
        <v>892</v>
      </c>
      <c r="G4" s="753" t="s">
        <v>515</v>
      </c>
      <c r="H4" s="753" t="s">
        <v>561</v>
      </c>
      <c r="I4" s="753" t="s">
        <v>730</v>
      </c>
      <c r="J4" s="753" t="s">
        <v>140</v>
      </c>
      <c r="K4" s="753"/>
      <c r="L4" s="753"/>
      <c r="M4" s="753"/>
    </row>
    <row r="5" spans="1:13" s="8" customFormat="1" ht="13.5" hidden="1" customHeight="1" x14ac:dyDescent="0.25">
      <c r="A5" s="702"/>
      <c r="B5" s="702"/>
      <c r="C5" s="702"/>
      <c r="D5" s="779"/>
      <c r="E5" s="702"/>
      <c r="F5" s="753"/>
      <c r="G5" s="753"/>
      <c r="H5" s="753"/>
      <c r="I5" s="753"/>
      <c r="J5" s="753" t="s">
        <v>141</v>
      </c>
      <c r="K5" s="354"/>
      <c r="L5" s="354"/>
      <c r="M5" s="354"/>
    </row>
    <row r="6" spans="1:13" s="8" customFormat="1" ht="12" customHeight="1" x14ac:dyDescent="0.25">
      <c r="A6" s="702"/>
      <c r="B6" s="702"/>
      <c r="C6" s="702"/>
      <c r="D6" s="779"/>
      <c r="E6" s="702"/>
      <c r="F6" s="753"/>
      <c r="G6" s="753"/>
      <c r="H6" s="753"/>
      <c r="I6" s="753"/>
      <c r="J6" s="753"/>
      <c r="K6" s="777" t="s">
        <v>516</v>
      </c>
      <c r="L6" s="777" t="s">
        <v>562</v>
      </c>
      <c r="M6" s="777" t="s">
        <v>731</v>
      </c>
    </row>
    <row r="7" spans="1:13" s="8" customFormat="1" ht="69.75" customHeight="1" x14ac:dyDescent="0.25">
      <c r="A7" s="702"/>
      <c r="B7" s="702"/>
      <c r="C7" s="702"/>
      <c r="D7" s="779"/>
      <c r="E7" s="702"/>
      <c r="F7" s="753"/>
      <c r="G7" s="753"/>
      <c r="H7" s="753"/>
      <c r="I7" s="753"/>
      <c r="J7" s="753"/>
      <c r="K7" s="777"/>
      <c r="L7" s="777"/>
      <c r="M7" s="777"/>
    </row>
    <row r="8" spans="1:13" s="8" customFormat="1" ht="33" customHeight="1" x14ac:dyDescent="0.25">
      <c r="A8" s="702"/>
      <c r="B8" s="702"/>
      <c r="C8" s="702"/>
      <c r="D8" s="779"/>
      <c r="E8" s="702"/>
      <c r="F8" s="753"/>
      <c r="G8" s="753"/>
      <c r="H8" s="753"/>
      <c r="I8" s="753"/>
      <c r="J8" s="753"/>
      <c r="K8" s="777"/>
      <c r="L8" s="777"/>
      <c r="M8" s="777"/>
    </row>
    <row r="9" spans="1:13" s="8" customFormat="1" ht="27.75" customHeight="1" x14ac:dyDescent="0.25">
      <c r="A9" s="706" t="s">
        <v>654</v>
      </c>
      <c r="B9" s="706"/>
      <c r="C9" s="706"/>
      <c r="D9" s="706"/>
      <c r="E9" s="706"/>
      <c r="F9" s="706"/>
      <c r="G9" s="706"/>
      <c r="H9" s="706"/>
      <c r="I9" s="706"/>
      <c r="J9" s="706"/>
      <c r="K9" s="231"/>
      <c r="L9" s="231"/>
      <c r="M9" s="231"/>
    </row>
    <row r="10" spans="1:13" s="8" customFormat="1" ht="21" customHeight="1" x14ac:dyDescent="0.25">
      <c r="A10" s="105" t="s">
        <v>150</v>
      </c>
      <c r="B10" s="772" t="s">
        <v>407</v>
      </c>
      <c r="C10" s="772"/>
      <c r="D10" s="772"/>
      <c r="E10" s="772"/>
      <c r="F10" s="772"/>
      <c r="G10" s="772"/>
      <c r="H10" s="772"/>
      <c r="I10" s="772"/>
      <c r="J10" s="772"/>
      <c r="K10" s="232"/>
      <c r="L10" s="232"/>
      <c r="M10" s="232"/>
    </row>
    <row r="11" spans="1:13" s="8" customFormat="1" ht="23.25" customHeight="1" x14ac:dyDescent="0.25">
      <c r="A11" s="105" t="s">
        <v>150</v>
      </c>
      <c r="B11" s="259" t="s">
        <v>150</v>
      </c>
      <c r="C11" s="772" t="s">
        <v>408</v>
      </c>
      <c r="D11" s="772"/>
      <c r="E11" s="772"/>
      <c r="F11" s="772"/>
      <c r="G11" s="772"/>
      <c r="H11" s="772"/>
      <c r="I11" s="772"/>
      <c r="J11" s="772"/>
      <c r="K11" s="232"/>
      <c r="L11" s="232"/>
      <c r="M11" s="232"/>
    </row>
    <row r="12" spans="1:13" ht="34.5" customHeight="1" x14ac:dyDescent="0.25">
      <c r="A12" s="187" t="s">
        <v>150</v>
      </c>
      <c r="B12" s="187" t="s">
        <v>150</v>
      </c>
      <c r="C12" s="278" t="s">
        <v>150</v>
      </c>
      <c r="D12" s="187" t="s">
        <v>539</v>
      </c>
      <c r="E12" s="277" t="s">
        <v>1</v>
      </c>
      <c r="F12" s="136">
        <v>53.2</v>
      </c>
      <c r="G12" s="136">
        <v>56.1</v>
      </c>
      <c r="H12" s="136">
        <v>57.5</v>
      </c>
      <c r="I12" s="136">
        <v>58.5</v>
      </c>
      <c r="J12" s="260" t="s">
        <v>410</v>
      </c>
      <c r="K12" s="206">
        <v>31</v>
      </c>
      <c r="L12" s="206">
        <v>31</v>
      </c>
      <c r="M12" s="206">
        <v>31</v>
      </c>
    </row>
    <row r="13" spans="1:13" ht="15.75" customHeight="1" x14ac:dyDescent="0.25">
      <c r="A13" s="105" t="s">
        <v>150</v>
      </c>
      <c r="B13" s="259" t="s">
        <v>150</v>
      </c>
      <c r="C13" s="694" t="s">
        <v>142</v>
      </c>
      <c r="D13" s="694"/>
      <c r="E13" s="694"/>
      <c r="F13" s="294">
        <f t="shared" ref="F13:I13" si="0">SUM(F12)</f>
        <v>53.2</v>
      </c>
      <c r="G13" s="294">
        <f t="shared" si="0"/>
        <v>56.1</v>
      </c>
      <c r="H13" s="294">
        <f t="shared" si="0"/>
        <v>57.5</v>
      </c>
      <c r="I13" s="294">
        <f t="shared" si="0"/>
        <v>58.5</v>
      </c>
      <c r="J13" s="277"/>
      <c r="K13" s="279"/>
      <c r="L13" s="279"/>
      <c r="M13" s="279"/>
    </row>
    <row r="14" spans="1:13" ht="19.5" customHeight="1" x14ac:dyDescent="0.25">
      <c r="A14" s="105" t="s">
        <v>150</v>
      </c>
      <c r="B14" s="259" t="s">
        <v>151</v>
      </c>
      <c r="C14" s="772" t="s">
        <v>521</v>
      </c>
      <c r="D14" s="772"/>
      <c r="E14" s="772"/>
      <c r="F14" s="772"/>
      <c r="G14" s="772"/>
      <c r="H14" s="772"/>
      <c r="I14" s="772"/>
      <c r="J14" s="772"/>
      <c r="K14" s="279"/>
      <c r="L14" s="279"/>
      <c r="M14" s="279"/>
    </row>
    <row r="15" spans="1:13" ht="32.25" customHeight="1" x14ac:dyDescent="0.25">
      <c r="A15" s="697" t="s">
        <v>150</v>
      </c>
      <c r="B15" s="697" t="s">
        <v>151</v>
      </c>
      <c r="C15" s="773" t="s">
        <v>150</v>
      </c>
      <c r="D15" s="785" t="s">
        <v>580</v>
      </c>
      <c r="E15" s="277" t="s">
        <v>1</v>
      </c>
      <c r="F15" s="305">
        <v>923</v>
      </c>
      <c r="G15" s="305">
        <v>1083.9000000000001</v>
      </c>
      <c r="H15" s="305">
        <v>1220</v>
      </c>
      <c r="I15" s="305">
        <v>1350</v>
      </c>
      <c r="J15" s="657" t="s">
        <v>581</v>
      </c>
      <c r="K15" s="647" t="s">
        <v>670</v>
      </c>
      <c r="L15" s="647" t="s">
        <v>941</v>
      </c>
      <c r="M15" s="647" t="s">
        <v>670</v>
      </c>
    </row>
    <row r="16" spans="1:13" ht="30" customHeight="1" x14ac:dyDescent="0.25">
      <c r="A16" s="752"/>
      <c r="B16" s="752"/>
      <c r="C16" s="775"/>
      <c r="D16" s="786"/>
      <c r="E16" s="277" t="s">
        <v>17</v>
      </c>
      <c r="F16" s="305">
        <v>56.5</v>
      </c>
      <c r="G16" s="305">
        <v>57.9</v>
      </c>
      <c r="H16" s="305">
        <v>61.5</v>
      </c>
      <c r="I16" s="305">
        <v>63</v>
      </c>
      <c r="J16" s="754"/>
      <c r="K16" s="751"/>
      <c r="L16" s="751"/>
      <c r="M16" s="751"/>
    </row>
    <row r="17" spans="1:13" ht="24" customHeight="1" x14ac:dyDescent="0.25">
      <c r="A17" s="698"/>
      <c r="B17" s="698"/>
      <c r="C17" s="774"/>
      <c r="D17" s="787"/>
      <c r="E17" s="277" t="s">
        <v>21</v>
      </c>
      <c r="F17" s="305">
        <v>103.2</v>
      </c>
      <c r="G17" s="305">
        <v>108.7</v>
      </c>
      <c r="H17" s="305">
        <v>108.7</v>
      </c>
      <c r="I17" s="305">
        <v>108.7</v>
      </c>
      <c r="J17" s="658"/>
      <c r="K17" s="648"/>
      <c r="L17" s="648"/>
      <c r="M17" s="648"/>
    </row>
    <row r="18" spans="1:13" ht="19.5" customHeight="1" x14ac:dyDescent="0.25">
      <c r="A18" s="105"/>
      <c r="B18" s="259"/>
      <c r="C18" s="286"/>
      <c r="D18" s="306"/>
      <c r="E18" s="306"/>
      <c r="F18" s="294">
        <f t="shared" ref="F18:I18" si="1">SUM(F15:F17)</f>
        <v>1082.7</v>
      </c>
      <c r="G18" s="294">
        <f t="shared" si="1"/>
        <v>1250.5000000000002</v>
      </c>
      <c r="H18" s="294">
        <f t="shared" si="1"/>
        <v>1390.2</v>
      </c>
      <c r="I18" s="294">
        <f t="shared" si="1"/>
        <v>1521.7</v>
      </c>
      <c r="J18" s="307"/>
      <c r="K18" s="232"/>
      <c r="L18" s="232"/>
      <c r="M18" s="232"/>
    </row>
    <row r="19" spans="1:13" ht="19.5" customHeight="1" x14ac:dyDescent="0.25">
      <c r="A19" s="105" t="s">
        <v>150</v>
      </c>
      <c r="B19" s="259" t="s">
        <v>152</v>
      </c>
      <c r="C19" s="772" t="s">
        <v>821</v>
      </c>
      <c r="D19" s="772"/>
      <c r="E19" s="772"/>
      <c r="F19" s="772"/>
      <c r="G19" s="772"/>
      <c r="H19" s="772"/>
      <c r="I19" s="772"/>
      <c r="J19" s="772"/>
      <c r="K19" s="232"/>
      <c r="L19" s="232"/>
      <c r="M19" s="232"/>
    </row>
    <row r="20" spans="1:13" ht="24" customHeight="1" x14ac:dyDescent="0.25">
      <c r="A20" s="697" t="s">
        <v>150</v>
      </c>
      <c r="B20" s="697" t="s">
        <v>152</v>
      </c>
      <c r="C20" s="773" t="s">
        <v>150</v>
      </c>
      <c r="D20" s="783" t="s">
        <v>926</v>
      </c>
      <c r="E20" s="187" t="s">
        <v>1</v>
      </c>
      <c r="F20" s="106">
        <v>10.3</v>
      </c>
      <c r="G20" s="106">
        <v>10.3</v>
      </c>
      <c r="H20" s="106">
        <v>10.3</v>
      </c>
      <c r="I20" s="106">
        <v>10.3</v>
      </c>
      <c r="J20" s="657" t="s">
        <v>742</v>
      </c>
      <c r="K20" s="647" t="s">
        <v>523</v>
      </c>
      <c r="L20" s="647" t="s">
        <v>523</v>
      </c>
      <c r="M20" s="647" t="s">
        <v>523</v>
      </c>
    </row>
    <row r="21" spans="1:13" ht="21.75" customHeight="1" x14ac:dyDescent="0.25">
      <c r="A21" s="698"/>
      <c r="B21" s="698"/>
      <c r="C21" s="774"/>
      <c r="D21" s="784"/>
      <c r="E21" s="187" t="s">
        <v>4</v>
      </c>
      <c r="F21" s="106">
        <v>16.2</v>
      </c>
      <c r="G21" s="106">
        <v>15.4</v>
      </c>
      <c r="H21" s="106">
        <v>16.2</v>
      </c>
      <c r="I21" s="106">
        <v>16.2</v>
      </c>
      <c r="J21" s="658"/>
      <c r="K21" s="648"/>
      <c r="L21" s="648"/>
      <c r="M21" s="648"/>
    </row>
    <row r="22" spans="1:13" ht="40.5" customHeight="1" x14ac:dyDescent="0.25">
      <c r="A22" s="191" t="s">
        <v>150</v>
      </c>
      <c r="B22" s="191" t="s">
        <v>152</v>
      </c>
      <c r="C22" s="278" t="s">
        <v>151</v>
      </c>
      <c r="D22" s="191" t="s">
        <v>773</v>
      </c>
      <c r="E22" s="277" t="s">
        <v>1</v>
      </c>
      <c r="F22" s="136">
        <v>11.5</v>
      </c>
      <c r="G22" s="136">
        <v>12</v>
      </c>
      <c r="H22" s="136">
        <v>12.5</v>
      </c>
      <c r="I22" s="136">
        <v>13</v>
      </c>
      <c r="J22" s="205" t="s">
        <v>861</v>
      </c>
      <c r="K22" s="258" t="s">
        <v>743</v>
      </c>
      <c r="L22" s="258" t="s">
        <v>744</v>
      </c>
      <c r="M22" s="258" t="s">
        <v>745</v>
      </c>
    </row>
    <row r="23" spans="1:13" ht="36.75" customHeight="1" x14ac:dyDescent="0.25">
      <c r="A23" s="187" t="s">
        <v>150</v>
      </c>
      <c r="B23" s="187" t="s">
        <v>152</v>
      </c>
      <c r="C23" s="257" t="s">
        <v>152</v>
      </c>
      <c r="D23" s="266" t="s">
        <v>409</v>
      </c>
      <c r="E23" s="277" t="s">
        <v>1</v>
      </c>
      <c r="F23" s="106">
        <v>27.1</v>
      </c>
      <c r="G23" s="106">
        <v>29.1</v>
      </c>
      <c r="H23" s="106">
        <v>29.1</v>
      </c>
      <c r="I23" s="106">
        <v>29.1</v>
      </c>
      <c r="J23" s="277" t="s">
        <v>181</v>
      </c>
      <c r="K23" s="279">
        <v>10</v>
      </c>
      <c r="L23" s="279">
        <v>10</v>
      </c>
      <c r="M23" s="279">
        <v>10</v>
      </c>
    </row>
    <row r="24" spans="1:13" ht="57" customHeight="1" x14ac:dyDescent="0.25">
      <c r="A24" s="187" t="s">
        <v>150</v>
      </c>
      <c r="B24" s="187" t="s">
        <v>152</v>
      </c>
      <c r="C24" s="278" t="s">
        <v>153</v>
      </c>
      <c r="D24" s="187" t="s">
        <v>746</v>
      </c>
      <c r="E24" s="187" t="s">
        <v>1</v>
      </c>
      <c r="F24" s="106">
        <v>39</v>
      </c>
      <c r="G24" s="106">
        <v>52.5</v>
      </c>
      <c r="H24" s="106">
        <v>52.5</v>
      </c>
      <c r="I24" s="106">
        <v>52.5</v>
      </c>
      <c r="J24" s="277" t="s">
        <v>747</v>
      </c>
      <c r="K24" s="276" t="s">
        <v>748</v>
      </c>
      <c r="L24" s="276" t="s">
        <v>748</v>
      </c>
      <c r="M24" s="276" t="s">
        <v>748</v>
      </c>
    </row>
    <row r="25" spans="1:13" ht="18" customHeight="1" x14ac:dyDescent="0.25">
      <c r="A25" s="105" t="s">
        <v>150</v>
      </c>
      <c r="B25" s="259" t="s">
        <v>152</v>
      </c>
      <c r="C25" s="694" t="s">
        <v>142</v>
      </c>
      <c r="D25" s="694"/>
      <c r="E25" s="694"/>
      <c r="F25" s="294">
        <f>SUM(F20:F24)</f>
        <v>104.1</v>
      </c>
      <c r="G25" s="294">
        <f t="shared" ref="G25:I25" si="2">SUM(G20:G24)</f>
        <v>119.30000000000001</v>
      </c>
      <c r="H25" s="294">
        <f t="shared" si="2"/>
        <v>120.6</v>
      </c>
      <c r="I25" s="294">
        <f t="shared" si="2"/>
        <v>121.1</v>
      </c>
      <c r="J25" s="306"/>
      <c r="K25" s="232"/>
      <c r="L25" s="232"/>
      <c r="M25" s="232"/>
    </row>
    <row r="26" spans="1:13" ht="25.5" customHeight="1" x14ac:dyDescent="0.25">
      <c r="A26" s="105" t="s">
        <v>150</v>
      </c>
      <c r="B26" s="259" t="s">
        <v>153</v>
      </c>
      <c r="C26" s="772" t="s">
        <v>411</v>
      </c>
      <c r="D26" s="772"/>
      <c r="E26" s="772"/>
      <c r="F26" s="772"/>
      <c r="G26" s="772"/>
      <c r="H26" s="772"/>
      <c r="I26" s="772"/>
      <c r="J26" s="772"/>
      <c r="K26" s="232"/>
      <c r="L26" s="232"/>
      <c r="M26" s="232"/>
    </row>
    <row r="27" spans="1:13" ht="34.5" customHeight="1" x14ac:dyDescent="0.25">
      <c r="A27" s="266" t="s">
        <v>150</v>
      </c>
      <c r="B27" s="266" t="s">
        <v>153</v>
      </c>
      <c r="C27" s="257" t="s">
        <v>150</v>
      </c>
      <c r="D27" s="264" t="s">
        <v>522</v>
      </c>
      <c r="E27" s="260" t="s">
        <v>1</v>
      </c>
      <c r="F27" s="106">
        <f>SUM(F28:F33)</f>
        <v>475</v>
      </c>
      <c r="G27" s="106">
        <f>SUM(G28:G33)</f>
        <v>485</v>
      </c>
      <c r="H27" s="106">
        <f t="shared" ref="H27:I27" si="3">SUM(H28:H33)</f>
        <v>485</v>
      </c>
      <c r="I27" s="106">
        <f t="shared" si="3"/>
        <v>485</v>
      </c>
      <c r="J27" s="205" t="s">
        <v>412</v>
      </c>
      <c r="K27" s="206">
        <v>6</v>
      </c>
      <c r="L27" s="206">
        <v>6</v>
      </c>
      <c r="M27" s="206">
        <v>6</v>
      </c>
    </row>
    <row r="28" spans="1:13" ht="81" customHeight="1" x14ac:dyDescent="0.25">
      <c r="A28" s="308"/>
      <c r="B28" s="308"/>
      <c r="C28" s="309" t="s">
        <v>675</v>
      </c>
      <c r="D28" s="440" t="s">
        <v>749</v>
      </c>
      <c r="E28" s="440" t="s">
        <v>1</v>
      </c>
      <c r="F28" s="439">
        <v>220</v>
      </c>
      <c r="G28" s="439">
        <v>220</v>
      </c>
      <c r="H28" s="439">
        <v>220</v>
      </c>
      <c r="I28" s="439">
        <v>220</v>
      </c>
      <c r="J28" s="205" t="s">
        <v>750</v>
      </c>
      <c r="K28" s="206" t="s">
        <v>751</v>
      </c>
      <c r="L28" s="206" t="s">
        <v>751</v>
      </c>
      <c r="M28" s="206" t="s">
        <v>751</v>
      </c>
    </row>
    <row r="29" spans="1:13" ht="84" customHeight="1" x14ac:dyDescent="0.25">
      <c r="A29" s="266"/>
      <c r="B29" s="266"/>
      <c r="C29" s="309" t="s">
        <v>614</v>
      </c>
      <c r="D29" s="440" t="s">
        <v>752</v>
      </c>
      <c r="E29" s="440" t="s">
        <v>1</v>
      </c>
      <c r="F29" s="439">
        <v>120</v>
      </c>
      <c r="G29" s="439">
        <v>120</v>
      </c>
      <c r="H29" s="439">
        <v>120</v>
      </c>
      <c r="I29" s="439">
        <v>120</v>
      </c>
      <c r="J29" s="205" t="s">
        <v>753</v>
      </c>
      <c r="K29" s="441" t="s">
        <v>754</v>
      </c>
      <c r="L29" s="441" t="s">
        <v>755</v>
      </c>
      <c r="M29" s="441" t="s">
        <v>755</v>
      </c>
    </row>
    <row r="30" spans="1:13" ht="81.75" customHeight="1" x14ac:dyDescent="0.25">
      <c r="A30" s="266"/>
      <c r="B30" s="266"/>
      <c r="C30" s="309" t="s">
        <v>615</v>
      </c>
      <c r="D30" s="440" t="s">
        <v>756</v>
      </c>
      <c r="E30" s="440" t="s">
        <v>1</v>
      </c>
      <c r="F30" s="439">
        <v>15</v>
      </c>
      <c r="G30" s="439">
        <v>15</v>
      </c>
      <c r="H30" s="439">
        <v>15</v>
      </c>
      <c r="I30" s="439">
        <v>15</v>
      </c>
      <c r="J30" s="205" t="s">
        <v>582</v>
      </c>
      <c r="K30" s="442" t="s">
        <v>757</v>
      </c>
      <c r="L30" s="442" t="s">
        <v>822</v>
      </c>
      <c r="M30" s="442" t="s">
        <v>671</v>
      </c>
    </row>
    <row r="31" spans="1:13" ht="69" customHeight="1" x14ac:dyDescent="0.25">
      <c r="A31" s="266"/>
      <c r="B31" s="266"/>
      <c r="C31" s="309" t="s">
        <v>676</v>
      </c>
      <c r="D31" s="440" t="s">
        <v>758</v>
      </c>
      <c r="E31" s="440" t="s">
        <v>1</v>
      </c>
      <c r="F31" s="439">
        <v>100</v>
      </c>
      <c r="G31" s="439">
        <v>100</v>
      </c>
      <c r="H31" s="439">
        <v>100</v>
      </c>
      <c r="I31" s="439">
        <v>100</v>
      </c>
      <c r="J31" s="260" t="s">
        <v>759</v>
      </c>
      <c r="K31" s="206" t="s">
        <v>583</v>
      </c>
      <c r="L31" s="206" t="s">
        <v>583</v>
      </c>
      <c r="M31" s="206" t="s">
        <v>583</v>
      </c>
    </row>
    <row r="32" spans="1:13" ht="58.5" customHeight="1" x14ac:dyDescent="0.25">
      <c r="A32" s="266"/>
      <c r="B32" s="266"/>
      <c r="C32" s="309" t="s">
        <v>677</v>
      </c>
      <c r="D32" s="440" t="s">
        <v>760</v>
      </c>
      <c r="E32" s="440" t="s">
        <v>1</v>
      </c>
      <c r="F32" s="439">
        <v>20</v>
      </c>
      <c r="G32" s="439">
        <v>20</v>
      </c>
      <c r="H32" s="439">
        <v>20</v>
      </c>
      <c r="I32" s="439">
        <v>20</v>
      </c>
      <c r="J32" s="260" t="s">
        <v>761</v>
      </c>
      <c r="K32" s="441" t="s">
        <v>762</v>
      </c>
      <c r="L32" s="441" t="s">
        <v>762</v>
      </c>
      <c r="M32" s="441" t="s">
        <v>762</v>
      </c>
    </row>
    <row r="33" spans="1:13" ht="58.5" customHeight="1" x14ac:dyDescent="0.25">
      <c r="A33" s="266"/>
      <c r="B33" s="266"/>
      <c r="C33" s="309" t="s">
        <v>763</v>
      </c>
      <c r="D33" s="440" t="s">
        <v>764</v>
      </c>
      <c r="E33" s="440" t="s">
        <v>1</v>
      </c>
      <c r="F33" s="439">
        <v>0</v>
      </c>
      <c r="G33" s="439">
        <v>10</v>
      </c>
      <c r="H33" s="439">
        <v>10</v>
      </c>
      <c r="I33" s="439">
        <v>10</v>
      </c>
      <c r="J33" s="260" t="s">
        <v>765</v>
      </c>
      <c r="K33" s="443" t="s">
        <v>766</v>
      </c>
      <c r="L33" s="443" t="s">
        <v>766</v>
      </c>
      <c r="M33" s="443" t="s">
        <v>766</v>
      </c>
    </row>
    <row r="34" spans="1:13" ht="31.5" customHeight="1" x14ac:dyDescent="0.25">
      <c r="A34" s="191" t="s">
        <v>150</v>
      </c>
      <c r="B34" s="276" t="s">
        <v>153</v>
      </c>
      <c r="C34" s="278" t="s">
        <v>151</v>
      </c>
      <c r="D34" s="191" t="s">
        <v>772</v>
      </c>
      <c r="E34" s="187" t="s">
        <v>1</v>
      </c>
      <c r="F34" s="106">
        <v>55</v>
      </c>
      <c r="G34" s="106">
        <v>55</v>
      </c>
      <c r="H34" s="106">
        <v>60</v>
      </c>
      <c r="I34" s="106">
        <v>60</v>
      </c>
      <c r="J34" s="277" t="s">
        <v>768</v>
      </c>
      <c r="K34" s="444" t="s">
        <v>767</v>
      </c>
      <c r="L34" s="444" t="s">
        <v>767</v>
      </c>
      <c r="M34" s="444" t="s">
        <v>767</v>
      </c>
    </row>
    <row r="35" spans="1:13" ht="41.25" customHeight="1" x14ac:dyDescent="0.25">
      <c r="A35" s="191" t="s">
        <v>150</v>
      </c>
      <c r="B35" s="276" t="s">
        <v>153</v>
      </c>
      <c r="C35" s="278" t="s">
        <v>152</v>
      </c>
      <c r="D35" s="266" t="s">
        <v>653</v>
      </c>
      <c r="E35" s="187" t="s">
        <v>1</v>
      </c>
      <c r="F35" s="106">
        <v>10</v>
      </c>
      <c r="G35" s="106">
        <v>10</v>
      </c>
      <c r="H35" s="106">
        <v>10</v>
      </c>
      <c r="I35" s="106">
        <v>10</v>
      </c>
      <c r="J35" s="277" t="s">
        <v>891</v>
      </c>
      <c r="K35" s="279">
        <v>30</v>
      </c>
      <c r="L35" s="279">
        <v>30</v>
      </c>
      <c r="M35" s="279">
        <v>30</v>
      </c>
    </row>
    <row r="36" spans="1:13" ht="17.25" customHeight="1" x14ac:dyDescent="0.25">
      <c r="A36" s="105" t="s">
        <v>150</v>
      </c>
      <c r="B36" s="259" t="s">
        <v>154</v>
      </c>
      <c r="C36" s="694" t="s">
        <v>142</v>
      </c>
      <c r="D36" s="694"/>
      <c r="E36" s="694"/>
      <c r="F36" s="125">
        <f t="shared" ref="F36" si="4">+F34+F27+F35</f>
        <v>540</v>
      </c>
      <c r="G36" s="125">
        <f t="shared" ref="G36:I36" si="5">+G34+G27+G35</f>
        <v>550</v>
      </c>
      <c r="H36" s="125">
        <f t="shared" ref="H36" si="6">+H34+H27+H35</f>
        <v>555</v>
      </c>
      <c r="I36" s="125">
        <f t="shared" si="5"/>
        <v>555</v>
      </c>
      <c r="J36" s="306"/>
      <c r="K36" s="232"/>
      <c r="L36" s="232"/>
      <c r="M36" s="232"/>
    </row>
    <row r="37" spans="1:13" ht="18" customHeight="1" x14ac:dyDescent="0.25">
      <c r="A37" s="105" t="s">
        <v>150</v>
      </c>
      <c r="B37" s="694" t="s">
        <v>143</v>
      </c>
      <c r="C37" s="694"/>
      <c r="D37" s="694"/>
      <c r="E37" s="694"/>
      <c r="F37" s="125">
        <f>+F36+F25+F18+F13</f>
        <v>1780.0000000000002</v>
      </c>
      <c r="G37" s="125">
        <f t="shared" ref="G37:I37" si="7">+G36+G25+G18+G13</f>
        <v>1975.9</v>
      </c>
      <c r="H37" s="125">
        <f t="shared" si="7"/>
        <v>2123.3000000000002</v>
      </c>
      <c r="I37" s="125">
        <f t="shared" si="7"/>
        <v>2256.3000000000002</v>
      </c>
      <c r="J37" s="306"/>
      <c r="K37" s="232"/>
      <c r="L37" s="232"/>
      <c r="M37" s="232"/>
    </row>
    <row r="38" spans="1:13" ht="19.5" customHeight="1" x14ac:dyDescent="0.25">
      <c r="A38" s="105" t="s">
        <v>151</v>
      </c>
      <c r="B38" s="772" t="s">
        <v>542</v>
      </c>
      <c r="C38" s="772"/>
      <c r="D38" s="772"/>
      <c r="E38" s="772"/>
      <c r="F38" s="772"/>
      <c r="G38" s="772"/>
      <c r="H38" s="772"/>
      <c r="I38" s="772"/>
      <c r="J38" s="772"/>
      <c r="K38" s="232"/>
      <c r="L38" s="232"/>
      <c r="M38" s="232"/>
    </row>
    <row r="39" spans="1:13" ht="18.75" customHeight="1" x14ac:dyDescent="0.25">
      <c r="A39" s="105" t="s">
        <v>151</v>
      </c>
      <c r="B39" s="259" t="s">
        <v>150</v>
      </c>
      <c r="C39" s="772" t="s">
        <v>414</v>
      </c>
      <c r="D39" s="772"/>
      <c r="E39" s="772"/>
      <c r="F39" s="772"/>
      <c r="G39" s="772"/>
      <c r="H39" s="772"/>
      <c r="I39" s="772"/>
      <c r="J39" s="772"/>
      <c r="K39" s="232"/>
      <c r="L39" s="232"/>
      <c r="M39" s="232"/>
    </row>
    <row r="40" spans="1:13" ht="47.25" customHeight="1" x14ac:dyDescent="0.25">
      <c r="A40" s="261" t="s">
        <v>151</v>
      </c>
      <c r="B40" s="261" t="s">
        <v>150</v>
      </c>
      <c r="C40" s="310" t="s">
        <v>150</v>
      </c>
      <c r="D40" s="262" t="s">
        <v>413</v>
      </c>
      <c r="E40" s="260" t="s">
        <v>1</v>
      </c>
      <c r="F40" s="106">
        <v>44.1</v>
      </c>
      <c r="G40" s="106">
        <v>50</v>
      </c>
      <c r="H40" s="106">
        <v>50</v>
      </c>
      <c r="I40" s="106">
        <v>50</v>
      </c>
      <c r="J40" s="262" t="s">
        <v>204</v>
      </c>
      <c r="K40" s="255">
        <v>3</v>
      </c>
      <c r="L40" s="255">
        <v>3</v>
      </c>
      <c r="M40" s="255">
        <v>3</v>
      </c>
    </row>
    <row r="41" spans="1:13" ht="25.5" customHeight="1" x14ac:dyDescent="0.25">
      <c r="A41" s="741" t="s">
        <v>151</v>
      </c>
      <c r="B41" s="741" t="s">
        <v>152</v>
      </c>
      <c r="C41" s="768" t="s">
        <v>151</v>
      </c>
      <c r="D41" s="758" t="s">
        <v>344</v>
      </c>
      <c r="E41" s="260" t="s">
        <v>1</v>
      </c>
      <c r="F41" s="106">
        <v>0</v>
      </c>
      <c r="G41" s="106">
        <v>0</v>
      </c>
      <c r="H41" s="106">
        <v>250</v>
      </c>
      <c r="I41" s="106">
        <v>0</v>
      </c>
      <c r="J41" s="758" t="s">
        <v>769</v>
      </c>
      <c r="K41" s="697"/>
      <c r="L41" s="697" t="s">
        <v>192</v>
      </c>
      <c r="M41" s="697"/>
    </row>
    <row r="42" spans="1:13" ht="25.5" customHeight="1" x14ac:dyDescent="0.25">
      <c r="A42" s="767"/>
      <c r="B42" s="767"/>
      <c r="C42" s="771"/>
      <c r="D42" s="759"/>
      <c r="E42" s="260" t="s">
        <v>14</v>
      </c>
      <c r="F42" s="106">
        <v>0</v>
      </c>
      <c r="G42" s="106">
        <v>50</v>
      </c>
      <c r="H42" s="106">
        <v>0</v>
      </c>
      <c r="I42" s="106">
        <v>0</v>
      </c>
      <c r="J42" s="759"/>
      <c r="K42" s="752"/>
      <c r="L42" s="752"/>
      <c r="M42" s="752"/>
    </row>
    <row r="43" spans="1:13" ht="24" customHeight="1" x14ac:dyDescent="0.25">
      <c r="A43" s="742"/>
      <c r="B43" s="742"/>
      <c r="C43" s="769"/>
      <c r="D43" s="760"/>
      <c r="E43" s="260" t="s">
        <v>17</v>
      </c>
      <c r="F43" s="106">
        <v>0</v>
      </c>
      <c r="G43" s="106">
        <v>450</v>
      </c>
      <c r="H43" s="106">
        <v>0</v>
      </c>
      <c r="I43" s="106">
        <v>0</v>
      </c>
      <c r="J43" s="760"/>
      <c r="K43" s="698"/>
      <c r="L43" s="698"/>
      <c r="M43" s="698"/>
    </row>
    <row r="44" spans="1:13" ht="24" customHeight="1" x14ac:dyDescent="0.25">
      <c r="A44" s="741" t="s">
        <v>151</v>
      </c>
      <c r="B44" s="741" t="s">
        <v>152</v>
      </c>
      <c r="C44" s="768" t="s">
        <v>152</v>
      </c>
      <c r="D44" s="758" t="s">
        <v>770</v>
      </c>
      <c r="E44" s="260" t="s">
        <v>1</v>
      </c>
      <c r="F44" s="106">
        <v>0</v>
      </c>
      <c r="G44" s="106">
        <v>0</v>
      </c>
      <c r="H44" s="106">
        <v>350</v>
      </c>
      <c r="I44" s="106">
        <v>0</v>
      </c>
      <c r="J44" s="758" t="s">
        <v>769</v>
      </c>
      <c r="K44" s="697"/>
      <c r="L44" s="697" t="s">
        <v>192</v>
      </c>
      <c r="M44" s="697"/>
    </row>
    <row r="45" spans="1:13" ht="24" customHeight="1" x14ac:dyDescent="0.25">
      <c r="A45" s="742"/>
      <c r="B45" s="742"/>
      <c r="C45" s="769"/>
      <c r="D45" s="760"/>
      <c r="E45" s="260" t="s">
        <v>17</v>
      </c>
      <c r="F45" s="106">
        <v>0</v>
      </c>
      <c r="G45" s="106">
        <v>250</v>
      </c>
      <c r="H45" s="106">
        <v>0</v>
      </c>
      <c r="I45" s="106">
        <v>0</v>
      </c>
      <c r="J45" s="760"/>
      <c r="K45" s="698"/>
      <c r="L45" s="698"/>
      <c r="M45" s="698"/>
    </row>
    <row r="46" spans="1:13" ht="34.5" customHeight="1" x14ac:dyDescent="0.25">
      <c r="A46" s="261" t="s">
        <v>151</v>
      </c>
      <c r="B46" s="261" t="s">
        <v>152</v>
      </c>
      <c r="C46" s="310" t="s">
        <v>153</v>
      </c>
      <c r="D46" s="262" t="s">
        <v>771</v>
      </c>
      <c r="E46" s="260" t="s">
        <v>1</v>
      </c>
      <c r="F46" s="106">
        <v>0</v>
      </c>
      <c r="G46" s="106">
        <v>0</v>
      </c>
      <c r="H46" s="106">
        <v>0</v>
      </c>
      <c r="I46" s="106">
        <v>340</v>
      </c>
      <c r="J46" s="263" t="s">
        <v>769</v>
      </c>
      <c r="K46" s="412"/>
      <c r="L46" s="412"/>
      <c r="M46" s="412" t="s">
        <v>192</v>
      </c>
    </row>
    <row r="47" spans="1:13" ht="45.75" customHeight="1" x14ac:dyDescent="0.25">
      <c r="A47" s="276" t="s">
        <v>151</v>
      </c>
      <c r="B47" s="276" t="s">
        <v>150</v>
      </c>
      <c r="C47" s="278" t="s">
        <v>154</v>
      </c>
      <c r="D47" s="260" t="s">
        <v>917</v>
      </c>
      <c r="E47" s="260" t="s">
        <v>1</v>
      </c>
      <c r="F47" s="106">
        <v>19.7</v>
      </c>
      <c r="G47" s="106">
        <v>22</v>
      </c>
      <c r="H47" s="106">
        <v>20</v>
      </c>
      <c r="I47" s="106">
        <v>20</v>
      </c>
      <c r="J47" s="260" t="s">
        <v>205</v>
      </c>
      <c r="K47" s="258" t="s">
        <v>192</v>
      </c>
      <c r="L47" s="258" t="s">
        <v>192</v>
      </c>
      <c r="M47" s="258" t="s">
        <v>192</v>
      </c>
    </row>
    <row r="48" spans="1:13" ht="42" customHeight="1" x14ac:dyDescent="0.25">
      <c r="A48" s="276" t="s">
        <v>151</v>
      </c>
      <c r="B48" s="276" t="s">
        <v>150</v>
      </c>
      <c r="C48" s="278" t="s">
        <v>155</v>
      </c>
      <c r="D48" s="260" t="s">
        <v>484</v>
      </c>
      <c r="E48" s="260" t="s">
        <v>1</v>
      </c>
      <c r="F48" s="106">
        <v>65</v>
      </c>
      <c r="G48" s="106">
        <v>0</v>
      </c>
      <c r="H48" s="106">
        <v>50</v>
      </c>
      <c r="I48" s="106">
        <v>50</v>
      </c>
      <c r="J48" s="260" t="s">
        <v>888</v>
      </c>
      <c r="K48" s="206"/>
      <c r="L48" s="206">
        <v>100</v>
      </c>
      <c r="M48" s="206">
        <v>100</v>
      </c>
    </row>
    <row r="49" spans="1:13" ht="26.25" customHeight="1" x14ac:dyDescent="0.25">
      <c r="A49" s="697" t="s">
        <v>151</v>
      </c>
      <c r="B49" s="697" t="s">
        <v>150</v>
      </c>
      <c r="C49" s="697" t="s">
        <v>156</v>
      </c>
      <c r="D49" s="758" t="s">
        <v>920</v>
      </c>
      <c r="E49" s="260" t="s">
        <v>1</v>
      </c>
      <c r="F49" s="106">
        <v>0</v>
      </c>
      <c r="G49" s="106">
        <v>0</v>
      </c>
      <c r="H49" s="106">
        <v>211.9</v>
      </c>
      <c r="I49" s="106">
        <v>0</v>
      </c>
      <c r="J49" s="758" t="s">
        <v>921</v>
      </c>
      <c r="K49" s="788"/>
      <c r="L49" s="788">
        <v>300</v>
      </c>
      <c r="M49" s="788"/>
    </row>
    <row r="50" spans="1:13" ht="28.5" customHeight="1" x14ac:dyDescent="0.25">
      <c r="A50" s="698"/>
      <c r="B50" s="698"/>
      <c r="C50" s="698"/>
      <c r="D50" s="760"/>
      <c r="E50" s="260" t="s">
        <v>3</v>
      </c>
      <c r="F50" s="106">
        <v>0</v>
      </c>
      <c r="G50" s="106">
        <v>238.2</v>
      </c>
      <c r="H50" s="106">
        <v>0</v>
      </c>
      <c r="I50" s="106">
        <v>0</v>
      </c>
      <c r="J50" s="760"/>
      <c r="K50" s="789"/>
      <c r="L50" s="789"/>
      <c r="M50" s="789"/>
    </row>
    <row r="51" spans="1:13" ht="18.75" customHeight="1" x14ac:dyDescent="0.25">
      <c r="A51" s="105" t="s">
        <v>151</v>
      </c>
      <c r="B51" s="259" t="s">
        <v>150</v>
      </c>
      <c r="C51" s="694" t="s">
        <v>142</v>
      </c>
      <c r="D51" s="694"/>
      <c r="E51" s="694"/>
      <c r="F51" s="125">
        <f>SUM(F40:F50)</f>
        <v>128.80000000000001</v>
      </c>
      <c r="G51" s="125">
        <f t="shared" ref="G51:I51" si="8">SUM(G40:G50)</f>
        <v>1060.2</v>
      </c>
      <c r="H51" s="125">
        <f t="shared" si="8"/>
        <v>931.9</v>
      </c>
      <c r="I51" s="125">
        <f t="shared" si="8"/>
        <v>460</v>
      </c>
      <c r="J51" s="211"/>
      <c r="K51" s="311"/>
      <c r="L51" s="311"/>
      <c r="M51" s="311"/>
    </row>
    <row r="52" spans="1:13" ht="21.75" customHeight="1" x14ac:dyDescent="0.25">
      <c r="A52" s="105" t="s">
        <v>151</v>
      </c>
      <c r="B52" s="694" t="s">
        <v>143</v>
      </c>
      <c r="C52" s="694"/>
      <c r="D52" s="694"/>
      <c r="E52" s="694"/>
      <c r="F52" s="125">
        <f t="shared" ref="F52:I52" si="9">+F51</f>
        <v>128.80000000000001</v>
      </c>
      <c r="G52" s="125">
        <f t="shared" si="9"/>
        <v>1060.2</v>
      </c>
      <c r="H52" s="125">
        <f t="shared" ref="H52" si="10">+H51</f>
        <v>931.9</v>
      </c>
      <c r="I52" s="125">
        <f t="shared" si="9"/>
        <v>460</v>
      </c>
      <c r="J52" s="277"/>
      <c r="K52" s="279"/>
      <c r="L52" s="279"/>
      <c r="M52" s="279"/>
    </row>
    <row r="53" spans="1:13" ht="19.5" customHeight="1" x14ac:dyDescent="0.25">
      <c r="A53" s="770" t="s">
        <v>144</v>
      </c>
      <c r="B53" s="770"/>
      <c r="C53" s="770"/>
      <c r="D53" s="770"/>
      <c r="E53" s="770"/>
      <c r="F53" s="212">
        <f>+F52+F37</f>
        <v>1908.8000000000002</v>
      </c>
      <c r="G53" s="212">
        <f>+G52+G37</f>
        <v>3036.1000000000004</v>
      </c>
      <c r="H53" s="212">
        <f>+H52+H37</f>
        <v>3055.2000000000003</v>
      </c>
      <c r="I53" s="212">
        <f>+I52+I37</f>
        <v>2716.3</v>
      </c>
      <c r="J53" s="512"/>
    </row>
    <row r="54" spans="1:13" ht="19.5" customHeight="1" x14ac:dyDescent="0.25">
      <c r="A54" s="764" t="s">
        <v>165</v>
      </c>
      <c r="B54" s="765"/>
      <c r="C54" s="765"/>
      <c r="D54" s="765"/>
      <c r="E54" s="766"/>
      <c r="F54" s="511">
        <f>+F53-F55-F62</f>
        <v>2.7355895326763857E-13</v>
      </c>
      <c r="G54" s="511">
        <f t="shared" ref="G54:I54" si="11">+G53-G55-G62</f>
        <v>3.694822225952521E-13</v>
      </c>
      <c r="H54" s="511">
        <f t="shared" si="11"/>
        <v>2.7355895326763857E-13</v>
      </c>
      <c r="I54" s="511">
        <f t="shared" si="11"/>
        <v>2.7355895326763857E-13</v>
      </c>
      <c r="J54" s="512"/>
    </row>
    <row r="55" spans="1:13" x14ac:dyDescent="0.25">
      <c r="A55" s="761" t="s">
        <v>19</v>
      </c>
      <c r="B55" s="762"/>
      <c r="C55" s="762"/>
      <c r="D55" s="762"/>
      <c r="E55" s="763"/>
      <c r="F55" s="183">
        <f t="shared" ref="F55:I55" si="12">SUM(F56:F61)</f>
        <v>1892.6</v>
      </c>
      <c r="G55" s="183">
        <f t="shared" si="12"/>
        <v>2782.5</v>
      </c>
      <c r="H55" s="183">
        <f t="shared" si="12"/>
        <v>3039</v>
      </c>
      <c r="I55" s="183">
        <f t="shared" si="12"/>
        <v>2700.1</v>
      </c>
      <c r="J55" s="512"/>
    </row>
    <row r="56" spans="1:13" ht="15.75" customHeight="1" x14ac:dyDescent="0.25">
      <c r="A56" s="755" t="s">
        <v>208</v>
      </c>
      <c r="B56" s="756"/>
      <c r="C56" s="756"/>
      <c r="D56" s="756"/>
      <c r="E56" s="757"/>
      <c r="F56" s="110">
        <f>+F48+F47+F41+F40+F34+F27+F23+F22+F20+F15+F12+F35+F44+F46+F24+F49</f>
        <v>1732.8999999999999</v>
      </c>
      <c r="G56" s="110">
        <f t="shared" ref="G56:I56" si="13">+G48+G47+G41+G40+G34+G27+G23+G22+G20+G15+G12+G35+G44+G46+G24+G49</f>
        <v>1865.9</v>
      </c>
      <c r="H56" s="110">
        <f t="shared" si="13"/>
        <v>2868.8</v>
      </c>
      <c r="I56" s="110">
        <f t="shared" si="13"/>
        <v>2528.4</v>
      </c>
      <c r="J56" s="512"/>
      <c r="K56" s="312"/>
      <c r="L56" s="312"/>
      <c r="M56" s="312"/>
    </row>
    <row r="57" spans="1:13" ht="17.25" customHeight="1" x14ac:dyDescent="0.25">
      <c r="A57" s="755" t="s">
        <v>209</v>
      </c>
      <c r="B57" s="756"/>
      <c r="C57" s="756"/>
      <c r="D57" s="756"/>
      <c r="E57" s="757"/>
      <c r="F57" s="111">
        <f>+F16+F45+F43</f>
        <v>56.5</v>
      </c>
      <c r="G57" s="111">
        <f>+G16+G45+G43</f>
        <v>757.9</v>
      </c>
      <c r="H57" s="111">
        <f>+H16+H45+H43</f>
        <v>61.5</v>
      </c>
      <c r="I57" s="111">
        <f>+I16+I45+I43</f>
        <v>63</v>
      </c>
      <c r="J57" s="512"/>
    </row>
    <row r="58" spans="1:13" ht="15.75" customHeight="1" x14ac:dyDescent="0.25">
      <c r="A58" s="755" t="s">
        <v>210</v>
      </c>
      <c r="B58" s="756"/>
      <c r="C58" s="756"/>
      <c r="D58" s="756"/>
      <c r="E58" s="757"/>
      <c r="F58" s="111"/>
      <c r="G58" s="313"/>
      <c r="H58" s="313"/>
      <c r="I58" s="313"/>
      <c r="J58" s="512"/>
    </row>
    <row r="59" spans="1:13" ht="14.25" customHeight="1" x14ac:dyDescent="0.25">
      <c r="A59" s="755" t="s">
        <v>211</v>
      </c>
      <c r="B59" s="756"/>
      <c r="C59" s="756"/>
      <c r="D59" s="756"/>
      <c r="E59" s="757"/>
      <c r="F59" s="111">
        <f>+F17</f>
        <v>103.2</v>
      </c>
      <c r="G59" s="111">
        <f>+G17</f>
        <v>108.7</v>
      </c>
      <c r="H59" s="111">
        <f>+H17</f>
        <v>108.7</v>
      </c>
      <c r="I59" s="111">
        <f>+I17</f>
        <v>108.7</v>
      </c>
      <c r="J59" s="512"/>
    </row>
    <row r="60" spans="1:13" ht="14.25" customHeight="1" x14ac:dyDescent="0.25">
      <c r="A60" s="755" t="s">
        <v>212</v>
      </c>
      <c r="B60" s="756"/>
      <c r="C60" s="756"/>
      <c r="D60" s="756"/>
      <c r="E60" s="757"/>
      <c r="F60" s="111">
        <f>+F42</f>
        <v>0</v>
      </c>
      <c r="G60" s="111">
        <f t="shared" ref="G60:I60" si="14">+G42</f>
        <v>50</v>
      </c>
      <c r="H60" s="111">
        <f t="shared" si="14"/>
        <v>0</v>
      </c>
      <c r="I60" s="111">
        <f t="shared" si="14"/>
        <v>0</v>
      </c>
      <c r="J60" s="512"/>
    </row>
    <row r="61" spans="1:13" ht="13.5" customHeight="1" x14ac:dyDescent="0.25">
      <c r="A61" s="755" t="s">
        <v>213</v>
      </c>
      <c r="B61" s="756"/>
      <c r="C61" s="756"/>
      <c r="D61" s="756"/>
      <c r="E61" s="757"/>
      <c r="F61" s="111"/>
      <c r="G61" s="313"/>
      <c r="H61" s="313"/>
      <c r="I61" s="313"/>
      <c r="J61" s="512"/>
    </row>
    <row r="62" spans="1:13" ht="15.75" customHeight="1" x14ac:dyDescent="0.25">
      <c r="A62" s="780" t="s">
        <v>18</v>
      </c>
      <c r="B62" s="781"/>
      <c r="C62" s="781"/>
      <c r="D62" s="781"/>
      <c r="E62" s="782"/>
      <c r="F62" s="183">
        <f t="shared" ref="F62:I62" si="15">SUM(F63:F66)</f>
        <v>16.2</v>
      </c>
      <c r="G62" s="183">
        <f t="shared" si="15"/>
        <v>253.6</v>
      </c>
      <c r="H62" s="183">
        <f t="shared" si="15"/>
        <v>16.2</v>
      </c>
      <c r="I62" s="183">
        <f t="shared" si="15"/>
        <v>16.2</v>
      </c>
      <c r="J62" s="512"/>
    </row>
    <row r="63" spans="1:13" ht="14.25" customHeight="1" x14ac:dyDescent="0.25">
      <c r="A63" s="755" t="s">
        <v>214</v>
      </c>
      <c r="B63" s="756"/>
      <c r="C63" s="756"/>
      <c r="D63" s="756"/>
      <c r="E63" s="757"/>
      <c r="F63" s="111">
        <f>+F50</f>
        <v>0</v>
      </c>
      <c r="G63" s="111">
        <f t="shared" ref="G63:I63" si="16">+G50</f>
        <v>238.2</v>
      </c>
      <c r="H63" s="111">
        <f t="shared" si="16"/>
        <v>0</v>
      </c>
      <c r="I63" s="111">
        <f t="shared" si="16"/>
        <v>0</v>
      </c>
      <c r="J63" s="512"/>
    </row>
    <row r="64" spans="1:13" x14ac:dyDescent="0.25">
      <c r="A64" s="755" t="s">
        <v>215</v>
      </c>
      <c r="B64" s="756"/>
      <c r="C64" s="756"/>
      <c r="D64" s="756"/>
      <c r="E64" s="757"/>
      <c r="F64" s="111">
        <f>+F21</f>
        <v>16.2</v>
      </c>
      <c r="G64" s="111">
        <f>+G21</f>
        <v>15.4</v>
      </c>
      <c r="H64" s="111">
        <f>+H21</f>
        <v>16.2</v>
      </c>
      <c r="I64" s="111">
        <f>+I21</f>
        <v>16.2</v>
      </c>
      <c r="J64" s="512"/>
    </row>
    <row r="65" spans="1:10" ht="14.25" customHeight="1" x14ac:dyDescent="0.25">
      <c r="A65" s="755" t="s">
        <v>216</v>
      </c>
      <c r="B65" s="756"/>
      <c r="C65" s="756"/>
      <c r="D65" s="756"/>
      <c r="E65" s="757"/>
      <c r="F65" s="111"/>
      <c r="G65" s="313"/>
      <c r="H65" s="313"/>
      <c r="I65" s="313"/>
      <c r="J65" s="512"/>
    </row>
    <row r="66" spans="1:10" x14ac:dyDescent="0.25">
      <c r="A66" s="755" t="s">
        <v>217</v>
      </c>
      <c r="B66" s="756"/>
      <c r="C66" s="756"/>
      <c r="D66" s="756"/>
      <c r="E66" s="757"/>
      <c r="F66" s="111"/>
      <c r="G66" s="313"/>
      <c r="H66" s="313"/>
      <c r="I66" s="313"/>
      <c r="J66" s="512"/>
    </row>
  </sheetData>
  <mergeCells count="85">
    <mergeCell ref="K49:K50"/>
    <mergeCell ref="L49:L50"/>
    <mergeCell ref="M49:M50"/>
    <mergeCell ref="A49:A50"/>
    <mergeCell ref="B49:B50"/>
    <mergeCell ref="C49:C50"/>
    <mergeCell ref="D49:D50"/>
    <mergeCell ref="J49:J50"/>
    <mergeCell ref="J44:J45"/>
    <mergeCell ref="C26:J26"/>
    <mergeCell ref="D20:D21"/>
    <mergeCell ref="D15:D17"/>
    <mergeCell ref="C39:J39"/>
    <mergeCell ref="J41:J43"/>
    <mergeCell ref="B38:J38"/>
    <mergeCell ref="C36:E36"/>
    <mergeCell ref="B37:E37"/>
    <mergeCell ref="C25:E25"/>
    <mergeCell ref="A66:E66"/>
    <mergeCell ref="A65:E65"/>
    <mergeCell ref="A63:E63"/>
    <mergeCell ref="A59:E59"/>
    <mergeCell ref="A62:E62"/>
    <mergeCell ref="A60:E60"/>
    <mergeCell ref="A61:E61"/>
    <mergeCell ref="A64:E64"/>
    <mergeCell ref="E4:E8"/>
    <mergeCell ref="A2:M2"/>
    <mergeCell ref="M6:M8"/>
    <mergeCell ref="J3:M3"/>
    <mergeCell ref="F4:F8"/>
    <mergeCell ref="K6:K8"/>
    <mergeCell ref="A4:A8"/>
    <mergeCell ref="B4:B8"/>
    <mergeCell ref="C4:C8"/>
    <mergeCell ref="D4:D8"/>
    <mergeCell ref="L6:L8"/>
    <mergeCell ref="G4:G8"/>
    <mergeCell ref="J4:M4"/>
    <mergeCell ref="H4:H8"/>
    <mergeCell ref="I4:I8"/>
    <mergeCell ref="B10:J10"/>
    <mergeCell ref="B20:B21"/>
    <mergeCell ref="A20:A21"/>
    <mergeCell ref="C19:J19"/>
    <mergeCell ref="C20:C21"/>
    <mergeCell ref="C14:J14"/>
    <mergeCell ref="C13:E13"/>
    <mergeCell ref="C11:J11"/>
    <mergeCell ref="B15:B17"/>
    <mergeCell ref="A15:A17"/>
    <mergeCell ref="J20:J21"/>
    <mergeCell ref="C15:C17"/>
    <mergeCell ref="A58:E58"/>
    <mergeCell ref="A57:E57"/>
    <mergeCell ref="C51:E51"/>
    <mergeCell ref="D41:D43"/>
    <mergeCell ref="A56:E56"/>
    <mergeCell ref="A55:E55"/>
    <mergeCell ref="B52:E52"/>
    <mergeCell ref="A54:E54"/>
    <mergeCell ref="B41:B43"/>
    <mergeCell ref="D44:D45"/>
    <mergeCell ref="A44:A45"/>
    <mergeCell ref="B44:B45"/>
    <mergeCell ref="C44:C45"/>
    <mergeCell ref="A41:A43"/>
    <mergeCell ref="A53:E53"/>
    <mergeCell ref="C41:C43"/>
    <mergeCell ref="J1:M1"/>
    <mergeCell ref="K44:K45"/>
    <mergeCell ref="L44:L45"/>
    <mergeCell ref="M44:M45"/>
    <mergeCell ref="L15:L17"/>
    <mergeCell ref="L20:L21"/>
    <mergeCell ref="L41:L43"/>
    <mergeCell ref="M41:M43"/>
    <mergeCell ref="K41:K43"/>
    <mergeCell ref="K15:K17"/>
    <mergeCell ref="K20:K21"/>
    <mergeCell ref="J5:J8"/>
    <mergeCell ref="J15:J17"/>
    <mergeCell ref="M20:M21"/>
    <mergeCell ref="M15:M17"/>
    <mergeCell ref="A9:J9"/>
  </mergeCells>
  <phoneticPr fontId="15" type="noConversion"/>
  <pageMargins left="0.19685039370078741" right="0.19685039370078741" top="0.51181102362204722" bottom="0.19685039370078741" header="0" footer="0"/>
  <pageSetup paperSize="9" scale="8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105"/>
  <sheetViews>
    <sheetView zoomScale="85" zoomScaleNormal="85" workbookViewId="0">
      <pane ySplit="8" topLeftCell="A9" activePane="bottomLeft" state="frozen"/>
      <selection activeCell="F27" sqref="F27"/>
      <selection pane="bottomLeft" activeCell="F12" sqref="F12"/>
    </sheetView>
  </sheetViews>
  <sheetFormatPr defaultColWidth="9.109375" defaultRowHeight="13.2" x14ac:dyDescent="0.25"/>
  <cols>
    <col min="1" max="1" width="4" style="27" customWidth="1"/>
    <col min="2" max="2" width="4.109375" style="27" customWidth="1"/>
    <col min="3" max="3" width="3.5546875" style="50" customWidth="1"/>
    <col min="4" max="4" width="39.88671875" style="26" customWidth="1"/>
    <col min="5" max="5" width="6.88671875" style="26" customWidth="1"/>
    <col min="6" max="6" width="12.5546875" style="25" customWidth="1"/>
    <col min="7" max="9" width="12.33203125" style="25" customWidth="1"/>
    <col min="10" max="10" width="28" style="22" customWidth="1"/>
    <col min="11" max="13" width="6.109375" style="184" customWidth="1"/>
    <col min="14" max="16384" width="9.109375" style="5"/>
  </cols>
  <sheetData>
    <row r="1" spans="1:13" ht="18.75" customHeight="1" x14ac:dyDescent="0.25">
      <c r="K1" s="641" t="s">
        <v>895</v>
      </c>
      <c r="L1" s="641"/>
      <c r="M1" s="641"/>
    </row>
    <row r="2" spans="1:13" ht="23.25" customHeight="1" x14ac:dyDescent="0.25">
      <c r="A2" s="815" t="s">
        <v>736</v>
      </c>
      <c r="B2" s="815"/>
      <c r="C2" s="815"/>
      <c r="D2" s="815"/>
      <c r="E2" s="815"/>
      <c r="F2" s="815"/>
      <c r="G2" s="815"/>
      <c r="H2" s="815"/>
      <c r="I2" s="815"/>
      <c r="J2" s="815"/>
      <c r="K2" s="815"/>
      <c r="L2" s="815"/>
      <c r="M2" s="815"/>
    </row>
    <row r="3" spans="1:13" ht="18" customHeight="1" x14ac:dyDescent="0.25">
      <c r="A3" s="817" t="s">
        <v>239</v>
      </c>
      <c r="B3" s="817"/>
      <c r="C3" s="817"/>
      <c r="D3" s="817"/>
      <c r="E3" s="817"/>
      <c r="F3" s="817"/>
      <c r="G3" s="817"/>
      <c r="H3" s="817"/>
      <c r="I3" s="817"/>
      <c r="J3" s="817"/>
      <c r="K3" s="817"/>
      <c r="L3" s="817"/>
      <c r="M3" s="817"/>
    </row>
    <row r="4" spans="1:13" s="9" customFormat="1" ht="16.5" customHeight="1" x14ac:dyDescent="0.25">
      <c r="A4" s="809" t="s">
        <v>136</v>
      </c>
      <c r="B4" s="809" t="s">
        <v>137</v>
      </c>
      <c r="C4" s="809" t="s">
        <v>138</v>
      </c>
      <c r="D4" s="803" t="s">
        <v>139</v>
      </c>
      <c r="E4" s="809" t="s">
        <v>135</v>
      </c>
      <c r="F4" s="804" t="s">
        <v>892</v>
      </c>
      <c r="G4" s="804" t="s">
        <v>515</v>
      </c>
      <c r="H4" s="804" t="s">
        <v>561</v>
      </c>
      <c r="I4" s="804" t="s">
        <v>730</v>
      </c>
      <c r="J4" s="804" t="s">
        <v>140</v>
      </c>
      <c r="K4" s="804"/>
      <c r="L4" s="804"/>
      <c r="M4" s="804"/>
    </row>
    <row r="5" spans="1:13" s="9" customFormat="1" ht="12" customHeight="1" x14ac:dyDescent="0.25">
      <c r="A5" s="809"/>
      <c r="B5" s="809"/>
      <c r="C5" s="809"/>
      <c r="D5" s="803"/>
      <c r="E5" s="809"/>
      <c r="F5" s="804"/>
      <c r="G5" s="804"/>
      <c r="H5" s="804"/>
      <c r="I5" s="804"/>
      <c r="J5" s="804" t="s">
        <v>141</v>
      </c>
      <c r="K5" s="422"/>
      <c r="L5" s="422"/>
      <c r="M5" s="422"/>
    </row>
    <row r="6" spans="1:13" s="9" customFormat="1" ht="12" customHeight="1" x14ac:dyDescent="0.25">
      <c r="A6" s="809"/>
      <c r="B6" s="809"/>
      <c r="C6" s="809"/>
      <c r="D6" s="803"/>
      <c r="E6" s="809"/>
      <c r="F6" s="804"/>
      <c r="G6" s="804"/>
      <c r="H6" s="804"/>
      <c r="I6" s="804"/>
      <c r="J6" s="804"/>
      <c r="K6" s="799" t="s">
        <v>516</v>
      </c>
      <c r="L6" s="799" t="s">
        <v>562</v>
      </c>
      <c r="M6" s="799" t="s">
        <v>731</v>
      </c>
    </row>
    <row r="7" spans="1:13" s="9" customFormat="1" ht="12" customHeight="1" x14ac:dyDescent="0.25">
      <c r="A7" s="809"/>
      <c r="B7" s="809"/>
      <c r="C7" s="809"/>
      <c r="D7" s="803"/>
      <c r="E7" s="809"/>
      <c r="F7" s="804"/>
      <c r="G7" s="804"/>
      <c r="H7" s="804"/>
      <c r="I7" s="804"/>
      <c r="J7" s="804"/>
      <c r="K7" s="799"/>
      <c r="L7" s="799"/>
      <c r="M7" s="799"/>
    </row>
    <row r="8" spans="1:13" s="9" customFormat="1" ht="72" customHeight="1" x14ac:dyDescent="0.25">
      <c r="A8" s="809"/>
      <c r="B8" s="809"/>
      <c r="C8" s="809"/>
      <c r="D8" s="803"/>
      <c r="E8" s="809"/>
      <c r="F8" s="804"/>
      <c r="G8" s="804"/>
      <c r="H8" s="804"/>
      <c r="I8" s="804"/>
      <c r="J8" s="804"/>
      <c r="K8" s="799"/>
      <c r="L8" s="799"/>
      <c r="M8" s="799"/>
    </row>
    <row r="9" spans="1:13" s="9" customFormat="1" ht="27" customHeight="1" x14ac:dyDescent="0.25">
      <c r="A9" s="806" t="s">
        <v>262</v>
      </c>
      <c r="B9" s="807"/>
      <c r="C9" s="807"/>
      <c r="D9" s="807"/>
      <c r="E9" s="807"/>
      <c r="F9" s="807"/>
      <c r="G9" s="807"/>
      <c r="H9" s="807"/>
      <c r="I9" s="807"/>
      <c r="J9" s="807"/>
      <c r="K9" s="807"/>
      <c r="L9" s="807"/>
      <c r="M9" s="808"/>
    </row>
    <row r="10" spans="1:13" s="9" customFormat="1" ht="16.5" customHeight="1" x14ac:dyDescent="0.25">
      <c r="A10" s="314" t="s">
        <v>150</v>
      </c>
      <c r="B10" s="801" t="s">
        <v>569</v>
      </c>
      <c r="C10" s="801"/>
      <c r="D10" s="801"/>
      <c r="E10" s="801"/>
      <c r="F10" s="801"/>
      <c r="G10" s="801"/>
      <c r="H10" s="801"/>
      <c r="I10" s="801"/>
      <c r="J10" s="801"/>
      <c r="K10" s="801"/>
      <c r="L10" s="801"/>
      <c r="M10" s="801"/>
    </row>
    <row r="11" spans="1:13" s="9" customFormat="1" ht="19.5" customHeight="1" x14ac:dyDescent="0.25">
      <c r="A11" s="314" t="s">
        <v>150</v>
      </c>
      <c r="B11" s="10" t="s">
        <v>150</v>
      </c>
      <c r="C11" s="801" t="s">
        <v>338</v>
      </c>
      <c r="D11" s="801"/>
      <c r="E11" s="801"/>
      <c r="F11" s="801"/>
      <c r="G11" s="801"/>
      <c r="H11" s="801"/>
      <c r="I11" s="801"/>
      <c r="J11" s="801"/>
      <c r="K11" s="801"/>
      <c r="L11" s="801"/>
      <c r="M11" s="801"/>
    </row>
    <row r="12" spans="1:13" ht="32.25" customHeight="1" x14ac:dyDescent="0.25">
      <c r="A12" s="810" t="s">
        <v>150</v>
      </c>
      <c r="B12" s="816" t="s">
        <v>150</v>
      </c>
      <c r="C12" s="627" t="s">
        <v>150</v>
      </c>
      <c r="D12" s="705" t="s">
        <v>703</v>
      </c>
      <c r="E12" s="199" t="s">
        <v>1</v>
      </c>
      <c r="F12" s="197">
        <v>1057</v>
      </c>
      <c r="G12" s="197">
        <v>1241.4000000000001</v>
      </c>
      <c r="H12" s="197">
        <v>1420</v>
      </c>
      <c r="I12" s="197">
        <v>1500</v>
      </c>
      <c r="J12" s="204" t="s">
        <v>125</v>
      </c>
      <c r="K12" s="315" t="s">
        <v>525</v>
      </c>
      <c r="L12" s="315" t="s">
        <v>525</v>
      </c>
      <c r="M12" s="315" t="s">
        <v>525</v>
      </c>
    </row>
    <row r="13" spans="1:13" ht="19.5" customHeight="1" x14ac:dyDescent="0.25">
      <c r="A13" s="811"/>
      <c r="B13" s="816"/>
      <c r="C13" s="627"/>
      <c r="D13" s="705"/>
      <c r="E13" s="199" t="s">
        <v>21</v>
      </c>
      <c r="F13" s="197">
        <v>8.6999999999999993</v>
      </c>
      <c r="G13" s="197">
        <v>10.6</v>
      </c>
      <c r="H13" s="197">
        <v>10.6</v>
      </c>
      <c r="I13" s="197">
        <v>10.6</v>
      </c>
      <c r="J13" s="814" t="s">
        <v>248</v>
      </c>
      <c r="K13" s="798" t="s">
        <v>526</v>
      </c>
      <c r="L13" s="798" t="s">
        <v>526</v>
      </c>
      <c r="M13" s="798" t="s">
        <v>526</v>
      </c>
    </row>
    <row r="14" spans="1:13" ht="21" customHeight="1" x14ac:dyDescent="0.25">
      <c r="A14" s="811"/>
      <c r="B14" s="816"/>
      <c r="C14" s="627"/>
      <c r="D14" s="705"/>
      <c r="E14" s="199" t="s">
        <v>17</v>
      </c>
      <c r="F14" s="197">
        <v>65.099999999999994</v>
      </c>
      <c r="G14" s="197">
        <v>54.6</v>
      </c>
      <c r="H14" s="197">
        <v>55</v>
      </c>
      <c r="I14" s="197">
        <v>55</v>
      </c>
      <c r="J14" s="814"/>
      <c r="K14" s="798"/>
      <c r="L14" s="798"/>
      <c r="M14" s="798"/>
    </row>
    <row r="15" spans="1:13" ht="31.5" customHeight="1" x14ac:dyDescent="0.25">
      <c r="A15" s="810" t="s">
        <v>150</v>
      </c>
      <c r="B15" s="816" t="s">
        <v>150</v>
      </c>
      <c r="C15" s="627" t="s">
        <v>151</v>
      </c>
      <c r="D15" s="705" t="s">
        <v>339</v>
      </c>
      <c r="E15" s="199" t="s">
        <v>1</v>
      </c>
      <c r="F15" s="197">
        <v>10</v>
      </c>
      <c r="G15" s="197">
        <v>10</v>
      </c>
      <c r="H15" s="197">
        <v>10</v>
      </c>
      <c r="I15" s="197">
        <v>10</v>
      </c>
      <c r="J15" s="638" t="s">
        <v>300</v>
      </c>
      <c r="K15" s="725">
        <v>10</v>
      </c>
      <c r="L15" s="725">
        <v>10</v>
      </c>
      <c r="M15" s="725">
        <v>10</v>
      </c>
    </row>
    <row r="16" spans="1:13" ht="27.75" customHeight="1" x14ac:dyDescent="0.25">
      <c r="A16" s="826"/>
      <c r="B16" s="816"/>
      <c r="C16" s="627"/>
      <c r="D16" s="705"/>
      <c r="E16" s="199" t="s">
        <v>4</v>
      </c>
      <c r="F16" s="197">
        <v>10</v>
      </c>
      <c r="G16" s="197">
        <v>10</v>
      </c>
      <c r="H16" s="197">
        <v>10</v>
      </c>
      <c r="I16" s="197">
        <v>10</v>
      </c>
      <c r="J16" s="643"/>
      <c r="K16" s="725"/>
      <c r="L16" s="725"/>
      <c r="M16" s="725"/>
    </row>
    <row r="17" spans="1:13" ht="18" customHeight="1" x14ac:dyDescent="0.25">
      <c r="A17" s="314" t="s">
        <v>150</v>
      </c>
      <c r="B17" s="10" t="s">
        <v>150</v>
      </c>
      <c r="C17" s="654" t="s">
        <v>142</v>
      </c>
      <c r="D17" s="654"/>
      <c r="E17" s="654"/>
      <c r="F17" s="83">
        <f>SUM(F12:F16)</f>
        <v>1150.8</v>
      </c>
      <c r="G17" s="83">
        <f>SUM(G12:G16)</f>
        <v>1326.6</v>
      </c>
      <c r="H17" s="83">
        <f>SUM(H12:H16)</f>
        <v>1505.6</v>
      </c>
      <c r="I17" s="83">
        <f>SUM(I12:I16)</f>
        <v>1585.6</v>
      </c>
      <c r="J17" s="166"/>
      <c r="K17" s="201"/>
      <c r="L17" s="201"/>
      <c r="M17" s="201"/>
    </row>
    <row r="18" spans="1:13" ht="18.75" customHeight="1" x14ac:dyDescent="0.25">
      <c r="A18" s="314" t="s">
        <v>150</v>
      </c>
      <c r="B18" s="654" t="s">
        <v>143</v>
      </c>
      <c r="C18" s="654"/>
      <c r="D18" s="654"/>
      <c r="E18" s="654"/>
      <c r="F18" s="83">
        <f t="shared" ref="F18" si="0">+F17</f>
        <v>1150.8</v>
      </c>
      <c r="G18" s="83">
        <f t="shared" ref="G18:I18" si="1">+G17</f>
        <v>1326.6</v>
      </c>
      <c r="H18" s="83">
        <f t="shared" ref="H18" si="2">+H17</f>
        <v>1505.6</v>
      </c>
      <c r="I18" s="83">
        <f t="shared" si="1"/>
        <v>1585.6</v>
      </c>
      <c r="J18" s="166"/>
      <c r="K18" s="201"/>
      <c r="L18" s="201"/>
      <c r="M18" s="201"/>
    </row>
    <row r="19" spans="1:13" ht="15.75" customHeight="1" x14ac:dyDescent="0.25">
      <c r="A19" s="316" t="s">
        <v>151</v>
      </c>
      <c r="B19" s="827" t="s">
        <v>506</v>
      </c>
      <c r="C19" s="827"/>
      <c r="D19" s="827"/>
      <c r="E19" s="827"/>
      <c r="F19" s="827"/>
      <c r="G19" s="827"/>
      <c r="H19" s="827"/>
      <c r="I19" s="827"/>
      <c r="J19" s="827"/>
      <c r="K19" s="827"/>
      <c r="L19" s="827"/>
      <c r="M19" s="827"/>
    </row>
    <row r="20" spans="1:13" ht="15.75" customHeight="1" x14ac:dyDescent="0.25">
      <c r="A20" s="317" t="s">
        <v>151</v>
      </c>
      <c r="B20" s="10" t="s">
        <v>150</v>
      </c>
      <c r="C20" s="801" t="s">
        <v>126</v>
      </c>
      <c r="D20" s="801"/>
      <c r="E20" s="801"/>
      <c r="F20" s="801"/>
      <c r="G20" s="801"/>
      <c r="H20" s="801"/>
      <c r="I20" s="801"/>
      <c r="J20" s="801"/>
      <c r="K20" s="801"/>
      <c r="L20" s="801"/>
      <c r="M20" s="801"/>
    </row>
    <row r="21" spans="1:13" ht="21" customHeight="1" x14ac:dyDescent="0.25">
      <c r="A21" s="627" t="s">
        <v>151</v>
      </c>
      <c r="B21" s="613" t="s">
        <v>150</v>
      </c>
      <c r="C21" s="613" t="s">
        <v>150</v>
      </c>
      <c r="D21" s="637" t="s">
        <v>340</v>
      </c>
      <c r="E21" s="240" t="s">
        <v>1</v>
      </c>
      <c r="F21" s="197">
        <v>529.5</v>
      </c>
      <c r="G21" s="197">
        <v>651.70000000000005</v>
      </c>
      <c r="H21" s="197">
        <v>730</v>
      </c>
      <c r="I21" s="197">
        <v>765</v>
      </c>
      <c r="J21" s="638" t="s">
        <v>244</v>
      </c>
      <c r="K21" s="661" t="s">
        <v>527</v>
      </c>
      <c r="L21" s="661" t="s">
        <v>527</v>
      </c>
      <c r="M21" s="661" t="s">
        <v>527</v>
      </c>
    </row>
    <row r="22" spans="1:13" ht="21.75" customHeight="1" x14ac:dyDescent="0.25">
      <c r="A22" s="627"/>
      <c r="B22" s="613"/>
      <c r="C22" s="613"/>
      <c r="D22" s="637"/>
      <c r="E22" s="240" t="s">
        <v>17</v>
      </c>
      <c r="F22" s="197">
        <v>2.4</v>
      </c>
      <c r="G22" s="197">
        <v>2.4</v>
      </c>
      <c r="H22" s="197">
        <v>2.4</v>
      </c>
      <c r="I22" s="197">
        <v>2.4</v>
      </c>
      <c r="J22" s="643"/>
      <c r="K22" s="662"/>
      <c r="L22" s="662"/>
      <c r="M22" s="662"/>
    </row>
    <row r="23" spans="1:13" ht="29.25" customHeight="1" x14ac:dyDescent="0.25">
      <c r="A23" s="627"/>
      <c r="B23" s="613"/>
      <c r="C23" s="613"/>
      <c r="D23" s="637"/>
      <c r="E23" s="240" t="s">
        <v>21</v>
      </c>
      <c r="F23" s="197">
        <v>45</v>
      </c>
      <c r="G23" s="197">
        <v>57.8</v>
      </c>
      <c r="H23" s="197">
        <v>57.8</v>
      </c>
      <c r="I23" s="197">
        <v>57.8</v>
      </c>
      <c r="J23" s="36" t="s">
        <v>127</v>
      </c>
      <c r="K23" s="318" t="s">
        <v>558</v>
      </c>
      <c r="L23" s="318" t="s">
        <v>558</v>
      </c>
      <c r="M23" s="318" t="s">
        <v>558</v>
      </c>
    </row>
    <row r="24" spans="1:13" ht="47.25" customHeight="1" x14ac:dyDescent="0.25">
      <c r="A24" s="241" t="s">
        <v>151</v>
      </c>
      <c r="B24" s="241" t="s">
        <v>150</v>
      </c>
      <c r="C24" s="241" t="s">
        <v>151</v>
      </c>
      <c r="D24" s="240" t="s">
        <v>396</v>
      </c>
      <c r="E24" s="240" t="s">
        <v>1</v>
      </c>
      <c r="F24" s="197">
        <v>5.2</v>
      </c>
      <c r="G24" s="197">
        <v>5.2</v>
      </c>
      <c r="H24" s="197">
        <v>5.2</v>
      </c>
      <c r="I24" s="197">
        <v>5.2</v>
      </c>
      <c r="J24" s="240" t="s">
        <v>227</v>
      </c>
      <c r="K24" s="268">
        <v>2</v>
      </c>
      <c r="L24" s="268">
        <v>2</v>
      </c>
      <c r="M24" s="268">
        <v>2</v>
      </c>
    </row>
    <row r="25" spans="1:13" ht="16.5" customHeight="1" x14ac:dyDescent="0.25">
      <c r="A25" s="319" t="s">
        <v>151</v>
      </c>
      <c r="B25" s="320" t="s">
        <v>150</v>
      </c>
      <c r="C25" s="802" t="s">
        <v>142</v>
      </c>
      <c r="D25" s="802"/>
      <c r="E25" s="607"/>
      <c r="F25" s="83">
        <f>SUM(F21:F24)</f>
        <v>582.1</v>
      </c>
      <c r="G25" s="83">
        <f>SUM(G21:G24)</f>
        <v>717.1</v>
      </c>
      <c r="H25" s="83">
        <f>SUM(H21:H24)</f>
        <v>795.4</v>
      </c>
      <c r="I25" s="83">
        <f>SUM(I21:I24)</f>
        <v>830.4</v>
      </c>
      <c r="J25" s="166"/>
      <c r="K25" s="268"/>
      <c r="L25" s="268"/>
      <c r="M25" s="268"/>
    </row>
    <row r="26" spans="1:13" ht="16.5" customHeight="1" x14ac:dyDescent="0.25">
      <c r="A26" s="314" t="s">
        <v>151</v>
      </c>
      <c r="B26" s="607" t="s">
        <v>143</v>
      </c>
      <c r="C26" s="607"/>
      <c r="D26" s="607"/>
      <c r="E26" s="607"/>
      <c r="F26" s="83">
        <f t="shared" ref="F26:I26" si="3">+F25</f>
        <v>582.1</v>
      </c>
      <c r="G26" s="83">
        <f t="shared" si="3"/>
        <v>717.1</v>
      </c>
      <c r="H26" s="83">
        <f t="shared" si="3"/>
        <v>795.4</v>
      </c>
      <c r="I26" s="83">
        <f t="shared" si="3"/>
        <v>830.4</v>
      </c>
      <c r="J26" s="166"/>
      <c r="K26" s="268"/>
      <c r="L26" s="268"/>
      <c r="M26" s="268"/>
    </row>
    <row r="27" spans="1:13" x14ac:dyDescent="0.25">
      <c r="A27" s="314" t="s">
        <v>152</v>
      </c>
      <c r="B27" s="818" t="s">
        <v>415</v>
      </c>
      <c r="C27" s="818"/>
      <c r="D27" s="818"/>
      <c r="E27" s="818"/>
      <c r="F27" s="818"/>
      <c r="G27" s="818"/>
      <c r="H27" s="818"/>
      <c r="I27" s="818"/>
      <c r="J27" s="818"/>
      <c r="K27" s="818"/>
      <c r="L27" s="818"/>
      <c r="M27" s="818"/>
    </row>
    <row r="28" spans="1:13" ht="18" customHeight="1" x14ac:dyDescent="0.25">
      <c r="A28" s="314" t="s">
        <v>152</v>
      </c>
      <c r="B28" s="10" t="s">
        <v>150</v>
      </c>
      <c r="C28" s="801" t="s">
        <v>416</v>
      </c>
      <c r="D28" s="801"/>
      <c r="E28" s="801"/>
      <c r="F28" s="801"/>
      <c r="G28" s="801"/>
      <c r="H28" s="801"/>
      <c r="I28" s="801"/>
      <c r="J28" s="801"/>
      <c r="K28" s="801"/>
      <c r="L28" s="801"/>
      <c r="M28" s="801"/>
    </row>
    <row r="29" spans="1:13" ht="31.5" customHeight="1" x14ac:dyDescent="0.25">
      <c r="A29" s="819" t="s">
        <v>152</v>
      </c>
      <c r="B29" s="627" t="s">
        <v>150</v>
      </c>
      <c r="C29" s="627" t="s">
        <v>150</v>
      </c>
      <c r="D29" s="705" t="s">
        <v>106</v>
      </c>
      <c r="E29" s="199" t="s">
        <v>1</v>
      </c>
      <c r="F29" s="197">
        <v>1511.7</v>
      </c>
      <c r="G29" s="197">
        <v>1775.1</v>
      </c>
      <c r="H29" s="197">
        <v>2020</v>
      </c>
      <c r="I29" s="197">
        <v>2050</v>
      </c>
      <c r="J29" s="610" t="s">
        <v>486</v>
      </c>
      <c r="K29" s="795" t="s">
        <v>306</v>
      </c>
      <c r="L29" s="795" t="s">
        <v>306</v>
      </c>
      <c r="M29" s="795" t="s">
        <v>306</v>
      </c>
    </row>
    <row r="30" spans="1:13" ht="21.75" customHeight="1" x14ac:dyDescent="0.25">
      <c r="A30" s="820"/>
      <c r="B30" s="627"/>
      <c r="C30" s="627"/>
      <c r="D30" s="705"/>
      <c r="E30" s="199" t="s">
        <v>17</v>
      </c>
      <c r="F30" s="197">
        <v>4.9000000000000004</v>
      </c>
      <c r="G30" s="197">
        <v>4.9000000000000004</v>
      </c>
      <c r="H30" s="197">
        <v>4.9000000000000004</v>
      </c>
      <c r="I30" s="197">
        <v>4.9000000000000004</v>
      </c>
      <c r="J30" s="610"/>
      <c r="K30" s="795"/>
      <c r="L30" s="795"/>
      <c r="M30" s="795"/>
    </row>
    <row r="31" spans="1:13" ht="23.25" customHeight="1" x14ac:dyDescent="0.25">
      <c r="A31" s="821"/>
      <c r="B31" s="627"/>
      <c r="C31" s="627"/>
      <c r="D31" s="705"/>
      <c r="E31" s="200" t="s">
        <v>21</v>
      </c>
      <c r="F31" s="197">
        <v>17.399999999999999</v>
      </c>
      <c r="G31" s="197">
        <v>19.600000000000001</v>
      </c>
      <c r="H31" s="197">
        <v>19.600000000000001</v>
      </c>
      <c r="I31" s="197">
        <v>19.600000000000001</v>
      </c>
      <c r="J31" s="610"/>
      <c r="K31" s="795"/>
      <c r="L31" s="795"/>
      <c r="M31" s="795"/>
    </row>
    <row r="32" spans="1:13" ht="45" customHeight="1" x14ac:dyDescent="0.25">
      <c r="A32" s="322" t="s">
        <v>152</v>
      </c>
      <c r="B32" s="249" t="s">
        <v>150</v>
      </c>
      <c r="C32" s="249" t="s">
        <v>151</v>
      </c>
      <c r="D32" s="200" t="s">
        <v>147</v>
      </c>
      <c r="E32" s="199" t="s">
        <v>1</v>
      </c>
      <c r="F32" s="120">
        <v>149</v>
      </c>
      <c r="G32" s="445">
        <v>165</v>
      </c>
      <c r="H32" s="445">
        <v>170</v>
      </c>
      <c r="I32" s="445">
        <v>175</v>
      </c>
      <c r="J32" s="166" t="s">
        <v>555</v>
      </c>
      <c r="K32" s="201" t="s">
        <v>556</v>
      </c>
      <c r="L32" s="201" t="s">
        <v>556</v>
      </c>
      <c r="M32" s="201" t="s">
        <v>556</v>
      </c>
    </row>
    <row r="33" spans="1:13" s="233" customFormat="1" ht="33.75" customHeight="1" x14ac:dyDescent="0.25">
      <c r="A33" s="323" t="s">
        <v>152</v>
      </c>
      <c r="B33" s="249" t="s">
        <v>150</v>
      </c>
      <c r="C33" s="249" t="s">
        <v>152</v>
      </c>
      <c r="D33" s="166" t="s">
        <v>646</v>
      </c>
      <c r="E33" s="240" t="s">
        <v>1</v>
      </c>
      <c r="F33" s="120">
        <v>16.8</v>
      </c>
      <c r="G33" s="120">
        <v>21.2</v>
      </c>
      <c r="H33" s="120">
        <v>21.2</v>
      </c>
      <c r="I33" s="120">
        <v>21.5</v>
      </c>
      <c r="J33" s="166" t="s">
        <v>643</v>
      </c>
      <c r="K33" s="201">
        <v>46</v>
      </c>
      <c r="L33" s="201">
        <v>46</v>
      </c>
      <c r="M33" s="201">
        <v>46</v>
      </c>
    </row>
    <row r="34" spans="1:13" ht="21" customHeight="1" x14ac:dyDescent="0.25">
      <c r="A34" s="314" t="s">
        <v>152</v>
      </c>
      <c r="B34" s="10" t="s">
        <v>150</v>
      </c>
      <c r="C34" s="654" t="s">
        <v>142</v>
      </c>
      <c r="D34" s="654"/>
      <c r="E34" s="10"/>
      <c r="F34" s="83">
        <f t="shared" ref="F34" si="4">SUM(F29:F33)</f>
        <v>1699.8000000000002</v>
      </c>
      <c r="G34" s="83">
        <f t="shared" ref="G34:I34" si="5">SUM(G29:G33)</f>
        <v>1985.8</v>
      </c>
      <c r="H34" s="83">
        <f t="shared" ref="H34" si="6">SUM(H29:H33)</f>
        <v>2235.6999999999998</v>
      </c>
      <c r="I34" s="83">
        <f t="shared" si="5"/>
        <v>2271</v>
      </c>
      <c r="J34" s="324"/>
      <c r="K34" s="315"/>
      <c r="L34" s="315"/>
      <c r="M34" s="315"/>
    </row>
    <row r="35" spans="1:13" ht="19.5" customHeight="1" x14ac:dyDescent="0.25">
      <c r="A35" s="314" t="s">
        <v>152</v>
      </c>
      <c r="B35" s="10" t="s">
        <v>151</v>
      </c>
      <c r="C35" s="801" t="s">
        <v>128</v>
      </c>
      <c r="D35" s="801"/>
      <c r="E35" s="801"/>
      <c r="F35" s="801"/>
      <c r="G35" s="801"/>
      <c r="H35" s="801"/>
      <c r="I35" s="801"/>
      <c r="J35" s="801"/>
      <c r="K35" s="801"/>
      <c r="L35" s="801"/>
      <c r="M35" s="801"/>
    </row>
    <row r="36" spans="1:13" ht="32.25" customHeight="1" x14ac:dyDescent="0.25">
      <c r="A36" s="325" t="s">
        <v>152</v>
      </c>
      <c r="B36" s="270" t="s">
        <v>151</v>
      </c>
      <c r="C36" s="249" t="s">
        <v>150</v>
      </c>
      <c r="D36" s="200" t="s">
        <v>417</v>
      </c>
      <c r="E36" s="199" t="s">
        <v>1</v>
      </c>
      <c r="F36" s="197">
        <v>91.9</v>
      </c>
      <c r="G36" s="197">
        <v>81.900000000000006</v>
      </c>
      <c r="H36" s="197">
        <v>98</v>
      </c>
      <c r="I36" s="197">
        <v>103</v>
      </c>
      <c r="J36" s="796" t="s">
        <v>129</v>
      </c>
      <c r="K36" s="661">
        <v>35</v>
      </c>
      <c r="L36" s="661">
        <v>40</v>
      </c>
      <c r="M36" s="661">
        <v>40</v>
      </c>
    </row>
    <row r="37" spans="1:13" ht="30.75" customHeight="1" x14ac:dyDescent="0.25">
      <c r="A37" s="322" t="s">
        <v>152</v>
      </c>
      <c r="B37" s="249" t="s">
        <v>151</v>
      </c>
      <c r="C37" s="249" t="s">
        <v>151</v>
      </c>
      <c r="D37" s="200" t="s">
        <v>254</v>
      </c>
      <c r="E37" s="199" t="s">
        <v>1</v>
      </c>
      <c r="F37" s="197">
        <v>232.1</v>
      </c>
      <c r="G37" s="197">
        <v>233</v>
      </c>
      <c r="H37" s="197">
        <v>245</v>
      </c>
      <c r="I37" s="197">
        <v>250</v>
      </c>
      <c r="J37" s="796"/>
      <c r="K37" s="662"/>
      <c r="L37" s="662"/>
      <c r="M37" s="662"/>
    </row>
    <row r="38" spans="1:13" ht="28.5" customHeight="1" x14ac:dyDescent="0.25">
      <c r="A38" s="325" t="s">
        <v>152</v>
      </c>
      <c r="B38" s="270" t="s">
        <v>151</v>
      </c>
      <c r="C38" s="249" t="s">
        <v>152</v>
      </c>
      <c r="D38" s="19" t="s">
        <v>65</v>
      </c>
      <c r="E38" s="240" t="s">
        <v>1</v>
      </c>
      <c r="F38" s="197">
        <v>25</v>
      </c>
      <c r="G38" s="197">
        <v>30</v>
      </c>
      <c r="H38" s="197">
        <v>30</v>
      </c>
      <c r="I38" s="197">
        <v>30</v>
      </c>
      <c r="J38" s="204" t="s">
        <v>130</v>
      </c>
      <c r="K38" s="268">
        <v>20</v>
      </c>
      <c r="L38" s="268">
        <v>20</v>
      </c>
      <c r="M38" s="268">
        <v>20</v>
      </c>
    </row>
    <row r="39" spans="1:13" ht="29.25" customHeight="1" x14ac:dyDescent="0.25">
      <c r="A39" s="326" t="s">
        <v>152</v>
      </c>
      <c r="B39" s="327" t="s">
        <v>151</v>
      </c>
      <c r="C39" s="241" t="s">
        <v>153</v>
      </c>
      <c r="D39" s="19" t="s">
        <v>66</v>
      </c>
      <c r="E39" s="240" t="s">
        <v>1</v>
      </c>
      <c r="F39" s="197">
        <v>3</v>
      </c>
      <c r="G39" s="197">
        <v>3</v>
      </c>
      <c r="H39" s="197">
        <v>3</v>
      </c>
      <c r="I39" s="197">
        <v>3</v>
      </c>
      <c r="J39" s="204" t="s">
        <v>131</v>
      </c>
      <c r="K39" s="201">
        <v>1</v>
      </c>
      <c r="L39" s="201">
        <v>1</v>
      </c>
      <c r="M39" s="201">
        <v>1</v>
      </c>
    </row>
    <row r="40" spans="1:13" ht="23.25" customHeight="1" x14ac:dyDescent="0.25">
      <c r="A40" s="326" t="s">
        <v>152</v>
      </c>
      <c r="B40" s="327" t="s">
        <v>151</v>
      </c>
      <c r="C40" s="241" t="s">
        <v>154</v>
      </c>
      <c r="D40" s="19" t="s">
        <v>255</v>
      </c>
      <c r="E40" s="240" t="s">
        <v>1</v>
      </c>
      <c r="F40" s="197">
        <v>0</v>
      </c>
      <c r="G40" s="197">
        <v>5</v>
      </c>
      <c r="H40" s="197">
        <v>5</v>
      </c>
      <c r="I40" s="197">
        <v>5</v>
      </c>
      <c r="J40" s="204" t="s">
        <v>131</v>
      </c>
      <c r="K40" s="201">
        <v>1</v>
      </c>
      <c r="L40" s="201">
        <v>1</v>
      </c>
      <c r="M40" s="201">
        <v>1</v>
      </c>
    </row>
    <row r="41" spans="1:13" ht="21" customHeight="1" x14ac:dyDescent="0.25">
      <c r="A41" s="812" t="s">
        <v>152</v>
      </c>
      <c r="B41" s="613" t="s">
        <v>151</v>
      </c>
      <c r="C41" s="613" t="s">
        <v>155</v>
      </c>
      <c r="D41" s="637" t="s">
        <v>485</v>
      </c>
      <c r="E41" s="240" t="s">
        <v>1</v>
      </c>
      <c r="F41" s="197">
        <v>13</v>
      </c>
      <c r="G41" s="197">
        <v>15</v>
      </c>
      <c r="H41" s="197">
        <v>20</v>
      </c>
      <c r="I41" s="197">
        <v>15</v>
      </c>
      <c r="J41" s="638" t="s">
        <v>226</v>
      </c>
      <c r="K41" s="717">
        <v>5</v>
      </c>
      <c r="L41" s="717">
        <v>8</v>
      </c>
      <c r="M41" s="717">
        <v>5</v>
      </c>
    </row>
    <row r="42" spans="1:13" ht="18.75" customHeight="1" x14ac:dyDescent="0.25">
      <c r="A42" s="813"/>
      <c r="B42" s="613"/>
      <c r="C42" s="613"/>
      <c r="D42" s="637"/>
      <c r="E42" s="240" t="s">
        <v>4</v>
      </c>
      <c r="F42" s="197">
        <v>1.5</v>
      </c>
      <c r="G42" s="197">
        <v>5</v>
      </c>
      <c r="H42" s="197">
        <v>5</v>
      </c>
      <c r="I42" s="197">
        <v>5</v>
      </c>
      <c r="J42" s="643"/>
      <c r="K42" s="800"/>
      <c r="L42" s="800"/>
      <c r="M42" s="800"/>
    </row>
    <row r="43" spans="1:13" ht="30.75" customHeight="1" x14ac:dyDescent="0.25">
      <c r="A43" s="241" t="s">
        <v>152</v>
      </c>
      <c r="B43" s="241" t="s">
        <v>151</v>
      </c>
      <c r="C43" s="241" t="s">
        <v>156</v>
      </c>
      <c r="D43" s="251" t="s">
        <v>67</v>
      </c>
      <c r="E43" s="240" t="s">
        <v>1</v>
      </c>
      <c r="F43" s="197">
        <v>9.3000000000000007</v>
      </c>
      <c r="G43" s="197">
        <v>10</v>
      </c>
      <c r="H43" s="197">
        <v>15</v>
      </c>
      <c r="I43" s="197">
        <v>15</v>
      </c>
      <c r="J43" s="199" t="s">
        <v>182</v>
      </c>
      <c r="K43" s="268">
        <v>3</v>
      </c>
      <c r="L43" s="268">
        <v>5</v>
      </c>
      <c r="M43" s="268">
        <v>5</v>
      </c>
    </row>
    <row r="44" spans="1:13" ht="15.75" customHeight="1" x14ac:dyDescent="0.25">
      <c r="A44" s="319" t="s">
        <v>152</v>
      </c>
      <c r="B44" s="10" t="s">
        <v>151</v>
      </c>
      <c r="C44" s="654" t="s">
        <v>142</v>
      </c>
      <c r="D44" s="654"/>
      <c r="E44" s="654"/>
      <c r="F44" s="83">
        <f>SUM(F36:F43)</f>
        <v>375.8</v>
      </c>
      <c r="G44" s="83">
        <f t="shared" ref="G44:I44" si="7">SUM(G36:G43)</f>
        <v>382.9</v>
      </c>
      <c r="H44" s="83">
        <f t="shared" si="7"/>
        <v>421</v>
      </c>
      <c r="I44" s="83">
        <f t="shared" si="7"/>
        <v>426</v>
      </c>
      <c r="J44" s="204"/>
      <c r="K44" s="201"/>
      <c r="L44" s="201"/>
      <c r="M44" s="201"/>
    </row>
    <row r="45" spans="1:13" ht="16.5" customHeight="1" x14ac:dyDescent="0.25">
      <c r="A45" s="314" t="s">
        <v>152</v>
      </c>
      <c r="B45" s="654" t="s">
        <v>143</v>
      </c>
      <c r="C45" s="654"/>
      <c r="D45" s="654"/>
      <c r="E45" s="654"/>
      <c r="F45" s="83">
        <f>+F44+F34</f>
        <v>2075.6000000000004</v>
      </c>
      <c r="G45" s="83">
        <f t="shared" ref="G45:I45" si="8">+G44+G34</f>
        <v>2368.6999999999998</v>
      </c>
      <c r="H45" s="83">
        <f t="shared" si="8"/>
        <v>2656.7</v>
      </c>
      <c r="I45" s="83">
        <f t="shared" si="8"/>
        <v>2697</v>
      </c>
      <c r="J45" s="204"/>
      <c r="K45" s="201"/>
      <c r="L45" s="201"/>
      <c r="M45" s="201"/>
    </row>
    <row r="46" spans="1:13" ht="16.5" customHeight="1" x14ac:dyDescent="0.25">
      <c r="A46" s="314" t="s">
        <v>153</v>
      </c>
      <c r="B46" s="801" t="s">
        <v>902</v>
      </c>
      <c r="C46" s="801"/>
      <c r="D46" s="801"/>
      <c r="E46" s="801"/>
      <c r="F46" s="801"/>
      <c r="G46" s="801"/>
      <c r="H46" s="801"/>
      <c r="I46" s="801"/>
      <c r="J46" s="801"/>
      <c r="K46" s="801"/>
      <c r="L46" s="801"/>
      <c r="M46" s="801"/>
    </row>
    <row r="47" spans="1:13" ht="21" customHeight="1" x14ac:dyDescent="0.25">
      <c r="A47" s="314" t="s">
        <v>153</v>
      </c>
      <c r="B47" s="10" t="s">
        <v>150</v>
      </c>
      <c r="C47" s="801" t="s">
        <v>418</v>
      </c>
      <c r="D47" s="801"/>
      <c r="E47" s="801"/>
      <c r="F47" s="801"/>
      <c r="G47" s="801"/>
      <c r="H47" s="801"/>
      <c r="I47" s="801"/>
      <c r="J47" s="801"/>
      <c r="K47" s="801"/>
      <c r="L47" s="801"/>
      <c r="M47" s="801"/>
    </row>
    <row r="48" spans="1:13" ht="27" customHeight="1" x14ac:dyDescent="0.25">
      <c r="A48" s="328" t="s">
        <v>153</v>
      </c>
      <c r="B48" s="200" t="s">
        <v>150</v>
      </c>
      <c r="C48" s="249" t="s">
        <v>150</v>
      </c>
      <c r="D48" s="270" t="s">
        <v>68</v>
      </c>
      <c r="E48" s="204" t="s">
        <v>1</v>
      </c>
      <c r="F48" s="197">
        <v>11</v>
      </c>
      <c r="G48" s="197">
        <v>11</v>
      </c>
      <c r="H48" s="197">
        <v>11</v>
      </c>
      <c r="I48" s="197">
        <v>11</v>
      </c>
      <c r="J48" s="204" t="s">
        <v>130</v>
      </c>
      <c r="K48" s="268">
        <v>5</v>
      </c>
      <c r="L48" s="268">
        <v>5</v>
      </c>
      <c r="M48" s="268">
        <v>5</v>
      </c>
    </row>
    <row r="49" spans="1:13" ht="40.5" customHeight="1" x14ac:dyDescent="0.25">
      <c r="A49" s="329" t="s">
        <v>153</v>
      </c>
      <c r="B49" s="200" t="s">
        <v>150</v>
      </c>
      <c r="C49" s="249" t="s">
        <v>151</v>
      </c>
      <c r="D49" s="200" t="s">
        <v>420</v>
      </c>
      <c r="E49" s="166" t="s">
        <v>1</v>
      </c>
      <c r="F49" s="197">
        <v>4</v>
      </c>
      <c r="G49" s="197">
        <v>5</v>
      </c>
      <c r="H49" s="197">
        <v>5</v>
      </c>
      <c r="I49" s="197">
        <v>5</v>
      </c>
      <c r="J49" s="204" t="s">
        <v>424</v>
      </c>
      <c r="K49" s="268">
        <v>10</v>
      </c>
      <c r="L49" s="268">
        <v>10</v>
      </c>
      <c r="M49" s="268">
        <v>10</v>
      </c>
    </row>
    <row r="50" spans="1:13" ht="30.75" customHeight="1" x14ac:dyDescent="0.25">
      <c r="A50" s="328" t="s">
        <v>153</v>
      </c>
      <c r="B50" s="200" t="s">
        <v>150</v>
      </c>
      <c r="C50" s="249" t="s">
        <v>152</v>
      </c>
      <c r="D50" s="270" t="s">
        <v>704</v>
      </c>
      <c r="E50" s="166" t="s">
        <v>1</v>
      </c>
      <c r="F50" s="197">
        <v>16</v>
      </c>
      <c r="G50" s="197">
        <v>16</v>
      </c>
      <c r="H50" s="197">
        <v>20</v>
      </c>
      <c r="I50" s="197">
        <v>20</v>
      </c>
      <c r="J50" s="204" t="s">
        <v>30</v>
      </c>
      <c r="K50" s="268">
        <v>6</v>
      </c>
      <c r="L50" s="268">
        <v>6</v>
      </c>
      <c r="M50" s="268">
        <v>6</v>
      </c>
    </row>
    <row r="51" spans="1:13" ht="30.75" customHeight="1" x14ac:dyDescent="0.25">
      <c r="A51" s="328" t="s">
        <v>153</v>
      </c>
      <c r="B51" s="200" t="s">
        <v>150</v>
      </c>
      <c r="C51" s="249" t="s">
        <v>153</v>
      </c>
      <c r="D51" s="270" t="s">
        <v>419</v>
      </c>
      <c r="E51" s="166" t="s">
        <v>1</v>
      </c>
      <c r="F51" s="197">
        <v>2</v>
      </c>
      <c r="G51" s="197">
        <v>3</v>
      </c>
      <c r="H51" s="197">
        <v>3</v>
      </c>
      <c r="I51" s="197">
        <v>3</v>
      </c>
      <c r="J51" s="204" t="s">
        <v>30</v>
      </c>
      <c r="K51" s="268">
        <v>1</v>
      </c>
      <c r="L51" s="268">
        <v>1</v>
      </c>
      <c r="M51" s="268">
        <v>1</v>
      </c>
    </row>
    <row r="52" spans="1:13" s="230" customFormat="1" ht="36" customHeight="1" x14ac:dyDescent="0.25">
      <c r="A52" s="328" t="s">
        <v>153</v>
      </c>
      <c r="B52" s="200" t="s">
        <v>150</v>
      </c>
      <c r="C52" s="249" t="s">
        <v>154</v>
      </c>
      <c r="D52" s="270" t="s">
        <v>570</v>
      </c>
      <c r="E52" s="166" t="s">
        <v>1</v>
      </c>
      <c r="F52" s="197">
        <v>5</v>
      </c>
      <c r="G52" s="197">
        <v>15</v>
      </c>
      <c r="H52" s="197">
        <v>15</v>
      </c>
      <c r="I52" s="197">
        <v>15</v>
      </c>
      <c r="J52" s="204" t="s">
        <v>633</v>
      </c>
      <c r="K52" s="268">
        <v>1</v>
      </c>
      <c r="L52" s="268">
        <v>1</v>
      </c>
      <c r="M52" s="268">
        <v>1</v>
      </c>
    </row>
    <row r="53" spans="1:13" s="230" customFormat="1" ht="21.75" customHeight="1" x14ac:dyDescent="0.25">
      <c r="A53" s="819" t="s">
        <v>153</v>
      </c>
      <c r="B53" s="614" t="s">
        <v>150</v>
      </c>
      <c r="C53" s="614" t="s">
        <v>155</v>
      </c>
      <c r="D53" s="618" t="s">
        <v>571</v>
      </c>
      <c r="E53" s="166" t="s">
        <v>1</v>
      </c>
      <c r="F53" s="197">
        <v>3.5</v>
      </c>
      <c r="G53" s="197">
        <v>7</v>
      </c>
      <c r="H53" s="197">
        <v>7</v>
      </c>
      <c r="I53" s="197">
        <v>7</v>
      </c>
      <c r="J53" s="699" t="s">
        <v>572</v>
      </c>
      <c r="K53" s="661">
        <v>14</v>
      </c>
      <c r="L53" s="661">
        <v>14</v>
      </c>
      <c r="M53" s="661">
        <v>14</v>
      </c>
    </row>
    <row r="54" spans="1:13" s="230" customFormat="1" ht="21" customHeight="1" x14ac:dyDescent="0.25">
      <c r="A54" s="821"/>
      <c r="B54" s="616"/>
      <c r="C54" s="616"/>
      <c r="D54" s="619"/>
      <c r="E54" s="166" t="s">
        <v>4</v>
      </c>
      <c r="F54" s="197">
        <v>5.3</v>
      </c>
      <c r="G54" s="197">
        <v>12</v>
      </c>
      <c r="H54" s="197">
        <v>12</v>
      </c>
      <c r="I54" s="197">
        <v>12</v>
      </c>
      <c r="J54" s="700"/>
      <c r="K54" s="662"/>
      <c r="L54" s="662"/>
      <c r="M54" s="662"/>
    </row>
    <row r="55" spans="1:13" ht="14.25" customHeight="1" x14ac:dyDescent="0.25">
      <c r="A55" s="314" t="s">
        <v>153</v>
      </c>
      <c r="B55" s="10" t="s">
        <v>150</v>
      </c>
      <c r="C55" s="654" t="s">
        <v>142</v>
      </c>
      <c r="D55" s="654"/>
      <c r="E55" s="654"/>
      <c r="F55" s="83">
        <f>SUM(F48:F54)</f>
        <v>46.8</v>
      </c>
      <c r="G55" s="83">
        <f>SUM(G48:G54)</f>
        <v>69</v>
      </c>
      <c r="H55" s="83">
        <f>SUM(H48:H54)</f>
        <v>73</v>
      </c>
      <c r="I55" s="83">
        <f>SUM(I48:I54)</f>
        <v>73</v>
      </c>
      <c r="J55" s="204"/>
      <c r="K55" s="201"/>
      <c r="L55" s="201"/>
      <c r="M55" s="201"/>
    </row>
    <row r="56" spans="1:13" ht="15.75" customHeight="1" x14ac:dyDescent="0.25">
      <c r="A56" s="314" t="s">
        <v>153</v>
      </c>
      <c r="B56" s="654" t="s">
        <v>143</v>
      </c>
      <c r="C56" s="654"/>
      <c r="D56" s="654"/>
      <c r="E56" s="654"/>
      <c r="F56" s="83">
        <f t="shared" ref="F56" si="9">+F55</f>
        <v>46.8</v>
      </c>
      <c r="G56" s="83">
        <f t="shared" ref="G56:I56" si="10">+G55</f>
        <v>69</v>
      </c>
      <c r="H56" s="83">
        <f t="shared" ref="H56" si="11">+H55</f>
        <v>73</v>
      </c>
      <c r="I56" s="83">
        <f t="shared" si="10"/>
        <v>73</v>
      </c>
      <c r="J56" s="204"/>
      <c r="K56" s="201"/>
      <c r="L56" s="201"/>
      <c r="M56" s="201"/>
    </row>
    <row r="57" spans="1:13" ht="20.25" customHeight="1" x14ac:dyDescent="0.25">
      <c r="A57" s="325" t="s">
        <v>154</v>
      </c>
      <c r="B57" s="659" t="s">
        <v>421</v>
      </c>
      <c r="C57" s="825"/>
      <c r="D57" s="825"/>
      <c r="E57" s="825"/>
      <c r="F57" s="825"/>
      <c r="G57" s="825"/>
      <c r="H57" s="825"/>
      <c r="I57" s="825"/>
      <c r="J57" s="825"/>
      <c r="K57" s="825"/>
      <c r="L57" s="825"/>
      <c r="M57" s="825"/>
    </row>
    <row r="58" spans="1:13" ht="21" customHeight="1" x14ac:dyDescent="0.25">
      <c r="A58" s="330" t="s">
        <v>154</v>
      </c>
      <c r="B58" s="270" t="s">
        <v>150</v>
      </c>
      <c r="C58" s="801" t="s">
        <v>422</v>
      </c>
      <c r="D58" s="801"/>
      <c r="E58" s="801"/>
      <c r="F58" s="801"/>
      <c r="G58" s="801"/>
      <c r="H58" s="801"/>
      <c r="I58" s="801"/>
      <c r="J58" s="801"/>
      <c r="K58" s="801"/>
      <c r="L58" s="801"/>
      <c r="M58" s="801"/>
    </row>
    <row r="59" spans="1:13" ht="26.25" customHeight="1" x14ac:dyDescent="0.25">
      <c r="A59" s="627" t="s">
        <v>154</v>
      </c>
      <c r="B59" s="627" t="s">
        <v>150</v>
      </c>
      <c r="C59" s="627" t="s">
        <v>150</v>
      </c>
      <c r="D59" s="796" t="s">
        <v>423</v>
      </c>
      <c r="E59" s="166" t="s">
        <v>1</v>
      </c>
      <c r="F59" s="242">
        <v>22</v>
      </c>
      <c r="G59" s="242">
        <v>27</v>
      </c>
      <c r="H59" s="242">
        <v>27</v>
      </c>
      <c r="I59" s="242">
        <v>30</v>
      </c>
      <c r="J59" s="822" t="s">
        <v>30</v>
      </c>
      <c r="K59" s="795">
        <v>10</v>
      </c>
      <c r="L59" s="795">
        <v>12</v>
      </c>
      <c r="M59" s="795">
        <v>12</v>
      </c>
    </row>
    <row r="60" spans="1:13" ht="21" customHeight="1" x14ac:dyDescent="0.25">
      <c r="A60" s="627"/>
      <c r="B60" s="627"/>
      <c r="C60" s="627"/>
      <c r="D60" s="796"/>
      <c r="E60" s="166" t="s">
        <v>4</v>
      </c>
      <c r="F60" s="242">
        <v>4</v>
      </c>
      <c r="G60" s="242">
        <v>4</v>
      </c>
      <c r="H60" s="242">
        <v>4</v>
      </c>
      <c r="I60" s="242">
        <v>4.5</v>
      </c>
      <c r="J60" s="823"/>
      <c r="K60" s="795"/>
      <c r="L60" s="795"/>
      <c r="M60" s="795"/>
    </row>
    <row r="61" spans="1:13" ht="24" customHeight="1" x14ac:dyDescent="0.25">
      <c r="A61" s="627"/>
      <c r="B61" s="627"/>
      <c r="C61" s="627"/>
      <c r="D61" s="796"/>
      <c r="E61" s="166" t="s">
        <v>13</v>
      </c>
      <c r="F61" s="242">
        <v>1.4</v>
      </c>
      <c r="G61" s="242">
        <v>1.5</v>
      </c>
      <c r="H61" s="242">
        <v>1.5</v>
      </c>
      <c r="I61" s="242">
        <v>2</v>
      </c>
      <c r="J61" s="824"/>
      <c r="K61" s="795"/>
      <c r="L61" s="795"/>
      <c r="M61" s="795"/>
    </row>
    <row r="62" spans="1:13" ht="24.75" customHeight="1" x14ac:dyDescent="0.25">
      <c r="A62" s="793" t="s">
        <v>154</v>
      </c>
      <c r="B62" s="614" t="s">
        <v>150</v>
      </c>
      <c r="C62" s="614" t="s">
        <v>151</v>
      </c>
      <c r="D62" s="699" t="s">
        <v>174</v>
      </c>
      <c r="E62" s="166" t="s">
        <v>1</v>
      </c>
      <c r="F62" s="242">
        <v>24.5</v>
      </c>
      <c r="G62" s="242">
        <v>25</v>
      </c>
      <c r="H62" s="242">
        <v>25</v>
      </c>
      <c r="I62" s="242">
        <v>27</v>
      </c>
      <c r="J62" s="699" t="s">
        <v>202</v>
      </c>
      <c r="K62" s="791">
        <v>28</v>
      </c>
      <c r="L62" s="791">
        <v>28</v>
      </c>
      <c r="M62" s="791">
        <v>30</v>
      </c>
    </row>
    <row r="63" spans="1:13" ht="22.5" customHeight="1" x14ac:dyDescent="0.25">
      <c r="A63" s="794"/>
      <c r="B63" s="616"/>
      <c r="C63" s="616"/>
      <c r="D63" s="700"/>
      <c r="E63" s="166" t="s">
        <v>4</v>
      </c>
      <c r="F63" s="242">
        <v>24.4</v>
      </c>
      <c r="G63" s="242">
        <v>24.5</v>
      </c>
      <c r="H63" s="242">
        <v>24.5</v>
      </c>
      <c r="I63" s="242">
        <v>25</v>
      </c>
      <c r="J63" s="700"/>
      <c r="K63" s="792"/>
      <c r="L63" s="792"/>
      <c r="M63" s="792"/>
    </row>
    <row r="64" spans="1:13" ht="26.25" customHeight="1" x14ac:dyDescent="0.25">
      <c r="A64" s="813" t="s">
        <v>154</v>
      </c>
      <c r="B64" s="613" t="s">
        <v>150</v>
      </c>
      <c r="C64" s="613" t="s">
        <v>152</v>
      </c>
      <c r="D64" s="621" t="s">
        <v>245</v>
      </c>
      <c r="E64" s="166" t="s">
        <v>1</v>
      </c>
      <c r="F64" s="242">
        <v>30.4</v>
      </c>
      <c r="G64" s="242">
        <v>36</v>
      </c>
      <c r="H64" s="242">
        <v>29</v>
      </c>
      <c r="I64" s="242">
        <v>0</v>
      </c>
      <c r="J64" s="691" t="s">
        <v>30</v>
      </c>
      <c r="K64" s="790">
        <v>11</v>
      </c>
      <c r="L64" s="790">
        <v>4</v>
      </c>
      <c r="M64" s="790">
        <v>0</v>
      </c>
    </row>
    <row r="65" spans="1:13" ht="21" customHeight="1" x14ac:dyDescent="0.25">
      <c r="A65" s="813"/>
      <c r="B65" s="613"/>
      <c r="C65" s="613"/>
      <c r="D65" s="621"/>
      <c r="E65" s="166" t="s">
        <v>3</v>
      </c>
      <c r="F65" s="271">
        <v>400</v>
      </c>
      <c r="G65" s="271">
        <v>290</v>
      </c>
      <c r="H65" s="271">
        <v>145</v>
      </c>
      <c r="I65" s="271">
        <v>0</v>
      </c>
      <c r="J65" s="692"/>
      <c r="K65" s="790"/>
      <c r="L65" s="790"/>
      <c r="M65" s="790"/>
    </row>
    <row r="66" spans="1:13" ht="27.75" customHeight="1" x14ac:dyDescent="0.25">
      <c r="A66" s="613" t="s">
        <v>154</v>
      </c>
      <c r="B66" s="613" t="s">
        <v>150</v>
      </c>
      <c r="C66" s="613" t="s">
        <v>153</v>
      </c>
      <c r="D66" s="621" t="s">
        <v>774</v>
      </c>
      <c r="E66" s="166" t="s">
        <v>1</v>
      </c>
      <c r="F66" s="242">
        <v>0</v>
      </c>
      <c r="G66" s="242">
        <v>19</v>
      </c>
      <c r="H66" s="242">
        <v>20</v>
      </c>
      <c r="I66" s="242">
        <v>30</v>
      </c>
      <c r="J66" s="691" t="s">
        <v>303</v>
      </c>
      <c r="K66" s="790">
        <v>8</v>
      </c>
      <c r="L66" s="790">
        <v>10</v>
      </c>
      <c r="M66" s="790">
        <v>14</v>
      </c>
    </row>
    <row r="67" spans="1:13" ht="42.75" customHeight="1" x14ac:dyDescent="0.25">
      <c r="A67" s="613"/>
      <c r="B67" s="613"/>
      <c r="C67" s="613"/>
      <c r="D67" s="621"/>
      <c r="E67" s="251" t="s">
        <v>3</v>
      </c>
      <c r="F67" s="242">
        <v>0</v>
      </c>
      <c r="G67" s="242">
        <v>10</v>
      </c>
      <c r="H67" s="242">
        <v>350</v>
      </c>
      <c r="I67" s="242">
        <v>550</v>
      </c>
      <c r="J67" s="692"/>
      <c r="K67" s="790"/>
      <c r="L67" s="790"/>
      <c r="M67" s="790"/>
    </row>
    <row r="68" spans="1:13" ht="21" customHeight="1" x14ac:dyDescent="0.25">
      <c r="A68" s="614" t="s">
        <v>154</v>
      </c>
      <c r="B68" s="614" t="s">
        <v>150</v>
      </c>
      <c r="C68" s="614" t="s">
        <v>154</v>
      </c>
      <c r="D68" s="638" t="s">
        <v>282</v>
      </c>
      <c r="E68" s="251" t="s">
        <v>4</v>
      </c>
      <c r="F68" s="242">
        <v>0</v>
      </c>
      <c r="G68" s="242">
        <v>0</v>
      </c>
      <c r="H68" s="242">
        <v>0</v>
      </c>
      <c r="I68" s="242">
        <v>0</v>
      </c>
      <c r="J68" s="638" t="s">
        <v>505</v>
      </c>
      <c r="K68" s="791">
        <v>100</v>
      </c>
      <c r="L68" s="791">
        <v>100</v>
      </c>
      <c r="M68" s="791">
        <v>100</v>
      </c>
    </row>
    <row r="69" spans="1:13" ht="21" customHeight="1" x14ac:dyDescent="0.25">
      <c r="A69" s="616"/>
      <c r="B69" s="616"/>
      <c r="C69" s="616"/>
      <c r="D69" s="643"/>
      <c r="E69" s="251" t="s">
        <v>17</v>
      </c>
      <c r="F69" s="242">
        <v>32.799999999999997</v>
      </c>
      <c r="G69" s="242">
        <v>32.799999999999997</v>
      </c>
      <c r="H69" s="242">
        <v>32.799999999999997</v>
      </c>
      <c r="I69" s="242">
        <v>32.799999999999997</v>
      </c>
      <c r="J69" s="643"/>
      <c r="K69" s="792"/>
      <c r="L69" s="792"/>
      <c r="M69" s="792"/>
    </row>
    <row r="70" spans="1:13" ht="30.75" customHeight="1" x14ac:dyDescent="0.25">
      <c r="A70" s="249" t="s">
        <v>154</v>
      </c>
      <c r="B70" s="249" t="s">
        <v>150</v>
      </c>
      <c r="C70" s="249" t="s">
        <v>155</v>
      </c>
      <c r="D70" s="240" t="s">
        <v>573</v>
      </c>
      <c r="E70" s="251" t="s">
        <v>1</v>
      </c>
      <c r="F70" s="242">
        <v>12</v>
      </c>
      <c r="G70" s="242">
        <v>10</v>
      </c>
      <c r="H70" s="242">
        <v>10</v>
      </c>
      <c r="I70" s="242">
        <v>10</v>
      </c>
      <c r="J70" s="166" t="s">
        <v>574</v>
      </c>
      <c r="K70" s="201">
        <v>3</v>
      </c>
      <c r="L70" s="201">
        <v>3</v>
      </c>
      <c r="M70" s="201">
        <v>3</v>
      </c>
    </row>
    <row r="71" spans="1:13" ht="17.25" customHeight="1" x14ac:dyDescent="0.25">
      <c r="A71" s="319" t="s">
        <v>154</v>
      </c>
      <c r="B71" s="10" t="s">
        <v>150</v>
      </c>
      <c r="C71" s="654" t="s">
        <v>142</v>
      </c>
      <c r="D71" s="654"/>
      <c r="E71" s="654"/>
      <c r="F71" s="83">
        <f>SUM(F59:F70)</f>
        <v>551.5</v>
      </c>
      <c r="G71" s="83">
        <f>SUM(G59:G70)</f>
        <v>479.8</v>
      </c>
      <c r="H71" s="83">
        <f>SUM(H59:H70)</f>
        <v>668.8</v>
      </c>
      <c r="I71" s="83">
        <f>SUM(I59:I70)</f>
        <v>711.3</v>
      </c>
      <c r="J71" s="204"/>
      <c r="K71" s="201"/>
      <c r="L71" s="201"/>
      <c r="M71" s="201"/>
    </row>
    <row r="72" spans="1:13" ht="18.75" customHeight="1" x14ac:dyDescent="0.25">
      <c r="A72" s="314" t="s">
        <v>154</v>
      </c>
      <c r="B72" s="654" t="s">
        <v>143</v>
      </c>
      <c r="C72" s="654"/>
      <c r="D72" s="654"/>
      <c r="E72" s="654"/>
      <c r="F72" s="83">
        <f t="shared" ref="F72" si="12">+F71</f>
        <v>551.5</v>
      </c>
      <c r="G72" s="83">
        <f t="shared" ref="G72:I72" si="13">+G71</f>
        <v>479.8</v>
      </c>
      <c r="H72" s="83">
        <f t="shared" ref="H72" si="14">+H71</f>
        <v>668.8</v>
      </c>
      <c r="I72" s="83">
        <f t="shared" si="13"/>
        <v>711.3</v>
      </c>
      <c r="J72" s="204"/>
      <c r="K72" s="201"/>
      <c r="L72" s="201"/>
      <c r="M72" s="201"/>
    </row>
    <row r="73" spans="1:13" ht="15" customHeight="1" x14ac:dyDescent="0.25">
      <c r="A73" s="314" t="s">
        <v>155</v>
      </c>
      <c r="B73" s="659" t="s">
        <v>425</v>
      </c>
      <c r="C73" s="797"/>
      <c r="D73" s="797"/>
      <c r="E73" s="797"/>
      <c r="F73" s="797"/>
      <c r="G73" s="797"/>
      <c r="H73" s="797"/>
      <c r="I73" s="797"/>
      <c r="J73" s="797"/>
      <c r="K73" s="797"/>
      <c r="L73" s="797"/>
      <c r="M73" s="797"/>
    </row>
    <row r="74" spans="1:13" ht="18" customHeight="1" x14ac:dyDescent="0.25">
      <c r="A74" s="317" t="s">
        <v>155</v>
      </c>
      <c r="B74" s="10" t="s">
        <v>150</v>
      </c>
      <c r="C74" s="659" t="s">
        <v>426</v>
      </c>
      <c r="D74" s="797"/>
      <c r="E74" s="797"/>
      <c r="F74" s="797"/>
      <c r="G74" s="797"/>
      <c r="H74" s="797"/>
      <c r="I74" s="797"/>
      <c r="J74" s="797"/>
      <c r="K74" s="797"/>
      <c r="L74" s="797"/>
      <c r="M74" s="797"/>
    </row>
    <row r="75" spans="1:13" ht="23.25" customHeight="1" x14ac:dyDescent="0.25">
      <c r="A75" s="614" t="s">
        <v>155</v>
      </c>
      <c r="B75" s="627" t="s">
        <v>150</v>
      </c>
      <c r="C75" s="627" t="s">
        <v>150</v>
      </c>
      <c r="D75" s="735" t="s">
        <v>22</v>
      </c>
      <c r="E75" s="21" t="s">
        <v>17</v>
      </c>
      <c r="F75" s="242">
        <v>700</v>
      </c>
      <c r="G75" s="242">
        <v>300</v>
      </c>
      <c r="H75" s="242">
        <v>0</v>
      </c>
      <c r="I75" s="242">
        <v>0</v>
      </c>
      <c r="J75" s="735" t="s">
        <v>203</v>
      </c>
      <c r="K75" s="725">
        <v>100</v>
      </c>
      <c r="L75" s="725">
        <v>100</v>
      </c>
      <c r="M75" s="725">
        <v>100</v>
      </c>
    </row>
    <row r="76" spans="1:13" ht="32.25" customHeight="1" x14ac:dyDescent="0.25">
      <c r="A76" s="615"/>
      <c r="B76" s="627"/>
      <c r="C76" s="627"/>
      <c r="D76" s="735"/>
      <c r="E76" s="198" t="s">
        <v>1</v>
      </c>
      <c r="F76" s="242">
        <v>202</v>
      </c>
      <c r="G76" s="242">
        <v>100</v>
      </c>
      <c r="H76" s="242">
        <v>600</v>
      </c>
      <c r="I76" s="242">
        <v>600</v>
      </c>
      <c r="J76" s="735"/>
      <c r="K76" s="725"/>
      <c r="L76" s="725"/>
      <c r="M76" s="725"/>
    </row>
    <row r="77" spans="1:13" ht="25.5" customHeight="1" x14ac:dyDescent="0.25">
      <c r="A77" s="602" t="s">
        <v>155</v>
      </c>
      <c r="B77" s="613" t="s">
        <v>150</v>
      </c>
      <c r="C77" s="613" t="s">
        <v>151</v>
      </c>
      <c r="D77" s="735" t="s">
        <v>305</v>
      </c>
      <c r="E77" s="198" t="s">
        <v>1</v>
      </c>
      <c r="F77" s="242">
        <v>123.9</v>
      </c>
      <c r="G77" s="242">
        <v>10</v>
      </c>
      <c r="H77" s="242">
        <v>0</v>
      </c>
      <c r="I77" s="242">
        <v>0</v>
      </c>
      <c r="J77" s="796" t="s">
        <v>296</v>
      </c>
      <c r="K77" s="798">
        <v>1</v>
      </c>
      <c r="L77" s="798"/>
      <c r="M77" s="798"/>
    </row>
    <row r="78" spans="1:13" ht="24" hidden="1" customHeight="1" x14ac:dyDescent="0.25">
      <c r="A78" s="603"/>
      <c r="B78" s="613"/>
      <c r="C78" s="613"/>
      <c r="D78" s="735"/>
      <c r="E78" s="198" t="s">
        <v>14</v>
      </c>
      <c r="F78" s="242">
        <v>0</v>
      </c>
      <c r="G78" s="242">
        <v>0</v>
      </c>
      <c r="H78" s="242">
        <v>0</v>
      </c>
      <c r="I78" s="242">
        <v>0</v>
      </c>
      <c r="J78" s="796"/>
      <c r="K78" s="798"/>
      <c r="L78" s="798"/>
      <c r="M78" s="798"/>
    </row>
    <row r="79" spans="1:13" ht="24" customHeight="1" x14ac:dyDescent="0.25">
      <c r="A79" s="604"/>
      <c r="B79" s="613"/>
      <c r="C79" s="613"/>
      <c r="D79" s="735"/>
      <c r="E79" s="198" t="s">
        <v>3</v>
      </c>
      <c r="F79" s="242">
        <v>325.3</v>
      </c>
      <c r="G79" s="242">
        <v>0</v>
      </c>
      <c r="H79" s="242">
        <v>0</v>
      </c>
      <c r="I79" s="242">
        <v>0</v>
      </c>
      <c r="J79" s="796"/>
      <c r="K79" s="798"/>
      <c r="L79" s="798"/>
      <c r="M79" s="798"/>
    </row>
    <row r="80" spans="1:13" ht="38.25" customHeight="1" x14ac:dyDescent="0.25">
      <c r="A80" s="253" t="s">
        <v>155</v>
      </c>
      <c r="B80" s="249" t="s">
        <v>150</v>
      </c>
      <c r="C80" s="249" t="s">
        <v>152</v>
      </c>
      <c r="D80" s="240" t="s">
        <v>341</v>
      </c>
      <c r="E80" s="240" t="s">
        <v>1</v>
      </c>
      <c r="F80" s="242">
        <v>0</v>
      </c>
      <c r="G80" s="242">
        <v>0</v>
      </c>
      <c r="H80" s="242">
        <v>20</v>
      </c>
      <c r="I80" s="242">
        <v>20</v>
      </c>
      <c r="J80" s="199" t="s">
        <v>705</v>
      </c>
      <c r="K80" s="201"/>
      <c r="L80" s="201">
        <v>2</v>
      </c>
      <c r="M80" s="201">
        <v>2</v>
      </c>
    </row>
    <row r="81" spans="1:13" ht="31.5" customHeight="1" x14ac:dyDescent="0.25">
      <c r="A81" s="253" t="s">
        <v>155</v>
      </c>
      <c r="B81" s="249" t="s">
        <v>150</v>
      </c>
      <c r="C81" s="249" t="s">
        <v>153</v>
      </c>
      <c r="D81" s="198" t="s">
        <v>23</v>
      </c>
      <c r="E81" s="21" t="s">
        <v>1</v>
      </c>
      <c r="F81" s="242">
        <v>0</v>
      </c>
      <c r="G81" s="242">
        <v>0</v>
      </c>
      <c r="H81" s="242">
        <v>0</v>
      </c>
      <c r="I81" s="242">
        <v>15</v>
      </c>
      <c r="J81" s="199" t="s">
        <v>185</v>
      </c>
      <c r="K81" s="201"/>
      <c r="L81" s="201"/>
      <c r="M81" s="201">
        <v>100</v>
      </c>
    </row>
    <row r="82" spans="1:13" ht="24.75" customHeight="1" x14ac:dyDescent="0.25">
      <c r="A82" s="614" t="s">
        <v>155</v>
      </c>
      <c r="B82" s="614" t="s">
        <v>150</v>
      </c>
      <c r="C82" s="614" t="s">
        <v>154</v>
      </c>
      <c r="D82" s="638" t="s">
        <v>529</v>
      </c>
      <c r="E82" s="240" t="s">
        <v>1</v>
      </c>
      <c r="F82" s="242">
        <v>70</v>
      </c>
      <c r="G82" s="242">
        <v>0</v>
      </c>
      <c r="H82" s="242">
        <v>20</v>
      </c>
      <c r="I82" s="242">
        <v>0</v>
      </c>
      <c r="J82" s="699" t="s">
        <v>185</v>
      </c>
      <c r="K82" s="791">
        <v>100</v>
      </c>
      <c r="L82" s="791">
        <v>100</v>
      </c>
      <c r="M82" s="791"/>
    </row>
    <row r="83" spans="1:13" ht="23.25" customHeight="1" x14ac:dyDescent="0.25">
      <c r="A83" s="616"/>
      <c r="B83" s="616"/>
      <c r="C83" s="616"/>
      <c r="D83" s="643"/>
      <c r="E83" s="240" t="s">
        <v>14</v>
      </c>
      <c r="F83" s="242">
        <v>0</v>
      </c>
      <c r="G83" s="242">
        <v>170</v>
      </c>
      <c r="H83" s="242">
        <v>0</v>
      </c>
      <c r="I83" s="242">
        <v>0</v>
      </c>
      <c r="J83" s="700"/>
      <c r="K83" s="792"/>
      <c r="L83" s="792"/>
      <c r="M83" s="792"/>
    </row>
    <row r="84" spans="1:13" ht="54.75" customHeight="1" x14ac:dyDescent="0.25">
      <c r="A84" s="237" t="s">
        <v>155</v>
      </c>
      <c r="B84" s="237" t="s">
        <v>150</v>
      </c>
      <c r="C84" s="237" t="s">
        <v>155</v>
      </c>
      <c r="D84" s="195" t="s">
        <v>644</v>
      </c>
      <c r="E84" s="240" t="s">
        <v>1</v>
      </c>
      <c r="F84" s="242">
        <v>0</v>
      </c>
      <c r="G84" s="242">
        <v>0</v>
      </c>
      <c r="H84" s="242">
        <v>20</v>
      </c>
      <c r="I84" s="242">
        <v>100</v>
      </c>
      <c r="J84" s="240" t="s">
        <v>645</v>
      </c>
      <c r="K84" s="273"/>
      <c r="L84" s="238" t="s">
        <v>559</v>
      </c>
      <c r="M84" s="238" t="s">
        <v>559</v>
      </c>
    </row>
    <row r="85" spans="1:13" ht="39" customHeight="1" x14ac:dyDescent="0.25">
      <c r="A85" s="237" t="s">
        <v>155</v>
      </c>
      <c r="B85" s="237" t="s">
        <v>150</v>
      </c>
      <c r="C85" s="237" t="s">
        <v>156</v>
      </c>
      <c r="D85" s="195" t="s">
        <v>706</v>
      </c>
      <c r="E85" s="240" t="s">
        <v>1</v>
      </c>
      <c r="F85" s="242">
        <v>0</v>
      </c>
      <c r="G85" s="242">
        <v>267.3</v>
      </c>
      <c r="H85" s="242">
        <v>0</v>
      </c>
      <c r="I85" s="242">
        <v>0</v>
      </c>
      <c r="J85" s="240" t="s">
        <v>660</v>
      </c>
      <c r="K85" s="273">
        <v>1</v>
      </c>
      <c r="L85" s="238"/>
      <c r="M85" s="238"/>
    </row>
    <row r="86" spans="1:13" ht="27" customHeight="1" x14ac:dyDescent="0.25">
      <c r="A86" s="602" t="s">
        <v>155</v>
      </c>
      <c r="B86" s="602" t="s">
        <v>150</v>
      </c>
      <c r="C86" s="602" t="s">
        <v>157</v>
      </c>
      <c r="D86" s="599" t="s">
        <v>809</v>
      </c>
      <c r="E86" s="240" t="s">
        <v>1</v>
      </c>
      <c r="F86" s="242">
        <v>0</v>
      </c>
      <c r="G86" s="242">
        <v>0</v>
      </c>
      <c r="H86" s="242">
        <v>7.9</v>
      </c>
      <c r="I86" s="242">
        <v>0</v>
      </c>
      <c r="J86" s="599" t="s">
        <v>808</v>
      </c>
      <c r="K86" s="602"/>
      <c r="L86" s="602" t="s">
        <v>192</v>
      </c>
      <c r="M86" s="602"/>
    </row>
    <row r="87" spans="1:13" ht="24" customHeight="1" x14ac:dyDescent="0.25">
      <c r="A87" s="604"/>
      <c r="B87" s="604"/>
      <c r="C87" s="604"/>
      <c r="D87" s="601"/>
      <c r="E87" s="240" t="s">
        <v>17</v>
      </c>
      <c r="F87" s="242">
        <v>0</v>
      </c>
      <c r="G87" s="242">
        <v>0</v>
      </c>
      <c r="H87" s="242">
        <v>31.3</v>
      </c>
      <c r="I87" s="242">
        <v>0</v>
      </c>
      <c r="J87" s="601"/>
      <c r="K87" s="604"/>
      <c r="L87" s="604"/>
      <c r="M87" s="604"/>
    </row>
    <row r="88" spans="1:13" ht="17.25" customHeight="1" x14ac:dyDescent="0.25">
      <c r="A88" s="10" t="s">
        <v>155</v>
      </c>
      <c r="B88" s="10" t="s">
        <v>150</v>
      </c>
      <c r="C88" s="654" t="s">
        <v>142</v>
      </c>
      <c r="D88" s="654"/>
      <c r="E88" s="654"/>
      <c r="F88" s="331">
        <f>SUM(F75:F87)</f>
        <v>1421.2</v>
      </c>
      <c r="G88" s="331">
        <f>SUM(G75:G87)</f>
        <v>847.3</v>
      </c>
      <c r="H88" s="331">
        <f>SUM(H75:H87)</f>
        <v>699.19999999999993</v>
      </c>
      <c r="I88" s="331">
        <f>SUM(I75:I87)</f>
        <v>735</v>
      </c>
      <c r="J88" s="46"/>
      <c r="K88" s="332"/>
      <c r="L88" s="332"/>
      <c r="M88" s="332"/>
    </row>
    <row r="89" spans="1:13" ht="16.5" customHeight="1" x14ac:dyDescent="0.25">
      <c r="A89" s="10" t="s">
        <v>155</v>
      </c>
      <c r="B89" s="654" t="s">
        <v>143</v>
      </c>
      <c r="C89" s="654"/>
      <c r="D89" s="654"/>
      <c r="E89" s="654"/>
      <c r="F89" s="331">
        <f t="shared" ref="F89:I89" si="15">+F88</f>
        <v>1421.2</v>
      </c>
      <c r="G89" s="331">
        <f t="shared" si="15"/>
        <v>847.3</v>
      </c>
      <c r="H89" s="331">
        <f t="shared" si="15"/>
        <v>699.19999999999993</v>
      </c>
      <c r="I89" s="331">
        <f t="shared" si="15"/>
        <v>735</v>
      </c>
      <c r="J89" s="46"/>
      <c r="K89" s="332"/>
      <c r="L89" s="332"/>
      <c r="M89" s="332"/>
    </row>
    <row r="90" spans="1:13" ht="24" customHeight="1" x14ac:dyDescent="0.25">
      <c r="A90" s="805" t="s">
        <v>144</v>
      </c>
      <c r="B90" s="805"/>
      <c r="C90" s="805"/>
      <c r="D90" s="805"/>
      <c r="E90" s="805"/>
      <c r="F90" s="333">
        <f>+F89+F72+F56+F45+F26+F18</f>
        <v>5828.0000000000009</v>
      </c>
      <c r="G90" s="333">
        <f>+G89+G72+G56+G45+G26+G18</f>
        <v>5808.5</v>
      </c>
      <c r="H90" s="333">
        <f>+H89+H72+H56+H45+H26+H18</f>
        <v>6398.6999999999989</v>
      </c>
      <c r="I90" s="333">
        <f>+I89+I72+I56+I45+I26+I18</f>
        <v>6632.2999999999993</v>
      </c>
      <c r="J90" s="446"/>
      <c r="K90" s="334"/>
      <c r="L90" s="334"/>
      <c r="M90" s="334"/>
    </row>
    <row r="91" spans="1:13" ht="16.5" customHeight="1" x14ac:dyDescent="0.25">
      <c r="A91" s="607" t="s">
        <v>165</v>
      </c>
      <c r="B91" s="607"/>
      <c r="C91" s="607"/>
      <c r="D91" s="607"/>
      <c r="E91" s="607"/>
      <c r="F91" s="508">
        <f>+F90-F92-F99</f>
        <v>1.4779288903810084E-12</v>
      </c>
      <c r="G91" s="508">
        <f t="shared" ref="G91:I91" si="16">+G90-G92-G99</f>
        <v>9.0949470177292824E-13</v>
      </c>
      <c r="H91" s="508">
        <f t="shared" si="16"/>
        <v>0</v>
      </c>
      <c r="I91" s="508">
        <f t="shared" si="16"/>
        <v>-9.0949470177292824E-13</v>
      </c>
      <c r="J91" s="446"/>
      <c r="K91" s="335"/>
      <c r="L91" s="335"/>
      <c r="M91" s="335"/>
    </row>
    <row r="92" spans="1:13" ht="18" customHeight="1" x14ac:dyDescent="0.25">
      <c r="A92" s="828" t="s">
        <v>19</v>
      </c>
      <c r="B92" s="828"/>
      <c r="C92" s="828"/>
      <c r="D92" s="828"/>
      <c r="E92" s="828"/>
      <c r="F92" s="177">
        <f t="shared" ref="F92:I92" si="17">SUM(F93:F98)</f>
        <v>5056.0999999999995</v>
      </c>
      <c r="G92" s="177">
        <f t="shared" si="17"/>
        <v>5451.4999999999991</v>
      </c>
      <c r="H92" s="177">
        <f t="shared" si="17"/>
        <v>5846.6999999999989</v>
      </c>
      <c r="I92" s="177">
        <f t="shared" si="17"/>
        <v>6023.8</v>
      </c>
      <c r="J92" s="446"/>
      <c r="K92" s="336"/>
      <c r="L92" s="336"/>
      <c r="M92" s="336"/>
    </row>
    <row r="93" spans="1:13" ht="13.5" customHeight="1" x14ac:dyDescent="0.25">
      <c r="A93" s="606" t="s">
        <v>110</v>
      </c>
      <c r="B93" s="606"/>
      <c r="C93" s="606"/>
      <c r="D93" s="606"/>
      <c r="E93" s="606"/>
      <c r="F93" s="108">
        <f>+F85+F84+F82+F81+F80+F77+F76+F70+F66+F64+F62+F59+F53+F52+F51+F50+F49+F48+F43+F41+F40+F39+F38+F37+F36+F33+F32+F29+F24+F21+F15+F12+F86</f>
        <v>4179.7999999999993</v>
      </c>
      <c r="G93" s="108">
        <f t="shared" ref="G93:I93" si="18">+G85+G84+G82+G81+G80+G77+G76+G70+G66+G64+G62+G59+G53+G52+G51+G50+G49+G48+G43+G41+G40+G39+G38+G37+G36+G33+G32+G29+G24+G21+G15+G12+G86</f>
        <v>4798.7999999999993</v>
      </c>
      <c r="H93" s="108">
        <f t="shared" si="18"/>
        <v>5632.2999999999993</v>
      </c>
      <c r="I93" s="108">
        <f t="shared" si="18"/>
        <v>5840.7</v>
      </c>
      <c r="J93" s="446"/>
      <c r="K93" s="336"/>
      <c r="L93" s="336"/>
      <c r="M93" s="336"/>
    </row>
    <row r="94" spans="1:13" ht="14.25" customHeight="1" x14ac:dyDescent="0.25">
      <c r="A94" s="606" t="s">
        <v>178</v>
      </c>
      <c r="B94" s="606"/>
      <c r="C94" s="606"/>
      <c r="D94" s="606"/>
      <c r="E94" s="606"/>
      <c r="F94" s="109">
        <f>+F14+F22+F30+F69+F75+F87</f>
        <v>805.2</v>
      </c>
      <c r="G94" s="109">
        <f>+G14+G22+G30+G69+G75+G87</f>
        <v>394.7</v>
      </c>
      <c r="H94" s="109">
        <f>+H14+H22+H30+H69+H75+H87</f>
        <v>126.39999999999999</v>
      </c>
      <c r="I94" s="109">
        <f>+I14+I22+I30+I69+I75+I87</f>
        <v>95.1</v>
      </c>
      <c r="J94" s="446"/>
      <c r="K94" s="335"/>
      <c r="L94" s="335"/>
      <c r="M94" s="335"/>
    </row>
    <row r="95" spans="1:13" ht="14.25" customHeight="1" x14ac:dyDescent="0.25">
      <c r="A95" s="606" t="s">
        <v>111</v>
      </c>
      <c r="B95" s="606"/>
      <c r="C95" s="606"/>
      <c r="D95" s="606"/>
      <c r="E95" s="606"/>
      <c r="F95" s="109"/>
      <c r="G95" s="47"/>
      <c r="H95" s="47"/>
      <c r="I95" s="47"/>
      <c r="J95" s="446"/>
      <c r="K95" s="335"/>
      <c r="L95" s="335"/>
      <c r="M95" s="335"/>
    </row>
    <row r="96" spans="1:13" ht="14.25" customHeight="1" x14ac:dyDescent="0.25">
      <c r="A96" s="606" t="s">
        <v>112</v>
      </c>
      <c r="B96" s="606"/>
      <c r="C96" s="606"/>
      <c r="D96" s="606"/>
      <c r="E96" s="606"/>
      <c r="F96" s="109">
        <f>+F13+F23+F31</f>
        <v>71.099999999999994</v>
      </c>
      <c r="G96" s="109">
        <f>+G13+G23+G31</f>
        <v>88</v>
      </c>
      <c r="H96" s="109">
        <f>+H13+H23+H31</f>
        <v>88</v>
      </c>
      <c r="I96" s="109">
        <f>+I13+I23+I31</f>
        <v>88</v>
      </c>
      <c r="J96" s="446"/>
      <c r="K96" s="335"/>
      <c r="L96" s="335"/>
      <c r="M96" s="335"/>
    </row>
    <row r="97" spans="1:13" ht="14.25" customHeight="1" x14ac:dyDescent="0.25">
      <c r="A97" s="606" t="s">
        <v>115</v>
      </c>
      <c r="B97" s="606"/>
      <c r="C97" s="606"/>
      <c r="D97" s="606"/>
      <c r="E97" s="606"/>
      <c r="F97" s="109">
        <f>+F83</f>
        <v>0</v>
      </c>
      <c r="G97" s="109">
        <f>+G83</f>
        <v>170</v>
      </c>
      <c r="H97" s="109">
        <f>+H83</f>
        <v>0</v>
      </c>
      <c r="I97" s="109">
        <f>+I83</f>
        <v>0</v>
      </c>
      <c r="J97" s="446"/>
      <c r="K97" s="335"/>
      <c r="L97" s="335"/>
      <c r="M97" s="335"/>
    </row>
    <row r="98" spans="1:13" ht="14.25" customHeight="1" x14ac:dyDescent="0.25">
      <c r="A98" s="606" t="s">
        <v>116</v>
      </c>
      <c r="B98" s="606"/>
      <c r="C98" s="606"/>
      <c r="D98" s="606"/>
      <c r="E98" s="606"/>
      <c r="F98" s="109"/>
      <c r="G98" s="47"/>
      <c r="H98" s="47"/>
      <c r="I98" s="47"/>
      <c r="J98" s="446"/>
      <c r="K98" s="335"/>
      <c r="L98" s="335"/>
      <c r="M98" s="335"/>
    </row>
    <row r="99" spans="1:13" ht="16.5" customHeight="1" x14ac:dyDescent="0.25">
      <c r="A99" s="829" t="s">
        <v>18</v>
      </c>
      <c r="B99" s="829"/>
      <c r="C99" s="829"/>
      <c r="D99" s="829"/>
      <c r="E99" s="829"/>
      <c r="F99" s="177">
        <f t="shared" ref="F99:I99" si="19">SUM(F100:F103)</f>
        <v>771.9</v>
      </c>
      <c r="G99" s="177">
        <f t="shared" si="19"/>
        <v>357</v>
      </c>
      <c r="H99" s="177">
        <f t="shared" si="19"/>
        <v>552</v>
      </c>
      <c r="I99" s="177">
        <f t="shared" si="19"/>
        <v>608.5</v>
      </c>
      <c r="J99" s="446"/>
      <c r="K99" s="335"/>
      <c r="L99" s="335"/>
      <c r="M99" s="335"/>
    </row>
    <row r="100" spans="1:13" x14ac:dyDescent="0.25">
      <c r="A100" s="606" t="s">
        <v>113</v>
      </c>
      <c r="B100" s="606"/>
      <c r="C100" s="606"/>
      <c r="D100" s="606"/>
      <c r="E100" s="606"/>
      <c r="F100" s="109">
        <f>+F65+F67+F79</f>
        <v>725.3</v>
      </c>
      <c r="G100" s="109">
        <f t="shared" ref="G100:I100" si="20">+G65+G67+G79</f>
        <v>300</v>
      </c>
      <c r="H100" s="109">
        <f t="shared" si="20"/>
        <v>495</v>
      </c>
      <c r="I100" s="109">
        <f t="shared" si="20"/>
        <v>550</v>
      </c>
      <c r="J100" s="446"/>
      <c r="K100" s="335"/>
      <c r="L100" s="335"/>
      <c r="M100" s="335"/>
    </row>
    <row r="101" spans="1:13" x14ac:dyDescent="0.25">
      <c r="A101" s="606" t="s">
        <v>114</v>
      </c>
      <c r="B101" s="606"/>
      <c r="C101" s="606"/>
      <c r="D101" s="606"/>
      <c r="E101" s="606"/>
      <c r="F101" s="109">
        <f>+F68+F63+F60+F54+F42+F16</f>
        <v>45.199999999999996</v>
      </c>
      <c r="G101" s="109">
        <f t="shared" ref="G101:I101" si="21">+G68+G63+G60+G54+G42+G16</f>
        <v>55.5</v>
      </c>
      <c r="H101" s="109">
        <f t="shared" si="21"/>
        <v>55.5</v>
      </c>
      <c r="I101" s="109">
        <f t="shared" si="21"/>
        <v>56.5</v>
      </c>
      <c r="J101" s="446"/>
      <c r="K101" s="335"/>
      <c r="L101" s="335"/>
      <c r="M101" s="335"/>
    </row>
    <row r="102" spans="1:13" x14ac:dyDescent="0.25">
      <c r="A102" s="606" t="s">
        <v>117</v>
      </c>
      <c r="B102" s="606"/>
      <c r="C102" s="606"/>
      <c r="D102" s="606"/>
      <c r="E102" s="606"/>
      <c r="F102" s="109">
        <f>+F61</f>
        <v>1.4</v>
      </c>
      <c r="G102" s="109">
        <f>+G61</f>
        <v>1.5</v>
      </c>
      <c r="H102" s="109">
        <f>+H61</f>
        <v>1.5</v>
      </c>
      <c r="I102" s="109">
        <f>+I61</f>
        <v>2</v>
      </c>
      <c r="J102" s="446"/>
      <c r="K102" s="335"/>
      <c r="L102" s="335"/>
      <c r="M102" s="335"/>
    </row>
    <row r="103" spans="1:13" x14ac:dyDescent="0.25">
      <c r="A103" s="606" t="s">
        <v>118</v>
      </c>
      <c r="B103" s="606"/>
      <c r="C103" s="606"/>
      <c r="D103" s="606"/>
      <c r="E103" s="606"/>
      <c r="F103" s="109"/>
      <c r="G103" s="47"/>
      <c r="H103" s="47"/>
      <c r="I103" s="47"/>
      <c r="J103" s="446"/>
      <c r="K103" s="335"/>
      <c r="L103" s="335"/>
      <c r="M103" s="335"/>
    </row>
    <row r="104" spans="1:13" s="213" customFormat="1" x14ac:dyDescent="0.25">
      <c r="A104" s="605"/>
      <c r="B104" s="605"/>
      <c r="C104" s="605"/>
      <c r="D104" s="605"/>
      <c r="E104" s="605"/>
      <c r="F104" s="605"/>
      <c r="G104" s="605"/>
      <c r="H104" s="124"/>
      <c r="I104" s="124"/>
      <c r="J104" s="124"/>
      <c r="K104" s="355"/>
      <c r="L104" s="355"/>
      <c r="M104" s="355"/>
    </row>
    <row r="105" spans="1:13" s="6" customFormat="1" x14ac:dyDescent="0.25">
      <c r="A105" s="299"/>
      <c r="B105" s="299"/>
      <c r="C105" s="300"/>
      <c r="D105" s="299"/>
      <c r="E105" s="301"/>
      <c r="F105" s="22"/>
      <c r="G105" s="22"/>
      <c r="H105" s="22"/>
      <c r="I105" s="22"/>
      <c r="J105" s="103"/>
      <c r="K105" s="133"/>
      <c r="L105" s="133"/>
      <c r="M105" s="133"/>
    </row>
  </sheetData>
  <mergeCells count="183">
    <mergeCell ref="M82:M83"/>
    <mergeCell ref="B72:E72"/>
    <mergeCell ref="D82:D83"/>
    <mergeCell ref="C82:C83"/>
    <mergeCell ref="B82:B83"/>
    <mergeCell ref="A82:A83"/>
    <mergeCell ref="J82:J83"/>
    <mergeCell ref="K82:K83"/>
    <mergeCell ref="L82:L83"/>
    <mergeCell ref="K75:K76"/>
    <mergeCell ref="C74:M74"/>
    <mergeCell ref="A68:A69"/>
    <mergeCell ref="A103:E103"/>
    <mergeCell ref="A94:E94"/>
    <mergeCell ref="A96:E96"/>
    <mergeCell ref="A98:E98"/>
    <mergeCell ref="A92:E92"/>
    <mergeCell ref="A100:E100"/>
    <mergeCell ref="A93:E93"/>
    <mergeCell ref="A91:E91"/>
    <mergeCell ref="B89:E89"/>
    <mergeCell ref="A102:E102"/>
    <mergeCell ref="A101:E101"/>
    <mergeCell ref="A99:E99"/>
    <mergeCell ref="A86:A87"/>
    <mergeCell ref="B86:B87"/>
    <mergeCell ref="C86:C87"/>
    <mergeCell ref="B75:B76"/>
    <mergeCell ref="C75:C76"/>
    <mergeCell ref="D86:D87"/>
    <mergeCell ref="M64:M65"/>
    <mergeCell ref="K64:K65"/>
    <mergeCell ref="L59:L61"/>
    <mergeCell ref="L64:L65"/>
    <mergeCell ref="K1:M1"/>
    <mergeCell ref="C88:E88"/>
    <mergeCell ref="A64:A65"/>
    <mergeCell ref="A15:A16"/>
    <mergeCell ref="C47:M47"/>
    <mergeCell ref="B10:M10"/>
    <mergeCell ref="D21:D23"/>
    <mergeCell ref="J29:J31"/>
    <mergeCell ref="C11:M11"/>
    <mergeCell ref="M15:M16"/>
    <mergeCell ref="D29:D31"/>
    <mergeCell ref="J15:J16"/>
    <mergeCell ref="B19:M19"/>
    <mergeCell ref="C20:M20"/>
    <mergeCell ref="M77:M79"/>
    <mergeCell ref="J4:M4"/>
    <mergeCell ref="E4:E8"/>
    <mergeCell ref="J5:J8"/>
    <mergeCell ref="A77:A79"/>
    <mergeCell ref="K77:K79"/>
    <mergeCell ref="A29:A31"/>
    <mergeCell ref="M53:M54"/>
    <mergeCell ref="M59:M61"/>
    <mergeCell ref="M21:M22"/>
    <mergeCell ref="C21:C23"/>
    <mergeCell ref="L53:L54"/>
    <mergeCell ref="K21:K22"/>
    <mergeCell ref="B18:E18"/>
    <mergeCell ref="J21:J22"/>
    <mergeCell ref="B21:B23"/>
    <mergeCell ref="B29:B31"/>
    <mergeCell ref="J41:J42"/>
    <mergeCell ref="C41:C42"/>
    <mergeCell ref="J59:J61"/>
    <mergeCell ref="C55:E55"/>
    <mergeCell ref="A53:A54"/>
    <mergeCell ref="D59:D61"/>
    <mergeCell ref="B45:E45"/>
    <mergeCell ref="C44:E44"/>
    <mergeCell ref="C35:M35"/>
    <mergeCell ref="K29:K31"/>
    <mergeCell ref="B57:M57"/>
    <mergeCell ref="C58:M58"/>
    <mergeCell ref="B59:B61"/>
    <mergeCell ref="A2:M2"/>
    <mergeCell ref="M36:M37"/>
    <mergeCell ref="B41:B42"/>
    <mergeCell ref="D41:D42"/>
    <mergeCell ref="B26:E26"/>
    <mergeCell ref="B15:B16"/>
    <mergeCell ref="B12:B14"/>
    <mergeCell ref="A3:M3"/>
    <mergeCell ref="A4:A8"/>
    <mergeCell ref="B4:B8"/>
    <mergeCell ref="M6:M8"/>
    <mergeCell ref="D12:D14"/>
    <mergeCell ref="D15:D16"/>
    <mergeCell ref="C17:E17"/>
    <mergeCell ref="J36:J37"/>
    <mergeCell ref="C15:C16"/>
    <mergeCell ref="B27:M27"/>
    <mergeCell ref="C29:C31"/>
    <mergeCell ref="A21:A23"/>
    <mergeCell ref="M13:M14"/>
    <mergeCell ref="G4:G8"/>
    <mergeCell ref="K6:K8"/>
    <mergeCell ref="M29:M31"/>
    <mergeCell ref="K15:K16"/>
    <mergeCell ref="A104:G104"/>
    <mergeCell ref="F4:F8"/>
    <mergeCell ref="J64:J65"/>
    <mergeCell ref="B64:B65"/>
    <mergeCell ref="B77:B79"/>
    <mergeCell ref="A75:A76"/>
    <mergeCell ref="A95:E95"/>
    <mergeCell ref="A97:E97"/>
    <mergeCell ref="A90:E90"/>
    <mergeCell ref="J75:J76"/>
    <mergeCell ref="C64:C65"/>
    <mergeCell ref="A9:M9"/>
    <mergeCell ref="D68:D69"/>
    <mergeCell ref="C68:C69"/>
    <mergeCell ref="C4:C8"/>
    <mergeCell ref="D77:D79"/>
    <mergeCell ref="A12:A14"/>
    <mergeCell ref="B46:M46"/>
    <mergeCell ref="M41:M42"/>
    <mergeCell ref="A41:A42"/>
    <mergeCell ref="J13:J14"/>
    <mergeCell ref="A59:A61"/>
    <mergeCell ref="B56:E56"/>
    <mergeCell ref="C34:D34"/>
    <mergeCell ref="A66:A67"/>
    <mergeCell ref="B66:B67"/>
    <mergeCell ref="C66:C67"/>
    <mergeCell ref="D66:D67"/>
    <mergeCell ref="J66:J67"/>
    <mergeCell ref="K66:K67"/>
    <mergeCell ref="K62:K63"/>
    <mergeCell ref="D64:D65"/>
    <mergeCell ref="L6:L8"/>
    <mergeCell ref="L13:L14"/>
    <mergeCell ref="L15:L16"/>
    <mergeCell ref="L21:L22"/>
    <mergeCell ref="L29:L31"/>
    <mergeCell ref="L36:L37"/>
    <mergeCell ref="L41:L42"/>
    <mergeCell ref="K41:K42"/>
    <mergeCell ref="C28:M28"/>
    <mergeCell ref="C12:C14"/>
    <mergeCell ref="K36:K37"/>
    <mergeCell ref="C25:E25"/>
    <mergeCell ref="D4:D8"/>
    <mergeCell ref="I4:I8"/>
    <mergeCell ref="H4:H8"/>
    <mergeCell ref="K13:K14"/>
    <mergeCell ref="L68:L69"/>
    <mergeCell ref="L75:L76"/>
    <mergeCell ref="L77:L79"/>
    <mergeCell ref="D53:D54"/>
    <mergeCell ref="C53:C54"/>
    <mergeCell ref="B53:B54"/>
    <mergeCell ref="C59:C61"/>
    <mergeCell ref="J53:J54"/>
    <mergeCell ref="K53:K54"/>
    <mergeCell ref="M66:M67"/>
    <mergeCell ref="L62:L63"/>
    <mergeCell ref="M62:M63"/>
    <mergeCell ref="K68:K69"/>
    <mergeCell ref="J68:J69"/>
    <mergeCell ref="A62:A63"/>
    <mergeCell ref="J86:J87"/>
    <mergeCell ref="K59:K61"/>
    <mergeCell ref="K86:K87"/>
    <mergeCell ref="L86:L87"/>
    <mergeCell ref="M86:M87"/>
    <mergeCell ref="C62:C63"/>
    <mergeCell ref="B62:B63"/>
    <mergeCell ref="C71:E71"/>
    <mergeCell ref="B68:B69"/>
    <mergeCell ref="J77:J79"/>
    <mergeCell ref="D75:D76"/>
    <mergeCell ref="L66:L67"/>
    <mergeCell ref="B73:M73"/>
    <mergeCell ref="M75:M76"/>
    <mergeCell ref="C77:C79"/>
    <mergeCell ref="D62:D63"/>
    <mergeCell ref="J62:J63"/>
    <mergeCell ref="M68:M69"/>
  </mergeCells>
  <phoneticPr fontId="15" type="noConversion"/>
  <pageMargins left="0.19685039370078741" right="0.19685039370078741" top="0.19685039370078741" bottom="0.19685039370078741" header="0" footer="0"/>
  <pageSetup paperSize="9" scale="9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62"/>
  <sheetViews>
    <sheetView zoomScale="85" zoomScaleNormal="85" workbookViewId="0">
      <pane ySplit="8" topLeftCell="A9" activePane="bottomLeft" state="frozen"/>
      <selection activeCell="F27" sqref="F27"/>
      <selection pane="bottomLeft" activeCell="Q12" sqref="Q12"/>
    </sheetView>
  </sheetViews>
  <sheetFormatPr defaultColWidth="9.109375" defaultRowHeight="13.2" x14ac:dyDescent="0.25"/>
  <cols>
    <col min="1" max="1" width="3.44140625" style="299" customWidth="1"/>
    <col min="2" max="2" width="3.6640625" style="299" customWidth="1"/>
    <col min="3" max="3" width="3.5546875" style="369" customWidth="1"/>
    <col min="4" max="4" width="41.109375" style="299" customWidth="1"/>
    <col min="5" max="5" width="7.109375" style="513" customWidth="1"/>
    <col min="6" max="9" width="12.33203125" style="514" customWidth="1"/>
    <col min="10" max="10" width="29.5546875" style="514" customWidth="1"/>
    <col min="11" max="13" width="5.44140625" style="546" customWidth="1"/>
    <col min="14" max="16384" width="9.109375" style="103"/>
  </cols>
  <sheetData>
    <row r="1" spans="1:13" ht="18" customHeight="1" x14ac:dyDescent="0.25">
      <c r="K1" s="865" t="s">
        <v>896</v>
      </c>
      <c r="L1" s="865"/>
      <c r="M1" s="865"/>
    </row>
    <row r="2" spans="1:13" ht="41.25" customHeight="1" x14ac:dyDescent="0.25">
      <c r="A2" s="867" t="s">
        <v>737</v>
      </c>
      <c r="B2" s="867"/>
      <c r="C2" s="867"/>
      <c r="D2" s="867"/>
      <c r="E2" s="867"/>
      <c r="F2" s="867"/>
      <c r="G2" s="867"/>
      <c r="H2" s="867"/>
      <c r="I2" s="867"/>
      <c r="J2" s="867"/>
      <c r="K2" s="867"/>
      <c r="L2" s="867"/>
      <c r="M2" s="867"/>
    </row>
    <row r="3" spans="1:13" ht="17.25" customHeight="1" x14ac:dyDescent="0.25">
      <c r="A3" s="370"/>
      <c r="B3" s="370"/>
      <c r="C3" s="370"/>
      <c r="D3" s="370"/>
      <c r="E3" s="515"/>
      <c r="F3" s="516"/>
      <c r="G3" s="516"/>
      <c r="H3" s="516"/>
      <c r="I3" s="516"/>
      <c r="J3" s="868" t="s">
        <v>239</v>
      </c>
      <c r="K3" s="868"/>
      <c r="L3" s="868"/>
      <c r="M3" s="868"/>
    </row>
    <row r="4" spans="1:13" s="130" customFormat="1" ht="23.25" customHeight="1" x14ac:dyDescent="0.25">
      <c r="A4" s="702" t="s">
        <v>136</v>
      </c>
      <c r="B4" s="702" t="s">
        <v>137</v>
      </c>
      <c r="C4" s="702" t="s">
        <v>138</v>
      </c>
      <c r="D4" s="779" t="s">
        <v>139</v>
      </c>
      <c r="E4" s="845" t="s">
        <v>135</v>
      </c>
      <c r="F4" s="851" t="s">
        <v>892</v>
      </c>
      <c r="G4" s="851" t="s">
        <v>515</v>
      </c>
      <c r="H4" s="851" t="s">
        <v>561</v>
      </c>
      <c r="I4" s="851" t="s">
        <v>730</v>
      </c>
      <c r="J4" s="851" t="s">
        <v>140</v>
      </c>
      <c r="K4" s="851"/>
      <c r="L4" s="851"/>
      <c r="M4" s="851"/>
    </row>
    <row r="5" spans="1:13" s="130" customFormat="1" ht="12.75" hidden="1" customHeight="1" x14ac:dyDescent="0.25">
      <c r="A5" s="702"/>
      <c r="B5" s="702"/>
      <c r="C5" s="702"/>
      <c r="D5" s="779"/>
      <c r="E5" s="845"/>
      <c r="F5" s="851"/>
      <c r="G5" s="851"/>
      <c r="H5" s="851"/>
      <c r="I5" s="851"/>
      <c r="J5" s="851" t="s">
        <v>141</v>
      </c>
      <c r="K5" s="517"/>
      <c r="L5" s="517"/>
      <c r="M5" s="517"/>
    </row>
    <row r="6" spans="1:13" s="130" customFormat="1" ht="15" customHeight="1" x14ac:dyDescent="0.25">
      <c r="A6" s="702"/>
      <c r="B6" s="702"/>
      <c r="C6" s="702"/>
      <c r="D6" s="779"/>
      <c r="E6" s="845"/>
      <c r="F6" s="851"/>
      <c r="G6" s="851"/>
      <c r="H6" s="851"/>
      <c r="I6" s="851"/>
      <c r="J6" s="851"/>
      <c r="K6" s="866" t="s">
        <v>516</v>
      </c>
      <c r="L6" s="866" t="s">
        <v>562</v>
      </c>
      <c r="M6" s="866" t="s">
        <v>731</v>
      </c>
    </row>
    <row r="7" spans="1:13" s="130" customFormat="1" ht="39" customHeight="1" x14ac:dyDescent="0.25">
      <c r="A7" s="702"/>
      <c r="B7" s="702"/>
      <c r="C7" s="702"/>
      <c r="D7" s="779"/>
      <c r="E7" s="845"/>
      <c r="F7" s="851"/>
      <c r="G7" s="851"/>
      <c r="H7" s="851"/>
      <c r="I7" s="851"/>
      <c r="J7" s="851"/>
      <c r="K7" s="866"/>
      <c r="L7" s="866"/>
      <c r="M7" s="866"/>
    </row>
    <row r="8" spans="1:13" s="130" customFormat="1" ht="48.75" customHeight="1" x14ac:dyDescent="0.25">
      <c r="A8" s="702"/>
      <c r="B8" s="702"/>
      <c r="C8" s="702"/>
      <c r="D8" s="779"/>
      <c r="E8" s="845"/>
      <c r="F8" s="851"/>
      <c r="G8" s="851"/>
      <c r="H8" s="851"/>
      <c r="I8" s="851"/>
      <c r="J8" s="851"/>
      <c r="K8" s="866"/>
      <c r="L8" s="866"/>
      <c r="M8" s="866"/>
    </row>
    <row r="9" spans="1:13" s="130" customFormat="1" ht="31.5" customHeight="1" x14ac:dyDescent="0.25">
      <c r="A9" s="706" t="s">
        <v>267</v>
      </c>
      <c r="B9" s="706"/>
      <c r="C9" s="706"/>
      <c r="D9" s="706"/>
      <c r="E9" s="706"/>
      <c r="F9" s="706"/>
      <c r="G9" s="706"/>
      <c r="H9" s="706"/>
      <c r="I9" s="706"/>
      <c r="J9" s="706"/>
      <c r="K9" s="518"/>
      <c r="L9" s="518"/>
      <c r="M9" s="518"/>
    </row>
    <row r="10" spans="1:13" s="130" customFormat="1" ht="15" customHeight="1" x14ac:dyDescent="0.25">
      <c r="A10" s="105" t="s">
        <v>150</v>
      </c>
      <c r="B10" s="772" t="s">
        <v>397</v>
      </c>
      <c r="C10" s="772"/>
      <c r="D10" s="772"/>
      <c r="E10" s="772"/>
      <c r="F10" s="772"/>
      <c r="G10" s="772"/>
      <c r="H10" s="772"/>
      <c r="I10" s="772"/>
      <c r="J10" s="772"/>
      <c r="K10" s="519"/>
      <c r="L10" s="519"/>
      <c r="M10" s="519"/>
    </row>
    <row r="11" spans="1:13" s="130" customFormat="1" ht="18" customHeight="1" x14ac:dyDescent="0.25">
      <c r="A11" s="105" t="s">
        <v>150</v>
      </c>
      <c r="B11" s="259" t="s">
        <v>150</v>
      </c>
      <c r="C11" s="772" t="s">
        <v>250</v>
      </c>
      <c r="D11" s="772"/>
      <c r="E11" s="772"/>
      <c r="F11" s="772"/>
      <c r="G11" s="772"/>
      <c r="H11" s="772"/>
      <c r="I11" s="772"/>
      <c r="J11" s="772"/>
      <c r="K11" s="519"/>
      <c r="L11" s="519"/>
      <c r="M11" s="519"/>
    </row>
    <row r="12" spans="1:13" ht="67.5" customHeight="1" x14ac:dyDescent="0.25">
      <c r="A12" s="685" t="s">
        <v>150</v>
      </c>
      <c r="B12" s="685" t="s">
        <v>150</v>
      </c>
      <c r="C12" s="685" t="s">
        <v>150</v>
      </c>
      <c r="D12" s="264" t="s">
        <v>400</v>
      </c>
      <c r="E12" s="855" t="s">
        <v>1</v>
      </c>
      <c r="F12" s="852">
        <v>75</v>
      </c>
      <c r="G12" s="852">
        <v>85</v>
      </c>
      <c r="H12" s="852">
        <v>75</v>
      </c>
      <c r="I12" s="852">
        <v>75</v>
      </c>
      <c r="J12" s="521" t="s">
        <v>493</v>
      </c>
      <c r="K12" s="522">
        <v>9.5</v>
      </c>
      <c r="L12" s="522">
        <v>9.5</v>
      </c>
      <c r="M12" s="522">
        <v>9.5</v>
      </c>
    </row>
    <row r="13" spans="1:13" ht="32.25" customHeight="1" x14ac:dyDescent="0.25">
      <c r="A13" s="685"/>
      <c r="B13" s="685"/>
      <c r="C13" s="685"/>
      <c r="D13" s="154" t="s">
        <v>511</v>
      </c>
      <c r="E13" s="856"/>
      <c r="F13" s="853"/>
      <c r="G13" s="853"/>
      <c r="H13" s="853"/>
      <c r="I13" s="853"/>
      <c r="J13" s="849" t="s">
        <v>233</v>
      </c>
      <c r="K13" s="836">
        <v>4</v>
      </c>
      <c r="L13" s="836">
        <v>4</v>
      </c>
      <c r="M13" s="836">
        <v>4</v>
      </c>
    </row>
    <row r="14" spans="1:13" ht="26.25" customHeight="1" x14ac:dyDescent="0.25">
      <c r="A14" s="685"/>
      <c r="B14" s="685"/>
      <c r="C14" s="685"/>
      <c r="D14" s="154" t="s">
        <v>401</v>
      </c>
      <c r="E14" s="856"/>
      <c r="F14" s="853"/>
      <c r="G14" s="853"/>
      <c r="H14" s="853"/>
      <c r="I14" s="853"/>
      <c r="J14" s="849"/>
      <c r="K14" s="836"/>
      <c r="L14" s="836"/>
      <c r="M14" s="836"/>
    </row>
    <row r="15" spans="1:13" ht="68.25" customHeight="1" x14ac:dyDescent="0.25">
      <c r="A15" s="685"/>
      <c r="B15" s="685"/>
      <c r="C15" s="685"/>
      <c r="D15" s="154" t="s">
        <v>403</v>
      </c>
      <c r="E15" s="855" t="s">
        <v>13</v>
      </c>
      <c r="F15" s="852">
        <v>7.3</v>
      </c>
      <c r="G15" s="858">
        <v>4</v>
      </c>
      <c r="H15" s="858">
        <v>4</v>
      </c>
      <c r="I15" s="858">
        <v>4</v>
      </c>
      <c r="J15" s="521" t="s">
        <v>512</v>
      </c>
      <c r="K15" s="522">
        <v>160</v>
      </c>
      <c r="L15" s="522">
        <v>160</v>
      </c>
      <c r="M15" s="522">
        <v>160</v>
      </c>
    </row>
    <row r="16" spans="1:13" ht="28.5" customHeight="1" x14ac:dyDescent="0.25">
      <c r="A16" s="685"/>
      <c r="B16" s="685"/>
      <c r="C16" s="685"/>
      <c r="D16" s="154" t="s">
        <v>480</v>
      </c>
      <c r="E16" s="856"/>
      <c r="F16" s="853"/>
      <c r="G16" s="859"/>
      <c r="H16" s="859"/>
      <c r="I16" s="859"/>
      <c r="J16" s="521" t="s">
        <v>234</v>
      </c>
      <c r="K16" s="522">
        <v>4</v>
      </c>
      <c r="L16" s="522">
        <v>4</v>
      </c>
      <c r="M16" s="522">
        <v>4</v>
      </c>
    </row>
    <row r="17" spans="1:13" ht="33" customHeight="1" x14ac:dyDescent="0.25">
      <c r="A17" s="685"/>
      <c r="B17" s="685"/>
      <c r="C17" s="685"/>
      <c r="D17" s="154" t="s">
        <v>402</v>
      </c>
      <c r="E17" s="857"/>
      <c r="F17" s="854"/>
      <c r="G17" s="860"/>
      <c r="H17" s="860"/>
      <c r="I17" s="860"/>
      <c r="J17" s="521" t="s">
        <v>577</v>
      </c>
      <c r="K17" s="522">
        <v>1390</v>
      </c>
      <c r="L17" s="522">
        <v>1390</v>
      </c>
      <c r="M17" s="522">
        <v>1390</v>
      </c>
    </row>
    <row r="18" spans="1:13" ht="17.25" customHeight="1" x14ac:dyDescent="0.25">
      <c r="A18" s="191" t="s">
        <v>150</v>
      </c>
      <c r="B18" s="187" t="s">
        <v>150</v>
      </c>
      <c r="C18" s="694" t="s">
        <v>142</v>
      </c>
      <c r="D18" s="694"/>
      <c r="E18" s="694"/>
      <c r="F18" s="525">
        <f>SUM(F12:F17)</f>
        <v>82.3</v>
      </c>
      <c r="G18" s="525">
        <f>SUM(G12:G17)</f>
        <v>89</v>
      </c>
      <c r="H18" s="525">
        <f>SUM(H12:H17)</f>
        <v>79</v>
      </c>
      <c r="I18" s="525">
        <f>SUM(I12:I17)</f>
        <v>79</v>
      </c>
      <c r="J18" s="526"/>
      <c r="K18" s="527"/>
      <c r="L18" s="527"/>
      <c r="M18" s="527"/>
    </row>
    <row r="19" spans="1:13" ht="17.25" customHeight="1" x14ac:dyDescent="0.25">
      <c r="A19" s="105" t="s">
        <v>150</v>
      </c>
      <c r="B19" s="694" t="s">
        <v>143</v>
      </c>
      <c r="C19" s="694"/>
      <c r="D19" s="694"/>
      <c r="E19" s="694"/>
      <c r="F19" s="525">
        <f t="shared" ref="F19" si="0">+F18</f>
        <v>82.3</v>
      </c>
      <c r="G19" s="525">
        <f t="shared" ref="G19:I19" si="1">+G18</f>
        <v>89</v>
      </c>
      <c r="H19" s="525">
        <f t="shared" ref="H19" si="2">+H18</f>
        <v>79</v>
      </c>
      <c r="I19" s="525">
        <f t="shared" si="1"/>
        <v>79</v>
      </c>
      <c r="J19" s="526"/>
      <c r="K19" s="527"/>
      <c r="L19" s="527"/>
      <c r="M19" s="527"/>
    </row>
    <row r="20" spans="1:13" ht="17.25" customHeight="1" x14ac:dyDescent="0.25">
      <c r="A20" s="105" t="s">
        <v>151</v>
      </c>
      <c r="B20" s="772" t="s">
        <v>404</v>
      </c>
      <c r="C20" s="772"/>
      <c r="D20" s="772"/>
      <c r="E20" s="772"/>
      <c r="F20" s="772"/>
      <c r="G20" s="772"/>
      <c r="H20" s="772"/>
      <c r="I20" s="772"/>
      <c r="J20" s="772"/>
      <c r="K20" s="527"/>
      <c r="L20" s="527"/>
      <c r="M20" s="527"/>
    </row>
    <row r="21" spans="1:13" ht="21.75" customHeight="1" x14ac:dyDescent="0.25">
      <c r="A21" s="105" t="s">
        <v>151</v>
      </c>
      <c r="B21" s="259" t="s">
        <v>150</v>
      </c>
      <c r="C21" s="772" t="s">
        <v>395</v>
      </c>
      <c r="D21" s="772"/>
      <c r="E21" s="772"/>
      <c r="F21" s="772"/>
      <c r="G21" s="772"/>
      <c r="H21" s="772"/>
      <c r="I21" s="772"/>
      <c r="J21" s="772"/>
      <c r="K21" s="519"/>
      <c r="L21" s="519"/>
      <c r="M21" s="519"/>
    </row>
    <row r="22" spans="1:13" ht="72.75" customHeight="1" x14ac:dyDescent="0.25">
      <c r="A22" s="276" t="s">
        <v>151</v>
      </c>
      <c r="B22" s="276" t="s">
        <v>151</v>
      </c>
      <c r="C22" s="276" t="s">
        <v>150</v>
      </c>
      <c r="D22" s="187" t="s">
        <v>816</v>
      </c>
      <c r="E22" s="526" t="s">
        <v>1</v>
      </c>
      <c r="F22" s="528">
        <v>2</v>
      </c>
      <c r="G22" s="528">
        <v>6</v>
      </c>
      <c r="H22" s="528">
        <v>6</v>
      </c>
      <c r="I22" s="528">
        <v>6</v>
      </c>
      <c r="J22" s="521" t="s">
        <v>817</v>
      </c>
      <c r="K22" s="522">
        <v>1</v>
      </c>
      <c r="L22" s="522">
        <v>1</v>
      </c>
      <c r="M22" s="522">
        <v>1</v>
      </c>
    </row>
    <row r="23" spans="1:13" ht="27" customHeight="1" x14ac:dyDescent="0.25">
      <c r="A23" s="685" t="s">
        <v>151</v>
      </c>
      <c r="B23" s="685" t="s">
        <v>150</v>
      </c>
      <c r="C23" s="685" t="s">
        <v>151</v>
      </c>
      <c r="D23" s="850" t="s">
        <v>251</v>
      </c>
      <c r="E23" s="529" t="s">
        <v>1</v>
      </c>
      <c r="F23" s="451">
        <v>45</v>
      </c>
      <c r="G23" s="451">
        <v>50</v>
      </c>
      <c r="H23" s="451">
        <v>60</v>
      </c>
      <c r="I23" s="451">
        <v>60</v>
      </c>
      <c r="J23" s="849" t="s">
        <v>707</v>
      </c>
      <c r="K23" s="836">
        <v>3</v>
      </c>
      <c r="L23" s="836">
        <v>3</v>
      </c>
      <c r="M23" s="836">
        <v>3</v>
      </c>
    </row>
    <row r="24" spans="1:13" ht="22.5" customHeight="1" x14ac:dyDescent="0.25">
      <c r="A24" s="685"/>
      <c r="B24" s="685"/>
      <c r="C24" s="685"/>
      <c r="D24" s="850"/>
      <c r="E24" s="529" t="s">
        <v>13</v>
      </c>
      <c r="F24" s="451">
        <v>10</v>
      </c>
      <c r="G24" s="451">
        <v>10</v>
      </c>
      <c r="H24" s="451">
        <v>10</v>
      </c>
      <c r="I24" s="451">
        <v>10</v>
      </c>
      <c r="J24" s="849"/>
      <c r="K24" s="836"/>
      <c r="L24" s="836"/>
      <c r="M24" s="836"/>
    </row>
    <row r="25" spans="1:13" ht="57" customHeight="1" x14ac:dyDescent="0.25">
      <c r="A25" s="276" t="s">
        <v>151</v>
      </c>
      <c r="B25" s="276" t="s">
        <v>151</v>
      </c>
      <c r="C25" s="276" t="s">
        <v>152</v>
      </c>
      <c r="D25" s="260" t="s">
        <v>820</v>
      </c>
      <c r="E25" s="529" t="s">
        <v>1</v>
      </c>
      <c r="F25" s="530">
        <v>98.8</v>
      </c>
      <c r="G25" s="530">
        <v>80</v>
      </c>
      <c r="H25" s="530">
        <v>110</v>
      </c>
      <c r="I25" s="530">
        <v>150</v>
      </c>
      <c r="J25" s="523" t="s">
        <v>272</v>
      </c>
      <c r="K25" s="527">
        <v>4</v>
      </c>
      <c r="L25" s="527">
        <v>6</v>
      </c>
      <c r="M25" s="527">
        <v>7</v>
      </c>
    </row>
    <row r="26" spans="1:13" ht="21.75" customHeight="1" x14ac:dyDescent="0.25">
      <c r="A26" s="687" t="s">
        <v>151</v>
      </c>
      <c r="B26" s="687" t="s">
        <v>150</v>
      </c>
      <c r="C26" s="687" t="s">
        <v>153</v>
      </c>
      <c r="D26" s="850" t="s">
        <v>708</v>
      </c>
      <c r="E26" s="523" t="s">
        <v>1</v>
      </c>
      <c r="F26" s="451">
        <v>82.5</v>
      </c>
      <c r="G26" s="451">
        <v>30</v>
      </c>
      <c r="H26" s="451">
        <v>0</v>
      </c>
      <c r="I26" s="451">
        <v>0</v>
      </c>
      <c r="J26" s="849" t="s">
        <v>301</v>
      </c>
      <c r="K26" s="836">
        <v>1</v>
      </c>
      <c r="L26" s="836"/>
      <c r="M26" s="836"/>
    </row>
    <row r="27" spans="1:13" ht="24.75" customHeight="1" x14ac:dyDescent="0.25">
      <c r="A27" s="687"/>
      <c r="B27" s="687"/>
      <c r="C27" s="687"/>
      <c r="D27" s="850"/>
      <c r="E27" s="523" t="s">
        <v>3</v>
      </c>
      <c r="F27" s="451">
        <v>158</v>
      </c>
      <c r="G27" s="451">
        <v>106</v>
      </c>
      <c r="H27" s="451">
        <v>0</v>
      </c>
      <c r="I27" s="451">
        <v>0</v>
      </c>
      <c r="J27" s="849"/>
      <c r="K27" s="836"/>
      <c r="L27" s="836"/>
      <c r="M27" s="836"/>
    </row>
    <row r="28" spans="1:13" ht="27" customHeight="1" x14ac:dyDescent="0.25">
      <c r="A28" s="276" t="s">
        <v>151</v>
      </c>
      <c r="B28" s="276" t="s">
        <v>150</v>
      </c>
      <c r="C28" s="276" t="s">
        <v>154</v>
      </c>
      <c r="D28" s="260" t="s">
        <v>252</v>
      </c>
      <c r="E28" s="531" t="s">
        <v>1</v>
      </c>
      <c r="F28" s="451">
        <v>7</v>
      </c>
      <c r="G28" s="451">
        <v>0</v>
      </c>
      <c r="H28" s="451">
        <v>85</v>
      </c>
      <c r="I28" s="451">
        <v>40</v>
      </c>
      <c r="J28" s="521" t="s">
        <v>308</v>
      </c>
      <c r="K28" s="522"/>
      <c r="L28" s="522"/>
      <c r="M28" s="522">
        <v>1</v>
      </c>
    </row>
    <row r="29" spans="1:13" ht="27" customHeight="1" x14ac:dyDescent="0.25">
      <c r="A29" s="687" t="s">
        <v>151</v>
      </c>
      <c r="B29" s="687" t="s">
        <v>150</v>
      </c>
      <c r="C29" s="687" t="s">
        <v>155</v>
      </c>
      <c r="D29" s="850" t="s">
        <v>528</v>
      </c>
      <c r="E29" s="523" t="s">
        <v>1</v>
      </c>
      <c r="F29" s="451">
        <v>11.3</v>
      </c>
      <c r="G29" s="451">
        <v>47</v>
      </c>
      <c r="H29" s="451">
        <v>0</v>
      </c>
      <c r="I29" s="451">
        <v>0</v>
      </c>
      <c r="J29" s="844" t="s">
        <v>184</v>
      </c>
      <c r="K29" s="842">
        <v>2</v>
      </c>
      <c r="L29" s="837"/>
      <c r="M29" s="837"/>
    </row>
    <row r="30" spans="1:13" ht="27" customHeight="1" x14ac:dyDescent="0.25">
      <c r="A30" s="687"/>
      <c r="B30" s="687"/>
      <c r="C30" s="687"/>
      <c r="D30" s="850"/>
      <c r="E30" s="523" t="s">
        <v>4</v>
      </c>
      <c r="F30" s="451">
        <v>100</v>
      </c>
      <c r="G30" s="451">
        <v>100</v>
      </c>
      <c r="H30" s="451">
        <v>0</v>
      </c>
      <c r="I30" s="451">
        <v>0</v>
      </c>
      <c r="J30" s="844"/>
      <c r="K30" s="843"/>
      <c r="L30" s="838"/>
      <c r="M30" s="838"/>
    </row>
    <row r="31" spans="1:13" ht="48.75" customHeight="1" x14ac:dyDescent="0.25">
      <c r="A31" s="258" t="s">
        <v>151</v>
      </c>
      <c r="B31" s="258" t="s">
        <v>150</v>
      </c>
      <c r="C31" s="258" t="s">
        <v>156</v>
      </c>
      <c r="D31" s="260" t="s">
        <v>524</v>
      </c>
      <c r="E31" s="529" t="s">
        <v>1</v>
      </c>
      <c r="F31" s="532">
        <v>4.5</v>
      </c>
      <c r="G31" s="532">
        <v>11</v>
      </c>
      <c r="H31" s="532">
        <v>3</v>
      </c>
      <c r="I31" s="532">
        <v>3</v>
      </c>
      <c r="J31" s="533" t="s">
        <v>597</v>
      </c>
      <c r="K31" s="502" t="s">
        <v>579</v>
      </c>
      <c r="L31" s="502" t="s">
        <v>579</v>
      </c>
      <c r="M31" s="502" t="s">
        <v>579</v>
      </c>
    </row>
    <row r="32" spans="1:13" ht="54" customHeight="1" x14ac:dyDescent="0.25">
      <c r="A32" s="276" t="s">
        <v>151</v>
      </c>
      <c r="B32" s="276" t="s">
        <v>150</v>
      </c>
      <c r="C32" s="276" t="s">
        <v>157</v>
      </c>
      <c r="D32" s="260" t="s">
        <v>584</v>
      </c>
      <c r="E32" s="531" t="s">
        <v>1</v>
      </c>
      <c r="F32" s="451">
        <v>1.1000000000000001</v>
      </c>
      <c r="G32" s="451">
        <v>3</v>
      </c>
      <c r="H32" s="451">
        <v>3</v>
      </c>
      <c r="I32" s="451">
        <v>3</v>
      </c>
      <c r="J32" s="523" t="s">
        <v>585</v>
      </c>
      <c r="K32" s="502" t="s">
        <v>586</v>
      </c>
      <c r="L32" s="502" t="s">
        <v>586</v>
      </c>
      <c r="M32" s="502" t="s">
        <v>586</v>
      </c>
    </row>
    <row r="33" spans="1:13" ht="47.25" customHeight="1" x14ac:dyDescent="0.25">
      <c r="A33" s="276" t="s">
        <v>151</v>
      </c>
      <c r="B33" s="276" t="s">
        <v>150</v>
      </c>
      <c r="C33" s="276" t="s">
        <v>158</v>
      </c>
      <c r="D33" s="260" t="s">
        <v>279</v>
      </c>
      <c r="E33" s="531" t="s">
        <v>1</v>
      </c>
      <c r="F33" s="451">
        <v>0</v>
      </c>
      <c r="G33" s="451">
        <v>0</v>
      </c>
      <c r="H33" s="451">
        <v>100</v>
      </c>
      <c r="I33" s="451">
        <v>0</v>
      </c>
      <c r="J33" s="523" t="s">
        <v>345</v>
      </c>
      <c r="K33" s="502"/>
      <c r="L33" s="502" t="s">
        <v>192</v>
      </c>
      <c r="M33" s="502"/>
    </row>
    <row r="34" spans="1:13" ht="42.75" customHeight="1" x14ac:dyDescent="0.25">
      <c r="A34" s="261" t="s">
        <v>151</v>
      </c>
      <c r="B34" s="261" t="s">
        <v>150</v>
      </c>
      <c r="C34" s="261" t="s">
        <v>159</v>
      </c>
      <c r="D34" s="262" t="s">
        <v>709</v>
      </c>
      <c r="E34" s="534" t="s">
        <v>1</v>
      </c>
      <c r="F34" s="451">
        <v>0</v>
      </c>
      <c r="G34" s="451">
        <v>0</v>
      </c>
      <c r="H34" s="451">
        <v>150</v>
      </c>
      <c r="I34" s="451">
        <v>0</v>
      </c>
      <c r="J34" s="535" t="s">
        <v>427</v>
      </c>
      <c r="K34" s="504"/>
      <c r="L34" s="504">
        <v>1</v>
      </c>
      <c r="M34" s="504"/>
    </row>
    <row r="35" spans="1:13" ht="27" customHeight="1" x14ac:dyDescent="0.25">
      <c r="A35" s="741" t="s">
        <v>151</v>
      </c>
      <c r="B35" s="741" t="s">
        <v>150</v>
      </c>
      <c r="C35" s="741" t="s">
        <v>160</v>
      </c>
      <c r="D35" s="850" t="s">
        <v>588</v>
      </c>
      <c r="E35" s="534" t="s">
        <v>1</v>
      </c>
      <c r="F35" s="451">
        <v>0</v>
      </c>
      <c r="G35" s="451">
        <v>0</v>
      </c>
      <c r="H35" s="451">
        <v>20</v>
      </c>
      <c r="I35" s="451">
        <v>40</v>
      </c>
      <c r="J35" s="846" t="s">
        <v>607</v>
      </c>
      <c r="K35" s="839" t="s">
        <v>608</v>
      </c>
      <c r="L35" s="504" t="s">
        <v>609</v>
      </c>
      <c r="M35" s="504" t="s">
        <v>610</v>
      </c>
    </row>
    <row r="36" spans="1:13" ht="27" customHeight="1" x14ac:dyDescent="0.25">
      <c r="A36" s="767"/>
      <c r="B36" s="767"/>
      <c r="C36" s="767"/>
      <c r="D36" s="850"/>
      <c r="E36" s="534" t="s">
        <v>162</v>
      </c>
      <c r="F36" s="451">
        <v>0</v>
      </c>
      <c r="G36" s="451">
        <v>23</v>
      </c>
      <c r="H36" s="451">
        <v>0</v>
      </c>
      <c r="I36" s="451">
        <v>0</v>
      </c>
      <c r="J36" s="847"/>
      <c r="K36" s="840"/>
      <c r="L36" s="536"/>
      <c r="M36" s="536"/>
    </row>
    <row r="37" spans="1:13" ht="27.75" customHeight="1" x14ac:dyDescent="0.25">
      <c r="A37" s="742"/>
      <c r="B37" s="742"/>
      <c r="C37" s="742"/>
      <c r="D37" s="850"/>
      <c r="E37" s="534" t="s">
        <v>4</v>
      </c>
      <c r="F37" s="451">
        <v>0</v>
      </c>
      <c r="G37" s="451">
        <v>0</v>
      </c>
      <c r="H37" s="451">
        <v>20</v>
      </c>
      <c r="I37" s="451">
        <v>40</v>
      </c>
      <c r="J37" s="848"/>
      <c r="K37" s="841"/>
      <c r="L37" s="505"/>
      <c r="M37" s="505"/>
    </row>
    <row r="38" spans="1:13" s="234" customFormat="1" ht="54.75" customHeight="1" x14ac:dyDescent="0.25">
      <c r="A38" s="258" t="s">
        <v>151</v>
      </c>
      <c r="B38" s="258" t="s">
        <v>150</v>
      </c>
      <c r="C38" s="258" t="s">
        <v>161</v>
      </c>
      <c r="D38" s="264" t="s">
        <v>710</v>
      </c>
      <c r="E38" s="537" t="s">
        <v>1</v>
      </c>
      <c r="F38" s="528">
        <v>26</v>
      </c>
      <c r="G38" s="528">
        <v>20</v>
      </c>
      <c r="H38" s="528">
        <v>25</v>
      </c>
      <c r="I38" s="528">
        <v>25</v>
      </c>
      <c r="J38" s="521" t="s">
        <v>647</v>
      </c>
      <c r="K38" s="521">
        <v>2</v>
      </c>
      <c r="L38" s="521">
        <v>2</v>
      </c>
      <c r="M38" s="521">
        <v>2</v>
      </c>
    </row>
    <row r="39" spans="1:13" s="234" customFormat="1" ht="25.5" customHeight="1" x14ac:dyDescent="0.25">
      <c r="A39" s="741" t="s">
        <v>151</v>
      </c>
      <c r="B39" s="741" t="s">
        <v>150</v>
      </c>
      <c r="C39" s="741" t="s">
        <v>20</v>
      </c>
      <c r="D39" s="599" t="s">
        <v>889</v>
      </c>
      <c r="E39" s="523" t="s">
        <v>1</v>
      </c>
      <c r="F39" s="451">
        <v>0</v>
      </c>
      <c r="G39" s="451">
        <v>11</v>
      </c>
      <c r="H39" s="451">
        <v>20</v>
      </c>
      <c r="I39" s="451">
        <v>100</v>
      </c>
      <c r="J39" s="832" t="s">
        <v>914</v>
      </c>
      <c r="K39" s="830"/>
      <c r="L39" s="830"/>
      <c r="M39" s="830" t="s">
        <v>192</v>
      </c>
    </row>
    <row r="40" spans="1:13" s="234" customFormat="1" ht="28.5" customHeight="1" x14ac:dyDescent="0.25">
      <c r="A40" s="742"/>
      <c r="B40" s="742"/>
      <c r="C40" s="742"/>
      <c r="D40" s="601"/>
      <c r="E40" s="523" t="s">
        <v>3</v>
      </c>
      <c r="F40" s="451">
        <v>0</v>
      </c>
      <c r="G40" s="451">
        <v>0</v>
      </c>
      <c r="H40" s="451">
        <v>135</v>
      </c>
      <c r="I40" s="451">
        <v>570</v>
      </c>
      <c r="J40" s="833"/>
      <c r="K40" s="831"/>
      <c r="L40" s="831"/>
      <c r="M40" s="831"/>
    </row>
    <row r="41" spans="1:13" ht="24.75" customHeight="1" x14ac:dyDescent="0.25">
      <c r="A41" s="105" t="s">
        <v>151</v>
      </c>
      <c r="B41" s="259" t="s">
        <v>150</v>
      </c>
      <c r="C41" s="694" t="s">
        <v>142</v>
      </c>
      <c r="D41" s="694"/>
      <c r="E41" s="694"/>
      <c r="F41" s="540">
        <f>SUM(F22:F40)</f>
        <v>546.20000000000005</v>
      </c>
      <c r="G41" s="540">
        <f t="shared" ref="G41:I41" si="3">SUM(G22:G40)</f>
        <v>497</v>
      </c>
      <c r="H41" s="540">
        <f t="shared" si="3"/>
        <v>747</v>
      </c>
      <c r="I41" s="540">
        <f t="shared" si="3"/>
        <v>1047</v>
      </c>
      <c r="J41" s="526"/>
      <c r="K41" s="527"/>
      <c r="L41" s="527"/>
      <c r="M41" s="527"/>
    </row>
    <row r="42" spans="1:13" ht="23.25" customHeight="1" x14ac:dyDescent="0.25">
      <c r="A42" s="105" t="s">
        <v>151</v>
      </c>
      <c r="B42" s="259" t="s">
        <v>151</v>
      </c>
      <c r="C42" s="719" t="s">
        <v>304</v>
      </c>
      <c r="D42" s="720"/>
      <c r="E42" s="720"/>
      <c r="F42" s="720"/>
      <c r="G42" s="720"/>
      <c r="H42" s="720"/>
      <c r="I42" s="720"/>
      <c r="J42" s="721"/>
      <c r="K42" s="527"/>
      <c r="L42" s="527"/>
      <c r="M42" s="527"/>
    </row>
    <row r="43" spans="1:13" ht="47.25" customHeight="1" x14ac:dyDescent="0.25">
      <c r="A43" s="372" t="s">
        <v>151</v>
      </c>
      <c r="B43" s="372" t="s">
        <v>151</v>
      </c>
      <c r="C43" s="372" t="s">
        <v>150</v>
      </c>
      <c r="D43" s="260" t="s">
        <v>711</v>
      </c>
      <c r="E43" s="523" t="s">
        <v>1</v>
      </c>
      <c r="F43" s="541">
        <v>0</v>
      </c>
      <c r="G43" s="541">
        <v>23</v>
      </c>
      <c r="H43" s="541">
        <v>20</v>
      </c>
      <c r="I43" s="541">
        <v>100</v>
      </c>
      <c r="J43" s="542" t="s">
        <v>712</v>
      </c>
      <c r="K43" s="502" t="s">
        <v>183</v>
      </c>
      <c r="L43" s="502" t="s">
        <v>631</v>
      </c>
      <c r="M43" s="502" t="s">
        <v>631</v>
      </c>
    </row>
    <row r="44" spans="1:13" ht="27.75" customHeight="1" x14ac:dyDescent="0.25">
      <c r="A44" s="834" t="s">
        <v>151</v>
      </c>
      <c r="B44" s="834" t="s">
        <v>151</v>
      </c>
      <c r="C44" s="834" t="s">
        <v>151</v>
      </c>
      <c r="D44" s="758" t="s">
        <v>909</v>
      </c>
      <c r="E44" s="523" t="s">
        <v>3</v>
      </c>
      <c r="F44" s="541">
        <v>0</v>
      </c>
      <c r="G44" s="541">
        <v>250.8</v>
      </c>
      <c r="H44" s="541">
        <v>0</v>
      </c>
      <c r="I44" s="541">
        <v>0</v>
      </c>
      <c r="J44" s="832" t="s">
        <v>910</v>
      </c>
      <c r="K44" s="830" t="s">
        <v>186</v>
      </c>
      <c r="L44" s="830"/>
      <c r="M44" s="830"/>
    </row>
    <row r="45" spans="1:13" ht="27" customHeight="1" x14ac:dyDescent="0.25">
      <c r="A45" s="835"/>
      <c r="B45" s="835"/>
      <c r="C45" s="835"/>
      <c r="D45" s="760"/>
      <c r="E45" s="523" t="s">
        <v>4</v>
      </c>
      <c r="F45" s="541">
        <v>0</v>
      </c>
      <c r="G45" s="541">
        <v>20.3</v>
      </c>
      <c r="H45" s="541">
        <v>0</v>
      </c>
      <c r="I45" s="541">
        <v>0</v>
      </c>
      <c r="J45" s="833"/>
      <c r="K45" s="831"/>
      <c r="L45" s="831"/>
      <c r="M45" s="831"/>
    </row>
    <row r="46" spans="1:13" ht="34.5" customHeight="1" x14ac:dyDescent="0.25">
      <c r="A46" s="372" t="s">
        <v>151</v>
      </c>
      <c r="B46" s="372" t="s">
        <v>151</v>
      </c>
      <c r="C46" s="372" t="s">
        <v>152</v>
      </c>
      <c r="D46" s="260" t="s">
        <v>405</v>
      </c>
      <c r="E46" s="523" t="s">
        <v>1</v>
      </c>
      <c r="F46" s="541">
        <v>0</v>
      </c>
      <c r="G46" s="541">
        <v>0</v>
      </c>
      <c r="H46" s="541">
        <v>0</v>
      </c>
      <c r="I46" s="541">
        <v>20</v>
      </c>
      <c r="J46" s="542" t="s">
        <v>467</v>
      </c>
      <c r="K46" s="502"/>
      <c r="L46" s="502"/>
      <c r="M46" s="502" t="s">
        <v>192</v>
      </c>
    </row>
    <row r="47" spans="1:13" ht="17.25" customHeight="1" x14ac:dyDescent="0.25">
      <c r="A47" s="105" t="s">
        <v>151</v>
      </c>
      <c r="B47" s="259" t="s">
        <v>151</v>
      </c>
      <c r="C47" s="694" t="s">
        <v>142</v>
      </c>
      <c r="D47" s="694"/>
      <c r="E47" s="694"/>
      <c r="F47" s="540">
        <f>SUM(F43:F46)</f>
        <v>0</v>
      </c>
      <c r="G47" s="540">
        <f>SUM(G43:G46)</f>
        <v>294.10000000000002</v>
      </c>
      <c r="H47" s="540">
        <f>SUM(H43:H46)</f>
        <v>20</v>
      </c>
      <c r="I47" s="540">
        <f>SUM(I43:I46)</f>
        <v>120</v>
      </c>
      <c r="J47" s="543"/>
      <c r="K47" s="527"/>
      <c r="L47" s="527"/>
      <c r="M47" s="527"/>
    </row>
    <row r="48" spans="1:13" ht="18.75" customHeight="1" x14ac:dyDescent="0.25">
      <c r="A48" s="105" t="s">
        <v>160</v>
      </c>
      <c r="B48" s="694" t="s">
        <v>143</v>
      </c>
      <c r="C48" s="694"/>
      <c r="D48" s="694"/>
      <c r="E48" s="694"/>
      <c r="F48" s="540">
        <f>+F47+F41</f>
        <v>546.20000000000005</v>
      </c>
      <c r="G48" s="540">
        <f>+G47+G41</f>
        <v>791.1</v>
      </c>
      <c r="H48" s="540">
        <f>+H47+H41</f>
        <v>767</v>
      </c>
      <c r="I48" s="540">
        <f>+I47+I41</f>
        <v>1167</v>
      </c>
      <c r="J48" s="526"/>
      <c r="K48" s="527"/>
      <c r="L48" s="527"/>
      <c r="M48" s="527"/>
    </row>
    <row r="49" spans="1:10" ht="17.25" customHeight="1" x14ac:dyDescent="0.25">
      <c r="A49" s="861" t="s">
        <v>144</v>
      </c>
      <c r="B49" s="861"/>
      <c r="C49" s="861"/>
      <c r="D49" s="861"/>
      <c r="E49" s="861"/>
      <c r="F49" s="544">
        <f>+F48+F19</f>
        <v>628.5</v>
      </c>
      <c r="G49" s="544">
        <f>+G48+G19</f>
        <v>880.1</v>
      </c>
      <c r="H49" s="544">
        <f>+H48+H19</f>
        <v>846</v>
      </c>
      <c r="I49" s="544">
        <f>+I48+I19</f>
        <v>1246</v>
      </c>
      <c r="J49" s="545"/>
    </row>
    <row r="50" spans="1:10" ht="17.25" customHeight="1" x14ac:dyDescent="0.25">
      <c r="A50" s="862" t="s">
        <v>165</v>
      </c>
      <c r="B50" s="863"/>
      <c r="C50" s="863"/>
      <c r="D50" s="863"/>
      <c r="E50" s="864"/>
      <c r="F50" s="551">
        <f>+F49-F51-F58</f>
        <v>0</v>
      </c>
      <c r="G50" s="551">
        <f t="shared" ref="G50:I50" si="4">+G49-G51-G58</f>
        <v>0</v>
      </c>
      <c r="H50" s="551">
        <f t="shared" si="4"/>
        <v>0</v>
      </c>
      <c r="I50" s="551">
        <f t="shared" si="4"/>
        <v>0</v>
      </c>
      <c r="J50" s="545"/>
    </row>
    <row r="51" spans="1:10" ht="18" customHeight="1" x14ac:dyDescent="0.25">
      <c r="A51" s="761" t="s">
        <v>19</v>
      </c>
      <c r="B51" s="762"/>
      <c r="C51" s="762"/>
      <c r="D51" s="762"/>
      <c r="E51" s="763"/>
      <c r="F51" s="547">
        <f t="shared" ref="F51:I51" si="5">SUM(F52:F57)</f>
        <v>353.2</v>
      </c>
      <c r="G51" s="547">
        <f t="shared" si="5"/>
        <v>389</v>
      </c>
      <c r="H51" s="547">
        <f t="shared" si="5"/>
        <v>677</v>
      </c>
      <c r="I51" s="547">
        <f t="shared" si="5"/>
        <v>622</v>
      </c>
      <c r="J51" s="545"/>
    </row>
    <row r="52" spans="1:10" ht="14.25" customHeight="1" x14ac:dyDescent="0.25">
      <c r="A52" s="755" t="s">
        <v>208</v>
      </c>
      <c r="B52" s="756"/>
      <c r="C52" s="756"/>
      <c r="D52" s="756"/>
      <c r="E52" s="757"/>
      <c r="F52" s="548">
        <f>+F46+F43+F38+F35+F34+F33+F32+F31+F29+F28+F26+F25+F23+F22+F12+F39</f>
        <v>353.2</v>
      </c>
      <c r="G52" s="548">
        <f t="shared" ref="G52:I52" si="6">+G46+G43+G38+G35+G34+G33+G32+G31+G29+G28+G26+G25+G23+G22+G12+G39</f>
        <v>366</v>
      </c>
      <c r="H52" s="548">
        <f t="shared" si="6"/>
        <v>677</v>
      </c>
      <c r="I52" s="548">
        <f t="shared" si="6"/>
        <v>622</v>
      </c>
      <c r="J52" s="545"/>
    </row>
    <row r="53" spans="1:10" ht="15" customHeight="1" x14ac:dyDescent="0.25">
      <c r="A53" s="755" t="s">
        <v>209</v>
      </c>
      <c r="B53" s="756"/>
      <c r="C53" s="756"/>
      <c r="D53" s="756"/>
      <c r="E53" s="757"/>
      <c r="F53" s="549"/>
      <c r="G53" s="550"/>
      <c r="H53" s="550"/>
      <c r="I53" s="550"/>
      <c r="J53" s="545"/>
    </row>
    <row r="54" spans="1:10" ht="14.25" customHeight="1" x14ac:dyDescent="0.25">
      <c r="A54" s="755" t="s">
        <v>210</v>
      </c>
      <c r="B54" s="756"/>
      <c r="C54" s="756"/>
      <c r="D54" s="756"/>
      <c r="E54" s="757"/>
      <c r="F54" s="549">
        <f>+F36</f>
        <v>0</v>
      </c>
      <c r="G54" s="549">
        <f t="shared" ref="G54:H54" si="7">+G36</f>
        <v>23</v>
      </c>
      <c r="H54" s="549">
        <f t="shared" si="7"/>
        <v>0</v>
      </c>
      <c r="I54" s="549">
        <f>+I36</f>
        <v>0</v>
      </c>
      <c r="J54" s="545"/>
    </row>
    <row r="55" spans="1:10" ht="15" customHeight="1" x14ac:dyDescent="0.25">
      <c r="A55" s="755" t="s">
        <v>211</v>
      </c>
      <c r="B55" s="756"/>
      <c r="C55" s="756"/>
      <c r="D55" s="756"/>
      <c r="E55" s="757"/>
      <c r="F55" s="549"/>
      <c r="G55" s="550"/>
      <c r="H55" s="550"/>
      <c r="I55" s="550"/>
      <c r="J55" s="545"/>
    </row>
    <row r="56" spans="1:10" ht="14.25" customHeight="1" x14ac:dyDescent="0.25">
      <c r="A56" s="755" t="s">
        <v>212</v>
      </c>
      <c r="B56" s="756"/>
      <c r="C56" s="756"/>
      <c r="D56" s="756"/>
      <c r="E56" s="757"/>
      <c r="F56" s="549"/>
      <c r="G56" s="549"/>
      <c r="H56" s="549"/>
      <c r="I56" s="549"/>
      <c r="J56" s="545"/>
    </row>
    <row r="57" spans="1:10" x14ac:dyDescent="0.25">
      <c r="A57" s="755" t="s">
        <v>213</v>
      </c>
      <c r="B57" s="756"/>
      <c r="C57" s="756"/>
      <c r="D57" s="756"/>
      <c r="E57" s="757"/>
      <c r="F57" s="549"/>
      <c r="G57" s="549"/>
      <c r="H57" s="549"/>
      <c r="I57" s="549"/>
      <c r="J57" s="545"/>
    </row>
    <row r="58" spans="1:10" ht="15.75" customHeight="1" x14ac:dyDescent="0.25">
      <c r="A58" s="780" t="s">
        <v>18</v>
      </c>
      <c r="B58" s="781"/>
      <c r="C58" s="781"/>
      <c r="D58" s="781"/>
      <c r="E58" s="782"/>
      <c r="F58" s="547">
        <f t="shared" ref="F58:I58" si="8">SUM(F59:F62)</f>
        <v>275.3</v>
      </c>
      <c r="G58" s="547">
        <f t="shared" si="8"/>
        <v>491.1</v>
      </c>
      <c r="H58" s="547">
        <f t="shared" si="8"/>
        <v>169</v>
      </c>
      <c r="I58" s="547">
        <f t="shared" si="8"/>
        <v>624</v>
      </c>
      <c r="J58" s="545"/>
    </row>
    <row r="59" spans="1:10" ht="15.75" customHeight="1" x14ac:dyDescent="0.25">
      <c r="A59" s="755" t="s">
        <v>214</v>
      </c>
      <c r="B59" s="756"/>
      <c r="C59" s="756"/>
      <c r="D59" s="756"/>
      <c r="E59" s="757"/>
      <c r="F59" s="549">
        <f>+F27+F44+F40</f>
        <v>158</v>
      </c>
      <c r="G59" s="549">
        <f t="shared" ref="G59:I59" si="9">+G27+G44+G40</f>
        <v>356.8</v>
      </c>
      <c r="H59" s="549">
        <f t="shared" si="9"/>
        <v>135</v>
      </c>
      <c r="I59" s="549">
        <f t="shared" si="9"/>
        <v>570</v>
      </c>
      <c r="J59" s="545"/>
    </row>
    <row r="60" spans="1:10" ht="14.25" customHeight="1" x14ac:dyDescent="0.25">
      <c r="A60" s="755" t="s">
        <v>215</v>
      </c>
      <c r="B60" s="756"/>
      <c r="C60" s="756"/>
      <c r="D60" s="756"/>
      <c r="E60" s="757"/>
      <c r="F60" s="549">
        <f>+F37+F30+F45</f>
        <v>100</v>
      </c>
      <c r="G60" s="549">
        <f t="shared" ref="G60:I60" si="10">+G37+G30+G45</f>
        <v>120.3</v>
      </c>
      <c r="H60" s="549">
        <f t="shared" si="10"/>
        <v>20</v>
      </c>
      <c r="I60" s="549">
        <f t="shared" si="10"/>
        <v>40</v>
      </c>
      <c r="J60" s="545"/>
    </row>
    <row r="61" spans="1:10" ht="12.75" customHeight="1" x14ac:dyDescent="0.25">
      <c r="A61" s="755" t="s">
        <v>216</v>
      </c>
      <c r="B61" s="756"/>
      <c r="C61" s="756"/>
      <c r="D61" s="756"/>
      <c r="E61" s="757"/>
      <c r="F61" s="549">
        <f>+F24+F15</f>
        <v>17.3</v>
      </c>
      <c r="G61" s="549">
        <f>+G24+G15</f>
        <v>14</v>
      </c>
      <c r="H61" s="549">
        <f>+H24+H15</f>
        <v>14</v>
      </c>
      <c r="I61" s="549">
        <f>+I24+I15</f>
        <v>14</v>
      </c>
      <c r="J61" s="545"/>
    </row>
    <row r="62" spans="1:10" ht="13.5" customHeight="1" x14ac:dyDescent="0.25">
      <c r="A62" s="755"/>
      <c r="B62" s="756"/>
      <c r="C62" s="756"/>
      <c r="D62" s="756"/>
      <c r="E62" s="757"/>
      <c r="F62" s="549"/>
      <c r="G62" s="549"/>
      <c r="H62" s="549"/>
      <c r="I62" s="549"/>
      <c r="J62" s="545"/>
    </row>
  </sheetData>
  <autoFilter ref="A8:M62"/>
  <mergeCells count="105">
    <mergeCell ref="K1:M1"/>
    <mergeCell ref="M13:M14"/>
    <mergeCell ref="J13:J14"/>
    <mergeCell ref="B10:J10"/>
    <mergeCell ref="B4:B8"/>
    <mergeCell ref="M6:M8"/>
    <mergeCell ref="J4:M4"/>
    <mergeCell ref="A9:J9"/>
    <mergeCell ref="J5:J8"/>
    <mergeCell ref="A2:M2"/>
    <mergeCell ref="A4:A8"/>
    <mergeCell ref="A12:A17"/>
    <mergeCell ref="G4:G8"/>
    <mergeCell ref="G15:G17"/>
    <mergeCell ref="K6:K8"/>
    <mergeCell ref="J3:M3"/>
    <mergeCell ref="L6:L8"/>
    <mergeCell ref="L13:L14"/>
    <mergeCell ref="C4:C8"/>
    <mergeCell ref="I4:I8"/>
    <mergeCell ref="D4:D8"/>
    <mergeCell ref="F4:F8"/>
    <mergeCell ref="B35:B37"/>
    <mergeCell ref="A23:A24"/>
    <mergeCell ref="C47:E47"/>
    <mergeCell ref="A53:E53"/>
    <mergeCell ref="B48:E48"/>
    <mergeCell ref="A49:E49"/>
    <mergeCell ref="D26:D27"/>
    <mergeCell ref="B26:B27"/>
    <mergeCell ref="C23:C24"/>
    <mergeCell ref="A29:A30"/>
    <mergeCell ref="D35:D37"/>
    <mergeCell ref="C26:C27"/>
    <mergeCell ref="C35:C37"/>
    <mergeCell ref="A51:E51"/>
    <mergeCell ref="A50:E50"/>
    <mergeCell ref="A26:A27"/>
    <mergeCell ref="B29:B30"/>
    <mergeCell ref="A35:A37"/>
    <mergeCell ref="C29:C30"/>
    <mergeCell ref="B39:B40"/>
    <mergeCell ref="A39:A40"/>
    <mergeCell ref="A57:E57"/>
    <mergeCell ref="A54:E54"/>
    <mergeCell ref="A52:E52"/>
    <mergeCell ref="A56:E56"/>
    <mergeCell ref="A62:E62"/>
    <mergeCell ref="A60:E60"/>
    <mergeCell ref="A59:E59"/>
    <mergeCell ref="A61:E61"/>
    <mergeCell ref="A58:E58"/>
    <mergeCell ref="A55:E55"/>
    <mergeCell ref="L23:L24"/>
    <mergeCell ref="K23:K24"/>
    <mergeCell ref="K13:K14"/>
    <mergeCell ref="C11:J11"/>
    <mergeCell ref="F15:F17"/>
    <mergeCell ref="E15:E17"/>
    <mergeCell ref="H15:H17"/>
    <mergeCell ref="F12:F14"/>
    <mergeCell ref="G12:G14"/>
    <mergeCell ref="C18:E18"/>
    <mergeCell ref="E12:E14"/>
    <mergeCell ref="B20:J20"/>
    <mergeCell ref="C21:J21"/>
    <mergeCell ref="I15:I17"/>
    <mergeCell ref="I12:I14"/>
    <mergeCell ref="B19:E19"/>
    <mergeCell ref="B12:B17"/>
    <mergeCell ref="B23:B24"/>
    <mergeCell ref="J29:J30"/>
    <mergeCell ref="E4:E8"/>
    <mergeCell ref="C12:C17"/>
    <mergeCell ref="J35:J37"/>
    <mergeCell ref="J23:J24"/>
    <mergeCell ref="D23:D24"/>
    <mergeCell ref="J26:J27"/>
    <mergeCell ref="D29:D30"/>
    <mergeCell ref="H4:H8"/>
    <mergeCell ref="H12:H14"/>
    <mergeCell ref="K44:K45"/>
    <mergeCell ref="L44:L45"/>
    <mergeCell ref="M44:M45"/>
    <mergeCell ref="J44:J45"/>
    <mergeCell ref="D44:D45"/>
    <mergeCell ref="C44:C45"/>
    <mergeCell ref="B44:B45"/>
    <mergeCell ref="A44:A45"/>
    <mergeCell ref="M23:M24"/>
    <mergeCell ref="M26:M27"/>
    <mergeCell ref="L29:L30"/>
    <mergeCell ref="K35:K37"/>
    <mergeCell ref="C41:E41"/>
    <mergeCell ref="K29:K30"/>
    <mergeCell ref="M29:M30"/>
    <mergeCell ref="C42:J42"/>
    <mergeCell ref="L26:L27"/>
    <mergeCell ref="K26:K27"/>
    <mergeCell ref="K39:K40"/>
    <mergeCell ref="L39:L40"/>
    <mergeCell ref="M39:M40"/>
    <mergeCell ref="D39:D40"/>
    <mergeCell ref="J39:J40"/>
    <mergeCell ref="C39:C40"/>
  </mergeCells>
  <phoneticPr fontId="15" type="noConversion"/>
  <pageMargins left="0.19685039370078741" right="0.19685039370078741" top="0.51181102362204722" bottom="0.19685039370078741" header="0" footer="0"/>
  <pageSetup paperSize="9" scale="9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144"/>
  <sheetViews>
    <sheetView zoomScale="85" zoomScaleNormal="85" workbookViewId="0">
      <pane ySplit="8" topLeftCell="A9" activePane="bottomLeft" state="frozen"/>
      <selection activeCell="F27" sqref="F27"/>
      <selection pane="bottomLeft" activeCell="A9" sqref="A9:J9"/>
    </sheetView>
  </sheetViews>
  <sheetFormatPr defaultColWidth="9.109375" defaultRowHeight="13.2" x14ac:dyDescent="0.25"/>
  <cols>
    <col min="1" max="1" width="3.44140625" style="14" customWidth="1"/>
    <col min="2" max="2" width="3.6640625" style="14" customWidth="1"/>
    <col min="3" max="3" width="3.44140625" style="14" customWidth="1"/>
    <col min="4" max="4" width="37.33203125" style="13" customWidth="1"/>
    <col min="5" max="5" width="9.6640625" style="13" customWidth="1"/>
    <col min="6" max="9" width="12.6640625" style="13" customWidth="1"/>
    <col min="10" max="10" width="29.109375" style="17" customWidth="1"/>
    <col min="11" max="11" width="7.5546875" style="385" customWidth="1"/>
    <col min="12" max="13" width="7" style="385" customWidth="1"/>
    <col min="14" max="16384" width="9.109375" style="13"/>
  </cols>
  <sheetData>
    <row r="1" spans="1:13" ht="21" customHeight="1" x14ac:dyDescent="0.25">
      <c r="A1" s="91"/>
      <c r="B1" s="91"/>
      <c r="C1" s="91"/>
      <c r="D1" s="55"/>
      <c r="E1" s="55"/>
      <c r="F1" s="55"/>
      <c r="G1" s="55"/>
      <c r="H1" s="55"/>
      <c r="I1" s="55"/>
      <c r="J1" s="92"/>
      <c r="K1" s="641" t="s">
        <v>897</v>
      </c>
      <c r="L1" s="641"/>
      <c r="M1" s="641"/>
    </row>
    <row r="2" spans="1:13" ht="31.5" customHeight="1" x14ac:dyDescent="0.25">
      <c r="A2" s="892" t="s">
        <v>738</v>
      </c>
      <c r="B2" s="892"/>
      <c r="C2" s="892"/>
      <c r="D2" s="892"/>
      <c r="E2" s="892"/>
      <c r="F2" s="892"/>
      <c r="G2" s="892"/>
      <c r="H2" s="892"/>
      <c r="I2" s="892"/>
      <c r="J2" s="892"/>
      <c r="K2" s="892"/>
      <c r="L2" s="892"/>
      <c r="M2" s="892"/>
    </row>
    <row r="3" spans="1:13" x14ac:dyDescent="0.25">
      <c r="A3" s="93"/>
      <c r="B3" s="93"/>
      <c r="C3" s="94"/>
      <c r="D3" s="95"/>
      <c r="E3" s="96"/>
      <c r="F3" s="96"/>
      <c r="G3" s="96"/>
      <c r="H3" s="96"/>
      <c r="I3" s="96"/>
      <c r="J3" s="681" t="s">
        <v>239</v>
      </c>
      <c r="K3" s="681"/>
      <c r="L3" s="681"/>
      <c r="M3" s="681"/>
    </row>
    <row r="4" spans="1:13" ht="28.5" customHeight="1" x14ac:dyDescent="0.25">
      <c r="A4" s="608" t="s">
        <v>136</v>
      </c>
      <c r="B4" s="608" t="s">
        <v>137</v>
      </c>
      <c r="C4" s="608" t="s">
        <v>138</v>
      </c>
      <c r="D4" s="612" t="s">
        <v>139</v>
      </c>
      <c r="E4" s="608" t="s">
        <v>135</v>
      </c>
      <c r="F4" s="617" t="s">
        <v>892</v>
      </c>
      <c r="G4" s="617" t="s">
        <v>515</v>
      </c>
      <c r="H4" s="617" t="s">
        <v>561</v>
      </c>
      <c r="I4" s="617" t="s">
        <v>730</v>
      </c>
      <c r="J4" s="617" t="s">
        <v>140</v>
      </c>
      <c r="K4" s="617"/>
      <c r="L4" s="617"/>
      <c r="M4" s="617"/>
    </row>
    <row r="5" spans="1:13" ht="13.5" customHeight="1" x14ac:dyDescent="0.25">
      <c r="A5" s="608"/>
      <c r="B5" s="608"/>
      <c r="C5" s="608"/>
      <c r="D5" s="612"/>
      <c r="E5" s="608"/>
      <c r="F5" s="617"/>
      <c r="G5" s="617"/>
      <c r="H5" s="617"/>
      <c r="I5" s="617"/>
      <c r="J5" s="617" t="s">
        <v>141</v>
      </c>
      <c r="K5" s="161"/>
      <c r="L5" s="161"/>
      <c r="M5" s="161"/>
    </row>
    <row r="6" spans="1:13" ht="32.25" customHeight="1" x14ac:dyDescent="0.25">
      <c r="A6" s="608"/>
      <c r="B6" s="608"/>
      <c r="C6" s="608"/>
      <c r="D6" s="612"/>
      <c r="E6" s="608"/>
      <c r="F6" s="617"/>
      <c r="G6" s="617"/>
      <c r="H6" s="617"/>
      <c r="I6" s="617"/>
      <c r="J6" s="617"/>
      <c r="K6" s="624" t="s">
        <v>516</v>
      </c>
      <c r="L6" s="624" t="s">
        <v>562</v>
      </c>
      <c r="M6" s="624" t="s">
        <v>731</v>
      </c>
    </row>
    <row r="7" spans="1:13" ht="28.5" customHeight="1" x14ac:dyDescent="0.25">
      <c r="A7" s="608"/>
      <c r="B7" s="608"/>
      <c r="C7" s="608"/>
      <c r="D7" s="612"/>
      <c r="E7" s="608"/>
      <c r="F7" s="617"/>
      <c r="G7" s="617"/>
      <c r="H7" s="617"/>
      <c r="I7" s="617"/>
      <c r="J7" s="617"/>
      <c r="K7" s="624"/>
      <c r="L7" s="624"/>
      <c r="M7" s="624"/>
    </row>
    <row r="8" spans="1:13" ht="26.25" customHeight="1" x14ac:dyDescent="0.25">
      <c r="A8" s="608"/>
      <c r="B8" s="608"/>
      <c r="C8" s="608"/>
      <c r="D8" s="612"/>
      <c r="E8" s="608"/>
      <c r="F8" s="617"/>
      <c r="G8" s="617"/>
      <c r="H8" s="617"/>
      <c r="I8" s="617"/>
      <c r="J8" s="617"/>
      <c r="K8" s="624"/>
      <c r="L8" s="624"/>
      <c r="M8" s="624"/>
    </row>
    <row r="9" spans="1:13" ht="30" customHeight="1" x14ac:dyDescent="0.25">
      <c r="A9" s="611" t="s">
        <v>268</v>
      </c>
      <c r="B9" s="611"/>
      <c r="C9" s="611"/>
      <c r="D9" s="611"/>
      <c r="E9" s="611"/>
      <c r="F9" s="611"/>
      <c r="G9" s="611"/>
      <c r="H9" s="611"/>
      <c r="I9" s="611"/>
      <c r="J9" s="611"/>
      <c r="K9" s="62"/>
      <c r="L9" s="247"/>
      <c r="M9" s="247"/>
    </row>
    <row r="10" spans="1:13" ht="19.5" customHeight="1" x14ac:dyDescent="0.25">
      <c r="A10" s="898" t="s">
        <v>446</v>
      </c>
      <c r="B10" s="898"/>
      <c r="C10" s="898"/>
      <c r="D10" s="898"/>
      <c r="E10" s="898"/>
      <c r="F10" s="898"/>
      <c r="G10" s="898"/>
      <c r="H10" s="898"/>
      <c r="I10" s="898"/>
      <c r="J10" s="898"/>
      <c r="K10" s="492"/>
      <c r="L10" s="361"/>
      <c r="M10" s="361"/>
    </row>
    <row r="11" spans="1:13" ht="20.25" customHeight="1" x14ac:dyDescent="0.25">
      <c r="A11" s="869" t="s">
        <v>461</v>
      </c>
      <c r="B11" s="870"/>
      <c r="C11" s="870"/>
      <c r="D11" s="870"/>
      <c r="E11" s="870"/>
      <c r="F11" s="870"/>
      <c r="G11" s="870"/>
      <c r="H11" s="870"/>
      <c r="I11" s="870"/>
      <c r="J11" s="870"/>
      <c r="K11" s="870"/>
      <c r="L11" s="870"/>
      <c r="M11" s="871"/>
    </row>
    <row r="12" spans="1:13" ht="39.75" customHeight="1" x14ac:dyDescent="0.25">
      <c r="A12" s="29" t="s">
        <v>150</v>
      </c>
      <c r="B12" s="29" t="s">
        <v>150</v>
      </c>
      <c r="C12" s="241" t="s">
        <v>150</v>
      </c>
      <c r="D12" s="23" t="s">
        <v>601</v>
      </c>
      <c r="E12" s="199" t="s">
        <v>1</v>
      </c>
      <c r="F12" s="242">
        <v>38.200000000000003</v>
      </c>
      <c r="G12" s="242">
        <v>75</v>
      </c>
      <c r="H12" s="242">
        <v>75</v>
      </c>
      <c r="I12" s="242">
        <v>75</v>
      </c>
      <c r="J12" s="166" t="s">
        <v>187</v>
      </c>
      <c r="K12" s="243">
        <v>50</v>
      </c>
      <c r="L12" s="243">
        <v>50</v>
      </c>
      <c r="M12" s="243">
        <v>50</v>
      </c>
    </row>
    <row r="13" spans="1:13" ht="33.75" customHeight="1" x14ac:dyDescent="0.25">
      <c r="A13" s="339" t="s">
        <v>150</v>
      </c>
      <c r="B13" s="339" t="s">
        <v>150</v>
      </c>
      <c r="C13" s="241" t="s">
        <v>151</v>
      </c>
      <c r="D13" s="340" t="s">
        <v>656</v>
      </c>
      <c r="E13" s="240" t="s">
        <v>1</v>
      </c>
      <c r="F13" s="242">
        <v>0</v>
      </c>
      <c r="G13" s="242">
        <v>50</v>
      </c>
      <c r="H13" s="242">
        <v>40</v>
      </c>
      <c r="I13" s="242">
        <v>0</v>
      </c>
      <c r="J13" s="166" t="s">
        <v>651</v>
      </c>
      <c r="K13" s="243"/>
      <c r="L13" s="243">
        <v>1</v>
      </c>
      <c r="M13" s="243"/>
    </row>
    <row r="14" spans="1:13" ht="39" customHeight="1" x14ac:dyDescent="0.25">
      <c r="A14" s="251" t="s">
        <v>150</v>
      </c>
      <c r="B14" s="251" t="s">
        <v>150</v>
      </c>
      <c r="C14" s="241" t="s">
        <v>152</v>
      </c>
      <c r="D14" s="198" t="s">
        <v>606</v>
      </c>
      <c r="E14" s="21" t="s">
        <v>1</v>
      </c>
      <c r="F14" s="242">
        <v>17.2</v>
      </c>
      <c r="G14" s="242">
        <v>25</v>
      </c>
      <c r="H14" s="242">
        <v>25</v>
      </c>
      <c r="I14" s="242">
        <v>25</v>
      </c>
      <c r="J14" s="240" t="s">
        <v>40</v>
      </c>
      <c r="K14" s="243">
        <v>50</v>
      </c>
      <c r="L14" s="243">
        <v>50</v>
      </c>
      <c r="M14" s="243">
        <v>50</v>
      </c>
    </row>
    <row r="15" spans="1:13" ht="55.5" customHeight="1" x14ac:dyDescent="0.25">
      <c r="A15" s="19" t="s">
        <v>150</v>
      </c>
      <c r="B15" s="19" t="s">
        <v>150</v>
      </c>
      <c r="C15" s="241" t="s">
        <v>153</v>
      </c>
      <c r="D15" s="21" t="s">
        <v>874</v>
      </c>
      <c r="E15" s="21" t="s">
        <v>1</v>
      </c>
      <c r="F15" s="242">
        <v>36.299999999999997</v>
      </c>
      <c r="G15" s="242">
        <v>60</v>
      </c>
      <c r="H15" s="242">
        <v>60</v>
      </c>
      <c r="I15" s="242">
        <v>60</v>
      </c>
      <c r="J15" s="204" t="s">
        <v>865</v>
      </c>
      <c r="K15" s="243">
        <v>4</v>
      </c>
      <c r="L15" s="243">
        <v>4</v>
      </c>
      <c r="M15" s="243">
        <v>4</v>
      </c>
    </row>
    <row r="16" spans="1:13" ht="36" customHeight="1" x14ac:dyDescent="0.25">
      <c r="A16" s="19" t="s">
        <v>150</v>
      </c>
      <c r="B16" s="19" t="s">
        <v>150</v>
      </c>
      <c r="C16" s="241" t="s">
        <v>154</v>
      </c>
      <c r="D16" s="21" t="s">
        <v>927</v>
      </c>
      <c r="E16" s="21" t="s">
        <v>1</v>
      </c>
      <c r="F16" s="242">
        <v>0</v>
      </c>
      <c r="G16" s="242">
        <v>50</v>
      </c>
      <c r="H16" s="242">
        <v>50</v>
      </c>
      <c r="I16" s="242">
        <v>50</v>
      </c>
      <c r="J16" s="204" t="s">
        <v>907</v>
      </c>
      <c r="K16" s="243">
        <v>2</v>
      </c>
      <c r="L16" s="243">
        <v>2</v>
      </c>
      <c r="M16" s="243">
        <v>2</v>
      </c>
    </row>
    <row r="17" spans="1:13" ht="24.75" customHeight="1" x14ac:dyDescent="0.25">
      <c r="A17" s="18" t="s">
        <v>150</v>
      </c>
      <c r="B17" s="18" t="s">
        <v>150</v>
      </c>
      <c r="C17" s="872" t="s">
        <v>39</v>
      </c>
      <c r="D17" s="872"/>
      <c r="E17" s="872"/>
      <c r="F17" s="373">
        <f>SUM(F12:F16)</f>
        <v>91.7</v>
      </c>
      <c r="G17" s="373">
        <f>SUM(G12:G16)</f>
        <v>260</v>
      </c>
      <c r="H17" s="373">
        <f>SUM(H12:H16)</f>
        <v>250</v>
      </c>
      <c r="I17" s="373">
        <f>SUM(I12:I16)</f>
        <v>210</v>
      </c>
      <c r="J17" s="204"/>
      <c r="K17" s="243"/>
      <c r="L17" s="243"/>
      <c r="M17" s="243"/>
    </row>
    <row r="18" spans="1:13" ht="19.5" hidden="1" customHeight="1" x14ac:dyDescent="0.25">
      <c r="A18" s="30"/>
      <c r="B18" s="31"/>
      <c r="C18" s="241"/>
      <c r="D18" s="2"/>
      <c r="E18" s="20" t="s">
        <v>33</v>
      </c>
      <c r="F18" s="374">
        <f>+F15+F14+F12+F13+F16</f>
        <v>91.7</v>
      </c>
      <c r="G18" s="374">
        <f t="shared" ref="G18:I18" si="0">+G15+G14+G12+G13+G16</f>
        <v>260</v>
      </c>
      <c r="H18" s="374">
        <f t="shared" si="0"/>
        <v>250</v>
      </c>
      <c r="I18" s="374">
        <f t="shared" si="0"/>
        <v>210</v>
      </c>
      <c r="J18" s="1"/>
      <c r="K18" s="375"/>
      <c r="L18" s="375"/>
      <c r="M18" s="375"/>
    </row>
    <row r="19" spans="1:13" hidden="1" x14ac:dyDescent="0.25">
      <c r="A19" s="30"/>
      <c r="B19" s="31"/>
      <c r="C19" s="241"/>
      <c r="D19" s="2"/>
      <c r="E19" s="20"/>
      <c r="F19" s="48"/>
      <c r="G19" s="48"/>
      <c r="H19" s="48"/>
      <c r="I19" s="48"/>
      <c r="J19" s="15"/>
      <c r="K19" s="376"/>
      <c r="L19" s="376"/>
      <c r="M19" s="376"/>
    </row>
    <row r="20" spans="1:13" ht="18" customHeight="1" x14ac:dyDescent="0.25">
      <c r="A20" s="894" t="s">
        <v>41</v>
      </c>
      <c r="B20" s="894"/>
      <c r="C20" s="894"/>
      <c r="D20" s="894"/>
      <c r="E20" s="894"/>
      <c r="F20" s="894"/>
      <c r="G20" s="894"/>
      <c r="H20" s="894"/>
      <c r="I20" s="894"/>
      <c r="J20" s="894"/>
      <c r="K20" s="250"/>
      <c r="L20" s="360"/>
      <c r="M20" s="360"/>
    </row>
    <row r="21" spans="1:13" ht="49.5" customHeight="1" x14ac:dyDescent="0.25">
      <c r="A21" s="237" t="s">
        <v>150</v>
      </c>
      <c r="B21" s="237" t="s">
        <v>151</v>
      </c>
      <c r="C21" s="237" t="s">
        <v>150</v>
      </c>
      <c r="D21" s="240" t="s">
        <v>866</v>
      </c>
      <c r="E21" s="240" t="s">
        <v>1</v>
      </c>
      <c r="F21" s="242">
        <v>3</v>
      </c>
      <c r="G21" s="242">
        <v>60</v>
      </c>
      <c r="H21" s="242">
        <v>120</v>
      </c>
      <c r="I21" s="242">
        <v>120</v>
      </c>
      <c r="J21" s="195" t="s">
        <v>42</v>
      </c>
      <c r="K21" s="377" t="s">
        <v>481</v>
      </c>
      <c r="L21" s="377" t="s">
        <v>589</v>
      </c>
      <c r="M21" s="377" t="s">
        <v>589</v>
      </c>
    </row>
    <row r="22" spans="1:13" ht="24" customHeight="1" x14ac:dyDescent="0.25">
      <c r="A22" s="637" t="s">
        <v>150</v>
      </c>
      <c r="B22" s="637" t="s">
        <v>151</v>
      </c>
      <c r="C22" s="613" t="s">
        <v>151</v>
      </c>
      <c r="D22" s="621" t="s">
        <v>315</v>
      </c>
      <c r="E22" s="240" t="s">
        <v>1</v>
      </c>
      <c r="F22" s="242">
        <v>24.7</v>
      </c>
      <c r="G22" s="242">
        <v>145.30000000000001</v>
      </c>
      <c r="H22" s="242">
        <v>0</v>
      </c>
      <c r="I22" s="242">
        <v>0</v>
      </c>
      <c r="J22" s="621" t="s">
        <v>929</v>
      </c>
      <c r="K22" s="625" t="s">
        <v>476</v>
      </c>
      <c r="L22" s="661"/>
      <c r="M22" s="661"/>
    </row>
    <row r="23" spans="1:13" ht="22.5" customHeight="1" x14ac:dyDescent="0.25">
      <c r="A23" s="637"/>
      <c r="B23" s="637"/>
      <c r="C23" s="613"/>
      <c r="D23" s="621"/>
      <c r="E23" s="240" t="s">
        <v>3</v>
      </c>
      <c r="F23" s="242">
        <v>106.7</v>
      </c>
      <c r="G23" s="242">
        <v>803.5</v>
      </c>
      <c r="H23" s="242">
        <v>0</v>
      </c>
      <c r="I23" s="242">
        <v>0</v>
      </c>
      <c r="J23" s="621"/>
      <c r="K23" s="873"/>
      <c r="L23" s="893"/>
      <c r="M23" s="893"/>
    </row>
    <row r="24" spans="1:13" ht="21" customHeight="1" x14ac:dyDescent="0.25">
      <c r="A24" s="637"/>
      <c r="B24" s="637"/>
      <c r="C24" s="613"/>
      <c r="D24" s="621"/>
      <c r="E24" s="240" t="s">
        <v>13</v>
      </c>
      <c r="F24" s="242">
        <v>57.5</v>
      </c>
      <c r="G24" s="242">
        <v>374.1</v>
      </c>
      <c r="H24" s="242">
        <v>0</v>
      </c>
      <c r="I24" s="242">
        <v>0</v>
      </c>
      <c r="J24" s="621"/>
      <c r="K24" s="626"/>
      <c r="L24" s="662"/>
      <c r="M24" s="662"/>
    </row>
    <row r="25" spans="1:13" ht="24" customHeight="1" x14ac:dyDescent="0.25">
      <c r="A25" s="637" t="s">
        <v>150</v>
      </c>
      <c r="B25" s="637" t="s">
        <v>151</v>
      </c>
      <c r="C25" s="613" t="s">
        <v>152</v>
      </c>
      <c r="D25" s="621" t="s">
        <v>175</v>
      </c>
      <c r="E25" s="240" t="s">
        <v>1</v>
      </c>
      <c r="F25" s="242">
        <v>85</v>
      </c>
      <c r="G25" s="242">
        <v>0</v>
      </c>
      <c r="H25" s="242">
        <v>0</v>
      </c>
      <c r="I25" s="242">
        <v>0</v>
      </c>
      <c r="J25" s="621" t="s">
        <v>930</v>
      </c>
      <c r="K25" s="625" t="s">
        <v>477</v>
      </c>
      <c r="L25" s="874"/>
      <c r="M25" s="874"/>
    </row>
    <row r="26" spans="1:13" ht="21" customHeight="1" x14ac:dyDescent="0.25">
      <c r="A26" s="637"/>
      <c r="B26" s="637"/>
      <c r="C26" s="613"/>
      <c r="D26" s="621"/>
      <c r="E26" s="240" t="s">
        <v>3</v>
      </c>
      <c r="F26" s="242">
        <v>0.5</v>
      </c>
      <c r="G26" s="242">
        <v>55.7</v>
      </c>
      <c r="H26" s="242">
        <v>0</v>
      </c>
      <c r="I26" s="242">
        <v>0</v>
      </c>
      <c r="J26" s="621"/>
      <c r="K26" s="873"/>
      <c r="L26" s="875"/>
      <c r="M26" s="875"/>
    </row>
    <row r="27" spans="1:13" ht="21" customHeight="1" x14ac:dyDescent="0.25">
      <c r="A27" s="637"/>
      <c r="B27" s="637"/>
      <c r="C27" s="613"/>
      <c r="D27" s="621"/>
      <c r="E27" s="240" t="s">
        <v>13</v>
      </c>
      <c r="F27" s="242">
        <v>150.5</v>
      </c>
      <c r="G27" s="242">
        <v>23.5</v>
      </c>
      <c r="H27" s="242">
        <v>0</v>
      </c>
      <c r="I27" s="242">
        <v>0</v>
      </c>
      <c r="J27" s="621"/>
      <c r="K27" s="626"/>
      <c r="L27" s="876"/>
      <c r="M27" s="876"/>
    </row>
    <row r="28" spans="1:13" ht="21" customHeight="1" x14ac:dyDescent="0.25">
      <c r="A28" s="602" t="s">
        <v>150</v>
      </c>
      <c r="B28" s="602" t="s">
        <v>151</v>
      </c>
      <c r="C28" s="602" t="s">
        <v>153</v>
      </c>
      <c r="D28" s="638" t="s">
        <v>310</v>
      </c>
      <c r="E28" s="240" t="s">
        <v>1</v>
      </c>
      <c r="F28" s="242">
        <v>52.4</v>
      </c>
      <c r="G28" s="242">
        <v>39.5</v>
      </c>
      <c r="H28" s="242">
        <v>0</v>
      </c>
      <c r="I28" s="242">
        <v>0</v>
      </c>
      <c r="J28" s="638" t="s">
        <v>328</v>
      </c>
      <c r="K28" s="625">
        <v>1</v>
      </c>
      <c r="L28" s="874"/>
      <c r="M28" s="874"/>
    </row>
    <row r="29" spans="1:13" ht="21" customHeight="1" x14ac:dyDescent="0.25">
      <c r="A29" s="603"/>
      <c r="B29" s="603"/>
      <c r="C29" s="603"/>
      <c r="D29" s="639"/>
      <c r="E29" s="240" t="s">
        <v>3</v>
      </c>
      <c r="F29" s="242">
        <v>0</v>
      </c>
      <c r="G29" s="242">
        <v>167.4</v>
      </c>
      <c r="H29" s="242">
        <v>0</v>
      </c>
      <c r="I29" s="242">
        <v>0</v>
      </c>
      <c r="J29" s="639"/>
      <c r="K29" s="873"/>
      <c r="L29" s="875"/>
      <c r="M29" s="875"/>
    </row>
    <row r="30" spans="1:13" ht="21" customHeight="1" x14ac:dyDescent="0.25">
      <c r="A30" s="604"/>
      <c r="B30" s="604"/>
      <c r="C30" s="604"/>
      <c r="D30" s="643"/>
      <c r="E30" s="240" t="s">
        <v>13</v>
      </c>
      <c r="F30" s="242">
        <v>160.1</v>
      </c>
      <c r="G30" s="242">
        <v>64.900000000000006</v>
      </c>
      <c r="H30" s="242">
        <v>0</v>
      </c>
      <c r="I30" s="242">
        <v>0</v>
      </c>
      <c r="J30" s="643"/>
      <c r="K30" s="626"/>
      <c r="L30" s="876"/>
      <c r="M30" s="876"/>
    </row>
    <row r="31" spans="1:13" ht="21" customHeight="1" x14ac:dyDescent="0.25">
      <c r="A31" s="602" t="s">
        <v>150</v>
      </c>
      <c r="B31" s="602" t="s">
        <v>151</v>
      </c>
      <c r="C31" s="602" t="s">
        <v>154</v>
      </c>
      <c r="D31" s="638" t="s">
        <v>349</v>
      </c>
      <c r="E31" s="240" t="s">
        <v>1</v>
      </c>
      <c r="F31" s="242">
        <v>59.1</v>
      </c>
      <c r="G31" s="242">
        <v>0</v>
      </c>
      <c r="H31" s="242">
        <v>0</v>
      </c>
      <c r="I31" s="242">
        <v>0</v>
      </c>
      <c r="J31" s="638" t="s">
        <v>350</v>
      </c>
      <c r="K31" s="625">
        <v>1</v>
      </c>
      <c r="L31" s="625"/>
      <c r="M31" s="625"/>
    </row>
    <row r="32" spans="1:13" ht="21" customHeight="1" x14ac:dyDescent="0.25">
      <c r="A32" s="603"/>
      <c r="B32" s="603"/>
      <c r="C32" s="603"/>
      <c r="D32" s="639"/>
      <c r="E32" s="240" t="s">
        <v>3</v>
      </c>
      <c r="F32" s="242">
        <v>215.2</v>
      </c>
      <c r="G32" s="242">
        <v>170.7</v>
      </c>
      <c r="H32" s="242">
        <v>0</v>
      </c>
      <c r="I32" s="242">
        <v>0</v>
      </c>
      <c r="J32" s="639"/>
      <c r="K32" s="873"/>
      <c r="L32" s="873"/>
      <c r="M32" s="873"/>
    </row>
    <row r="33" spans="1:13" ht="21" customHeight="1" x14ac:dyDescent="0.25">
      <c r="A33" s="604"/>
      <c r="B33" s="604"/>
      <c r="C33" s="604"/>
      <c r="D33" s="643"/>
      <c r="E33" s="240" t="s">
        <v>13</v>
      </c>
      <c r="F33" s="242">
        <v>90.1</v>
      </c>
      <c r="G33" s="242">
        <v>61.7</v>
      </c>
      <c r="H33" s="242">
        <v>0</v>
      </c>
      <c r="I33" s="242">
        <v>0</v>
      </c>
      <c r="J33" s="643"/>
      <c r="K33" s="626"/>
      <c r="L33" s="626"/>
      <c r="M33" s="626"/>
    </row>
    <row r="34" spans="1:13" ht="23.25" customHeight="1" x14ac:dyDescent="0.25">
      <c r="A34" s="602" t="s">
        <v>150</v>
      </c>
      <c r="B34" s="602" t="s">
        <v>151</v>
      </c>
      <c r="C34" s="602" t="s">
        <v>155</v>
      </c>
      <c r="D34" s="638" t="s">
        <v>170</v>
      </c>
      <c r="E34" s="240" t="s">
        <v>1</v>
      </c>
      <c r="F34" s="242">
        <v>111</v>
      </c>
      <c r="G34" s="242">
        <v>0</v>
      </c>
      <c r="H34" s="242">
        <v>0</v>
      </c>
      <c r="I34" s="242">
        <v>0</v>
      </c>
      <c r="J34" s="638" t="s">
        <v>590</v>
      </c>
      <c r="K34" s="625" t="s">
        <v>591</v>
      </c>
      <c r="L34" s="661"/>
      <c r="M34" s="661"/>
    </row>
    <row r="35" spans="1:13" ht="23.25" customHeight="1" x14ac:dyDescent="0.25">
      <c r="A35" s="604"/>
      <c r="B35" s="604"/>
      <c r="C35" s="604"/>
      <c r="D35" s="643"/>
      <c r="E35" s="240" t="s">
        <v>14</v>
      </c>
      <c r="F35" s="242">
        <v>0</v>
      </c>
      <c r="G35" s="242">
        <v>210</v>
      </c>
      <c r="H35" s="242">
        <v>0</v>
      </c>
      <c r="I35" s="242">
        <v>0</v>
      </c>
      <c r="J35" s="643"/>
      <c r="K35" s="626"/>
      <c r="L35" s="662"/>
      <c r="M35" s="662"/>
    </row>
    <row r="36" spans="1:13" ht="29.25" customHeight="1" x14ac:dyDescent="0.25">
      <c r="A36" s="602" t="s">
        <v>150</v>
      </c>
      <c r="B36" s="602" t="s">
        <v>151</v>
      </c>
      <c r="C36" s="602" t="s">
        <v>156</v>
      </c>
      <c r="D36" s="638" t="s">
        <v>164</v>
      </c>
      <c r="E36" s="240" t="s">
        <v>13</v>
      </c>
      <c r="F36" s="242">
        <v>0</v>
      </c>
      <c r="G36" s="242">
        <v>0</v>
      </c>
      <c r="H36" s="242">
        <v>0</v>
      </c>
      <c r="I36" s="242">
        <v>0</v>
      </c>
      <c r="J36" s="638" t="s">
        <v>189</v>
      </c>
      <c r="K36" s="625"/>
      <c r="L36" s="661" t="s">
        <v>531</v>
      </c>
      <c r="M36" s="661" t="s">
        <v>531</v>
      </c>
    </row>
    <row r="37" spans="1:13" ht="24.75" customHeight="1" x14ac:dyDescent="0.25">
      <c r="A37" s="604"/>
      <c r="B37" s="604"/>
      <c r="C37" s="604"/>
      <c r="D37" s="643"/>
      <c r="E37" s="240" t="s">
        <v>1</v>
      </c>
      <c r="F37" s="242">
        <v>24</v>
      </c>
      <c r="G37" s="242">
        <v>0</v>
      </c>
      <c r="H37" s="242">
        <v>25</v>
      </c>
      <c r="I37" s="242">
        <v>25</v>
      </c>
      <c r="J37" s="643"/>
      <c r="K37" s="626"/>
      <c r="L37" s="662"/>
      <c r="M37" s="662"/>
    </row>
    <row r="38" spans="1:13" ht="57.75" customHeight="1" x14ac:dyDescent="0.25">
      <c r="A38" s="251" t="s">
        <v>150</v>
      </c>
      <c r="B38" s="251" t="s">
        <v>151</v>
      </c>
      <c r="C38" s="241" t="s">
        <v>157</v>
      </c>
      <c r="D38" s="240" t="s">
        <v>309</v>
      </c>
      <c r="E38" s="240" t="s">
        <v>1</v>
      </c>
      <c r="F38" s="242">
        <v>3</v>
      </c>
      <c r="G38" s="242">
        <v>13.5</v>
      </c>
      <c r="H38" s="242">
        <v>200</v>
      </c>
      <c r="I38" s="242">
        <v>300</v>
      </c>
      <c r="J38" s="240" t="s">
        <v>470</v>
      </c>
      <c r="K38" s="243" t="s">
        <v>183</v>
      </c>
      <c r="L38" s="243" t="s">
        <v>235</v>
      </c>
      <c r="M38" s="243" t="s">
        <v>532</v>
      </c>
    </row>
    <row r="39" spans="1:13" ht="44.25" customHeight="1" x14ac:dyDescent="0.25">
      <c r="A39" s="241" t="s">
        <v>150</v>
      </c>
      <c r="B39" s="241" t="s">
        <v>151</v>
      </c>
      <c r="C39" s="241" t="s">
        <v>158</v>
      </c>
      <c r="D39" s="240" t="s">
        <v>275</v>
      </c>
      <c r="E39" s="240" t="s">
        <v>1</v>
      </c>
      <c r="F39" s="242">
        <v>0</v>
      </c>
      <c r="G39" s="242">
        <v>0</v>
      </c>
      <c r="H39" s="242">
        <v>15</v>
      </c>
      <c r="I39" s="242">
        <v>70</v>
      </c>
      <c r="J39" s="240" t="s">
        <v>632</v>
      </c>
      <c r="K39" s="243"/>
      <c r="L39" s="243" t="s">
        <v>183</v>
      </c>
      <c r="M39" s="243" t="s">
        <v>853</v>
      </c>
    </row>
    <row r="40" spans="1:13" ht="30.75" customHeight="1" x14ac:dyDescent="0.25">
      <c r="A40" s="251" t="s">
        <v>150</v>
      </c>
      <c r="B40" s="251" t="s">
        <v>151</v>
      </c>
      <c r="C40" s="241" t="s">
        <v>159</v>
      </c>
      <c r="D40" s="240" t="s">
        <v>105</v>
      </c>
      <c r="E40" s="240" t="s">
        <v>1</v>
      </c>
      <c r="F40" s="242">
        <v>39.799999999999997</v>
      </c>
      <c r="G40" s="242">
        <v>40</v>
      </c>
      <c r="H40" s="242">
        <v>40</v>
      </c>
      <c r="I40" s="242">
        <v>40</v>
      </c>
      <c r="J40" s="240" t="s">
        <v>46</v>
      </c>
      <c r="K40" s="243">
        <v>6</v>
      </c>
      <c r="L40" s="243">
        <v>6</v>
      </c>
      <c r="M40" s="243">
        <v>6</v>
      </c>
    </row>
    <row r="41" spans="1:13" ht="34.5" customHeight="1" x14ac:dyDescent="0.25">
      <c r="A41" s="251" t="s">
        <v>150</v>
      </c>
      <c r="B41" s="251" t="s">
        <v>151</v>
      </c>
      <c r="C41" s="241" t="s">
        <v>160</v>
      </c>
      <c r="D41" s="240" t="s">
        <v>0</v>
      </c>
      <c r="E41" s="240" t="s">
        <v>1</v>
      </c>
      <c r="F41" s="242">
        <v>41.8</v>
      </c>
      <c r="G41" s="242">
        <v>40</v>
      </c>
      <c r="H41" s="242">
        <v>40</v>
      </c>
      <c r="I41" s="242">
        <v>40</v>
      </c>
      <c r="J41" s="240" t="s">
        <v>188</v>
      </c>
      <c r="K41" s="243">
        <v>6</v>
      </c>
      <c r="L41" s="243">
        <v>6</v>
      </c>
      <c r="M41" s="243">
        <v>6</v>
      </c>
    </row>
    <row r="42" spans="1:13" ht="34.5" customHeight="1" x14ac:dyDescent="0.25">
      <c r="A42" s="251" t="s">
        <v>150</v>
      </c>
      <c r="B42" s="251" t="s">
        <v>151</v>
      </c>
      <c r="C42" s="241" t="s">
        <v>161</v>
      </c>
      <c r="D42" s="240" t="s">
        <v>176</v>
      </c>
      <c r="E42" s="240" t="s">
        <v>1</v>
      </c>
      <c r="F42" s="242">
        <v>0</v>
      </c>
      <c r="G42" s="242">
        <v>0</v>
      </c>
      <c r="H42" s="242">
        <v>15</v>
      </c>
      <c r="I42" s="242">
        <v>0</v>
      </c>
      <c r="J42" s="240" t="s">
        <v>205</v>
      </c>
      <c r="K42" s="243"/>
      <c r="L42" s="243">
        <v>1</v>
      </c>
      <c r="M42" s="243"/>
    </row>
    <row r="43" spans="1:13" ht="34.5" customHeight="1" x14ac:dyDescent="0.25">
      <c r="A43" s="251" t="s">
        <v>150</v>
      </c>
      <c r="B43" s="251" t="s">
        <v>151</v>
      </c>
      <c r="C43" s="241" t="s">
        <v>20</v>
      </c>
      <c r="D43" s="240" t="s">
        <v>177</v>
      </c>
      <c r="E43" s="240" t="s">
        <v>1</v>
      </c>
      <c r="F43" s="242">
        <v>0</v>
      </c>
      <c r="G43" s="242">
        <v>0</v>
      </c>
      <c r="H43" s="242">
        <v>15</v>
      </c>
      <c r="I43" s="242">
        <v>0</v>
      </c>
      <c r="J43" s="240" t="s">
        <v>205</v>
      </c>
      <c r="K43" s="243"/>
      <c r="L43" s="243">
        <v>1</v>
      </c>
      <c r="M43" s="243"/>
    </row>
    <row r="44" spans="1:13" ht="25.5" customHeight="1" x14ac:dyDescent="0.25">
      <c r="A44" s="602" t="s">
        <v>150</v>
      </c>
      <c r="B44" s="602" t="s">
        <v>151</v>
      </c>
      <c r="C44" s="602" t="s">
        <v>2</v>
      </c>
      <c r="D44" s="638" t="s">
        <v>867</v>
      </c>
      <c r="E44" s="240" t="s">
        <v>13</v>
      </c>
      <c r="F44" s="242">
        <v>12</v>
      </c>
      <c r="G44" s="242">
        <v>31</v>
      </c>
      <c r="H44" s="242">
        <f>SUM(28+59)</f>
        <v>87</v>
      </c>
      <c r="I44" s="242">
        <f>55+115</f>
        <v>170</v>
      </c>
      <c r="J44" s="638" t="s">
        <v>890</v>
      </c>
      <c r="K44" s="620"/>
      <c r="L44" s="267" t="s">
        <v>851</v>
      </c>
      <c r="M44" s="267" t="s">
        <v>852</v>
      </c>
    </row>
    <row r="45" spans="1:13" ht="25.5" customHeight="1" x14ac:dyDescent="0.25">
      <c r="A45" s="603"/>
      <c r="B45" s="603"/>
      <c r="C45" s="603"/>
      <c r="D45" s="639"/>
      <c r="E45" s="240" t="s">
        <v>1</v>
      </c>
      <c r="F45" s="242">
        <v>0</v>
      </c>
      <c r="G45" s="242">
        <v>0</v>
      </c>
      <c r="H45" s="242">
        <v>28</v>
      </c>
      <c r="I45" s="242">
        <v>55</v>
      </c>
      <c r="J45" s="639"/>
      <c r="K45" s="620"/>
      <c r="L45" s="359"/>
      <c r="M45" s="359"/>
    </row>
    <row r="46" spans="1:13" ht="25.5" customHeight="1" x14ac:dyDescent="0.25">
      <c r="A46" s="603"/>
      <c r="B46" s="603"/>
      <c r="C46" s="603"/>
      <c r="D46" s="639"/>
      <c r="E46" s="240" t="s">
        <v>3</v>
      </c>
      <c r="F46" s="242">
        <v>0</v>
      </c>
      <c r="G46" s="242">
        <v>0</v>
      </c>
      <c r="H46" s="242">
        <v>225</v>
      </c>
      <c r="I46" s="242">
        <v>437</v>
      </c>
      <c r="J46" s="639"/>
      <c r="K46" s="620"/>
      <c r="L46" s="273"/>
      <c r="M46" s="273"/>
    </row>
    <row r="47" spans="1:13" ht="39.75" customHeight="1" x14ac:dyDescent="0.25">
      <c r="A47" s="241" t="s">
        <v>150</v>
      </c>
      <c r="B47" s="241" t="s">
        <v>151</v>
      </c>
      <c r="C47" s="241" t="s">
        <v>9</v>
      </c>
      <c r="D47" s="166" t="s">
        <v>316</v>
      </c>
      <c r="E47" s="240" t="s">
        <v>1</v>
      </c>
      <c r="F47" s="242">
        <v>0</v>
      </c>
      <c r="G47" s="242">
        <v>0</v>
      </c>
      <c r="H47" s="242">
        <v>120</v>
      </c>
      <c r="I47" s="242">
        <v>128</v>
      </c>
      <c r="J47" s="240" t="s">
        <v>278</v>
      </c>
      <c r="K47" s="243"/>
      <c r="L47" s="243" t="s">
        <v>317</v>
      </c>
      <c r="M47" s="243" t="s">
        <v>317</v>
      </c>
    </row>
    <row r="48" spans="1:13" ht="42" customHeight="1" x14ac:dyDescent="0.25">
      <c r="A48" s="602" t="s">
        <v>150</v>
      </c>
      <c r="B48" s="602" t="s">
        <v>151</v>
      </c>
      <c r="C48" s="602" t="s">
        <v>5</v>
      </c>
      <c r="D48" s="638" t="s">
        <v>318</v>
      </c>
      <c r="E48" s="240" t="s">
        <v>1</v>
      </c>
      <c r="F48" s="242">
        <v>100</v>
      </c>
      <c r="G48" s="242">
        <v>0</v>
      </c>
      <c r="H48" s="242">
        <v>200</v>
      </c>
      <c r="I48" s="242">
        <v>160</v>
      </c>
      <c r="J48" s="638" t="s">
        <v>868</v>
      </c>
      <c r="K48" s="625" t="s">
        <v>536</v>
      </c>
      <c r="L48" s="661" t="s">
        <v>869</v>
      </c>
      <c r="M48" s="661" t="s">
        <v>870</v>
      </c>
    </row>
    <row r="49" spans="1:13" ht="47.25" customHeight="1" x14ac:dyDescent="0.25">
      <c r="A49" s="604"/>
      <c r="B49" s="604"/>
      <c r="C49" s="604"/>
      <c r="D49" s="643"/>
      <c r="E49" s="240" t="s">
        <v>14</v>
      </c>
      <c r="F49" s="242">
        <v>0</v>
      </c>
      <c r="G49" s="242">
        <v>150</v>
      </c>
      <c r="H49" s="242">
        <v>0</v>
      </c>
      <c r="I49" s="242">
        <v>0</v>
      </c>
      <c r="J49" s="643"/>
      <c r="K49" s="626"/>
      <c r="L49" s="662"/>
      <c r="M49" s="662"/>
    </row>
    <row r="50" spans="1:13" ht="42.75" customHeight="1" x14ac:dyDescent="0.25">
      <c r="A50" s="241" t="s">
        <v>150</v>
      </c>
      <c r="B50" s="241" t="s">
        <v>151</v>
      </c>
      <c r="C50" s="241" t="s">
        <v>6</v>
      </c>
      <c r="D50" s="240" t="s">
        <v>319</v>
      </c>
      <c r="E50" s="240" t="s">
        <v>1</v>
      </c>
      <c r="F50" s="242">
        <v>0</v>
      </c>
      <c r="G50" s="242">
        <v>0</v>
      </c>
      <c r="H50" s="242">
        <v>15</v>
      </c>
      <c r="I50" s="242">
        <v>0</v>
      </c>
      <c r="J50" s="166" t="s">
        <v>205</v>
      </c>
      <c r="K50" s="243"/>
      <c r="L50" s="243">
        <v>1</v>
      </c>
      <c r="M50" s="243"/>
    </row>
    <row r="51" spans="1:13" ht="42.75" customHeight="1" x14ac:dyDescent="0.25">
      <c r="A51" s="238" t="s">
        <v>150</v>
      </c>
      <c r="B51" s="238" t="s">
        <v>151</v>
      </c>
      <c r="C51" s="238" t="s">
        <v>7</v>
      </c>
      <c r="D51" s="236" t="s">
        <v>472</v>
      </c>
      <c r="E51" s="240" t="s">
        <v>1</v>
      </c>
      <c r="F51" s="242">
        <v>0</v>
      </c>
      <c r="G51" s="242">
        <v>20</v>
      </c>
      <c r="H51" s="242">
        <v>0</v>
      </c>
      <c r="I51" s="242">
        <v>0</v>
      </c>
      <c r="J51" s="166" t="s">
        <v>205</v>
      </c>
      <c r="K51" s="243">
        <v>1</v>
      </c>
      <c r="L51" s="243"/>
      <c r="M51" s="243"/>
    </row>
    <row r="52" spans="1:13" ht="32.25" customHeight="1" x14ac:dyDescent="0.25">
      <c r="A52" s="241" t="s">
        <v>150</v>
      </c>
      <c r="B52" s="241" t="s">
        <v>151</v>
      </c>
      <c r="C52" s="241" t="s">
        <v>8</v>
      </c>
      <c r="D52" s="240" t="s">
        <v>871</v>
      </c>
      <c r="E52" s="240" t="s">
        <v>1</v>
      </c>
      <c r="F52" s="242">
        <v>11.8</v>
      </c>
      <c r="G52" s="242">
        <v>15</v>
      </c>
      <c r="H52" s="242">
        <v>15</v>
      </c>
      <c r="I52" s="242">
        <v>15</v>
      </c>
      <c r="J52" s="166" t="s">
        <v>332</v>
      </c>
      <c r="K52" s="243">
        <v>1</v>
      </c>
      <c r="L52" s="243">
        <v>1</v>
      </c>
      <c r="M52" s="243">
        <v>1</v>
      </c>
    </row>
    <row r="53" spans="1:13" ht="41.25" customHeight="1" x14ac:dyDescent="0.25">
      <c r="A53" s="457" t="s">
        <v>150</v>
      </c>
      <c r="B53" s="457" t="s">
        <v>151</v>
      </c>
      <c r="C53" s="457" t="s">
        <v>10</v>
      </c>
      <c r="D53" s="132" t="s">
        <v>872</v>
      </c>
      <c r="E53" s="199" t="s">
        <v>1</v>
      </c>
      <c r="F53" s="242">
        <v>0</v>
      </c>
      <c r="G53" s="46">
        <v>10</v>
      </c>
      <c r="H53" s="46">
        <v>0</v>
      </c>
      <c r="I53" s="46">
        <v>0</v>
      </c>
      <c r="J53" s="240" t="s">
        <v>205</v>
      </c>
      <c r="K53" s="378">
        <v>1</v>
      </c>
      <c r="L53" s="378"/>
      <c r="M53" s="378"/>
    </row>
    <row r="54" spans="1:13" ht="24" customHeight="1" x14ac:dyDescent="0.25">
      <c r="A54" s="602" t="s">
        <v>150</v>
      </c>
      <c r="B54" s="602" t="s">
        <v>151</v>
      </c>
      <c r="C54" s="602" t="s">
        <v>15</v>
      </c>
      <c r="D54" s="638" t="s">
        <v>487</v>
      </c>
      <c r="E54" s="240" t="s">
        <v>1</v>
      </c>
      <c r="F54" s="242">
        <v>64.8</v>
      </c>
      <c r="G54" s="242">
        <v>0</v>
      </c>
      <c r="H54" s="242">
        <v>15</v>
      </c>
      <c r="I54" s="242">
        <v>0</v>
      </c>
      <c r="J54" s="638" t="s">
        <v>602</v>
      </c>
      <c r="K54" s="625"/>
      <c r="L54" s="661">
        <v>1</v>
      </c>
      <c r="M54" s="661"/>
    </row>
    <row r="55" spans="1:13" ht="23.25" customHeight="1" x14ac:dyDescent="0.25">
      <c r="A55" s="604"/>
      <c r="B55" s="604"/>
      <c r="C55" s="604"/>
      <c r="D55" s="643"/>
      <c r="E55" s="240" t="s">
        <v>13</v>
      </c>
      <c r="F55" s="242">
        <v>0</v>
      </c>
      <c r="G55" s="242">
        <v>0</v>
      </c>
      <c r="H55" s="242">
        <v>0</v>
      </c>
      <c r="I55" s="242">
        <v>0</v>
      </c>
      <c r="J55" s="643"/>
      <c r="K55" s="626"/>
      <c r="L55" s="662"/>
      <c r="M55" s="662"/>
    </row>
    <row r="56" spans="1:13" ht="33" customHeight="1" x14ac:dyDescent="0.25">
      <c r="A56" s="238" t="s">
        <v>150</v>
      </c>
      <c r="B56" s="238" t="s">
        <v>151</v>
      </c>
      <c r="C56" s="238" t="s">
        <v>11</v>
      </c>
      <c r="D56" s="117" t="s">
        <v>456</v>
      </c>
      <c r="E56" s="240" t="s">
        <v>13</v>
      </c>
      <c r="F56" s="242">
        <v>112.2</v>
      </c>
      <c r="G56" s="242">
        <v>10</v>
      </c>
      <c r="H56" s="242">
        <v>0</v>
      </c>
      <c r="I56" s="242">
        <v>0</v>
      </c>
      <c r="J56" s="240" t="s">
        <v>455</v>
      </c>
      <c r="K56" s="246">
        <v>1</v>
      </c>
      <c r="L56" s="246"/>
      <c r="M56" s="246"/>
    </row>
    <row r="57" spans="1:13" ht="30" customHeight="1" x14ac:dyDescent="0.25">
      <c r="A57" s="238" t="s">
        <v>150</v>
      </c>
      <c r="B57" s="238" t="s">
        <v>151</v>
      </c>
      <c r="C57" s="238" t="s">
        <v>12</v>
      </c>
      <c r="D57" s="132" t="s">
        <v>513</v>
      </c>
      <c r="E57" s="240" t="s">
        <v>13</v>
      </c>
      <c r="F57" s="242">
        <v>0</v>
      </c>
      <c r="G57" s="242">
        <v>20</v>
      </c>
      <c r="H57" s="242">
        <v>0</v>
      </c>
      <c r="I57" s="242">
        <v>0</v>
      </c>
      <c r="J57" s="236" t="s">
        <v>457</v>
      </c>
      <c r="K57" s="246">
        <v>1</v>
      </c>
      <c r="L57" s="246"/>
      <c r="M57" s="246"/>
    </row>
    <row r="58" spans="1:13" ht="39.75" customHeight="1" x14ac:dyDescent="0.25">
      <c r="A58" s="238" t="s">
        <v>150</v>
      </c>
      <c r="B58" s="238" t="s">
        <v>151</v>
      </c>
      <c r="C58" s="238" t="s">
        <v>307</v>
      </c>
      <c r="D58" s="132" t="s">
        <v>459</v>
      </c>
      <c r="E58" s="240" t="s">
        <v>13</v>
      </c>
      <c r="F58" s="242">
        <v>0</v>
      </c>
      <c r="G58" s="242">
        <v>18</v>
      </c>
      <c r="H58" s="242">
        <v>0</v>
      </c>
      <c r="I58" s="242">
        <v>0</v>
      </c>
      <c r="J58" s="236" t="s">
        <v>458</v>
      </c>
      <c r="K58" s="246">
        <v>300</v>
      </c>
      <c r="L58" s="246"/>
      <c r="M58" s="246"/>
    </row>
    <row r="59" spans="1:13" ht="39.75" customHeight="1" x14ac:dyDescent="0.25">
      <c r="A59" s="238" t="s">
        <v>150</v>
      </c>
      <c r="B59" s="238" t="s">
        <v>151</v>
      </c>
      <c r="C59" s="238" t="s">
        <v>273</v>
      </c>
      <c r="D59" s="166" t="s">
        <v>460</v>
      </c>
      <c r="E59" s="240" t="s">
        <v>13</v>
      </c>
      <c r="F59" s="242">
        <v>0</v>
      </c>
      <c r="G59" s="242">
        <v>0</v>
      </c>
      <c r="H59" s="242">
        <v>15</v>
      </c>
      <c r="I59" s="242">
        <v>80</v>
      </c>
      <c r="J59" s="236" t="s">
        <v>604</v>
      </c>
      <c r="K59" s="246"/>
      <c r="L59" s="246" t="s">
        <v>183</v>
      </c>
      <c r="M59" s="246" t="s">
        <v>854</v>
      </c>
    </row>
    <row r="60" spans="1:13" ht="25.5" customHeight="1" x14ac:dyDescent="0.25">
      <c r="A60" s="602" t="s">
        <v>150</v>
      </c>
      <c r="B60" s="602" t="s">
        <v>151</v>
      </c>
      <c r="C60" s="602" t="s">
        <v>276</v>
      </c>
      <c r="D60" s="638" t="s">
        <v>600</v>
      </c>
      <c r="E60" s="240" t="s">
        <v>13</v>
      </c>
      <c r="F60" s="242">
        <v>5</v>
      </c>
      <c r="G60" s="242">
        <v>9</v>
      </c>
      <c r="H60" s="242">
        <v>38</v>
      </c>
      <c r="I60" s="242">
        <v>39</v>
      </c>
      <c r="J60" s="638" t="s">
        <v>592</v>
      </c>
      <c r="K60" s="625"/>
      <c r="L60" s="661" t="s">
        <v>533</v>
      </c>
      <c r="M60" s="661" t="s">
        <v>533</v>
      </c>
    </row>
    <row r="61" spans="1:13" ht="25.5" customHeight="1" x14ac:dyDescent="0.25">
      <c r="A61" s="603"/>
      <c r="B61" s="603"/>
      <c r="C61" s="603"/>
      <c r="D61" s="639"/>
      <c r="E61" s="240" t="s">
        <v>1</v>
      </c>
      <c r="F61" s="242">
        <v>0</v>
      </c>
      <c r="G61" s="242">
        <v>0</v>
      </c>
      <c r="H61" s="242">
        <v>13</v>
      </c>
      <c r="I61" s="242">
        <v>12</v>
      </c>
      <c r="J61" s="639"/>
      <c r="K61" s="873"/>
      <c r="L61" s="893"/>
      <c r="M61" s="893"/>
    </row>
    <row r="62" spans="1:13" ht="25.5" customHeight="1" x14ac:dyDescent="0.25">
      <c r="A62" s="604"/>
      <c r="B62" s="604"/>
      <c r="C62" s="604"/>
      <c r="D62" s="643"/>
      <c r="E62" s="240" t="s">
        <v>3</v>
      </c>
      <c r="F62" s="242">
        <v>0</v>
      </c>
      <c r="G62" s="242">
        <v>0</v>
      </c>
      <c r="H62" s="242">
        <v>99</v>
      </c>
      <c r="I62" s="242">
        <v>99</v>
      </c>
      <c r="J62" s="643"/>
      <c r="K62" s="626"/>
      <c r="L62" s="662"/>
      <c r="M62" s="662"/>
    </row>
    <row r="63" spans="1:13" ht="39.75" customHeight="1" x14ac:dyDescent="0.25">
      <c r="A63" s="238" t="s">
        <v>150</v>
      </c>
      <c r="B63" s="238" t="s">
        <v>151</v>
      </c>
      <c r="C63" s="238" t="s">
        <v>277</v>
      </c>
      <c r="D63" s="116" t="s">
        <v>450</v>
      </c>
      <c r="E63" s="240" t="s">
        <v>13</v>
      </c>
      <c r="F63" s="242">
        <v>0</v>
      </c>
      <c r="G63" s="242">
        <v>0</v>
      </c>
      <c r="H63" s="242">
        <v>0</v>
      </c>
      <c r="I63" s="242">
        <v>61</v>
      </c>
      <c r="J63" s="236" t="s">
        <v>452</v>
      </c>
      <c r="K63" s="246"/>
      <c r="L63" s="246"/>
      <c r="M63" s="246" t="s">
        <v>483</v>
      </c>
    </row>
    <row r="64" spans="1:13" ht="39.75" customHeight="1" x14ac:dyDescent="0.25">
      <c r="A64" s="238" t="s">
        <v>150</v>
      </c>
      <c r="B64" s="238" t="s">
        <v>151</v>
      </c>
      <c r="C64" s="238" t="s">
        <v>320</v>
      </c>
      <c r="D64" s="116" t="s">
        <v>451</v>
      </c>
      <c r="E64" s="240" t="s">
        <v>13</v>
      </c>
      <c r="F64" s="242">
        <v>0</v>
      </c>
      <c r="G64" s="242">
        <v>0</v>
      </c>
      <c r="H64" s="242">
        <v>0</v>
      </c>
      <c r="I64" s="242">
        <v>60</v>
      </c>
      <c r="J64" s="236" t="s">
        <v>452</v>
      </c>
      <c r="K64" s="243"/>
      <c r="L64" s="246"/>
      <c r="M64" s="246" t="s">
        <v>482</v>
      </c>
    </row>
    <row r="65" spans="1:13" ht="41.25" customHeight="1" x14ac:dyDescent="0.25">
      <c r="A65" s="238" t="s">
        <v>150</v>
      </c>
      <c r="B65" s="238" t="s">
        <v>151</v>
      </c>
      <c r="C65" s="238" t="s">
        <v>473</v>
      </c>
      <c r="D65" s="166" t="s">
        <v>453</v>
      </c>
      <c r="E65" s="240" t="s">
        <v>13</v>
      </c>
      <c r="F65" s="242">
        <v>0</v>
      </c>
      <c r="G65" s="242">
        <v>0</v>
      </c>
      <c r="H65" s="242">
        <v>0</v>
      </c>
      <c r="I65" s="242">
        <v>15</v>
      </c>
      <c r="J65" s="236" t="s">
        <v>603</v>
      </c>
      <c r="K65" s="246"/>
      <c r="L65" s="246" t="s">
        <v>183</v>
      </c>
      <c r="M65" s="246" t="s">
        <v>183</v>
      </c>
    </row>
    <row r="66" spans="1:13" ht="30.75" customHeight="1" x14ac:dyDescent="0.25">
      <c r="A66" s="238" t="s">
        <v>150</v>
      </c>
      <c r="B66" s="238" t="s">
        <v>151</v>
      </c>
      <c r="C66" s="238" t="s">
        <v>321</v>
      </c>
      <c r="D66" s="132" t="s">
        <v>454</v>
      </c>
      <c r="E66" s="240" t="s">
        <v>13</v>
      </c>
      <c r="F66" s="242">
        <v>0</v>
      </c>
      <c r="G66" s="242">
        <v>0</v>
      </c>
      <c r="H66" s="242">
        <v>0</v>
      </c>
      <c r="I66" s="242">
        <v>24</v>
      </c>
      <c r="J66" s="236" t="s">
        <v>457</v>
      </c>
      <c r="K66" s="246"/>
      <c r="L66" s="246"/>
      <c r="M66" s="246">
        <v>1</v>
      </c>
    </row>
    <row r="67" spans="1:13" ht="43.5" customHeight="1" x14ac:dyDescent="0.25">
      <c r="A67" s="238" t="s">
        <v>150</v>
      </c>
      <c r="B67" s="238" t="s">
        <v>151</v>
      </c>
      <c r="C67" s="238" t="s">
        <v>280</v>
      </c>
      <c r="D67" s="132" t="s">
        <v>537</v>
      </c>
      <c r="E67" s="199" t="s">
        <v>13</v>
      </c>
      <c r="F67" s="242">
        <v>0</v>
      </c>
      <c r="G67" s="46">
        <v>0</v>
      </c>
      <c r="H67" s="46">
        <v>0</v>
      </c>
      <c r="I67" s="46">
        <v>85</v>
      </c>
      <c r="J67" s="199" t="s">
        <v>534</v>
      </c>
      <c r="K67" s="378"/>
      <c r="L67" s="378"/>
      <c r="M67" s="378">
        <v>1</v>
      </c>
    </row>
    <row r="68" spans="1:13" ht="42.75" customHeight="1" x14ac:dyDescent="0.25">
      <c r="A68" s="241" t="s">
        <v>150</v>
      </c>
      <c r="B68" s="241" t="s">
        <v>151</v>
      </c>
      <c r="C68" s="241" t="s">
        <v>471</v>
      </c>
      <c r="D68" s="235" t="s">
        <v>635</v>
      </c>
      <c r="E68" s="199" t="s">
        <v>1</v>
      </c>
      <c r="F68" s="242">
        <v>0</v>
      </c>
      <c r="G68" s="46">
        <v>17</v>
      </c>
      <c r="H68" s="46">
        <v>0</v>
      </c>
      <c r="I68" s="46">
        <v>0</v>
      </c>
      <c r="J68" s="199" t="s">
        <v>205</v>
      </c>
      <c r="K68" s="378">
        <v>1</v>
      </c>
      <c r="L68" s="378"/>
      <c r="M68" s="378"/>
    </row>
    <row r="69" spans="1:13" ht="30.75" customHeight="1" x14ac:dyDescent="0.25">
      <c r="A69" s="241" t="s">
        <v>150</v>
      </c>
      <c r="B69" s="241" t="s">
        <v>151</v>
      </c>
      <c r="C69" s="241" t="s">
        <v>281</v>
      </c>
      <c r="D69" s="132" t="s">
        <v>611</v>
      </c>
      <c r="E69" s="199" t="s">
        <v>1</v>
      </c>
      <c r="F69" s="242">
        <v>0</v>
      </c>
      <c r="G69" s="46">
        <v>4</v>
      </c>
      <c r="H69" s="46">
        <v>0</v>
      </c>
      <c r="I69" s="46">
        <v>0</v>
      </c>
      <c r="J69" s="199" t="s">
        <v>205</v>
      </c>
      <c r="K69" s="378"/>
      <c r="L69" s="378"/>
      <c r="M69" s="378"/>
    </row>
    <row r="70" spans="1:13" ht="31.5" customHeight="1" x14ac:dyDescent="0.25">
      <c r="A70" s="241" t="s">
        <v>150</v>
      </c>
      <c r="B70" s="241" t="s">
        <v>151</v>
      </c>
      <c r="C70" s="241" t="s">
        <v>322</v>
      </c>
      <c r="D70" s="132" t="s">
        <v>876</v>
      </c>
      <c r="E70" s="240" t="s">
        <v>13</v>
      </c>
      <c r="F70" s="242">
        <v>0</v>
      </c>
      <c r="G70" s="46">
        <v>0</v>
      </c>
      <c r="H70" s="46">
        <v>40</v>
      </c>
      <c r="I70" s="46">
        <v>0</v>
      </c>
      <c r="J70" s="240" t="s">
        <v>457</v>
      </c>
      <c r="K70" s="378"/>
      <c r="L70" s="378">
        <v>1</v>
      </c>
      <c r="M70" s="378"/>
    </row>
    <row r="71" spans="1:13" ht="31.5" customHeight="1" x14ac:dyDescent="0.25">
      <c r="A71" s="241" t="s">
        <v>150</v>
      </c>
      <c r="B71" s="241" t="s">
        <v>151</v>
      </c>
      <c r="C71" s="241" t="s">
        <v>474</v>
      </c>
      <c r="D71" s="132" t="s">
        <v>877</v>
      </c>
      <c r="E71" s="240" t="s">
        <v>13</v>
      </c>
      <c r="F71" s="242">
        <v>0</v>
      </c>
      <c r="G71" s="46">
        <v>0</v>
      </c>
      <c r="H71" s="46">
        <v>0</v>
      </c>
      <c r="I71" s="46">
        <v>90</v>
      </c>
      <c r="J71" s="240" t="s">
        <v>457</v>
      </c>
      <c r="K71" s="378"/>
      <c r="L71" s="378"/>
      <c r="M71" s="378">
        <v>1</v>
      </c>
    </row>
    <row r="72" spans="1:13" ht="31.5" customHeight="1" x14ac:dyDescent="0.25">
      <c r="A72" s="241" t="s">
        <v>150</v>
      </c>
      <c r="B72" s="241" t="s">
        <v>151</v>
      </c>
      <c r="C72" s="241" t="s">
        <v>333</v>
      </c>
      <c r="D72" s="132" t="s">
        <v>878</v>
      </c>
      <c r="E72" s="240" t="s">
        <v>13</v>
      </c>
      <c r="F72" s="242">
        <v>0</v>
      </c>
      <c r="G72" s="46">
        <v>118</v>
      </c>
      <c r="H72" s="46">
        <v>0</v>
      </c>
      <c r="I72" s="46">
        <v>0</v>
      </c>
      <c r="J72" s="240" t="s">
        <v>457</v>
      </c>
      <c r="K72" s="378">
        <v>1</v>
      </c>
      <c r="L72" s="378"/>
      <c r="M72" s="378"/>
    </row>
    <row r="73" spans="1:13" ht="31.5" customHeight="1" x14ac:dyDescent="0.25">
      <c r="A73" s="241" t="s">
        <v>150</v>
      </c>
      <c r="B73" s="241" t="s">
        <v>151</v>
      </c>
      <c r="C73" s="241" t="s">
        <v>475</v>
      </c>
      <c r="D73" s="132" t="s">
        <v>879</v>
      </c>
      <c r="E73" s="240" t="s">
        <v>13</v>
      </c>
      <c r="F73" s="242">
        <v>0</v>
      </c>
      <c r="G73" s="46">
        <v>0</v>
      </c>
      <c r="H73" s="46">
        <v>170</v>
      </c>
      <c r="I73" s="46">
        <v>0</v>
      </c>
      <c r="J73" s="240" t="s">
        <v>457</v>
      </c>
      <c r="K73" s="378"/>
      <c r="L73" s="378">
        <v>1</v>
      </c>
      <c r="M73" s="378"/>
    </row>
    <row r="74" spans="1:13" ht="31.5" customHeight="1" x14ac:dyDescent="0.25">
      <c r="A74" s="241" t="s">
        <v>150</v>
      </c>
      <c r="B74" s="241" t="s">
        <v>151</v>
      </c>
      <c r="C74" s="241" t="s">
        <v>348</v>
      </c>
      <c r="D74" s="132" t="s">
        <v>880</v>
      </c>
      <c r="E74" s="240" t="s">
        <v>13</v>
      </c>
      <c r="F74" s="242">
        <v>0</v>
      </c>
      <c r="G74" s="46">
        <v>0</v>
      </c>
      <c r="H74" s="46"/>
      <c r="I74" s="46">
        <v>50</v>
      </c>
      <c r="J74" s="240" t="s">
        <v>452</v>
      </c>
      <c r="K74" s="378"/>
      <c r="L74" s="378"/>
      <c r="M74" s="378">
        <v>170</v>
      </c>
    </row>
    <row r="75" spans="1:13" ht="45" customHeight="1" x14ac:dyDescent="0.25">
      <c r="A75" s="241" t="s">
        <v>150</v>
      </c>
      <c r="B75" s="241" t="s">
        <v>151</v>
      </c>
      <c r="C75" s="241" t="s">
        <v>540</v>
      </c>
      <c r="D75" s="132" t="s">
        <v>881</v>
      </c>
      <c r="E75" s="240" t="s">
        <v>13</v>
      </c>
      <c r="F75" s="242">
        <v>0</v>
      </c>
      <c r="G75" s="46">
        <v>0</v>
      </c>
      <c r="H75" s="46">
        <v>60</v>
      </c>
      <c r="I75" s="46">
        <v>0</v>
      </c>
      <c r="J75" s="240" t="s">
        <v>884</v>
      </c>
      <c r="K75" s="378"/>
      <c r="L75" s="378">
        <v>150</v>
      </c>
      <c r="M75" s="378"/>
    </row>
    <row r="76" spans="1:13" ht="47.25" customHeight="1" x14ac:dyDescent="0.25">
      <c r="A76" s="241" t="s">
        <v>150</v>
      </c>
      <c r="B76" s="241" t="s">
        <v>151</v>
      </c>
      <c r="C76" s="241" t="s">
        <v>351</v>
      </c>
      <c r="D76" s="132" t="s">
        <v>882</v>
      </c>
      <c r="E76" s="240" t="s">
        <v>13</v>
      </c>
      <c r="F76" s="242">
        <v>0</v>
      </c>
      <c r="G76" s="46">
        <v>5</v>
      </c>
      <c r="H76" s="46">
        <v>60</v>
      </c>
      <c r="I76" s="46">
        <v>0</v>
      </c>
      <c r="J76" s="240" t="s">
        <v>884</v>
      </c>
      <c r="K76" s="378"/>
      <c r="L76" s="378">
        <v>150</v>
      </c>
      <c r="M76" s="378"/>
    </row>
    <row r="77" spans="1:13" ht="31.5" customHeight="1" x14ac:dyDescent="0.25">
      <c r="A77" s="241" t="s">
        <v>150</v>
      </c>
      <c r="B77" s="241" t="s">
        <v>151</v>
      </c>
      <c r="C77" s="241" t="s">
        <v>352</v>
      </c>
      <c r="D77" s="132" t="s">
        <v>883</v>
      </c>
      <c r="E77" s="240" t="s">
        <v>13</v>
      </c>
      <c r="F77" s="242">
        <v>0</v>
      </c>
      <c r="G77" s="46">
        <v>0</v>
      </c>
      <c r="H77" s="46">
        <v>150</v>
      </c>
      <c r="I77" s="46">
        <v>0</v>
      </c>
      <c r="J77" s="199" t="s">
        <v>885</v>
      </c>
      <c r="K77" s="378"/>
      <c r="L77" s="378">
        <v>540</v>
      </c>
      <c r="M77" s="378"/>
    </row>
    <row r="78" spans="1:13" ht="23.25" customHeight="1" x14ac:dyDescent="0.25">
      <c r="A78" s="60" t="s">
        <v>150</v>
      </c>
      <c r="B78" s="60" t="s">
        <v>151</v>
      </c>
      <c r="C78" s="899" t="s">
        <v>43</v>
      </c>
      <c r="D78" s="900"/>
      <c r="E78" s="901"/>
      <c r="F78" s="89">
        <f>SUM(F21:F77)</f>
        <v>1530.2</v>
      </c>
      <c r="G78" s="89">
        <f>SUM(G21:G77)</f>
        <v>2696.8</v>
      </c>
      <c r="H78" s="89">
        <f>SUM(H21:H77)</f>
        <v>1820</v>
      </c>
      <c r="I78" s="89">
        <f>SUM(I21:I77)</f>
        <v>2175</v>
      </c>
      <c r="J78" s="66"/>
      <c r="K78" s="79"/>
      <c r="L78" s="66"/>
      <c r="M78" s="66"/>
    </row>
    <row r="79" spans="1:13" ht="15.75" hidden="1" customHeight="1" x14ac:dyDescent="0.25">
      <c r="A79" s="244"/>
      <c r="B79" s="244"/>
      <c r="C79" s="241"/>
      <c r="D79" s="169"/>
      <c r="E79" s="77" t="s">
        <v>33</v>
      </c>
      <c r="F79" s="69">
        <f>+F52+F50+F48+F47+F42+F41+F40+F39+F38+F34+F31+F28+F25+F22+F21+F43+F51+F54+F37+F68+F69+F45+F61+F53</f>
        <v>620.4</v>
      </c>
      <c r="G79" s="69">
        <f t="shared" ref="G79:I79" si="1">+G52+G50+G48+G47+G42+G41+G40+G39+G38+G34+G31+G28+G25+G22+G21+G43+G51+G54+G37+G68+G69+G45+G61+G53</f>
        <v>404.3</v>
      </c>
      <c r="H79" s="69">
        <f t="shared" si="1"/>
        <v>876</v>
      </c>
      <c r="I79" s="69">
        <f t="shared" si="1"/>
        <v>965</v>
      </c>
      <c r="J79" s="79"/>
      <c r="K79" s="80"/>
      <c r="L79" s="80"/>
      <c r="M79" s="80"/>
    </row>
    <row r="80" spans="1:13" ht="16.5" hidden="1" customHeight="1" x14ac:dyDescent="0.25">
      <c r="A80" s="244"/>
      <c r="B80" s="244"/>
      <c r="C80" s="241"/>
      <c r="D80" s="169"/>
      <c r="E80" s="77" t="s">
        <v>34</v>
      </c>
      <c r="F80" s="69">
        <f>+F46+F32+F29+F26+F23+F62</f>
        <v>322.39999999999998</v>
      </c>
      <c r="G80" s="69">
        <f t="shared" ref="G80:I80" si="2">+G46+G32+G29+G26+G23+G62</f>
        <v>1197.3</v>
      </c>
      <c r="H80" s="69">
        <f t="shared" si="2"/>
        <v>324</v>
      </c>
      <c r="I80" s="69">
        <f t="shared" si="2"/>
        <v>536</v>
      </c>
      <c r="J80" s="79"/>
      <c r="K80" s="80"/>
      <c r="L80" s="80"/>
      <c r="M80" s="80"/>
    </row>
    <row r="81" spans="1:13" ht="13.5" hidden="1" customHeight="1" x14ac:dyDescent="0.25">
      <c r="A81" s="244"/>
      <c r="B81" s="244"/>
      <c r="C81" s="241"/>
      <c r="D81" s="169"/>
      <c r="E81" s="77" t="s">
        <v>35</v>
      </c>
      <c r="F81" s="69">
        <f>+F67+F66+F64+F63+F60+F58+F57+F56+F55+F44+F36+F33+F27+F24+F30+F65+F59+F77+F76+F75+F74+F73+F72+F71+F70</f>
        <v>587.4</v>
      </c>
      <c r="G81" s="69">
        <f t="shared" ref="G81:I81" si="3">+G67+G66+G64+G63+G60+G58+G57+G56+G55+G44+G36+G33+G27+G24+G30+G65+G59+G77+G76+G75+G74+G73+G72+G71+G70</f>
        <v>735.19999999999993</v>
      </c>
      <c r="H81" s="69">
        <f t="shared" si="3"/>
        <v>620</v>
      </c>
      <c r="I81" s="69">
        <f t="shared" si="3"/>
        <v>674</v>
      </c>
      <c r="J81" s="79"/>
      <c r="K81" s="80"/>
      <c r="L81" s="80"/>
      <c r="M81" s="80"/>
    </row>
    <row r="82" spans="1:13" hidden="1" x14ac:dyDescent="0.25">
      <c r="A82" s="244"/>
      <c r="B82" s="244"/>
      <c r="C82" s="241"/>
      <c r="D82" s="169"/>
      <c r="E82" s="77" t="s">
        <v>500</v>
      </c>
      <c r="F82" s="69">
        <f>+F49+F35</f>
        <v>0</v>
      </c>
      <c r="G82" s="69">
        <f>+G49+G35</f>
        <v>360</v>
      </c>
      <c r="H82" s="69">
        <f>+H49+H35</f>
        <v>0</v>
      </c>
      <c r="I82" s="69">
        <f>+I49+I35</f>
        <v>0</v>
      </c>
      <c r="J82" s="79"/>
      <c r="K82" s="80"/>
      <c r="L82" s="80"/>
      <c r="M82" s="80"/>
    </row>
    <row r="83" spans="1:13" hidden="1" x14ac:dyDescent="0.25">
      <c r="A83" s="244"/>
      <c r="B83" s="244"/>
      <c r="C83" s="241"/>
      <c r="D83" s="169"/>
      <c r="E83" s="77" t="s">
        <v>36</v>
      </c>
      <c r="F83" s="69"/>
      <c r="G83" s="69"/>
      <c r="H83" s="69"/>
      <c r="I83" s="69"/>
      <c r="J83" s="79"/>
      <c r="K83" s="80"/>
      <c r="L83" s="80"/>
      <c r="M83" s="80"/>
    </row>
    <row r="84" spans="1:13" hidden="1" x14ac:dyDescent="0.25">
      <c r="A84" s="244"/>
      <c r="B84" s="244"/>
      <c r="C84" s="241"/>
      <c r="D84" s="169"/>
      <c r="E84" s="77" t="s">
        <v>169</v>
      </c>
      <c r="F84" s="78"/>
      <c r="G84" s="78"/>
      <c r="H84" s="78"/>
      <c r="I84" s="78"/>
      <c r="J84" s="79"/>
      <c r="K84" s="80"/>
      <c r="L84" s="80"/>
      <c r="M84" s="80"/>
    </row>
    <row r="85" spans="1:13" ht="24" customHeight="1" x14ac:dyDescent="0.25">
      <c r="A85" s="723" t="s">
        <v>447</v>
      </c>
      <c r="B85" s="723"/>
      <c r="C85" s="723"/>
      <c r="D85" s="723"/>
      <c r="E85" s="723"/>
      <c r="F85" s="723"/>
      <c r="G85" s="723"/>
      <c r="H85" s="723"/>
      <c r="I85" s="723"/>
      <c r="J85" s="723"/>
      <c r="K85" s="248"/>
      <c r="L85" s="274"/>
      <c r="M85" s="274"/>
    </row>
    <row r="86" spans="1:13" ht="39" customHeight="1" x14ac:dyDescent="0.25">
      <c r="A86" s="241" t="s">
        <v>150</v>
      </c>
      <c r="B86" s="241" t="s">
        <v>152</v>
      </c>
      <c r="C86" s="241" t="s">
        <v>150</v>
      </c>
      <c r="D86" s="240" t="s">
        <v>850</v>
      </c>
      <c r="E86" s="240" t="s">
        <v>1</v>
      </c>
      <c r="F86" s="242">
        <v>60.6</v>
      </c>
      <c r="G86" s="242">
        <v>60</v>
      </c>
      <c r="H86" s="242">
        <v>80</v>
      </c>
      <c r="I86" s="242">
        <v>80</v>
      </c>
      <c r="J86" s="251" t="s">
        <v>664</v>
      </c>
      <c r="K86" s="379" t="s">
        <v>665</v>
      </c>
      <c r="L86" s="379" t="s">
        <v>665</v>
      </c>
      <c r="M86" s="379" t="s">
        <v>665</v>
      </c>
    </row>
    <row r="87" spans="1:13" ht="23.25" customHeight="1" x14ac:dyDescent="0.25">
      <c r="A87" s="602" t="s">
        <v>150</v>
      </c>
      <c r="B87" s="602" t="s">
        <v>152</v>
      </c>
      <c r="C87" s="602" t="s">
        <v>151</v>
      </c>
      <c r="D87" s="638" t="s">
        <v>543</v>
      </c>
      <c r="E87" s="240" t="s">
        <v>1</v>
      </c>
      <c r="F87" s="242">
        <v>137.5</v>
      </c>
      <c r="G87" s="242">
        <v>75</v>
      </c>
      <c r="H87" s="242">
        <v>0</v>
      </c>
      <c r="I87" s="242">
        <v>0</v>
      </c>
      <c r="J87" s="599" t="s">
        <v>535</v>
      </c>
      <c r="K87" s="887" t="s">
        <v>875</v>
      </c>
      <c r="L87" s="602"/>
      <c r="M87" s="602"/>
    </row>
    <row r="88" spans="1:13" ht="23.25" customHeight="1" x14ac:dyDescent="0.25">
      <c r="A88" s="603"/>
      <c r="B88" s="603"/>
      <c r="C88" s="603"/>
      <c r="D88" s="639"/>
      <c r="E88" s="240" t="s">
        <v>14</v>
      </c>
      <c r="F88" s="242">
        <v>0</v>
      </c>
      <c r="G88" s="242">
        <v>0</v>
      </c>
      <c r="H88" s="242">
        <v>0</v>
      </c>
      <c r="I88" s="242">
        <v>0</v>
      </c>
      <c r="J88" s="600"/>
      <c r="K88" s="902"/>
      <c r="L88" s="603"/>
      <c r="M88" s="603"/>
    </row>
    <row r="89" spans="1:13" ht="24.75" customHeight="1" x14ac:dyDescent="0.25">
      <c r="A89" s="604"/>
      <c r="B89" s="604"/>
      <c r="C89" s="604"/>
      <c r="D89" s="643"/>
      <c r="E89" s="240" t="s">
        <v>3</v>
      </c>
      <c r="F89" s="242">
        <v>136.6</v>
      </c>
      <c r="G89" s="242">
        <v>56</v>
      </c>
      <c r="H89" s="242">
        <v>0</v>
      </c>
      <c r="I89" s="242">
        <v>0</v>
      </c>
      <c r="J89" s="601"/>
      <c r="K89" s="888"/>
      <c r="L89" s="604"/>
      <c r="M89" s="604"/>
    </row>
    <row r="90" spans="1:13" ht="45" customHeight="1" x14ac:dyDescent="0.25">
      <c r="A90" s="241" t="s">
        <v>150</v>
      </c>
      <c r="B90" s="241" t="s">
        <v>152</v>
      </c>
      <c r="C90" s="241" t="s">
        <v>152</v>
      </c>
      <c r="D90" s="240" t="s">
        <v>148</v>
      </c>
      <c r="E90" s="240" t="s">
        <v>1</v>
      </c>
      <c r="F90" s="242">
        <v>399.3</v>
      </c>
      <c r="G90" s="242">
        <v>1030.2</v>
      </c>
      <c r="H90" s="242">
        <v>1100</v>
      </c>
      <c r="I90" s="242">
        <v>1100</v>
      </c>
      <c r="J90" s="251" t="s">
        <v>713</v>
      </c>
      <c r="K90" s="188" t="s">
        <v>160</v>
      </c>
      <c r="L90" s="188" t="s">
        <v>160</v>
      </c>
      <c r="M90" s="188" t="s">
        <v>160</v>
      </c>
    </row>
    <row r="91" spans="1:13" ht="24" customHeight="1" x14ac:dyDescent="0.25">
      <c r="A91" s="65"/>
      <c r="B91" s="168"/>
      <c r="C91" s="51"/>
      <c r="D91" s="248" t="s">
        <v>44</v>
      </c>
      <c r="E91" s="193"/>
      <c r="F91" s="84">
        <f>SUM(F86:F90)</f>
        <v>734</v>
      </c>
      <c r="G91" s="84">
        <f>SUM(G86:G90)</f>
        <v>1221.2</v>
      </c>
      <c r="H91" s="84">
        <f>SUM(H86:H90)</f>
        <v>1180</v>
      </c>
      <c r="I91" s="84">
        <f>SUM(I86:I90)</f>
        <v>1180</v>
      </c>
      <c r="J91" s="194"/>
      <c r="K91" s="494"/>
      <c r="L91" s="194"/>
      <c r="M91" s="194"/>
    </row>
    <row r="92" spans="1:13" ht="19.5" hidden="1" customHeight="1" x14ac:dyDescent="0.25">
      <c r="A92" s="67"/>
      <c r="B92" s="68"/>
      <c r="C92" s="241"/>
      <c r="D92" s="248"/>
      <c r="E92" s="76" t="s">
        <v>33</v>
      </c>
      <c r="F92" s="78">
        <f>+F86+F90+F87</f>
        <v>597.40000000000009</v>
      </c>
      <c r="G92" s="78">
        <f t="shared" ref="G92:I92" si="4">+G86+G90+G87</f>
        <v>1165.2</v>
      </c>
      <c r="H92" s="78">
        <f t="shared" si="4"/>
        <v>1180</v>
      </c>
      <c r="I92" s="78">
        <f t="shared" si="4"/>
        <v>1180</v>
      </c>
      <c r="J92" s="166"/>
      <c r="K92" s="243"/>
      <c r="L92" s="243"/>
      <c r="M92" s="243"/>
    </row>
    <row r="93" spans="1:13" ht="16.5" hidden="1" customHeight="1" x14ac:dyDescent="0.25">
      <c r="A93" s="67"/>
      <c r="B93" s="68"/>
      <c r="C93" s="241"/>
      <c r="D93" s="248"/>
      <c r="E93" s="76" t="s">
        <v>34</v>
      </c>
      <c r="F93" s="78">
        <f>+F89</f>
        <v>136.6</v>
      </c>
      <c r="G93" s="78">
        <f>+G89</f>
        <v>56</v>
      </c>
      <c r="H93" s="78">
        <f>+H89</f>
        <v>0</v>
      </c>
      <c r="I93" s="78">
        <f>+I89</f>
        <v>0</v>
      </c>
      <c r="J93" s="166"/>
      <c r="K93" s="243"/>
      <c r="L93" s="243"/>
      <c r="M93" s="243"/>
    </row>
    <row r="94" spans="1:13" ht="16.5" hidden="1" customHeight="1" x14ac:dyDescent="0.25">
      <c r="A94" s="67"/>
      <c r="B94" s="68"/>
      <c r="C94" s="241"/>
      <c r="D94" s="248"/>
      <c r="E94" s="76" t="s">
        <v>169</v>
      </c>
      <c r="F94" s="78"/>
      <c r="G94" s="78"/>
      <c r="H94" s="78"/>
      <c r="I94" s="78"/>
      <c r="J94" s="166"/>
      <c r="K94" s="243"/>
      <c r="L94" s="243"/>
      <c r="M94" s="243"/>
    </row>
    <row r="95" spans="1:13" ht="16.5" hidden="1" customHeight="1" x14ac:dyDescent="0.25">
      <c r="A95" s="67"/>
      <c r="B95" s="68"/>
      <c r="C95" s="241"/>
      <c r="D95" s="248"/>
      <c r="E95" s="76" t="s">
        <v>500</v>
      </c>
      <c r="F95" s="78">
        <f>+F88</f>
        <v>0</v>
      </c>
      <c r="G95" s="78">
        <f>+G88</f>
        <v>0</v>
      </c>
      <c r="H95" s="78">
        <f>+H88</f>
        <v>0</v>
      </c>
      <c r="I95" s="78">
        <f>+I88</f>
        <v>0</v>
      </c>
      <c r="J95" s="166"/>
      <c r="K95" s="243"/>
      <c r="L95" s="243"/>
      <c r="M95" s="243"/>
    </row>
    <row r="96" spans="1:13" ht="13.5" hidden="1" customHeight="1" x14ac:dyDescent="0.25">
      <c r="A96" s="67"/>
      <c r="B96" s="68"/>
      <c r="C96" s="241"/>
      <c r="D96" s="240"/>
      <c r="E96" s="193" t="s">
        <v>35</v>
      </c>
      <c r="F96" s="69"/>
      <c r="G96" s="69"/>
      <c r="H96" s="69"/>
      <c r="I96" s="69"/>
      <c r="J96" s="166"/>
      <c r="K96" s="243"/>
      <c r="L96" s="243"/>
      <c r="M96" s="243"/>
    </row>
    <row r="97" spans="1:13" ht="20.25" customHeight="1" x14ac:dyDescent="0.25">
      <c r="A97" s="894" t="s">
        <v>449</v>
      </c>
      <c r="B97" s="894"/>
      <c r="C97" s="894"/>
      <c r="D97" s="894"/>
      <c r="E97" s="894"/>
      <c r="F97" s="894"/>
      <c r="G97" s="894"/>
      <c r="H97" s="894"/>
      <c r="I97" s="894"/>
      <c r="J97" s="894"/>
      <c r="K97" s="250"/>
      <c r="L97" s="360"/>
      <c r="M97" s="360"/>
    </row>
    <row r="98" spans="1:13" ht="69" customHeight="1" x14ac:dyDescent="0.25">
      <c r="A98" s="249" t="s">
        <v>150</v>
      </c>
      <c r="B98" s="249" t="s">
        <v>153</v>
      </c>
      <c r="C98" s="249" t="s">
        <v>150</v>
      </c>
      <c r="D98" s="272" t="s">
        <v>616</v>
      </c>
      <c r="E98" s="199" t="s">
        <v>16</v>
      </c>
      <c r="F98" s="242">
        <v>1589.5</v>
      </c>
      <c r="G98" s="242">
        <v>1600</v>
      </c>
      <c r="H98" s="242">
        <v>1700</v>
      </c>
      <c r="I98" s="242">
        <v>1800</v>
      </c>
      <c r="J98" s="251" t="s">
        <v>191</v>
      </c>
      <c r="K98" s="243" t="s">
        <v>617</v>
      </c>
      <c r="L98" s="243" t="s">
        <v>617</v>
      </c>
      <c r="M98" s="243" t="s">
        <v>617</v>
      </c>
    </row>
    <row r="99" spans="1:13" ht="48.75" customHeight="1" x14ac:dyDescent="0.25">
      <c r="A99" s="249" t="s">
        <v>150</v>
      </c>
      <c r="B99" s="249" t="s">
        <v>153</v>
      </c>
      <c r="C99" s="249" t="s">
        <v>151</v>
      </c>
      <c r="D99" s="199" t="s">
        <v>605</v>
      </c>
      <c r="E99" s="199" t="s">
        <v>16</v>
      </c>
      <c r="F99" s="242">
        <v>106.3</v>
      </c>
      <c r="G99" s="46">
        <v>100</v>
      </c>
      <c r="H99" s="46">
        <v>100</v>
      </c>
      <c r="I99" s="46">
        <v>100</v>
      </c>
      <c r="J99" s="200" t="s">
        <v>353</v>
      </c>
      <c r="K99" s="378">
        <v>45</v>
      </c>
      <c r="L99" s="378">
        <v>45</v>
      </c>
      <c r="M99" s="378">
        <v>45</v>
      </c>
    </row>
    <row r="100" spans="1:13" ht="39.75" customHeight="1" x14ac:dyDescent="0.25">
      <c r="A100" s="602" t="s">
        <v>150</v>
      </c>
      <c r="B100" s="602" t="s">
        <v>153</v>
      </c>
      <c r="C100" s="602" t="s">
        <v>152</v>
      </c>
      <c r="D100" s="638" t="s">
        <v>849</v>
      </c>
      <c r="E100" s="240" t="s">
        <v>16</v>
      </c>
      <c r="F100" s="242">
        <v>959.8</v>
      </c>
      <c r="G100" s="242">
        <v>1000</v>
      </c>
      <c r="H100" s="242">
        <v>1100</v>
      </c>
      <c r="I100" s="242">
        <v>1200</v>
      </c>
      <c r="J100" s="599" t="s">
        <v>190</v>
      </c>
      <c r="K100" s="661" t="s">
        <v>618</v>
      </c>
      <c r="L100" s="661" t="s">
        <v>618</v>
      </c>
      <c r="M100" s="661" t="s">
        <v>618</v>
      </c>
    </row>
    <row r="101" spans="1:13" ht="41.25" customHeight="1" x14ac:dyDescent="0.25">
      <c r="A101" s="604"/>
      <c r="B101" s="604"/>
      <c r="C101" s="604"/>
      <c r="D101" s="643"/>
      <c r="E101" s="240" t="s">
        <v>3</v>
      </c>
      <c r="F101" s="242">
        <v>2.8</v>
      </c>
      <c r="G101" s="500">
        <v>24.9</v>
      </c>
      <c r="H101" s="500">
        <v>0</v>
      </c>
      <c r="I101" s="500">
        <v>0</v>
      </c>
      <c r="J101" s="601"/>
      <c r="K101" s="662"/>
      <c r="L101" s="662"/>
      <c r="M101" s="662"/>
    </row>
    <row r="102" spans="1:13" s="103" customFormat="1" ht="41.25" customHeight="1" x14ac:dyDescent="0.25">
      <c r="A102" s="883" t="s">
        <v>151</v>
      </c>
      <c r="B102" s="883" t="s">
        <v>151</v>
      </c>
      <c r="C102" s="883" t="s">
        <v>153</v>
      </c>
      <c r="D102" s="638" t="s">
        <v>406</v>
      </c>
      <c r="E102" s="240" t="s">
        <v>1</v>
      </c>
      <c r="F102" s="197">
        <v>22.1</v>
      </c>
      <c r="G102" s="218">
        <v>0</v>
      </c>
      <c r="H102" s="218">
        <v>250</v>
      </c>
      <c r="I102" s="218">
        <v>250</v>
      </c>
      <c r="J102" s="599" t="s">
        <v>598</v>
      </c>
      <c r="K102" s="895" t="s">
        <v>596</v>
      </c>
      <c r="L102" s="880" t="s">
        <v>595</v>
      </c>
      <c r="M102" s="880" t="s">
        <v>595</v>
      </c>
    </row>
    <row r="103" spans="1:13" s="103" customFormat="1" ht="41.25" customHeight="1" x14ac:dyDescent="0.25">
      <c r="A103" s="884"/>
      <c r="B103" s="884"/>
      <c r="C103" s="884"/>
      <c r="D103" s="639"/>
      <c r="E103" s="240" t="s">
        <v>16</v>
      </c>
      <c r="F103" s="197">
        <v>201.7</v>
      </c>
      <c r="G103" s="218">
        <v>200</v>
      </c>
      <c r="H103" s="218">
        <v>200</v>
      </c>
      <c r="I103" s="218">
        <v>200</v>
      </c>
      <c r="J103" s="600"/>
      <c r="K103" s="896"/>
      <c r="L103" s="881"/>
      <c r="M103" s="881"/>
    </row>
    <row r="104" spans="1:13" s="103" customFormat="1" ht="35.25" customHeight="1" x14ac:dyDescent="0.25">
      <c r="A104" s="885"/>
      <c r="B104" s="885"/>
      <c r="C104" s="885"/>
      <c r="D104" s="643"/>
      <c r="E104" s="240" t="s">
        <v>3</v>
      </c>
      <c r="F104" s="197">
        <v>0</v>
      </c>
      <c r="G104" s="218">
        <v>35.200000000000003</v>
      </c>
      <c r="H104" s="218">
        <v>500</v>
      </c>
      <c r="I104" s="218">
        <v>500</v>
      </c>
      <c r="J104" s="601"/>
      <c r="K104" s="897"/>
      <c r="L104" s="882"/>
      <c r="M104" s="882"/>
    </row>
    <row r="105" spans="1:13" ht="35.25" customHeight="1" x14ac:dyDescent="0.25">
      <c r="A105" s="241" t="s">
        <v>150</v>
      </c>
      <c r="B105" s="241" t="s">
        <v>153</v>
      </c>
      <c r="C105" s="241" t="s">
        <v>154</v>
      </c>
      <c r="D105" s="240" t="s">
        <v>37</v>
      </c>
      <c r="E105" s="240" t="s">
        <v>1</v>
      </c>
      <c r="F105" s="197">
        <v>66</v>
      </c>
      <c r="G105" s="197">
        <v>70</v>
      </c>
      <c r="H105" s="197">
        <v>70</v>
      </c>
      <c r="I105" s="197">
        <v>70</v>
      </c>
      <c r="J105" s="251" t="s">
        <v>48</v>
      </c>
      <c r="K105" s="243">
        <v>5</v>
      </c>
      <c r="L105" s="243">
        <v>5</v>
      </c>
      <c r="M105" s="243">
        <v>5</v>
      </c>
    </row>
    <row r="106" spans="1:13" ht="30.75" customHeight="1" x14ac:dyDescent="0.25">
      <c r="A106" s="241" t="s">
        <v>150</v>
      </c>
      <c r="B106" s="241" t="s">
        <v>153</v>
      </c>
      <c r="C106" s="241" t="s">
        <v>155</v>
      </c>
      <c r="D106" s="240" t="s">
        <v>297</v>
      </c>
      <c r="E106" s="240" t="s">
        <v>1</v>
      </c>
      <c r="F106" s="197">
        <v>114</v>
      </c>
      <c r="G106" s="197">
        <v>100</v>
      </c>
      <c r="H106" s="197">
        <v>150</v>
      </c>
      <c r="I106" s="197">
        <v>100</v>
      </c>
      <c r="J106" s="251" t="s">
        <v>49</v>
      </c>
      <c r="K106" s="243">
        <v>100</v>
      </c>
      <c r="L106" s="243">
        <v>100</v>
      </c>
      <c r="M106" s="243">
        <v>100</v>
      </c>
    </row>
    <row r="107" spans="1:13" ht="20.25" customHeight="1" x14ac:dyDescent="0.25">
      <c r="A107" s="602" t="s">
        <v>150</v>
      </c>
      <c r="B107" s="602" t="s">
        <v>153</v>
      </c>
      <c r="C107" s="602" t="s">
        <v>156</v>
      </c>
      <c r="D107" s="638" t="s">
        <v>655</v>
      </c>
      <c r="E107" s="240" t="s">
        <v>1</v>
      </c>
      <c r="F107" s="197">
        <v>0</v>
      </c>
      <c r="G107" s="197">
        <v>0</v>
      </c>
      <c r="H107" s="197">
        <v>40</v>
      </c>
      <c r="I107" s="197">
        <v>20</v>
      </c>
      <c r="J107" s="602" t="s">
        <v>658</v>
      </c>
      <c r="K107" s="887"/>
      <c r="L107" s="602" t="s">
        <v>183</v>
      </c>
      <c r="M107" s="237" t="s">
        <v>657</v>
      </c>
    </row>
    <row r="108" spans="1:13" ht="20.25" customHeight="1" x14ac:dyDescent="0.25">
      <c r="A108" s="604"/>
      <c r="B108" s="604"/>
      <c r="C108" s="604"/>
      <c r="D108" s="643"/>
      <c r="E108" s="240" t="s">
        <v>3</v>
      </c>
      <c r="F108" s="197">
        <v>0</v>
      </c>
      <c r="G108" s="197">
        <v>0</v>
      </c>
      <c r="H108" s="197">
        <v>0</v>
      </c>
      <c r="I108" s="197">
        <v>500</v>
      </c>
      <c r="J108" s="604"/>
      <c r="K108" s="888"/>
      <c r="L108" s="604"/>
      <c r="M108" s="238"/>
    </row>
    <row r="109" spans="1:13" ht="33.75" customHeight="1" x14ac:dyDescent="0.25">
      <c r="A109" s="238" t="s">
        <v>150</v>
      </c>
      <c r="B109" s="238" t="s">
        <v>153</v>
      </c>
      <c r="C109" s="238" t="s">
        <v>157</v>
      </c>
      <c r="D109" s="236" t="s">
        <v>915</v>
      </c>
      <c r="E109" s="240" t="s">
        <v>1</v>
      </c>
      <c r="F109" s="197">
        <v>0</v>
      </c>
      <c r="G109" s="197">
        <v>175</v>
      </c>
      <c r="H109" s="197">
        <v>200</v>
      </c>
      <c r="I109" s="197">
        <v>200</v>
      </c>
      <c r="J109" s="438" t="s">
        <v>916</v>
      </c>
      <c r="K109" s="501" t="s">
        <v>103</v>
      </c>
      <c r="L109" s="238" t="s">
        <v>103</v>
      </c>
      <c r="M109" s="238" t="s">
        <v>103</v>
      </c>
    </row>
    <row r="110" spans="1:13" ht="24" customHeight="1" x14ac:dyDescent="0.25">
      <c r="A110" s="241"/>
      <c r="B110" s="241"/>
      <c r="C110" s="51"/>
      <c r="D110" s="250" t="s">
        <v>45</v>
      </c>
      <c r="E110" s="44"/>
      <c r="F110" s="86">
        <f>+F108+F107+F106+F105+F104+F103+F102+F100+F99+F98+F109</f>
        <v>3059.3999999999996</v>
      </c>
      <c r="G110" s="86">
        <f t="shared" ref="G110:I110" si="5">+G108+G107+G106+G105+G104+G103+G102+G100+G99+G98+G109</f>
        <v>3280.2</v>
      </c>
      <c r="H110" s="86">
        <f t="shared" si="5"/>
        <v>4310</v>
      </c>
      <c r="I110" s="86">
        <f t="shared" si="5"/>
        <v>4940</v>
      </c>
      <c r="J110" s="70"/>
      <c r="K110" s="495"/>
      <c r="L110" s="70"/>
      <c r="M110" s="70"/>
    </row>
    <row r="111" spans="1:13" ht="15" hidden="1" customHeight="1" x14ac:dyDescent="0.25">
      <c r="A111" s="241"/>
      <c r="B111" s="241"/>
      <c r="C111" s="241"/>
      <c r="D111" s="45"/>
      <c r="E111" s="39" t="s">
        <v>33</v>
      </c>
      <c r="F111" s="49">
        <f>+F107+F106+F105+F102+F109</f>
        <v>202.1</v>
      </c>
      <c r="G111" s="49">
        <f t="shared" ref="G111:I111" si="6">+G107+G106+G105+G102+G109</f>
        <v>345</v>
      </c>
      <c r="H111" s="49">
        <f t="shared" si="6"/>
        <v>710</v>
      </c>
      <c r="I111" s="49">
        <f t="shared" si="6"/>
        <v>640</v>
      </c>
      <c r="J111" s="71"/>
      <c r="K111" s="380"/>
      <c r="L111" s="71"/>
      <c r="M111" s="71"/>
    </row>
    <row r="112" spans="1:13" ht="15" hidden="1" customHeight="1" x14ac:dyDescent="0.25">
      <c r="A112" s="72"/>
      <c r="B112" s="73"/>
      <c r="C112" s="241"/>
      <c r="D112" s="45"/>
      <c r="E112" s="39" t="s">
        <v>223</v>
      </c>
      <c r="F112" s="49">
        <f>+F103+F100+F99+F98</f>
        <v>2857.3</v>
      </c>
      <c r="G112" s="49">
        <f>+G103+G100+G99+G98</f>
        <v>2900</v>
      </c>
      <c r="H112" s="49">
        <f>+H103+H100+H99+H98</f>
        <v>3100</v>
      </c>
      <c r="I112" s="49">
        <f>+I103+I100+I99+I98</f>
        <v>3300</v>
      </c>
      <c r="J112" s="74"/>
      <c r="K112" s="380"/>
      <c r="L112" s="380"/>
      <c r="M112" s="380"/>
    </row>
    <row r="113" spans="1:13" hidden="1" x14ac:dyDescent="0.25">
      <c r="A113" s="72"/>
      <c r="B113" s="73"/>
      <c r="C113" s="241"/>
      <c r="D113" s="45"/>
      <c r="E113" s="39" t="s">
        <v>34</v>
      </c>
      <c r="F113" s="49">
        <f>+F108+F104</f>
        <v>0</v>
      </c>
      <c r="G113" s="49">
        <f t="shared" ref="G113:I113" si="7">+G108+G104</f>
        <v>35.200000000000003</v>
      </c>
      <c r="H113" s="49">
        <f t="shared" si="7"/>
        <v>500</v>
      </c>
      <c r="I113" s="49">
        <f t="shared" si="7"/>
        <v>1000</v>
      </c>
      <c r="J113" s="74"/>
      <c r="K113" s="380"/>
      <c r="L113" s="380"/>
      <c r="M113" s="380"/>
    </row>
    <row r="114" spans="1:13" hidden="1" x14ac:dyDescent="0.25">
      <c r="A114" s="72"/>
      <c r="B114" s="73"/>
      <c r="C114" s="241"/>
      <c r="D114" s="45"/>
      <c r="E114" s="39" t="s">
        <v>169</v>
      </c>
      <c r="F114" s="49"/>
      <c r="G114" s="90"/>
      <c r="H114" s="90"/>
      <c r="I114" s="90"/>
      <c r="J114" s="74"/>
      <c r="K114" s="380"/>
      <c r="L114" s="380"/>
      <c r="M114" s="380"/>
    </row>
    <row r="115" spans="1:13" hidden="1" x14ac:dyDescent="0.25">
      <c r="A115" s="72"/>
      <c r="B115" s="73"/>
      <c r="C115" s="241"/>
      <c r="D115" s="45"/>
      <c r="E115" s="39" t="s">
        <v>560</v>
      </c>
      <c r="F115" s="491"/>
      <c r="G115" s="90"/>
      <c r="H115" s="90"/>
      <c r="I115" s="90"/>
      <c r="J115" s="74"/>
      <c r="K115" s="380"/>
      <c r="L115" s="380"/>
      <c r="M115" s="380"/>
    </row>
    <row r="116" spans="1:13" hidden="1" x14ac:dyDescent="0.25">
      <c r="A116" s="72"/>
      <c r="B116" s="73"/>
      <c r="C116" s="241"/>
      <c r="D116" s="75"/>
      <c r="E116" s="76" t="s">
        <v>35</v>
      </c>
      <c r="F116" s="491"/>
      <c r="G116" s="90"/>
      <c r="H116" s="90"/>
      <c r="I116" s="90"/>
      <c r="J116" s="74"/>
      <c r="K116" s="380"/>
      <c r="L116" s="380"/>
      <c r="M116" s="380"/>
    </row>
    <row r="117" spans="1:13" ht="18.75" customHeight="1" x14ac:dyDescent="0.25">
      <c r="A117" s="659" t="s">
        <v>448</v>
      </c>
      <c r="B117" s="659"/>
      <c r="C117" s="659"/>
      <c r="D117" s="659"/>
      <c r="E117" s="659"/>
      <c r="F117" s="659"/>
      <c r="G117" s="659"/>
      <c r="H117" s="659"/>
      <c r="I117" s="659"/>
      <c r="J117" s="659"/>
      <c r="K117" s="358"/>
      <c r="L117" s="275"/>
      <c r="M117" s="275"/>
    </row>
    <row r="118" spans="1:13" ht="30.75" customHeight="1" x14ac:dyDescent="0.25">
      <c r="A118" s="241" t="s">
        <v>150</v>
      </c>
      <c r="B118" s="241" t="s">
        <v>154</v>
      </c>
      <c r="C118" s="241" t="s">
        <v>150</v>
      </c>
      <c r="D118" s="240" t="s">
        <v>576</v>
      </c>
      <c r="E118" s="240" t="s">
        <v>1</v>
      </c>
      <c r="F118" s="242">
        <v>0</v>
      </c>
      <c r="G118" s="242">
        <v>0</v>
      </c>
      <c r="H118" s="242">
        <v>70</v>
      </c>
      <c r="I118" s="242">
        <v>70</v>
      </c>
      <c r="J118" s="240" t="s">
        <v>193</v>
      </c>
      <c r="K118" s="243"/>
      <c r="L118" s="243">
        <v>1</v>
      </c>
      <c r="M118" s="243">
        <v>1</v>
      </c>
    </row>
    <row r="119" spans="1:13" ht="34.5" customHeight="1" x14ac:dyDescent="0.25">
      <c r="A119" s="241" t="s">
        <v>150</v>
      </c>
      <c r="B119" s="241" t="s">
        <v>154</v>
      </c>
      <c r="C119" s="241" t="s">
        <v>151</v>
      </c>
      <c r="D119" s="240" t="s">
        <v>28</v>
      </c>
      <c r="E119" s="240" t="s">
        <v>1</v>
      </c>
      <c r="F119" s="242">
        <v>65.8</v>
      </c>
      <c r="G119" s="242">
        <v>50</v>
      </c>
      <c r="H119" s="242">
        <v>50</v>
      </c>
      <c r="I119" s="242">
        <v>50</v>
      </c>
      <c r="J119" s="166" t="s">
        <v>50</v>
      </c>
      <c r="K119" s="243">
        <v>6</v>
      </c>
      <c r="L119" s="243">
        <v>6</v>
      </c>
      <c r="M119" s="243">
        <v>6</v>
      </c>
    </row>
    <row r="120" spans="1:13" ht="26.25" customHeight="1" x14ac:dyDescent="0.25">
      <c r="A120" s="602" t="s">
        <v>150</v>
      </c>
      <c r="B120" s="602" t="s">
        <v>154</v>
      </c>
      <c r="C120" s="602" t="s">
        <v>152</v>
      </c>
      <c r="D120" s="638" t="s">
        <v>346</v>
      </c>
      <c r="E120" s="240" t="s">
        <v>1</v>
      </c>
      <c r="F120" s="197">
        <v>49.4</v>
      </c>
      <c r="G120" s="197">
        <v>0</v>
      </c>
      <c r="H120" s="197">
        <v>50</v>
      </c>
      <c r="I120" s="197">
        <v>50</v>
      </c>
      <c r="J120" s="638" t="s">
        <v>347</v>
      </c>
      <c r="K120" s="661" t="s">
        <v>666</v>
      </c>
      <c r="L120" s="661" t="s">
        <v>911</v>
      </c>
      <c r="M120" s="661" t="s">
        <v>666</v>
      </c>
    </row>
    <row r="121" spans="1:13" ht="23.25" customHeight="1" x14ac:dyDescent="0.25">
      <c r="A121" s="604"/>
      <c r="B121" s="604"/>
      <c r="C121" s="604"/>
      <c r="D121" s="643"/>
      <c r="E121" s="240" t="s">
        <v>16</v>
      </c>
      <c r="F121" s="197">
        <v>151</v>
      </c>
      <c r="G121" s="197">
        <v>150</v>
      </c>
      <c r="H121" s="197">
        <v>150</v>
      </c>
      <c r="I121" s="197">
        <v>150</v>
      </c>
      <c r="J121" s="643"/>
      <c r="K121" s="662"/>
      <c r="L121" s="662"/>
      <c r="M121" s="662"/>
    </row>
    <row r="122" spans="1:13" ht="41.25" customHeight="1" x14ac:dyDescent="0.25">
      <c r="A122" s="241" t="s">
        <v>150</v>
      </c>
      <c r="B122" s="241" t="s">
        <v>154</v>
      </c>
      <c r="C122" s="241" t="s">
        <v>153</v>
      </c>
      <c r="D122" s="240" t="s">
        <v>291</v>
      </c>
      <c r="E122" s="240" t="s">
        <v>1</v>
      </c>
      <c r="F122" s="197">
        <v>4.5999999999999996</v>
      </c>
      <c r="G122" s="197">
        <v>80</v>
      </c>
      <c r="H122" s="197">
        <v>80</v>
      </c>
      <c r="I122" s="197">
        <v>80</v>
      </c>
      <c r="J122" s="166" t="s">
        <v>714</v>
      </c>
      <c r="K122" s="243">
        <v>3</v>
      </c>
      <c r="L122" s="243">
        <v>3</v>
      </c>
      <c r="M122" s="243">
        <v>3</v>
      </c>
    </row>
    <row r="123" spans="1:13" ht="17.25" customHeight="1" x14ac:dyDescent="0.25">
      <c r="A123" s="254"/>
      <c r="B123" s="254"/>
      <c r="C123" s="57"/>
      <c r="D123" s="58" t="s">
        <v>47</v>
      </c>
      <c r="E123" s="59"/>
      <c r="F123" s="126">
        <f>SUM(F118:F122)</f>
        <v>270.8</v>
      </c>
      <c r="G123" s="126">
        <f>SUM(G118:G122)</f>
        <v>280</v>
      </c>
      <c r="H123" s="126">
        <f>SUM(H118:H122)</f>
        <v>400</v>
      </c>
      <c r="I123" s="126">
        <f>SUM(I118:I122)</f>
        <v>400</v>
      </c>
      <c r="J123" s="381"/>
      <c r="K123" s="382"/>
      <c r="L123" s="381"/>
      <c r="M123" s="381"/>
    </row>
    <row r="124" spans="1:13" hidden="1" x14ac:dyDescent="0.25">
      <c r="A124" s="32"/>
      <c r="B124" s="33"/>
      <c r="C124" s="249"/>
      <c r="D124" s="28"/>
      <c r="E124" s="24" t="s">
        <v>33</v>
      </c>
      <c r="F124" s="49">
        <f>+F122+F120+F119+F118</f>
        <v>119.8</v>
      </c>
      <c r="G124" s="49">
        <f t="shared" ref="G124:I124" si="8">+G122+G120+G119+G118</f>
        <v>130</v>
      </c>
      <c r="H124" s="49">
        <f t="shared" si="8"/>
        <v>250</v>
      </c>
      <c r="I124" s="49">
        <f t="shared" si="8"/>
        <v>250</v>
      </c>
      <c r="J124" s="381"/>
      <c r="K124" s="382"/>
      <c r="L124" s="382"/>
      <c r="M124" s="382"/>
    </row>
    <row r="125" spans="1:13" hidden="1" x14ac:dyDescent="0.25">
      <c r="A125" s="32"/>
      <c r="B125" s="33"/>
      <c r="C125" s="249"/>
      <c r="D125" s="28"/>
      <c r="E125" s="24" t="s">
        <v>34</v>
      </c>
      <c r="F125" s="49"/>
      <c r="G125" s="49"/>
      <c r="H125" s="49"/>
      <c r="I125" s="49"/>
      <c r="J125" s="381"/>
      <c r="K125" s="383"/>
      <c r="L125" s="383"/>
      <c r="M125" s="383"/>
    </row>
    <row r="126" spans="1:13" hidden="1" x14ac:dyDescent="0.25">
      <c r="A126" s="32"/>
      <c r="B126" s="33"/>
      <c r="C126" s="249"/>
      <c r="D126" s="28"/>
      <c r="E126" s="24" t="s">
        <v>169</v>
      </c>
      <c r="F126" s="49"/>
      <c r="G126" s="49"/>
      <c r="H126" s="49"/>
      <c r="I126" s="49"/>
      <c r="J126" s="381"/>
      <c r="K126" s="383"/>
      <c r="L126" s="383"/>
      <c r="M126" s="383"/>
    </row>
    <row r="127" spans="1:13" hidden="1" x14ac:dyDescent="0.25">
      <c r="A127" s="32"/>
      <c r="B127" s="33"/>
      <c r="C127" s="249"/>
      <c r="D127" s="28"/>
      <c r="E127" s="24" t="s">
        <v>500</v>
      </c>
      <c r="F127" s="49">
        <v>0</v>
      </c>
      <c r="G127" s="49">
        <v>0</v>
      </c>
      <c r="H127" s="49">
        <v>0</v>
      </c>
      <c r="I127" s="49">
        <v>0</v>
      </c>
      <c r="J127" s="381"/>
      <c r="K127" s="383"/>
      <c r="L127" s="383"/>
      <c r="M127" s="383"/>
    </row>
    <row r="128" spans="1:13" hidden="1" x14ac:dyDescent="0.25">
      <c r="A128" s="32"/>
      <c r="B128" s="33"/>
      <c r="C128" s="249"/>
      <c r="D128" s="28"/>
      <c r="E128" s="39" t="s">
        <v>223</v>
      </c>
      <c r="F128" s="49">
        <f>+F121</f>
        <v>151</v>
      </c>
      <c r="G128" s="49">
        <f>+G121</f>
        <v>150</v>
      </c>
      <c r="H128" s="49">
        <f>+H121</f>
        <v>150</v>
      </c>
      <c r="I128" s="49">
        <f>+I121</f>
        <v>150</v>
      </c>
      <c r="J128" s="381"/>
      <c r="K128" s="383"/>
      <c r="L128" s="383"/>
      <c r="M128" s="383"/>
    </row>
    <row r="129" spans="1:13" hidden="1" x14ac:dyDescent="0.25">
      <c r="A129" s="32"/>
      <c r="B129" s="33"/>
      <c r="C129" s="249"/>
      <c r="D129" s="28"/>
      <c r="E129" s="24" t="s">
        <v>35</v>
      </c>
      <c r="F129" s="49"/>
      <c r="G129" s="49"/>
      <c r="H129" s="49"/>
      <c r="I129" s="49"/>
      <c r="J129" s="381"/>
      <c r="K129" s="383"/>
      <c r="L129" s="383"/>
      <c r="M129" s="383"/>
    </row>
    <row r="130" spans="1:13" ht="21" customHeight="1" x14ac:dyDescent="0.25">
      <c r="A130" s="32"/>
      <c r="B130" s="33"/>
      <c r="C130" s="249"/>
      <c r="D130" s="38" t="s">
        <v>163</v>
      </c>
      <c r="E130" s="34"/>
      <c r="F130" s="86">
        <f>+F123+F110+F91+F78+F17</f>
        <v>5686.0999999999995</v>
      </c>
      <c r="G130" s="86">
        <f>+G123+G110+G91+G78+G17</f>
        <v>7738.2</v>
      </c>
      <c r="H130" s="86">
        <f>+H123+H110+H91+H78+H17</f>
        <v>7960</v>
      </c>
      <c r="I130" s="86">
        <f>+I123+I110+I91+I78+I17</f>
        <v>8905</v>
      </c>
      <c r="J130" s="381"/>
      <c r="K130" s="384"/>
      <c r="L130" s="384"/>
      <c r="M130" s="384"/>
    </row>
    <row r="131" spans="1:13" ht="21.75" customHeight="1" x14ac:dyDescent="0.25">
      <c r="A131" s="886" t="s">
        <v>144</v>
      </c>
      <c r="B131" s="886"/>
      <c r="C131" s="886"/>
      <c r="D131" s="886"/>
      <c r="E131" s="886"/>
      <c r="F131" s="219">
        <f t="shared" ref="F131:I131" si="9">+F130</f>
        <v>5686.0999999999995</v>
      </c>
      <c r="G131" s="219">
        <f t="shared" si="9"/>
        <v>7738.2</v>
      </c>
      <c r="H131" s="219">
        <f t="shared" si="9"/>
        <v>7960</v>
      </c>
      <c r="I131" s="219">
        <f t="shared" si="9"/>
        <v>8905</v>
      </c>
      <c r="J131" s="381"/>
      <c r="K131" s="496"/>
      <c r="L131" s="368"/>
      <c r="M131" s="368"/>
    </row>
    <row r="132" spans="1:13" ht="15.75" customHeight="1" x14ac:dyDescent="0.25">
      <c r="A132" s="665" t="s">
        <v>165</v>
      </c>
      <c r="B132" s="666"/>
      <c r="C132" s="666"/>
      <c r="D132" s="666"/>
      <c r="E132" s="667"/>
      <c r="F132" s="507">
        <f>+F131-F133-F140</f>
        <v>0</v>
      </c>
      <c r="G132" s="507">
        <f t="shared" ref="G132:I132" si="10">+G131-G133-G140</f>
        <v>0</v>
      </c>
      <c r="H132" s="507">
        <f t="shared" si="10"/>
        <v>0</v>
      </c>
      <c r="I132" s="507">
        <f t="shared" si="10"/>
        <v>0</v>
      </c>
      <c r="J132" s="381"/>
      <c r="K132" s="496"/>
      <c r="L132" s="368"/>
      <c r="M132" s="368"/>
    </row>
    <row r="133" spans="1:13" ht="21.75" customHeight="1" x14ac:dyDescent="0.25">
      <c r="A133" s="877" t="s">
        <v>19</v>
      </c>
      <c r="B133" s="878"/>
      <c r="C133" s="878"/>
      <c r="D133" s="878"/>
      <c r="E133" s="879"/>
      <c r="F133" s="220">
        <f t="shared" ref="F133:I133" si="11">SUM(F134:F139)</f>
        <v>4639.7000000000007</v>
      </c>
      <c r="G133" s="220">
        <f t="shared" si="11"/>
        <v>5714.5</v>
      </c>
      <c r="H133" s="220">
        <f t="shared" si="11"/>
        <v>6516</v>
      </c>
      <c r="I133" s="220">
        <f t="shared" si="11"/>
        <v>6695</v>
      </c>
      <c r="J133" s="381"/>
      <c r="K133" s="496"/>
      <c r="L133" s="368"/>
      <c r="M133" s="368"/>
    </row>
    <row r="134" spans="1:13" ht="18.75" customHeight="1" x14ac:dyDescent="0.25">
      <c r="A134" s="668" t="s">
        <v>110</v>
      </c>
      <c r="B134" s="669"/>
      <c r="C134" s="669"/>
      <c r="D134" s="669"/>
      <c r="E134" s="670"/>
      <c r="F134" s="108">
        <f>+F124+F111+F92+F79+F18</f>
        <v>1631.4</v>
      </c>
      <c r="G134" s="108">
        <f>+G124+G111+G92+G79+G18</f>
        <v>2304.5</v>
      </c>
      <c r="H134" s="108">
        <f>+H124+H111+H92+H79+H18</f>
        <v>3266</v>
      </c>
      <c r="I134" s="108">
        <f>+I124+I111+I92+I79+I18</f>
        <v>3245</v>
      </c>
      <c r="J134" s="381"/>
      <c r="K134" s="496"/>
      <c r="L134" s="368"/>
      <c r="M134" s="368"/>
    </row>
    <row r="135" spans="1:13" ht="15" customHeight="1" x14ac:dyDescent="0.25">
      <c r="A135" s="668" t="s">
        <v>178</v>
      </c>
      <c r="B135" s="669"/>
      <c r="C135" s="669"/>
      <c r="D135" s="669"/>
      <c r="E135" s="670"/>
      <c r="F135" s="109"/>
      <c r="G135" s="109"/>
      <c r="H135" s="109"/>
      <c r="I135" s="109"/>
      <c r="J135" s="381"/>
      <c r="K135" s="496"/>
      <c r="L135" s="368"/>
      <c r="M135" s="368"/>
    </row>
    <row r="136" spans="1:13" x14ac:dyDescent="0.25">
      <c r="A136" s="668" t="s">
        <v>111</v>
      </c>
      <c r="B136" s="669"/>
      <c r="C136" s="669"/>
      <c r="D136" s="669"/>
      <c r="E136" s="670"/>
      <c r="F136" s="109"/>
      <c r="G136" s="109"/>
      <c r="H136" s="109"/>
      <c r="I136" s="109"/>
      <c r="J136" s="381"/>
      <c r="K136" s="496"/>
      <c r="L136" s="368"/>
      <c r="M136" s="368"/>
    </row>
    <row r="137" spans="1:13" x14ac:dyDescent="0.25">
      <c r="A137" s="668" t="s">
        <v>112</v>
      </c>
      <c r="B137" s="669"/>
      <c r="C137" s="669"/>
      <c r="D137" s="669"/>
      <c r="E137" s="670"/>
      <c r="F137" s="109"/>
      <c r="G137" s="109"/>
      <c r="H137" s="109"/>
      <c r="I137" s="109"/>
      <c r="J137" s="381"/>
      <c r="K137" s="496"/>
      <c r="L137" s="368"/>
      <c r="M137" s="368"/>
    </row>
    <row r="138" spans="1:13" x14ac:dyDescent="0.25">
      <c r="A138" s="668" t="s">
        <v>115</v>
      </c>
      <c r="B138" s="669"/>
      <c r="C138" s="669"/>
      <c r="D138" s="669"/>
      <c r="E138" s="670"/>
      <c r="F138" s="109">
        <f>+F127+F115+F95+F82</f>
        <v>0</v>
      </c>
      <c r="G138" s="109">
        <f>+G127+G115+G95+G82</f>
        <v>360</v>
      </c>
      <c r="H138" s="109">
        <f>+H127+H115+H95+H82</f>
        <v>0</v>
      </c>
      <c r="I138" s="109">
        <f>+I127+I115+I95+I82</f>
        <v>0</v>
      </c>
      <c r="J138" s="381"/>
      <c r="K138" s="496"/>
      <c r="L138" s="368"/>
      <c r="M138" s="368"/>
    </row>
    <row r="139" spans="1:13" ht="15.75" customHeight="1" x14ac:dyDescent="0.25">
      <c r="A139" s="668" t="s">
        <v>116</v>
      </c>
      <c r="B139" s="669"/>
      <c r="C139" s="669"/>
      <c r="D139" s="669"/>
      <c r="E139" s="670"/>
      <c r="F139" s="109">
        <f>+F112+F128</f>
        <v>3008.3</v>
      </c>
      <c r="G139" s="109">
        <f>+G112+G128</f>
        <v>3050</v>
      </c>
      <c r="H139" s="109">
        <f>+H112+H128</f>
        <v>3250</v>
      </c>
      <c r="I139" s="109">
        <f>+I112+I128</f>
        <v>3450</v>
      </c>
      <c r="J139" s="381"/>
      <c r="K139" s="496"/>
      <c r="L139" s="368"/>
      <c r="M139" s="368"/>
    </row>
    <row r="140" spans="1:13" ht="13.8" x14ac:dyDescent="0.25">
      <c r="A140" s="889" t="s">
        <v>18</v>
      </c>
      <c r="B140" s="890"/>
      <c r="C140" s="890"/>
      <c r="D140" s="890"/>
      <c r="E140" s="891"/>
      <c r="F140" s="220">
        <f t="shared" ref="F140:I140" si="12">SUM(F141:F144)</f>
        <v>1046.4000000000001</v>
      </c>
      <c r="G140" s="220">
        <f t="shared" si="12"/>
        <v>2023.6999999999998</v>
      </c>
      <c r="H140" s="220">
        <f t="shared" si="12"/>
        <v>1444</v>
      </c>
      <c r="I140" s="220">
        <f t="shared" si="12"/>
        <v>2210</v>
      </c>
      <c r="J140" s="381"/>
      <c r="K140" s="496"/>
      <c r="L140" s="368"/>
      <c r="M140" s="368"/>
    </row>
    <row r="141" spans="1:13" x14ac:dyDescent="0.25">
      <c r="A141" s="668" t="s">
        <v>113</v>
      </c>
      <c r="B141" s="669"/>
      <c r="C141" s="669"/>
      <c r="D141" s="669"/>
      <c r="E141" s="670"/>
      <c r="F141" s="109">
        <f>+F125+F113+F93+F80</f>
        <v>459</v>
      </c>
      <c r="G141" s="109">
        <f>+G125+G113+G93+G80</f>
        <v>1288.5</v>
      </c>
      <c r="H141" s="109">
        <f>+H125+H113+H93+H80</f>
        <v>824</v>
      </c>
      <c r="I141" s="109">
        <f>+I125+I113+I93+I80</f>
        <v>1536</v>
      </c>
      <c r="J141" s="381"/>
      <c r="K141" s="496"/>
      <c r="L141" s="368"/>
      <c r="M141" s="368"/>
    </row>
    <row r="142" spans="1:13" x14ac:dyDescent="0.25">
      <c r="A142" s="668" t="s">
        <v>114</v>
      </c>
      <c r="B142" s="669"/>
      <c r="C142" s="669"/>
      <c r="D142" s="669"/>
      <c r="E142" s="670"/>
      <c r="F142" s="109">
        <f>+F126+F114+F94+F84</f>
        <v>0</v>
      </c>
      <c r="G142" s="109">
        <f>+G126+G114+G94+G84</f>
        <v>0</v>
      </c>
      <c r="H142" s="109">
        <f>+H126+H114+H94+H84</f>
        <v>0</v>
      </c>
      <c r="I142" s="109">
        <f>+I126+I114+I94+I84</f>
        <v>0</v>
      </c>
      <c r="J142" s="381"/>
      <c r="K142" s="496"/>
      <c r="L142" s="368"/>
      <c r="M142" s="368"/>
    </row>
    <row r="143" spans="1:13" ht="13.5" customHeight="1" x14ac:dyDescent="0.25">
      <c r="A143" s="668" t="s">
        <v>117</v>
      </c>
      <c r="B143" s="669"/>
      <c r="C143" s="669"/>
      <c r="D143" s="669"/>
      <c r="E143" s="670"/>
      <c r="F143" s="109">
        <f>+F129+F116+F96+F81</f>
        <v>587.4</v>
      </c>
      <c r="G143" s="109">
        <f>+G129+G116+G96+G81</f>
        <v>735.19999999999993</v>
      </c>
      <c r="H143" s="109">
        <f>+H129+H116+H96+H81</f>
        <v>620</v>
      </c>
      <c r="I143" s="109">
        <f>+I129+I116+I96+I81</f>
        <v>674</v>
      </c>
      <c r="J143" s="381"/>
      <c r="K143" s="496"/>
      <c r="L143" s="368"/>
      <c r="M143" s="368"/>
    </row>
    <row r="144" spans="1:13" x14ac:dyDescent="0.25">
      <c r="A144" s="668" t="s">
        <v>118</v>
      </c>
      <c r="B144" s="669"/>
      <c r="C144" s="669"/>
      <c r="D144" s="669"/>
      <c r="E144" s="670"/>
      <c r="F144" s="109"/>
      <c r="G144" s="47"/>
      <c r="H144" s="47"/>
      <c r="I144" s="47"/>
      <c r="J144" s="381"/>
      <c r="K144" s="497"/>
      <c r="L144" s="25"/>
      <c r="M144" s="25"/>
    </row>
  </sheetData>
  <autoFilter ref="A8:M144"/>
  <mergeCells count="157">
    <mergeCell ref="L34:L35"/>
    <mergeCell ref="M34:M35"/>
    <mergeCell ref="J34:J35"/>
    <mergeCell ref="C34:C35"/>
    <mergeCell ref="B34:B35"/>
    <mergeCell ref="A34:A35"/>
    <mergeCell ref="J48:J49"/>
    <mergeCell ref="K48:K49"/>
    <mergeCell ref="L48:L49"/>
    <mergeCell ref="M48:M49"/>
    <mergeCell ref="D44:D46"/>
    <mergeCell ref="J44:J46"/>
    <mergeCell ref="M102:M104"/>
    <mergeCell ref="D54:D55"/>
    <mergeCell ref="C54:C55"/>
    <mergeCell ref="B54:B55"/>
    <mergeCell ref="A54:A55"/>
    <mergeCell ref="K54:K55"/>
    <mergeCell ref="M54:M55"/>
    <mergeCell ref="A102:A104"/>
    <mergeCell ref="B87:B89"/>
    <mergeCell ref="A85:J85"/>
    <mergeCell ref="C87:C89"/>
    <mergeCell ref="C78:E78"/>
    <mergeCell ref="A97:J97"/>
    <mergeCell ref="K87:K89"/>
    <mergeCell ref="L87:L89"/>
    <mergeCell ref="M87:M89"/>
    <mergeCell ref="L60:L62"/>
    <mergeCell ref="M60:M62"/>
    <mergeCell ref="L54:L55"/>
    <mergeCell ref="D100:D101"/>
    <mergeCell ref="C100:C101"/>
    <mergeCell ref="B100:B101"/>
    <mergeCell ref="A100:A101"/>
    <mergeCell ref="J100:J101"/>
    <mergeCell ref="E4:E8"/>
    <mergeCell ref="F4:F8"/>
    <mergeCell ref="K102:K104"/>
    <mergeCell ref="B4:B8"/>
    <mergeCell ref="A10:J10"/>
    <mergeCell ref="J22:J24"/>
    <mergeCell ref="A22:A24"/>
    <mergeCell ref="D22:D24"/>
    <mergeCell ref="B22:B24"/>
    <mergeCell ref="C25:C27"/>
    <mergeCell ref="B36:B37"/>
    <mergeCell ref="J36:J37"/>
    <mergeCell ref="A28:A30"/>
    <mergeCell ref="C28:C30"/>
    <mergeCell ref="D28:D30"/>
    <mergeCell ref="B44:B46"/>
    <mergeCell ref="B31:B33"/>
    <mergeCell ref="A44:A46"/>
    <mergeCell ref="A87:A89"/>
    <mergeCell ref="J54:J55"/>
    <mergeCell ref="J87:J89"/>
    <mergeCell ref="D87:D89"/>
    <mergeCell ref="D48:D49"/>
    <mergeCell ref="C48:C49"/>
    <mergeCell ref="C22:C24"/>
    <mergeCell ref="A25:A27"/>
    <mergeCell ref="B25:B27"/>
    <mergeCell ref="K1:M1"/>
    <mergeCell ref="A2:M2"/>
    <mergeCell ref="D25:D27"/>
    <mergeCell ref="I4:I8"/>
    <mergeCell ref="G4:G8"/>
    <mergeCell ref="J5:J8"/>
    <mergeCell ref="M22:M24"/>
    <mergeCell ref="K22:K24"/>
    <mergeCell ref="K25:K27"/>
    <mergeCell ref="K6:K8"/>
    <mergeCell ref="M25:M27"/>
    <mergeCell ref="J3:M3"/>
    <mergeCell ref="H4:H8"/>
    <mergeCell ref="L6:L8"/>
    <mergeCell ref="L22:L24"/>
    <mergeCell ref="L25:L27"/>
    <mergeCell ref="A20:J20"/>
    <mergeCell ref="J25:J27"/>
    <mergeCell ref="J4:M4"/>
    <mergeCell ref="M6:M8"/>
    <mergeCell ref="A9:J9"/>
    <mergeCell ref="A144:E144"/>
    <mergeCell ref="A134:E134"/>
    <mergeCell ref="A135:E135"/>
    <mergeCell ref="A142:E142"/>
    <mergeCell ref="A141:E141"/>
    <mergeCell ref="A140:E140"/>
    <mergeCell ref="A143:E143"/>
    <mergeCell ref="A139:E139"/>
    <mergeCell ref="A138:E138"/>
    <mergeCell ref="A137:E137"/>
    <mergeCell ref="A136:E136"/>
    <mergeCell ref="A133:E133"/>
    <mergeCell ref="L102:L104"/>
    <mergeCell ref="L107:L108"/>
    <mergeCell ref="C102:C104"/>
    <mergeCell ref="D102:D104"/>
    <mergeCell ref="J102:J104"/>
    <mergeCell ref="B102:B104"/>
    <mergeCell ref="C120:C121"/>
    <mergeCell ref="B120:B121"/>
    <mergeCell ref="A120:A121"/>
    <mergeCell ref="J120:J121"/>
    <mergeCell ref="B107:B108"/>
    <mergeCell ref="A107:A108"/>
    <mergeCell ref="A131:E131"/>
    <mergeCell ref="D120:D121"/>
    <mergeCell ref="A132:E132"/>
    <mergeCell ref="K107:K108"/>
    <mergeCell ref="A117:J117"/>
    <mergeCell ref="D107:D108"/>
    <mergeCell ref="C107:C108"/>
    <mergeCell ref="J107:J108"/>
    <mergeCell ref="K120:K121"/>
    <mergeCell ref="L120:L121"/>
    <mergeCell ref="C31:C33"/>
    <mergeCell ref="K28:K30"/>
    <mergeCell ref="D31:D33"/>
    <mergeCell ref="J28:J30"/>
    <mergeCell ref="C36:C37"/>
    <mergeCell ref="C60:C62"/>
    <mergeCell ref="B60:B62"/>
    <mergeCell ref="A60:A62"/>
    <mergeCell ref="D60:D62"/>
    <mergeCell ref="J60:J62"/>
    <mergeCell ref="K60:K62"/>
    <mergeCell ref="D34:D35"/>
    <mergeCell ref="B48:B49"/>
    <mergeCell ref="A48:A49"/>
    <mergeCell ref="K34:K35"/>
    <mergeCell ref="M120:M121"/>
    <mergeCell ref="K100:K101"/>
    <mergeCell ref="L100:L101"/>
    <mergeCell ref="M100:M101"/>
    <mergeCell ref="D4:D8"/>
    <mergeCell ref="A4:A8"/>
    <mergeCell ref="C4:C8"/>
    <mergeCell ref="A11:M11"/>
    <mergeCell ref="K36:K37"/>
    <mergeCell ref="K44:K46"/>
    <mergeCell ref="C17:E17"/>
    <mergeCell ref="K31:K33"/>
    <mergeCell ref="M31:M33"/>
    <mergeCell ref="L28:L30"/>
    <mergeCell ref="L31:L33"/>
    <mergeCell ref="L36:L37"/>
    <mergeCell ref="M28:M30"/>
    <mergeCell ref="M36:M37"/>
    <mergeCell ref="C44:C46"/>
    <mergeCell ref="J31:J33"/>
    <mergeCell ref="D36:D37"/>
    <mergeCell ref="A36:A37"/>
    <mergeCell ref="A31:A33"/>
    <mergeCell ref="B28:B30"/>
  </mergeCells>
  <phoneticPr fontId="15" type="noConversion"/>
  <pageMargins left="0.19685039370078741" right="0.19685039370078741" top="0.51181102362204722" bottom="0.19685039370078741" header="0" footer="0"/>
  <pageSetup paperSize="9" scale="9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67"/>
  <sheetViews>
    <sheetView zoomScale="85" zoomScaleNormal="85" workbookViewId="0">
      <pane ySplit="8" topLeftCell="A9" activePane="bottomLeft" state="frozen"/>
      <selection activeCell="F27" sqref="F27"/>
      <selection pane="bottomLeft" activeCell="H4" sqref="H4:H8"/>
    </sheetView>
  </sheetViews>
  <sheetFormatPr defaultColWidth="9.109375" defaultRowHeight="13.2" x14ac:dyDescent="0.25"/>
  <cols>
    <col min="1" max="1" width="3.109375" style="546" customWidth="1"/>
    <col min="2" max="2" width="3.5546875" style="546" customWidth="1"/>
    <col min="3" max="3" width="4" style="546" customWidth="1"/>
    <col min="4" max="4" width="39.109375" style="552" customWidth="1"/>
    <col min="5" max="5" width="7" style="552" customWidth="1"/>
    <col min="6" max="9" width="12.33203125" style="552" customWidth="1"/>
    <col min="10" max="10" width="29.33203125" style="514" customWidth="1"/>
    <col min="11" max="13" width="5.6640625" style="546" customWidth="1"/>
    <col min="14" max="16384" width="9.109375" style="134"/>
  </cols>
  <sheetData>
    <row r="1" spans="1:13" ht="15.75" customHeight="1" x14ac:dyDescent="0.25">
      <c r="K1" s="865" t="s">
        <v>898</v>
      </c>
      <c r="L1" s="865"/>
      <c r="M1" s="865"/>
    </row>
    <row r="2" spans="1:13" ht="20.25" customHeight="1" x14ac:dyDescent="0.3">
      <c r="A2" s="922" t="s">
        <v>739</v>
      </c>
      <c r="B2" s="922"/>
      <c r="C2" s="922"/>
      <c r="D2" s="922"/>
      <c r="E2" s="922"/>
      <c r="F2" s="922"/>
      <c r="G2" s="922"/>
      <c r="H2" s="922"/>
      <c r="I2" s="922"/>
      <c r="J2" s="922"/>
    </row>
    <row r="3" spans="1:13" ht="15" customHeight="1" x14ac:dyDescent="0.25">
      <c r="A3" s="553"/>
      <c r="B3" s="553"/>
      <c r="C3" s="553"/>
      <c r="D3" s="554"/>
      <c r="E3" s="555"/>
      <c r="F3" s="555"/>
      <c r="G3" s="555"/>
      <c r="H3" s="555"/>
      <c r="I3" s="555"/>
      <c r="J3" s="868" t="s">
        <v>239</v>
      </c>
      <c r="K3" s="868"/>
      <c r="L3" s="868"/>
      <c r="M3" s="868"/>
    </row>
    <row r="4" spans="1:13" ht="15" customHeight="1" x14ac:dyDescent="0.25">
      <c r="A4" s="845" t="s">
        <v>136</v>
      </c>
      <c r="B4" s="845" t="s">
        <v>137</v>
      </c>
      <c r="C4" s="845" t="s">
        <v>138</v>
      </c>
      <c r="D4" s="923" t="s">
        <v>139</v>
      </c>
      <c r="E4" s="845" t="s">
        <v>135</v>
      </c>
      <c r="F4" s="851" t="s">
        <v>892</v>
      </c>
      <c r="G4" s="851" t="s">
        <v>515</v>
      </c>
      <c r="H4" s="851" t="s">
        <v>561</v>
      </c>
      <c r="I4" s="851" t="s">
        <v>730</v>
      </c>
      <c r="J4" s="851" t="s">
        <v>140</v>
      </c>
      <c r="K4" s="851"/>
      <c r="L4" s="851"/>
      <c r="M4" s="851"/>
    </row>
    <row r="5" spans="1:13" ht="14.25" hidden="1" customHeight="1" x14ac:dyDescent="0.25">
      <c r="A5" s="845"/>
      <c r="B5" s="845"/>
      <c r="C5" s="845"/>
      <c r="D5" s="923"/>
      <c r="E5" s="845"/>
      <c r="F5" s="851"/>
      <c r="G5" s="851"/>
      <c r="H5" s="851"/>
      <c r="I5" s="851"/>
      <c r="J5" s="851" t="s">
        <v>141</v>
      </c>
      <c r="K5" s="517"/>
      <c r="L5" s="517"/>
      <c r="M5" s="517"/>
    </row>
    <row r="6" spans="1:13" ht="21.75" customHeight="1" x14ac:dyDescent="0.25">
      <c r="A6" s="845"/>
      <c r="B6" s="845"/>
      <c r="C6" s="845"/>
      <c r="D6" s="923"/>
      <c r="E6" s="845"/>
      <c r="F6" s="851"/>
      <c r="G6" s="851"/>
      <c r="H6" s="851"/>
      <c r="I6" s="851"/>
      <c r="J6" s="851"/>
      <c r="K6" s="866" t="s">
        <v>516</v>
      </c>
      <c r="L6" s="866" t="s">
        <v>562</v>
      </c>
      <c r="M6" s="866" t="s">
        <v>731</v>
      </c>
    </row>
    <row r="7" spans="1:13" ht="64.5" customHeight="1" x14ac:dyDescent="0.25">
      <c r="A7" s="845"/>
      <c r="B7" s="845"/>
      <c r="C7" s="845"/>
      <c r="D7" s="923"/>
      <c r="E7" s="845"/>
      <c r="F7" s="851"/>
      <c r="G7" s="851"/>
      <c r="H7" s="851"/>
      <c r="I7" s="851"/>
      <c r="J7" s="851"/>
      <c r="K7" s="866"/>
      <c r="L7" s="866"/>
      <c r="M7" s="866"/>
    </row>
    <row r="8" spans="1:13" ht="24.75" customHeight="1" x14ac:dyDescent="0.25">
      <c r="A8" s="845"/>
      <c r="B8" s="845"/>
      <c r="C8" s="845"/>
      <c r="D8" s="923"/>
      <c r="E8" s="845"/>
      <c r="F8" s="851"/>
      <c r="G8" s="851"/>
      <c r="H8" s="851"/>
      <c r="I8" s="851"/>
      <c r="J8" s="851"/>
      <c r="K8" s="866"/>
      <c r="L8" s="866"/>
      <c r="M8" s="866"/>
    </row>
    <row r="9" spans="1:13" ht="23.25" customHeight="1" x14ac:dyDescent="0.25">
      <c r="A9" s="919" t="s">
        <v>263</v>
      </c>
      <c r="B9" s="919"/>
      <c r="C9" s="919"/>
      <c r="D9" s="919"/>
      <c r="E9" s="919"/>
      <c r="F9" s="919"/>
      <c r="G9" s="919"/>
      <c r="H9" s="919"/>
      <c r="I9" s="919"/>
      <c r="J9" s="919"/>
      <c r="K9" s="518"/>
      <c r="L9" s="518"/>
      <c r="M9" s="518"/>
    </row>
    <row r="10" spans="1:13" ht="20.25" customHeight="1" x14ac:dyDescent="0.25">
      <c r="A10" s="556" t="s">
        <v>150</v>
      </c>
      <c r="B10" s="913" t="s">
        <v>82</v>
      </c>
      <c r="C10" s="913"/>
      <c r="D10" s="913"/>
      <c r="E10" s="913"/>
      <c r="F10" s="913"/>
      <c r="G10" s="913"/>
      <c r="H10" s="913"/>
      <c r="I10" s="913"/>
      <c r="J10" s="913"/>
      <c r="K10" s="558"/>
      <c r="L10" s="558"/>
      <c r="M10" s="558"/>
    </row>
    <row r="11" spans="1:13" ht="18" customHeight="1" x14ac:dyDescent="0.25">
      <c r="A11" s="556" t="s">
        <v>150</v>
      </c>
      <c r="B11" s="559" t="s">
        <v>150</v>
      </c>
      <c r="C11" s="913" t="s">
        <v>83</v>
      </c>
      <c r="D11" s="913"/>
      <c r="E11" s="913"/>
      <c r="F11" s="913"/>
      <c r="G11" s="913"/>
      <c r="H11" s="913"/>
      <c r="I11" s="913"/>
      <c r="J11" s="913"/>
      <c r="K11" s="558"/>
      <c r="L11" s="558"/>
      <c r="M11" s="558"/>
    </row>
    <row r="12" spans="1:13" ht="24.75" customHeight="1" x14ac:dyDescent="0.25">
      <c r="A12" s="914" t="s">
        <v>150</v>
      </c>
      <c r="B12" s="914" t="s">
        <v>150</v>
      </c>
      <c r="C12" s="914" t="s">
        <v>150</v>
      </c>
      <c r="D12" s="916" t="s">
        <v>171</v>
      </c>
      <c r="E12" s="526" t="s">
        <v>162</v>
      </c>
      <c r="F12" s="451">
        <v>69.099999999999994</v>
      </c>
      <c r="G12" s="451">
        <v>78.599999999999994</v>
      </c>
      <c r="H12" s="451">
        <v>75</v>
      </c>
      <c r="I12" s="451">
        <v>75</v>
      </c>
      <c r="J12" s="855" t="s">
        <v>229</v>
      </c>
      <c r="K12" s="839">
        <v>5</v>
      </c>
      <c r="L12" s="839">
        <v>5</v>
      </c>
      <c r="M12" s="839">
        <v>5</v>
      </c>
    </row>
    <row r="13" spans="1:13" ht="24.75" customHeight="1" x14ac:dyDescent="0.25">
      <c r="A13" s="915"/>
      <c r="B13" s="915"/>
      <c r="C13" s="915"/>
      <c r="D13" s="917"/>
      <c r="E13" s="526" t="s">
        <v>17</v>
      </c>
      <c r="F13" s="451">
        <v>8.1999999999999993</v>
      </c>
      <c r="G13" s="451">
        <v>7.2</v>
      </c>
      <c r="H13" s="451">
        <v>0</v>
      </c>
      <c r="I13" s="451">
        <v>0</v>
      </c>
      <c r="J13" s="857"/>
      <c r="K13" s="841"/>
      <c r="L13" s="841"/>
      <c r="M13" s="841"/>
    </row>
    <row r="14" spans="1:13" ht="60.75" customHeight="1" x14ac:dyDescent="0.25">
      <c r="A14" s="561" t="s">
        <v>150</v>
      </c>
      <c r="B14" s="561" t="s">
        <v>150</v>
      </c>
      <c r="C14" s="561" t="s">
        <v>151</v>
      </c>
      <c r="D14" s="449" t="s">
        <v>499</v>
      </c>
      <c r="E14" s="526" t="s">
        <v>162</v>
      </c>
      <c r="F14" s="451">
        <v>64.3</v>
      </c>
      <c r="G14" s="451">
        <v>37.200000000000003</v>
      </c>
      <c r="H14" s="451">
        <v>90</v>
      </c>
      <c r="I14" s="451">
        <v>90</v>
      </c>
      <c r="J14" s="526" t="s">
        <v>197</v>
      </c>
      <c r="K14" s="522">
        <v>5</v>
      </c>
      <c r="L14" s="522">
        <v>6</v>
      </c>
      <c r="M14" s="522">
        <v>6</v>
      </c>
    </row>
    <row r="15" spans="1:13" ht="55.5" customHeight="1" x14ac:dyDescent="0.25">
      <c r="A15" s="561" t="s">
        <v>150</v>
      </c>
      <c r="B15" s="561" t="s">
        <v>150</v>
      </c>
      <c r="C15" s="561" t="s">
        <v>152</v>
      </c>
      <c r="D15" s="449" t="s">
        <v>479</v>
      </c>
      <c r="E15" s="526" t="s">
        <v>162</v>
      </c>
      <c r="F15" s="451">
        <v>25.5</v>
      </c>
      <c r="G15" s="451">
        <v>25.5</v>
      </c>
      <c r="H15" s="451">
        <v>25.5</v>
      </c>
      <c r="I15" s="451">
        <v>25.5</v>
      </c>
      <c r="J15" s="526" t="s">
        <v>478</v>
      </c>
      <c r="K15" s="522">
        <v>5</v>
      </c>
      <c r="L15" s="522">
        <v>5</v>
      </c>
      <c r="M15" s="522">
        <v>5</v>
      </c>
    </row>
    <row r="16" spans="1:13" ht="80.25" customHeight="1" x14ac:dyDescent="0.25">
      <c r="A16" s="561" t="s">
        <v>150</v>
      </c>
      <c r="B16" s="561" t="s">
        <v>150</v>
      </c>
      <c r="C16" s="561" t="s">
        <v>153</v>
      </c>
      <c r="D16" s="449" t="s">
        <v>149</v>
      </c>
      <c r="E16" s="526" t="s">
        <v>162</v>
      </c>
      <c r="F16" s="451">
        <v>102</v>
      </c>
      <c r="G16" s="451">
        <v>105.3</v>
      </c>
      <c r="H16" s="451">
        <v>110</v>
      </c>
      <c r="I16" s="451">
        <v>110</v>
      </c>
      <c r="J16" s="526" t="s">
        <v>715</v>
      </c>
      <c r="K16" s="522">
        <v>11</v>
      </c>
      <c r="L16" s="522">
        <v>11</v>
      </c>
      <c r="M16" s="522">
        <v>11</v>
      </c>
    </row>
    <row r="17" spans="1:13" ht="18" customHeight="1" x14ac:dyDescent="0.25">
      <c r="A17" s="562" t="s">
        <v>150</v>
      </c>
      <c r="B17" s="562" t="s">
        <v>150</v>
      </c>
      <c r="C17" s="906" t="s">
        <v>195</v>
      </c>
      <c r="D17" s="906"/>
      <c r="E17" s="906"/>
      <c r="F17" s="540">
        <f t="shared" ref="F17:I17" si="0">SUM(F12:F16)</f>
        <v>269.10000000000002</v>
      </c>
      <c r="G17" s="540">
        <f t="shared" si="0"/>
        <v>253.8</v>
      </c>
      <c r="H17" s="540">
        <f t="shared" si="0"/>
        <v>300.5</v>
      </c>
      <c r="I17" s="540">
        <f t="shared" si="0"/>
        <v>300.5</v>
      </c>
      <c r="J17" s="526"/>
      <c r="K17" s="527"/>
      <c r="L17" s="527"/>
      <c r="M17" s="527"/>
    </row>
    <row r="18" spans="1:13" s="135" customFormat="1" ht="15.75" customHeight="1" x14ac:dyDescent="0.25">
      <c r="A18" s="556" t="s">
        <v>150</v>
      </c>
      <c r="B18" s="556" t="s">
        <v>151</v>
      </c>
      <c r="C18" s="920" t="s">
        <v>194</v>
      </c>
      <c r="D18" s="920"/>
      <c r="E18" s="920"/>
      <c r="F18" s="563"/>
      <c r="G18" s="563"/>
      <c r="H18" s="563"/>
      <c r="I18" s="563"/>
      <c r="J18" s="557"/>
      <c r="K18" s="519"/>
      <c r="L18" s="519"/>
      <c r="M18" s="519"/>
    </row>
    <row r="19" spans="1:13" ht="47.25" customHeight="1" x14ac:dyDescent="0.25">
      <c r="A19" s="452" t="s">
        <v>150</v>
      </c>
      <c r="B19" s="452" t="s">
        <v>151</v>
      </c>
      <c r="C19" s="452" t="s">
        <v>150</v>
      </c>
      <c r="D19" s="449" t="s">
        <v>69</v>
      </c>
      <c r="E19" s="526" t="s">
        <v>162</v>
      </c>
      <c r="F19" s="528">
        <v>59.4</v>
      </c>
      <c r="G19" s="528">
        <v>82.7</v>
      </c>
      <c r="H19" s="528">
        <v>80.7</v>
      </c>
      <c r="I19" s="528">
        <v>80.7</v>
      </c>
      <c r="J19" s="526" t="s">
        <v>84</v>
      </c>
      <c r="K19" s="527">
        <v>4</v>
      </c>
      <c r="L19" s="527">
        <v>4</v>
      </c>
      <c r="M19" s="527">
        <v>4</v>
      </c>
    </row>
    <row r="20" spans="1:13" ht="16.5" customHeight="1" x14ac:dyDescent="0.25">
      <c r="A20" s="556" t="s">
        <v>150</v>
      </c>
      <c r="B20" s="556" t="s">
        <v>151</v>
      </c>
      <c r="C20" s="906" t="s">
        <v>195</v>
      </c>
      <c r="D20" s="906"/>
      <c r="E20" s="906"/>
      <c r="F20" s="564">
        <f t="shared" ref="F20:I20" si="1">+F19</f>
        <v>59.4</v>
      </c>
      <c r="G20" s="564">
        <f t="shared" si="1"/>
        <v>82.7</v>
      </c>
      <c r="H20" s="564">
        <f t="shared" si="1"/>
        <v>80.7</v>
      </c>
      <c r="I20" s="564">
        <f t="shared" si="1"/>
        <v>80.7</v>
      </c>
      <c r="J20" s="526"/>
      <c r="K20" s="527"/>
      <c r="L20" s="527"/>
      <c r="M20" s="527"/>
    </row>
    <row r="21" spans="1:13" ht="18.75" customHeight="1" x14ac:dyDescent="0.25">
      <c r="A21" s="556" t="s">
        <v>150</v>
      </c>
      <c r="B21" s="556" t="s">
        <v>152</v>
      </c>
      <c r="C21" s="924" t="s">
        <v>514</v>
      </c>
      <c r="D21" s="925"/>
      <c r="E21" s="925"/>
      <c r="F21" s="925"/>
      <c r="G21" s="925"/>
      <c r="H21" s="925"/>
      <c r="I21" s="925"/>
      <c r="J21" s="926"/>
      <c r="K21" s="527"/>
      <c r="L21" s="527"/>
      <c r="M21" s="527"/>
    </row>
    <row r="22" spans="1:13" ht="33" customHeight="1" x14ac:dyDescent="0.25">
      <c r="A22" s="560" t="s">
        <v>150</v>
      </c>
      <c r="B22" s="560" t="s">
        <v>152</v>
      </c>
      <c r="C22" s="560" t="s">
        <v>150</v>
      </c>
      <c r="D22" s="538" t="s">
        <v>538</v>
      </c>
      <c r="E22" s="521" t="s">
        <v>162</v>
      </c>
      <c r="F22" s="528">
        <v>6</v>
      </c>
      <c r="G22" s="528">
        <v>6</v>
      </c>
      <c r="H22" s="528">
        <v>8</v>
      </c>
      <c r="I22" s="528">
        <v>8</v>
      </c>
      <c r="J22" s="520" t="s">
        <v>468</v>
      </c>
      <c r="K22" s="565">
        <v>7</v>
      </c>
      <c r="L22" s="565">
        <v>7</v>
      </c>
      <c r="M22" s="565">
        <v>7</v>
      </c>
    </row>
    <row r="23" spans="1:13" ht="33.75" customHeight="1" x14ac:dyDescent="0.25">
      <c r="A23" s="452" t="s">
        <v>150</v>
      </c>
      <c r="B23" s="452" t="s">
        <v>152</v>
      </c>
      <c r="C23" s="452" t="s">
        <v>151</v>
      </c>
      <c r="D23" s="503" t="s">
        <v>172</v>
      </c>
      <c r="E23" s="526" t="s">
        <v>162</v>
      </c>
      <c r="F23" s="528">
        <v>6</v>
      </c>
      <c r="G23" s="566">
        <v>7</v>
      </c>
      <c r="H23" s="566">
        <v>7</v>
      </c>
      <c r="I23" s="566">
        <v>7</v>
      </c>
      <c r="J23" s="526" t="s">
        <v>199</v>
      </c>
      <c r="K23" s="527">
        <v>10</v>
      </c>
      <c r="L23" s="527">
        <v>10</v>
      </c>
      <c r="M23" s="527">
        <v>10</v>
      </c>
    </row>
    <row r="24" spans="1:13" ht="33.75" customHeight="1" x14ac:dyDescent="0.25">
      <c r="A24" s="452" t="s">
        <v>150</v>
      </c>
      <c r="B24" s="452" t="s">
        <v>152</v>
      </c>
      <c r="C24" s="452" t="s">
        <v>152</v>
      </c>
      <c r="D24" s="503" t="s">
        <v>504</v>
      </c>
      <c r="E24" s="526" t="s">
        <v>162</v>
      </c>
      <c r="F24" s="528">
        <v>5.9</v>
      </c>
      <c r="G24" s="566">
        <v>8.5</v>
      </c>
      <c r="H24" s="566">
        <v>8.5</v>
      </c>
      <c r="I24" s="566">
        <v>8.5</v>
      </c>
      <c r="J24" s="526" t="s">
        <v>198</v>
      </c>
      <c r="K24" s="527">
        <v>4</v>
      </c>
      <c r="L24" s="527">
        <v>4</v>
      </c>
      <c r="M24" s="527">
        <v>4</v>
      </c>
    </row>
    <row r="25" spans="1:13" x14ac:dyDescent="0.25">
      <c r="A25" s="556" t="s">
        <v>150</v>
      </c>
      <c r="B25" s="556" t="s">
        <v>151</v>
      </c>
      <c r="C25" s="906" t="s">
        <v>195</v>
      </c>
      <c r="D25" s="906"/>
      <c r="E25" s="906"/>
      <c r="F25" s="564">
        <f>SUM(F22:F24)</f>
        <v>17.899999999999999</v>
      </c>
      <c r="G25" s="564">
        <f t="shared" ref="G25:I25" si="2">SUM(G22:G24)</f>
        <v>21.5</v>
      </c>
      <c r="H25" s="564">
        <f t="shared" si="2"/>
        <v>23.5</v>
      </c>
      <c r="I25" s="564">
        <f t="shared" si="2"/>
        <v>23.5</v>
      </c>
      <c r="J25" s="526"/>
      <c r="K25" s="527"/>
      <c r="L25" s="527"/>
      <c r="M25" s="527"/>
    </row>
    <row r="26" spans="1:13" ht="16.5" customHeight="1" x14ac:dyDescent="0.25">
      <c r="A26" s="556" t="s">
        <v>150</v>
      </c>
      <c r="B26" s="906" t="s">
        <v>143</v>
      </c>
      <c r="C26" s="906"/>
      <c r="D26" s="906"/>
      <c r="E26" s="906"/>
      <c r="F26" s="564">
        <f>+F25+F20+F17</f>
        <v>346.40000000000003</v>
      </c>
      <c r="G26" s="564">
        <f t="shared" ref="G26:I26" si="3">+G25+G20+G17</f>
        <v>358</v>
      </c>
      <c r="H26" s="564">
        <f t="shared" si="3"/>
        <v>404.7</v>
      </c>
      <c r="I26" s="564">
        <f t="shared" si="3"/>
        <v>404.7</v>
      </c>
      <c r="J26" s="526"/>
      <c r="K26" s="527"/>
      <c r="L26" s="527"/>
      <c r="M26" s="527"/>
    </row>
    <row r="27" spans="1:13" ht="18.75" customHeight="1" x14ac:dyDescent="0.25">
      <c r="A27" s="556" t="s">
        <v>151</v>
      </c>
      <c r="B27" s="913" t="s">
        <v>392</v>
      </c>
      <c r="C27" s="913"/>
      <c r="D27" s="913"/>
      <c r="E27" s="913"/>
      <c r="F27" s="913"/>
      <c r="G27" s="913"/>
      <c r="H27" s="913"/>
      <c r="I27" s="913"/>
      <c r="J27" s="913"/>
      <c r="K27" s="519"/>
      <c r="L27" s="519"/>
      <c r="M27" s="519"/>
    </row>
    <row r="28" spans="1:13" ht="19.5" customHeight="1" x14ac:dyDescent="0.25">
      <c r="A28" s="556" t="s">
        <v>151</v>
      </c>
      <c r="B28" s="556" t="s">
        <v>150</v>
      </c>
      <c r="C28" s="913" t="s">
        <v>85</v>
      </c>
      <c r="D28" s="913"/>
      <c r="E28" s="913"/>
      <c r="F28" s="913"/>
      <c r="G28" s="913"/>
      <c r="H28" s="913"/>
      <c r="I28" s="913"/>
      <c r="J28" s="913"/>
      <c r="K28" s="519"/>
      <c r="L28" s="519"/>
      <c r="M28" s="519"/>
    </row>
    <row r="29" spans="1:13" ht="34.5" customHeight="1" x14ac:dyDescent="0.25">
      <c r="A29" s="452" t="s">
        <v>151</v>
      </c>
      <c r="B29" s="452" t="s">
        <v>150</v>
      </c>
      <c r="C29" s="452" t="s">
        <v>150</v>
      </c>
      <c r="D29" s="449" t="s">
        <v>393</v>
      </c>
      <c r="E29" s="526" t="s">
        <v>1</v>
      </c>
      <c r="F29" s="528">
        <v>1720</v>
      </c>
      <c r="G29" s="528">
        <v>1613</v>
      </c>
      <c r="H29" s="528">
        <v>1600</v>
      </c>
      <c r="I29" s="528">
        <v>1600</v>
      </c>
      <c r="J29" s="567" t="s">
        <v>928</v>
      </c>
      <c r="K29" s="565">
        <v>14</v>
      </c>
      <c r="L29" s="565">
        <v>14</v>
      </c>
      <c r="M29" s="565">
        <v>14</v>
      </c>
    </row>
    <row r="30" spans="1:13" ht="29.25" customHeight="1" x14ac:dyDescent="0.25">
      <c r="A30" s="904" t="s">
        <v>151</v>
      </c>
      <c r="B30" s="904" t="s">
        <v>150</v>
      </c>
      <c r="C30" s="904" t="s">
        <v>151</v>
      </c>
      <c r="D30" s="918" t="s">
        <v>575</v>
      </c>
      <c r="E30" s="450" t="s">
        <v>1</v>
      </c>
      <c r="F30" s="528">
        <v>2787.2</v>
      </c>
      <c r="G30" s="528">
        <v>3321.1</v>
      </c>
      <c r="H30" s="528">
        <v>3400</v>
      </c>
      <c r="I30" s="528">
        <v>3550</v>
      </c>
      <c r="J30" s="568"/>
      <c r="K30" s="569"/>
      <c r="L30" s="569"/>
      <c r="M30" s="569"/>
    </row>
    <row r="31" spans="1:13" ht="56.25" customHeight="1" x14ac:dyDescent="0.25">
      <c r="A31" s="904"/>
      <c r="B31" s="904"/>
      <c r="C31" s="904"/>
      <c r="D31" s="918"/>
      <c r="E31" s="450" t="s">
        <v>21</v>
      </c>
      <c r="F31" s="528">
        <v>6.3</v>
      </c>
      <c r="G31" s="528">
        <v>10.199999999999999</v>
      </c>
      <c r="H31" s="528">
        <v>10.199999999999999</v>
      </c>
      <c r="I31" s="528">
        <v>10.199999999999999</v>
      </c>
      <c r="J31" s="568"/>
      <c r="K31" s="569"/>
      <c r="L31" s="569"/>
      <c r="M31" s="569"/>
    </row>
    <row r="32" spans="1:13" ht="33" customHeight="1" x14ac:dyDescent="0.25">
      <c r="A32" s="452" t="s">
        <v>151</v>
      </c>
      <c r="B32" s="452" t="s">
        <v>150</v>
      </c>
      <c r="C32" s="452" t="s">
        <v>152</v>
      </c>
      <c r="D32" s="450" t="s">
        <v>330</v>
      </c>
      <c r="E32" s="450" t="s">
        <v>1</v>
      </c>
      <c r="F32" s="528">
        <v>229.8</v>
      </c>
      <c r="G32" s="528">
        <v>230</v>
      </c>
      <c r="H32" s="528">
        <v>230</v>
      </c>
      <c r="I32" s="528">
        <v>230</v>
      </c>
      <c r="J32" s="529" t="s">
        <v>331</v>
      </c>
      <c r="K32" s="527" t="s">
        <v>618</v>
      </c>
      <c r="L32" s="527" t="s">
        <v>618</v>
      </c>
      <c r="M32" s="527" t="s">
        <v>618</v>
      </c>
    </row>
    <row r="33" spans="1:13" ht="24.75" customHeight="1" x14ac:dyDescent="0.25">
      <c r="A33" s="904" t="s">
        <v>151</v>
      </c>
      <c r="B33" s="904" t="s">
        <v>150</v>
      </c>
      <c r="C33" s="904" t="s">
        <v>153</v>
      </c>
      <c r="D33" s="918" t="s">
        <v>228</v>
      </c>
      <c r="E33" s="526" t="s">
        <v>1</v>
      </c>
      <c r="F33" s="528">
        <v>32.5</v>
      </c>
      <c r="G33" s="528">
        <v>70</v>
      </c>
      <c r="H33" s="528">
        <v>0</v>
      </c>
      <c r="I33" s="528">
        <v>0</v>
      </c>
      <c r="J33" s="921" t="s">
        <v>390</v>
      </c>
      <c r="K33" s="836">
        <v>29</v>
      </c>
      <c r="L33" s="903"/>
      <c r="M33" s="903"/>
    </row>
    <row r="34" spans="1:13" ht="20.25" hidden="1" customHeight="1" x14ac:dyDescent="0.25">
      <c r="A34" s="904"/>
      <c r="B34" s="904"/>
      <c r="C34" s="904"/>
      <c r="D34" s="918"/>
      <c r="E34" s="526" t="s">
        <v>14</v>
      </c>
      <c r="F34" s="528">
        <v>0</v>
      </c>
      <c r="G34" s="528">
        <v>0</v>
      </c>
      <c r="H34" s="528">
        <v>0</v>
      </c>
      <c r="I34" s="528">
        <v>0</v>
      </c>
      <c r="J34" s="921"/>
      <c r="K34" s="836"/>
      <c r="L34" s="903"/>
      <c r="M34" s="903"/>
    </row>
    <row r="35" spans="1:13" ht="27" customHeight="1" x14ac:dyDescent="0.25">
      <c r="A35" s="904"/>
      <c r="B35" s="904"/>
      <c r="C35" s="904"/>
      <c r="D35" s="918"/>
      <c r="E35" s="526" t="s">
        <v>3</v>
      </c>
      <c r="F35" s="528">
        <v>184.2</v>
      </c>
      <c r="G35" s="528">
        <v>367</v>
      </c>
      <c r="H35" s="528">
        <v>0</v>
      </c>
      <c r="I35" s="528">
        <v>0</v>
      </c>
      <c r="J35" s="921"/>
      <c r="K35" s="836"/>
      <c r="L35" s="903"/>
      <c r="M35" s="903"/>
    </row>
    <row r="36" spans="1:13" ht="25.5" customHeight="1" x14ac:dyDescent="0.25">
      <c r="A36" s="914" t="s">
        <v>151</v>
      </c>
      <c r="B36" s="914" t="s">
        <v>150</v>
      </c>
      <c r="C36" s="914" t="s">
        <v>154</v>
      </c>
      <c r="D36" s="927" t="s">
        <v>716</v>
      </c>
      <c r="E36" s="526" t="s">
        <v>1</v>
      </c>
      <c r="F36" s="528">
        <v>0</v>
      </c>
      <c r="G36" s="528">
        <v>11.6</v>
      </c>
      <c r="H36" s="528">
        <v>0</v>
      </c>
      <c r="I36" s="528">
        <v>0</v>
      </c>
      <c r="J36" s="929" t="s">
        <v>672</v>
      </c>
      <c r="K36" s="504">
        <v>227</v>
      </c>
      <c r="L36" s="504"/>
      <c r="M36" s="504"/>
    </row>
    <row r="37" spans="1:13" ht="21.75" customHeight="1" x14ac:dyDescent="0.25">
      <c r="A37" s="915"/>
      <c r="B37" s="915"/>
      <c r="C37" s="915"/>
      <c r="D37" s="928"/>
      <c r="E37" s="526" t="s">
        <v>17</v>
      </c>
      <c r="F37" s="528">
        <v>0</v>
      </c>
      <c r="G37" s="528">
        <v>25</v>
      </c>
      <c r="H37" s="528">
        <v>0</v>
      </c>
      <c r="I37" s="528">
        <v>0</v>
      </c>
      <c r="J37" s="930"/>
      <c r="K37" s="505"/>
      <c r="L37" s="505"/>
      <c r="M37" s="505"/>
    </row>
    <row r="38" spans="1:13" ht="25.5" customHeight="1" x14ac:dyDescent="0.25">
      <c r="A38" s="914" t="s">
        <v>151</v>
      </c>
      <c r="B38" s="914" t="s">
        <v>150</v>
      </c>
      <c r="C38" s="914" t="s">
        <v>155</v>
      </c>
      <c r="D38" s="927" t="s">
        <v>661</v>
      </c>
      <c r="E38" s="526" t="s">
        <v>1</v>
      </c>
      <c r="F38" s="528">
        <v>0</v>
      </c>
      <c r="G38" s="528">
        <v>9.1999999999999993</v>
      </c>
      <c r="H38" s="528">
        <v>0</v>
      </c>
      <c r="I38" s="528">
        <v>0</v>
      </c>
      <c r="J38" s="929" t="s">
        <v>673</v>
      </c>
      <c r="K38" s="839">
        <v>130</v>
      </c>
      <c r="L38" s="839"/>
      <c r="M38" s="839"/>
    </row>
    <row r="39" spans="1:13" ht="25.5" customHeight="1" x14ac:dyDescent="0.25">
      <c r="A39" s="915"/>
      <c r="B39" s="915"/>
      <c r="C39" s="915"/>
      <c r="D39" s="928"/>
      <c r="E39" s="526" t="s">
        <v>17</v>
      </c>
      <c r="F39" s="528">
        <v>0</v>
      </c>
      <c r="G39" s="528">
        <v>27.9</v>
      </c>
      <c r="H39" s="528">
        <v>0</v>
      </c>
      <c r="I39" s="528">
        <v>0</v>
      </c>
      <c r="J39" s="930"/>
      <c r="K39" s="841"/>
      <c r="L39" s="841"/>
      <c r="M39" s="841"/>
    </row>
    <row r="40" spans="1:13" ht="25.5" customHeight="1" x14ac:dyDescent="0.25">
      <c r="A40" s="914" t="s">
        <v>151</v>
      </c>
      <c r="B40" s="914" t="s">
        <v>150</v>
      </c>
      <c r="C40" s="914" t="s">
        <v>156</v>
      </c>
      <c r="D40" s="927" t="s">
        <v>862</v>
      </c>
      <c r="E40" s="526" t="s">
        <v>1</v>
      </c>
      <c r="F40" s="528">
        <v>0</v>
      </c>
      <c r="G40" s="528">
        <v>7.6</v>
      </c>
      <c r="H40" s="528">
        <v>0</v>
      </c>
      <c r="I40" s="528">
        <v>0</v>
      </c>
      <c r="J40" s="929" t="s">
        <v>667</v>
      </c>
      <c r="K40" s="839">
        <v>39</v>
      </c>
      <c r="L40" s="839"/>
      <c r="M40" s="839"/>
    </row>
    <row r="41" spans="1:13" ht="25.5" customHeight="1" x14ac:dyDescent="0.25">
      <c r="A41" s="915"/>
      <c r="B41" s="915"/>
      <c r="C41" s="915"/>
      <c r="D41" s="928"/>
      <c r="E41" s="526" t="s">
        <v>17</v>
      </c>
      <c r="F41" s="528">
        <v>0</v>
      </c>
      <c r="G41" s="528">
        <v>42.9</v>
      </c>
      <c r="H41" s="528">
        <v>0</v>
      </c>
      <c r="I41" s="528">
        <v>0</v>
      </c>
      <c r="J41" s="930"/>
      <c r="K41" s="841"/>
      <c r="L41" s="841"/>
      <c r="M41" s="841"/>
    </row>
    <row r="42" spans="1:13" ht="19.5" customHeight="1" x14ac:dyDescent="0.25">
      <c r="A42" s="556" t="s">
        <v>151</v>
      </c>
      <c r="B42" s="556" t="s">
        <v>150</v>
      </c>
      <c r="C42" s="906" t="s">
        <v>195</v>
      </c>
      <c r="D42" s="906"/>
      <c r="E42" s="906"/>
      <c r="F42" s="540">
        <f>SUM(F29:F41)</f>
        <v>4960</v>
      </c>
      <c r="G42" s="540">
        <f t="shared" ref="G42:I42" si="4">SUM(G29:G41)</f>
        <v>5735.5</v>
      </c>
      <c r="H42" s="540">
        <f t="shared" si="4"/>
        <v>5240.2</v>
      </c>
      <c r="I42" s="540">
        <f t="shared" si="4"/>
        <v>5390.2</v>
      </c>
      <c r="J42" s="526"/>
      <c r="K42" s="527"/>
      <c r="L42" s="527"/>
      <c r="M42" s="527"/>
    </row>
    <row r="43" spans="1:13" ht="15.75" customHeight="1" x14ac:dyDescent="0.25">
      <c r="A43" s="556" t="s">
        <v>151</v>
      </c>
      <c r="B43" s="556" t="s">
        <v>151</v>
      </c>
      <c r="C43" s="931" t="s">
        <v>391</v>
      </c>
      <c r="D43" s="932"/>
      <c r="E43" s="932"/>
      <c r="F43" s="932"/>
      <c r="G43" s="932"/>
      <c r="H43" s="932"/>
      <c r="I43" s="932"/>
      <c r="J43" s="933"/>
      <c r="K43" s="527"/>
      <c r="L43" s="527"/>
      <c r="M43" s="527"/>
    </row>
    <row r="44" spans="1:13" ht="21" customHeight="1" x14ac:dyDescent="0.25">
      <c r="A44" s="911" t="s">
        <v>151</v>
      </c>
      <c r="B44" s="911" t="s">
        <v>151</v>
      </c>
      <c r="C44" s="911" t="s">
        <v>150</v>
      </c>
      <c r="D44" s="912" t="s">
        <v>388</v>
      </c>
      <c r="E44" s="526" t="s">
        <v>1</v>
      </c>
      <c r="F44" s="528">
        <v>7.1</v>
      </c>
      <c r="G44" s="528">
        <v>10</v>
      </c>
      <c r="H44" s="528">
        <v>20</v>
      </c>
      <c r="I44" s="528">
        <v>20</v>
      </c>
      <c r="J44" s="918" t="s">
        <v>196</v>
      </c>
      <c r="K44" s="904" t="s">
        <v>103</v>
      </c>
      <c r="L44" s="904" t="s">
        <v>378</v>
      </c>
      <c r="M44" s="904" t="s">
        <v>378</v>
      </c>
    </row>
    <row r="45" spans="1:13" ht="25.5" customHeight="1" x14ac:dyDescent="0.25">
      <c r="A45" s="911"/>
      <c r="B45" s="911"/>
      <c r="C45" s="911"/>
      <c r="D45" s="912"/>
      <c r="E45" s="529" t="s">
        <v>3</v>
      </c>
      <c r="F45" s="528">
        <v>40.299999999999997</v>
      </c>
      <c r="G45" s="528">
        <v>10</v>
      </c>
      <c r="H45" s="528">
        <v>0</v>
      </c>
      <c r="I45" s="528">
        <v>0</v>
      </c>
      <c r="J45" s="918"/>
      <c r="K45" s="904"/>
      <c r="L45" s="904"/>
      <c r="M45" s="904"/>
    </row>
    <row r="46" spans="1:13" ht="28.5" customHeight="1" x14ac:dyDescent="0.25">
      <c r="A46" s="570" t="s">
        <v>151</v>
      </c>
      <c r="B46" s="570" t="s">
        <v>151</v>
      </c>
      <c r="C46" s="570" t="s">
        <v>151</v>
      </c>
      <c r="D46" s="524" t="s">
        <v>630</v>
      </c>
      <c r="E46" s="529" t="s">
        <v>162</v>
      </c>
      <c r="F46" s="528">
        <v>30</v>
      </c>
      <c r="G46" s="528">
        <v>33</v>
      </c>
      <c r="H46" s="528">
        <v>0</v>
      </c>
      <c r="I46" s="528">
        <v>0</v>
      </c>
      <c r="J46" s="537" t="s">
        <v>717</v>
      </c>
      <c r="K46" s="502" t="s">
        <v>186</v>
      </c>
      <c r="L46" s="452"/>
      <c r="M46" s="452"/>
    </row>
    <row r="47" spans="1:13" ht="28.5" customHeight="1" x14ac:dyDescent="0.25">
      <c r="A47" s="570" t="s">
        <v>151</v>
      </c>
      <c r="B47" s="570" t="s">
        <v>151</v>
      </c>
      <c r="C47" s="570" t="s">
        <v>152</v>
      </c>
      <c r="D47" s="539" t="s">
        <v>905</v>
      </c>
      <c r="E47" s="571" t="s">
        <v>162</v>
      </c>
      <c r="F47" s="528">
        <v>0</v>
      </c>
      <c r="G47" s="528">
        <v>142</v>
      </c>
      <c r="H47" s="528">
        <v>135.30000000000001</v>
      </c>
      <c r="I47" s="528">
        <v>135.30000000000001</v>
      </c>
      <c r="J47" s="537" t="s">
        <v>544</v>
      </c>
      <c r="K47" s="502" t="s">
        <v>186</v>
      </c>
      <c r="L47" s="502" t="s">
        <v>186</v>
      </c>
      <c r="M47" s="502" t="s">
        <v>186</v>
      </c>
    </row>
    <row r="48" spans="1:13" ht="37.5" customHeight="1" x14ac:dyDescent="0.25">
      <c r="A48" s="561" t="s">
        <v>151</v>
      </c>
      <c r="B48" s="561" t="s">
        <v>151</v>
      </c>
      <c r="C48" s="561" t="s">
        <v>153</v>
      </c>
      <c r="D48" s="537" t="s">
        <v>599</v>
      </c>
      <c r="E48" s="503" t="s">
        <v>1</v>
      </c>
      <c r="F48" s="572">
        <v>17.5</v>
      </c>
      <c r="G48" s="572">
        <v>17.5</v>
      </c>
      <c r="H48" s="572">
        <v>17.5</v>
      </c>
      <c r="I48" s="572">
        <v>17.5</v>
      </c>
      <c r="J48" s="529" t="s">
        <v>394</v>
      </c>
      <c r="K48" s="522">
        <v>80</v>
      </c>
      <c r="L48" s="522">
        <v>80</v>
      </c>
      <c r="M48" s="522">
        <v>80</v>
      </c>
    </row>
    <row r="49" spans="1:13" ht="42.75" customHeight="1" x14ac:dyDescent="0.25">
      <c r="A49" s="561" t="s">
        <v>151</v>
      </c>
      <c r="B49" s="561" t="s">
        <v>151</v>
      </c>
      <c r="C49" s="561" t="s">
        <v>154</v>
      </c>
      <c r="D49" s="503" t="s">
        <v>634</v>
      </c>
      <c r="E49" s="450" t="s">
        <v>1</v>
      </c>
      <c r="F49" s="572">
        <v>5</v>
      </c>
      <c r="G49" s="572">
        <v>5</v>
      </c>
      <c r="H49" s="572">
        <v>5</v>
      </c>
      <c r="I49" s="572">
        <v>5</v>
      </c>
      <c r="J49" s="529" t="s">
        <v>52</v>
      </c>
      <c r="K49" s="522">
        <v>160</v>
      </c>
      <c r="L49" s="522">
        <v>150</v>
      </c>
      <c r="M49" s="522">
        <v>150</v>
      </c>
    </row>
    <row r="50" spans="1:13" ht="20.25" customHeight="1" x14ac:dyDescent="0.25">
      <c r="A50" s="830" t="s">
        <v>151</v>
      </c>
      <c r="B50" s="830" t="s">
        <v>151</v>
      </c>
      <c r="C50" s="830" t="s">
        <v>155</v>
      </c>
      <c r="D50" s="832" t="s">
        <v>795</v>
      </c>
      <c r="E50" s="537" t="s">
        <v>1</v>
      </c>
      <c r="F50" s="572">
        <v>2.5</v>
      </c>
      <c r="G50" s="572">
        <v>2.5</v>
      </c>
      <c r="H50" s="572">
        <v>2.5</v>
      </c>
      <c r="I50" s="572">
        <v>2.5</v>
      </c>
      <c r="J50" s="846" t="s">
        <v>389</v>
      </c>
      <c r="K50" s="839">
        <v>7</v>
      </c>
      <c r="L50" s="839">
        <v>8</v>
      </c>
      <c r="M50" s="839">
        <v>8</v>
      </c>
    </row>
    <row r="51" spans="1:13" ht="24" customHeight="1" x14ac:dyDescent="0.25">
      <c r="A51" s="831"/>
      <c r="B51" s="831"/>
      <c r="C51" s="831"/>
      <c r="D51" s="833"/>
      <c r="E51" s="537" t="s">
        <v>13</v>
      </c>
      <c r="F51" s="572">
        <v>3.5</v>
      </c>
      <c r="G51" s="572">
        <v>3.5</v>
      </c>
      <c r="H51" s="572">
        <v>3.5</v>
      </c>
      <c r="I51" s="572">
        <v>3.5</v>
      </c>
      <c r="J51" s="848"/>
      <c r="K51" s="841"/>
      <c r="L51" s="841"/>
      <c r="M51" s="841"/>
    </row>
    <row r="52" spans="1:13" ht="15.75" customHeight="1" x14ac:dyDescent="0.25">
      <c r="A52" s="556" t="s">
        <v>151</v>
      </c>
      <c r="B52" s="556" t="s">
        <v>151</v>
      </c>
      <c r="C52" s="906" t="s">
        <v>195</v>
      </c>
      <c r="D52" s="906"/>
      <c r="E52" s="906"/>
      <c r="F52" s="564">
        <f>SUM(F44:F51)</f>
        <v>105.9</v>
      </c>
      <c r="G52" s="564">
        <f>SUM(G44:G51)</f>
        <v>223.5</v>
      </c>
      <c r="H52" s="564">
        <f>SUM(H44:H51)</f>
        <v>183.8</v>
      </c>
      <c r="I52" s="564">
        <f>SUM(I44:I51)</f>
        <v>183.8</v>
      </c>
      <c r="J52" s="526"/>
      <c r="K52" s="527"/>
      <c r="L52" s="527"/>
      <c r="M52" s="527"/>
    </row>
    <row r="53" spans="1:13" ht="20.25" customHeight="1" x14ac:dyDescent="0.25">
      <c r="A53" s="556" t="s">
        <v>151</v>
      </c>
      <c r="B53" s="906" t="s">
        <v>143</v>
      </c>
      <c r="C53" s="906"/>
      <c r="D53" s="906"/>
      <c r="E53" s="906"/>
      <c r="F53" s="564">
        <f>+F52+F42</f>
        <v>5065.8999999999996</v>
      </c>
      <c r="G53" s="564">
        <f>+G52+G42</f>
        <v>5959</v>
      </c>
      <c r="H53" s="564">
        <f>+H52+H42</f>
        <v>5424</v>
      </c>
      <c r="I53" s="564">
        <f>+I52+I42</f>
        <v>5574</v>
      </c>
      <c r="J53" s="526"/>
      <c r="K53" s="527"/>
      <c r="L53" s="527"/>
      <c r="M53" s="527"/>
    </row>
    <row r="54" spans="1:13" ht="22.5" customHeight="1" x14ac:dyDescent="0.25">
      <c r="A54" s="909" t="s">
        <v>144</v>
      </c>
      <c r="B54" s="909"/>
      <c r="C54" s="909"/>
      <c r="D54" s="909"/>
      <c r="E54" s="909"/>
      <c r="F54" s="573">
        <f>+F53+F26</f>
        <v>5412.2999999999993</v>
      </c>
      <c r="G54" s="573">
        <f>+G53+G26</f>
        <v>6317</v>
      </c>
      <c r="H54" s="573">
        <f>+H53+H26</f>
        <v>5828.7</v>
      </c>
      <c r="I54" s="573">
        <f>+I53+I26</f>
        <v>5978.7</v>
      </c>
      <c r="J54" s="574"/>
      <c r="K54" s="575"/>
      <c r="L54" s="575"/>
      <c r="M54" s="575"/>
    </row>
    <row r="55" spans="1:13" ht="15.75" customHeight="1" x14ac:dyDescent="0.25">
      <c r="A55" s="908" t="s">
        <v>165</v>
      </c>
      <c r="B55" s="908"/>
      <c r="C55" s="908"/>
      <c r="D55" s="908"/>
      <c r="E55" s="908"/>
      <c r="F55" s="551">
        <f>+F54-F56-F63</f>
        <v>-9.0949470177292824E-13</v>
      </c>
      <c r="G55" s="551">
        <f t="shared" ref="G55:I55" si="5">+G54-G56-G63</f>
        <v>-9.0949470177292824E-13</v>
      </c>
      <c r="H55" s="551">
        <f t="shared" si="5"/>
        <v>0</v>
      </c>
      <c r="I55" s="551">
        <f t="shared" si="5"/>
        <v>0</v>
      </c>
      <c r="J55" s="574"/>
      <c r="K55" s="575"/>
      <c r="L55" s="575"/>
      <c r="M55" s="575"/>
    </row>
    <row r="56" spans="1:13" ht="18" customHeight="1" x14ac:dyDescent="0.25">
      <c r="A56" s="910" t="s">
        <v>19</v>
      </c>
      <c r="B56" s="910"/>
      <c r="C56" s="910"/>
      <c r="D56" s="910"/>
      <c r="E56" s="910"/>
      <c r="F56" s="576">
        <f t="shared" ref="F56:I56" si="6">SUM(F57:F62)</f>
        <v>5184.3</v>
      </c>
      <c r="G56" s="576">
        <f t="shared" si="6"/>
        <v>5936.5000000000009</v>
      </c>
      <c r="H56" s="576">
        <f t="shared" si="6"/>
        <v>5825.2</v>
      </c>
      <c r="I56" s="576">
        <f t="shared" si="6"/>
        <v>5975.2</v>
      </c>
      <c r="J56" s="574"/>
      <c r="K56" s="575"/>
      <c r="L56" s="575"/>
      <c r="M56" s="575"/>
    </row>
    <row r="57" spans="1:13" x14ac:dyDescent="0.25">
      <c r="A57" s="905" t="s">
        <v>931</v>
      </c>
      <c r="B57" s="905"/>
      <c r="C57" s="905"/>
      <c r="D57" s="905"/>
      <c r="E57" s="905"/>
      <c r="F57" s="577">
        <f>+F50+F49+F48+F44+F33+F32+F30+F29+F40+F38+F36</f>
        <v>4801.6000000000004</v>
      </c>
      <c r="G57" s="577">
        <f t="shared" ref="G57:I57" si="7">+G50+G49+G48+G44+G33+G32+G30+G29+G40+G38+G36</f>
        <v>5297.5000000000009</v>
      </c>
      <c r="H57" s="577">
        <f t="shared" si="7"/>
        <v>5275</v>
      </c>
      <c r="I57" s="577">
        <f t="shared" si="7"/>
        <v>5425</v>
      </c>
      <c r="J57" s="574"/>
      <c r="K57" s="575"/>
      <c r="L57" s="575"/>
      <c r="M57" s="575"/>
    </row>
    <row r="58" spans="1:13" x14ac:dyDescent="0.25">
      <c r="A58" s="905" t="s">
        <v>932</v>
      </c>
      <c r="B58" s="905"/>
      <c r="C58" s="905"/>
      <c r="D58" s="905"/>
      <c r="E58" s="905"/>
      <c r="F58" s="578">
        <f>+F13+F41+F39+F37</f>
        <v>8.1999999999999993</v>
      </c>
      <c r="G58" s="578">
        <f t="shared" ref="G58:I58" si="8">+G13+G41+G39+G37</f>
        <v>103</v>
      </c>
      <c r="H58" s="578">
        <f t="shared" si="8"/>
        <v>0</v>
      </c>
      <c r="I58" s="578">
        <f t="shared" si="8"/>
        <v>0</v>
      </c>
      <c r="J58" s="574"/>
      <c r="K58" s="575"/>
      <c r="L58" s="575"/>
      <c r="M58" s="575"/>
    </row>
    <row r="59" spans="1:13" x14ac:dyDescent="0.25">
      <c r="A59" s="905" t="s">
        <v>933</v>
      </c>
      <c r="B59" s="905"/>
      <c r="C59" s="905"/>
      <c r="D59" s="905"/>
      <c r="E59" s="905"/>
      <c r="F59" s="578">
        <f>+F24+F23+F22+F19+F16+F15+F14+F12+F46+F47</f>
        <v>368.20000000000005</v>
      </c>
      <c r="G59" s="578">
        <f>+G24+G23+G22+G19+G16+G15+G14+G12+G46+G47</f>
        <v>525.79999999999995</v>
      </c>
      <c r="H59" s="578">
        <f>+H24+H23+H22+H19+H16+H15+H14+H12+H46+H47</f>
        <v>540</v>
      </c>
      <c r="I59" s="578">
        <f>+I24+I23+I22+I19+I16+I15+I14+I12+I46+I47</f>
        <v>540</v>
      </c>
      <c r="J59" s="574"/>
      <c r="K59" s="575"/>
      <c r="L59" s="575"/>
      <c r="M59" s="575"/>
    </row>
    <row r="60" spans="1:13" x14ac:dyDescent="0.25">
      <c r="A60" s="905" t="s">
        <v>934</v>
      </c>
      <c r="B60" s="905"/>
      <c r="C60" s="905"/>
      <c r="D60" s="905"/>
      <c r="E60" s="905"/>
      <c r="F60" s="578">
        <f>+F31</f>
        <v>6.3</v>
      </c>
      <c r="G60" s="578">
        <f>+G31</f>
        <v>10.199999999999999</v>
      </c>
      <c r="H60" s="578">
        <f>+H31</f>
        <v>10.199999999999999</v>
      </c>
      <c r="I60" s="578">
        <f>+I31</f>
        <v>10.199999999999999</v>
      </c>
      <c r="J60" s="574"/>
      <c r="K60" s="575"/>
      <c r="L60" s="575"/>
      <c r="M60" s="575"/>
    </row>
    <row r="61" spans="1:13" x14ac:dyDescent="0.25">
      <c r="A61" s="905" t="s">
        <v>935</v>
      </c>
      <c r="B61" s="905"/>
      <c r="C61" s="905"/>
      <c r="D61" s="905"/>
      <c r="E61" s="905"/>
      <c r="F61" s="578">
        <f>+F34</f>
        <v>0</v>
      </c>
      <c r="G61" s="578">
        <f>+G34</f>
        <v>0</v>
      </c>
      <c r="H61" s="578">
        <f>+H34</f>
        <v>0</v>
      </c>
      <c r="I61" s="578">
        <f>+I34</f>
        <v>0</v>
      </c>
      <c r="J61" s="574"/>
      <c r="K61" s="575"/>
      <c r="L61" s="575"/>
      <c r="M61" s="575"/>
    </row>
    <row r="62" spans="1:13" x14ac:dyDescent="0.25">
      <c r="A62" s="905" t="s">
        <v>936</v>
      </c>
      <c r="B62" s="905"/>
      <c r="C62" s="905"/>
      <c r="D62" s="905"/>
      <c r="E62" s="905"/>
      <c r="F62" s="578"/>
      <c r="G62" s="578"/>
      <c r="H62" s="578"/>
      <c r="I62" s="578"/>
      <c r="J62" s="574"/>
      <c r="K62" s="575"/>
      <c r="L62" s="575"/>
      <c r="M62" s="575"/>
    </row>
    <row r="63" spans="1:13" x14ac:dyDescent="0.25">
      <c r="A63" s="907" t="s">
        <v>18</v>
      </c>
      <c r="B63" s="907"/>
      <c r="C63" s="907"/>
      <c r="D63" s="907"/>
      <c r="E63" s="907"/>
      <c r="F63" s="576">
        <f t="shared" ref="F63:I63" si="9">SUM(F64:F67)</f>
        <v>228</v>
      </c>
      <c r="G63" s="576">
        <f t="shared" si="9"/>
        <v>380.5</v>
      </c>
      <c r="H63" s="576">
        <f t="shared" si="9"/>
        <v>3.5</v>
      </c>
      <c r="I63" s="576">
        <f t="shared" si="9"/>
        <v>3.5</v>
      </c>
      <c r="J63" s="574"/>
      <c r="K63" s="575"/>
      <c r="L63" s="575"/>
      <c r="M63" s="575"/>
    </row>
    <row r="64" spans="1:13" x14ac:dyDescent="0.25">
      <c r="A64" s="905" t="s">
        <v>937</v>
      </c>
      <c r="B64" s="905"/>
      <c r="C64" s="905"/>
      <c r="D64" s="905"/>
      <c r="E64" s="905"/>
      <c r="F64" s="578">
        <f>+F45+F35</f>
        <v>224.5</v>
      </c>
      <c r="G64" s="578">
        <f>+G45+G35</f>
        <v>377</v>
      </c>
      <c r="H64" s="578">
        <f>+H45+H35</f>
        <v>0</v>
      </c>
      <c r="I64" s="578">
        <f>+I45+I35</f>
        <v>0</v>
      </c>
      <c r="J64" s="574"/>
      <c r="K64" s="575"/>
      <c r="L64" s="575"/>
      <c r="M64" s="575"/>
    </row>
    <row r="65" spans="1:10" x14ac:dyDescent="0.25">
      <c r="A65" s="905" t="s">
        <v>938</v>
      </c>
      <c r="B65" s="905"/>
      <c r="C65" s="905"/>
      <c r="D65" s="905"/>
      <c r="E65" s="905"/>
      <c r="F65" s="578"/>
      <c r="G65" s="578"/>
      <c r="H65" s="578"/>
      <c r="I65" s="578"/>
      <c r="J65" s="574"/>
    </row>
    <row r="66" spans="1:10" x14ac:dyDescent="0.25">
      <c r="A66" s="905" t="s">
        <v>939</v>
      </c>
      <c r="B66" s="905"/>
      <c r="C66" s="905"/>
      <c r="D66" s="905"/>
      <c r="E66" s="905"/>
      <c r="F66" s="578">
        <f>+F51</f>
        <v>3.5</v>
      </c>
      <c r="G66" s="578">
        <f>+G51</f>
        <v>3.5</v>
      </c>
      <c r="H66" s="578">
        <f>+H51</f>
        <v>3.5</v>
      </c>
      <c r="I66" s="578">
        <f>+I51</f>
        <v>3.5</v>
      </c>
      <c r="J66" s="574"/>
    </row>
    <row r="67" spans="1:10" x14ac:dyDescent="0.25">
      <c r="A67" s="905" t="s">
        <v>940</v>
      </c>
      <c r="B67" s="905"/>
      <c r="C67" s="905"/>
      <c r="D67" s="905"/>
      <c r="E67" s="905"/>
      <c r="F67" s="578"/>
      <c r="G67" s="579"/>
      <c r="H67" s="579"/>
      <c r="I67" s="579"/>
      <c r="J67" s="574"/>
    </row>
  </sheetData>
  <mergeCells count="103">
    <mergeCell ref="L38:L39"/>
    <mergeCell ref="M38:M39"/>
    <mergeCell ref="K40:K41"/>
    <mergeCell ref="L40:L41"/>
    <mergeCell ref="M40:M41"/>
    <mergeCell ref="D50:D51"/>
    <mergeCell ref="A36:A37"/>
    <mergeCell ref="A38:A39"/>
    <mergeCell ref="B38:B39"/>
    <mergeCell ref="C38:C39"/>
    <mergeCell ref="A40:A41"/>
    <mergeCell ref="B40:B41"/>
    <mergeCell ref="C40:C41"/>
    <mergeCell ref="J50:J51"/>
    <mergeCell ref="C43:J43"/>
    <mergeCell ref="B50:B51"/>
    <mergeCell ref="B44:B45"/>
    <mergeCell ref="C28:J28"/>
    <mergeCell ref="B26:E26"/>
    <mergeCell ref="C21:J21"/>
    <mergeCell ref="M44:M45"/>
    <mergeCell ref="M50:M51"/>
    <mergeCell ref="K44:K45"/>
    <mergeCell ref="K50:K51"/>
    <mergeCell ref="K33:K35"/>
    <mergeCell ref="B27:J27"/>
    <mergeCell ref="B30:B31"/>
    <mergeCell ref="D30:D31"/>
    <mergeCell ref="J44:J45"/>
    <mergeCell ref="C42:E42"/>
    <mergeCell ref="C30:C31"/>
    <mergeCell ref="B33:B35"/>
    <mergeCell ref="B36:B37"/>
    <mergeCell ref="D36:D37"/>
    <mergeCell ref="D38:D39"/>
    <mergeCell ref="D40:D41"/>
    <mergeCell ref="C36:C37"/>
    <mergeCell ref="J36:J37"/>
    <mergeCell ref="J38:J39"/>
    <mergeCell ref="J40:J41"/>
    <mergeCell ref="C50:C51"/>
    <mergeCell ref="K1:M1"/>
    <mergeCell ref="M6:M8"/>
    <mergeCell ref="D33:D35"/>
    <mergeCell ref="A9:J9"/>
    <mergeCell ref="A30:A31"/>
    <mergeCell ref="C18:E18"/>
    <mergeCell ref="C20:E20"/>
    <mergeCell ref="J5:J8"/>
    <mergeCell ref="C11:J11"/>
    <mergeCell ref="C33:C35"/>
    <mergeCell ref="M33:M35"/>
    <mergeCell ref="J33:J35"/>
    <mergeCell ref="A33:A35"/>
    <mergeCell ref="C25:E25"/>
    <mergeCell ref="F4:F8"/>
    <mergeCell ref="C17:E17"/>
    <mergeCell ref="E4:E8"/>
    <mergeCell ref="J4:M4"/>
    <mergeCell ref="K6:K8"/>
    <mergeCell ref="A2:J2"/>
    <mergeCell ref="A4:A8"/>
    <mergeCell ref="D4:D8"/>
    <mergeCell ref="B4:B8"/>
    <mergeCell ref="A12:A13"/>
    <mergeCell ref="C4:C8"/>
    <mergeCell ref="J3:M3"/>
    <mergeCell ref="G4:G8"/>
    <mergeCell ref="K12:K13"/>
    <mergeCell ref="I4:I8"/>
    <mergeCell ref="M12:M13"/>
    <mergeCell ref="B10:J10"/>
    <mergeCell ref="H4:H8"/>
    <mergeCell ref="L6:L8"/>
    <mergeCell ref="L12:L13"/>
    <mergeCell ref="B12:B13"/>
    <mergeCell ref="C12:C13"/>
    <mergeCell ref="D12:D13"/>
    <mergeCell ref="J12:J13"/>
    <mergeCell ref="L33:L35"/>
    <mergeCell ref="L44:L45"/>
    <mergeCell ref="L50:L51"/>
    <mergeCell ref="A67:E67"/>
    <mergeCell ref="A61:E61"/>
    <mergeCell ref="B53:E53"/>
    <mergeCell ref="A66:E66"/>
    <mergeCell ref="A58:E58"/>
    <mergeCell ref="A64:E64"/>
    <mergeCell ref="A62:E62"/>
    <mergeCell ref="A65:E65"/>
    <mergeCell ref="A63:E63"/>
    <mergeCell ref="A59:E59"/>
    <mergeCell ref="A60:E60"/>
    <mergeCell ref="A57:E57"/>
    <mergeCell ref="A55:E55"/>
    <mergeCell ref="A54:E54"/>
    <mergeCell ref="A56:E56"/>
    <mergeCell ref="C52:E52"/>
    <mergeCell ref="A44:A45"/>
    <mergeCell ref="A50:A51"/>
    <mergeCell ref="D44:D45"/>
    <mergeCell ref="C44:C45"/>
    <mergeCell ref="K38:K39"/>
  </mergeCells>
  <phoneticPr fontId="15" type="noConversion"/>
  <pageMargins left="0.19685039370078741" right="0.19685039370078741" top="0.19685039370078741" bottom="0.19685039370078741" header="0" footer="0"/>
  <pageSetup paperSize="9" scale="9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69"/>
  <sheetViews>
    <sheetView zoomScale="85" zoomScaleNormal="85" workbookViewId="0">
      <pane ySplit="8" topLeftCell="A9" activePane="bottomLeft" state="frozen"/>
      <selection activeCell="F27" sqref="F27"/>
      <selection pane="bottomLeft" activeCell="Q12" sqref="Q12"/>
    </sheetView>
  </sheetViews>
  <sheetFormatPr defaultColWidth="9.109375" defaultRowHeight="12" x14ac:dyDescent="0.25"/>
  <cols>
    <col min="1" max="3" width="3.5546875" style="140" customWidth="1"/>
    <col min="4" max="4" width="31.88671875" style="140" customWidth="1"/>
    <col min="5" max="5" width="8.109375" style="580" customWidth="1"/>
    <col min="6" max="6" width="12.5546875" style="11" customWidth="1"/>
    <col min="7" max="9" width="11.88671875" style="11" customWidth="1"/>
    <col min="10" max="10" width="31.88671875" style="11" customWidth="1"/>
    <col min="11" max="11" width="6.33203125" style="598" customWidth="1"/>
    <col min="12" max="13" width="6" style="598" customWidth="1"/>
    <col min="14" max="16384" width="9.109375" style="11"/>
  </cols>
  <sheetData>
    <row r="1" spans="1:13" ht="21.75" customHeight="1" x14ac:dyDescent="0.25">
      <c r="K1" s="963" t="s">
        <v>899</v>
      </c>
      <c r="L1" s="963"/>
      <c r="M1" s="963"/>
    </row>
    <row r="2" spans="1:13" ht="21.75" customHeight="1" x14ac:dyDescent="0.25">
      <c r="A2" s="964" t="s">
        <v>740</v>
      </c>
      <c r="B2" s="964"/>
      <c r="C2" s="964"/>
      <c r="D2" s="964"/>
      <c r="E2" s="964"/>
      <c r="F2" s="964"/>
      <c r="G2" s="964"/>
      <c r="H2" s="964"/>
      <c r="I2" s="964"/>
      <c r="J2" s="964"/>
      <c r="K2" s="964"/>
      <c r="L2" s="964"/>
      <c r="M2" s="964"/>
    </row>
    <row r="3" spans="1:13" ht="16.5" customHeight="1" x14ac:dyDescent="0.25">
      <c r="A3" s="141"/>
      <c r="B3" s="141"/>
      <c r="C3" s="141"/>
      <c r="D3" s="141"/>
      <c r="E3" s="581"/>
      <c r="F3" s="141"/>
      <c r="G3" s="141"/>
      <c r="H3" s="141"/>
      <c r="I3" s="141"/>
      <c r="J3" s="778" t="s">
        <v>239</v>
      </c>
      <c r="K3" s="778"/>
      <c r="L3" s="778"/>
      <c r="M3" s="778"/>
    </row>
    <row r="4" spans="1:13" s="12" customFormat="1" ht="19.5" customHeight="1" x14ac:dyDescent="0.2">
      <c r="A4" s="702" t="s">
        <v>136</v>
      </c>
      <c r="B4" s="702" t="s">
        <v>137</v>
      </c>
      <c r="C4" s="702" t="s">
        <v>138</v>
      </c>
      <c r="D4" s="779" t="s">
        <v>139</v>
      </c>
      <c r="E4" s="702" t="s">
        <v>135</v>
      </c>
      <c r="F4" s="617" t="s">
        <v>892</v>
      </c>
      <c r="G4" s="617" t="s">
        <v>515</v>
      </c>
      <c r="H4" s="617" t="s">
        <v>561</v>
      </c>
      <c r="I4" s="617" t="s">
        <v>730</v>
      </c>
      <c r="J4" s="753" t="s">
        <v>140</v>
      </c>
      <c r="K4" s="753"/>
      <c r="L4" s="753"/>
      <c r="M4" s="753"/>
    </row>
    <row r="5" spans="1:13" s="12" customFormat="1" ht="11.25" customHeight="1" x14ac:dyDescent="0.2">
      <c r="A5" s="702"/>
      <c r="B5" s="702"/>
      <c r="C5" s="702"/>
      <c r="D5" s="779"/>
      <c r="E5" s="702"/>
      <c r="F5" s="617"/>
      <c r="G5" s="617"/>
      <c r="H5" s="617"/>
      <c r="I5" s="617"/>
      <c r="J5" s="753" t="s">
        <v>141</v>
      </c>
      <c r="K5" s="354"/>
      <c r="L5" s="354"/>
      <c r="M5" s="354"/>
    </row>
    <row r="6" spans="1:13" s="12" customFormat="1" ht="39" customHeight="1" x14ac:dyDescent="0.2">
      <c r="A6" s="702"/>
      <c r="B6" s="702"/>
      <c r="C6" s="702"/>
      <c r="D6" s="779"/>
      <c r="E6" s="702"/>
      <c r="F6" s="617"/>
      <c r="G6" s="617"/>
      <c r="H6" s="617"/>
      <c r="I6" s="617"/>
      <c r="J6" s="753"/>
      <c r="K6" s="777" t="s">
        <v>516</v>
      </c>
      <c r="L6" s="777" t="s">
        <v>562</v>
      </c>
      <c r="M6" s="777" t="s">
        <v>731</v>
      </c>
    </row>
    <row r="7" spans="1:13" s="12" customFormat="1" ht="27" customHeight="1" x14ac:dyDescent="0.2">
      <c r="A7" s="702"/>
      <c r="B7" s="702"/>
      <c r="C7" s="702"/>
      <c r="D7" s="779"/>
      <c r="E7" s="702"/>
      <c r="F7" s="617"/>
      <c r="G7" s="617"/>
      <c r="H7" s="617"/>
      <c r="I7" s="617"/>
      <c r="J7" s="753"/>
      <c r="K7" s="777"/>
      <c r="L7" s="777"/>
      <c r="M7" s="777"/>
    </row>
    <row r="8" spans="1:13" s="12" customFormat="1" ht="18" customHeight="1" x14ac:dyDescent="0.2">
      <c r="A8" s="702"/>
      <c r="B8" s="702"/>
      <c r="C8" s="702"/>
      <c r="D8" s="779"/>
      <c r="E8" s="702"/>
      <c r="F8" s="617"/>
      <c r="G8" s="617"/>
      <c r="H8" s="617"/>
      <c r="I8" s="617"/>
      <c r="J8" s="753"/>
      <c r="K8" s="777"/>
      <c r="L8" s="777"/>
      <c r="M8" s="777"/>
    </row>
    <row r="9" spans="1:13" s="12" customFormat="1" ht="23.25" customHeight="1" x14ac:dyDescent="0.2">
      <c r="A9" s="965" t="s">
        <v>264</v>
      </c>
      <c r="B9" s="966"/>
      <c r="C9" s="966"/>
      <c r="D9" s="966"/>
      <c r="E9" s="966"/>
      <c r="F9" s="966"/>
      <c r="G9" s="966"/>
      <c r="H9" s="966"/>
      <c r="I9" s="966"/>
      <c r="J9" s="967"/>
      <c r="K9" s="587"/>
      <c r="L9" s="587"/>
      <c r="M9" s="587"/>
    </row>
    <row r="10" spans="1:13" s="12" customFormat="1" ht="18" customHeight="1" x14ac:dyDescent="0.2">
      <c r="A10" s="142" t="s">
        <v>150</v>
      </c>
      <c r="B10" s="957" t="s">
        <v>439</v>
      </c>
      <c r="C10" s="958"/>
      <c r="D10" s="958"/>
      <c r="E10" s="958"/>
      <c r="F10" s="958"/>
      <c r="G10" s="958"/>
      <c r="H10" s="958"/>
      <c r="I10" s="958"/>
      <c r="J10" s="958"/>
      <c r="K10" s="958"/>
      <c r="L10" s="958"/>
      <c r="M10" s="959"/>
    </row>
    <row r="11" spans="1:13" s="12" customFormat="1" ht="31.5" customHeight="1" x14ac:dyDescent="0.2">
      <c r="A11" s="142" t="s">
        <v>150</v>
      </c>
      <c r="B11" s="142" t="s">
        <v>150</v>
      </c>
      <c r="C11" s="957" t="s">
        <v>440</v>
      </c>
      <c r="D11" s="958"/>
      <c r="E11" s="958"/>
      <c r="F11" s="958"/>
      <c r="G11" s="958"/>
      <c r="H11" s="958"/>
      <c r="I11" s="958"/>
      <c r="J11" s="958"/>
      <c r="K11" s="958"/>
      <c r="L11" s="958"/>
      <c r="M11" s="959"/>
    </row>
    <row r="12" spans="1:13" ht="44.25" customHeight="1" x14ac:dyDescent="0.25">
      <c r="A12" s="284" t="s">
        <v>150</v>
      </c>
      <c r="B12" s="284" t="s">
        <v>150</v>
      </c>
      <c r="C12" s="284" t="s">
        <v>150</v>
      </c>
      <c r="D12" s="968" t="s">
        <v>441</v>
      </c>
      <c r="E12" s="940" t="s">
        <v>17</v>
      </c>
      <c r="F12" s="934">
        <v>190.7</v>
      </c>
      <c r="G12" s="937">
        <v>254.8</v>
      </c>
      <c r="H12" s="937">
        <v>254.8</v>
      </c>
      <c r="I12" s="937">
        <v>254.8</v>
      </c>
      <c r="J12" s="282" t="s">
        <v>283</v>
      </c>
      <c r="K12" s="588">
        <v>2660</v>
      </c>
      <c r="L12" s="588">
        <v>2640</v>
      </c>
      <c r="M12" s="588">
        <v>2640</v>
      </c>
    </row>
    <row r="13" spans="1:13" ht="42.75" customHeight="1" x14ac:dyDescent="0.25">
      <c r="A13" s="284"/>
      <c r="B13" s="284"/>
      <c r="C13" s="284"/>
      <c r="D13" s="968"/>
      <c r="E13" s="941"/>
      <c r="F13" s="935"/>
      <c r="G13" s="938"/>
      <c r="H13" s="938"/>
      <c r="I13" s="938"/>
      <c r="J13" s="282" t="s">
        <v>314</v>
      </c>
      <c r="K13" s="588">
        <v>1700</v>
      </c>
      <c r="L13" s="588">
        <v>1690</v>
      </c>
      <c r="M13" s="588">
        <v>1690</v>
      </c>
    </row>
    <row r="14" spans="1:13" ht="21" customHeight="1" x14ac:dyDescent="0.25">
      <c r="A14" s="284"/>
      <c r="B14" s="284"/>
      <c r="C14" s="284"/>
      <c r="D14" s="968"/>
      <c r="E14" s="941"/>
      <c r="F14" s="935"/>
      <c r="G14" s="938"/>
      <c r="H14" s="938"/>
      <c r="I14" s="938"/>
      <c r="J14" s="969" t="s">
        <v>284</v>
      </c>
      <c r="K14" s="970">
        <v>2000</v>
      </c>
      <c r="L14" s="970">
        <v>2000</v>
      </c>
      <c r="M14" s="970">
        <v>2000</v>
      </c>
    </row>
    <row r="15" spans="1:13" ht="21" customHeight="1" x14ac:dyDescent="0.25">
      <c r="A15" s="284"/>
      <c r="B15" s="284"/>
      <c r="C15" s="284"/>
      <c r="D15" s="968"/>
      <c r="E15" s="941"/>
      <c r="F15" s="935"/>
      <c r="G15" s="938"/>
      <c r="H15" s="938"/>
      <c r="I15" s="938"/>
      <c r="J15" s="969"/>
      <c r="K15" s="970"/>
      <c r="L15" s="970"/>
      <c r="M15" s="970"/>
    </row>
    <row r="16" spans="1:13" ht="20.25" customHeight="1" x14ac:dyDescent="0.25">
      <c r="A16" s="284"/>
      <c r="B16" s="284"/>
      <c r="C16" s="284"/>
      <c r="D16" s="968"/>
      <c r="E16" s="941"/>
      <c r="F16" s="935"/>
      <c r="G16" s="938"/>
      <c r="H16" s="938"/>
      <c r="I16" s="938"/>
      <c r="J16" s="969"/>
      <c r="K16" s="970"/>
      <c r="L16" s="970"/>
      <c r="M16" s="970"/>
    </row>
    <row r="17" spans="1:13" ht="24.75" customHeight="1" x14ac:dyDescent="0.25">
      <c r="A17" s="284"/>
      <c r="B17" s="284"/>
      <c r="C17" s="284"/>
      <c r="D17" s="968"/>
      <c r="E17" s="941"/>
      <c r="F17" s="935"/>
      <c r="G17" s="938"/>
      <c r="H17" s="938"/>
      <c r="I17" s="938"/>
      <c r="J17" s="969"/>
      <c r="K17" s="970"/>
      <c r="L17" s="970"/>
      <c r="M17" s="970"/>
    </row>
    <row r="18" spans="1:13" ht="66.75" customHeight="1" x14ac:dyDescent="0.25">
      <c r="A18" s="284"/>
      <c r="B18" s="284"/>
      <c r="C18" s="284"/>
      <c r="D18" s="968"/>
      <c r="E18" s="942"/>
      <c r="F18" s="936"/>
      <c r="G18" s="939"/>
      <c r="H18" s="939"/>
      <c r="I18" s="939"/>
      <c r="J18" s="282" t="s">
        <v>285</v>
      </c>
      <c r="K18" s="588">
        <v>30</v>
      </c>
      <c r="L18" s="588">
        <v>30</v>
      </c>
      <c r="M18" s="588">
        <v>30</v>
      </c>
    </row>
    <row r="19" spans="1:13" ht="94.5" customHeight="1" x14ac:dyDescent="0.25">
      <c r="A19" s="284"/>
      <c r="B19" s="284"/>
      <c r="C19" s="284"/>
      <c r="D19" s="968"/>
      <c r="E19" s="940" t="s">
        <v>1</v>
      </c>
      <c r="F19" s="934">
        <v>139.5</v>
      </c>
      <c r="G19" s="937">
        <v>116.5</v>
      </c>
      <c r="H19" s="937">
        <v>116.5</v>
      </c>
      <c r="I19" s="937">
        <v>116.5</v>
      </c>
      <c r="J19" s="282" t="s">
        <v>286</v>
      </c>
      <c r="K19" s="588">
        <v>100</v>
      </c>
      <c r="L19" s="588">
        <v>100</v>
      </c>
      <c r="M19" s="588">
        <v>100</v>
      </c>
    </row>
    <row r="20" spans="1:13" ht="101.25" customHeight="1" x14ac:dyDescent="0.25">
      <c r="A20" s="284"/>
      <c r="B20" s="284"/>
      <c r="C20" s="284"/>
      <c r="D20" s="968"/>
      <c r="E20" s="941"/>
      <c r="F20" s="935"/>
      <c r="G20" s="938"/>
      <c r="H20" s="938"/>
      <c r="I20" s="938"/>
      <c r="J20" s="282" t="s">
        <v>718</v>
      </c>
      <c r="K20" s="588">
        <v>55</v>
      </c>
      <c r="L20" s="588">
        <v>55</v>
      </c>
      <c r="M20" s="588">
        <v>55</v>
      </c>
    </row>
    <row r="21" spans="1:13" ht="29.25" customHeight="1" x14ac:dyDescent="0.25">
      <c r="A21" s="284"/>
      <c r="B21" s="284"/>
      <c r="C21" s="284"/>
      <c r="D21" s="968"/>
      <c r="E21" s="941"/>
      <c r="F21" s="935"/>
      <c r="G21" s="938"/>
      <c r="H21" s="938"/>
      <c r="I21" s="938"/>
      <c r="J21" s="282" t="s">
        <v>101</v>
      </c>
      <c r="K21" s="588">
        <v>125</v>
      </c>
      <c r="L21" s="588">
        <v>125</v>
      </c>
      <c r="M21" s="588">
        <v>125</v>
      </c>
    </row>
    <row r="22" spans="1:13" ht="29.25" customHeight="1" x14ac:dyDescent="0.25">
      <c r="A22" s="284"/>
      <c r="B22" s="284"/>
      <c r="C22" s="284"/>
      <c r="D22" s="968"/>
      <c r="E22" s="941"/>
      <c r="F22" s="935"/>
      <c r="G22" s="938"/>
      <c r="H22" s="938"/>
      <c r="I22" s="938"/>
      <c r="J22" s="282" t="s">
        <v>287</v>
      </c>
      <c r="K22" s="588">
        <v>27</v>
      </c>
      <c r="L22" s="588">
        <v>25</v>
      </c>
      <c r="M22" s="588">
        <v>20</v>
      </c>
    </row>
    <row r="23" spans="1:13" ht="29.25" customHeight="1" x14ac:dyDescent="0.25">
      <c r="A23" s="284"/>
      <c r="B23" s="284"/>
      <c r="C23" s="284"/>
      <c r="D23" s="968"/>
      <c r="E23" s="941"/>
      <c r="F23" s="935"/>
      <c r="G23" s="938"/>
      <c r="H23" s="938"/>
      <c r="I23" s="938"/>
      <c r="J23" s="284" t="s">
        <v>288</v>
      </c>
      <c r="K23" s="589">
        <v>7200</v>
      </c>
      <c r="L23" s="589">
        <v>7200</v>
      </c>
      <c r="M23" s="589">
        <v>7200</v>
      </c>
    </row>
    <row r="24" spans="1:13" ht="29.25" customHeight="1" x14ac:dyDescent="0.25">
      <c r="A24" s="284"/>
      <c r="B24" s="284"/>
      <c r="C24" s="284"/>
      <c r="D24" s="968"/>
      <c r="E24" s="942"/>
      <c r="F24" s="936"/>
      <c r="G24" s="939"/>
      <c r="H24" s="939"/>
      <c r="I24" s="939"/>
      <c r="J24" s="284" t="s">
        <v>289</v>
      </c>
      <c r="K24" s="589">
        <v>2800</v>
      </c>
      <c r="L24" s="589">
        <v>800</v>
      </c>
      <c r="M24" s="589">
        <v>2800</v>
      </c>
    </row>
    <row r="25" spans="1:13" ht="29.25" customHeight="1" x14ac:dyDescent="0.25">
      <c r="A25" s="143" t="s">
        <v>150</v>
      </c>
      <c r="B25" s="143" t="s">
        <v>150</v>
      </c>
      <c r="C25" s="143" t="s">
        <v>151</v>
      </c>
      <c r="D25" s="284" t="s">
        <v>312</v>
      </c>
      <c r="E25" s="196" t="s">
        <v>17</v>
      </c>
      <c r="F25" s="137">
        <v>22.1</v>
      </c>
      <c r="G25" s="281">
        <v>22.1</v>
      </c>
      <c r="H25" s="281">
        <v>22.1</v>
      </c>
      <c r="I25" s="281">
        <v>22.1</v>
      </c>
      <c r="J25" s="144" t="s">
        <v>313</v>
      </c>
      <c r="K25" s="590">
        <v>100</v>
      </c>
      <c r="L25" s="590">
        <v>100</v>
      </c>
      <c r="M25" s="590">
        <v>100</v>
      </c>
    </row>
    <row r="26" spans="1:13" ht="29.25" customHeight="1" x14ac:dyDescent="0.25">
      <c r="A26" s="143" t="s">
        <v>150</v>
      </c>
      <c r="B26" s="143" t="s">
        <v>150</v>
      </c>
      <c r="C26" s="143" t="s">
        <v>152</v>
      </c>
      <c r="D26" s="284" t="s">
        <v>652</v>
      </c>
      <c r="E26" s="196" t="s">
        <v>1</v>
      </c>
      <c r="F26" s="137">
        <v>3</v>
      </c>
      <c r="G26" s="281">
        <v>3</v>
      </c>
      <c r="H26" s="281">
        <v>3</v>
      </c>
      <c r="I26" s="281">
        <v>3</v>
      </c>
      <c r="J26" s="260" t="s">
        <v>207</v>
      </c>
      <c r="K26" s="590">
        <v>1</v>
      </c>
      <c r="L26" s="590">
        <v>1</v>
      </c>
      <c r="M26" s="590">
        <v>1</v>
      </c>
    </row>
    <row r="27" spans="1:13" ht="21" customHeight="1" x14ac:dyDescent="0.25">
      <c r="A27" s="284" t="s">
        <v>150</v>
      </c>
      <c r="B27" s="284" t="s">
        <v>150</v>
      </c>
      <c r="C27" s="944" t="s">
        <v>142</v>
      </c>
      <c r="D27" s="944"/>
      <c r="E27" s="944"/>
      <c r="F27" s="411">
        <f>+F12+F25+F26+F19</f>
        <v>355.29999999999995</v>
      </c>
      <c r="G27" s="411">
        <f t="shared" ref="G27:I27" si="0">+G12+G25+G26+G19</f>
        <v>396.40000000000003</v>
      </c>
      <c r="H27" s="411">
        <f t="shared" si="0"/>
        <v>396.40000000000003</v>
      </c>
      <c r="I27" s="411">
        <f t="shared" si="0"/>
        <v>396.40000000000003</v>
      </c>
      <c r="J27" s="142"/>
      <c r="K27" s="283"/>
      <c r="L27" s="283"/>
      <c r="M27" s="283"/>
    </row>
    <row r="28" spans="1:13" ht="34.5" customHeight="1" x14ac:dyDescent="0.25">
      <c r="A28" s="284" t="s">
        <v>150</v>
      </c>
      <c r="B28" s="284" t="s">
        <v>151</v>
      </c>
      <c r="C28" s="957" t="s">
        <v>438</v>
      </c>
      <c r="D28" s="958"/>
      <c r="E28" s="958"/>
      <c r="F28" s="958"/>
      <c r="G28" s="958"/>
      <c r="H28" s="958"/>
      <c r="I28" s="958"/>
      <c r="J28" s="958"/>
      <c r="K28" s="958"/>
      <c r="L28" s="958"/>
      <c r="M28" s="959"/>
    </row>
    <row r="29" spans="1:13" ht="35.25" customHeight="1" x14ac:dyDescent="0.25">
      <c r="A29" s="284" t="s">
        <v>150</v>
      </c>
      <c r="B29" s="284" t="s">
        <v>151</v>
      </c>
      <c r="C29" s="284" t="s">
        <v>150</v>
      </c>
      <c r="D29" s="284" t="s">
        <v>173</v>
      </c>
      <c r="E29" s="196" t="s">
        <v>17</v>
      </c>
      <c r="F29" s="137">
        <v>358</v>
      </c>
      <c r="G29" s="281">
        <v>360</v>
      </c>
      <c r="H29" s="281">
        <v>400</v>
      </c>
      <c r="I29" s="281">
        <v>400</v>
      </c>
      <c r="J29" s="284" t="s">
        <v>200</v>
      </c>
      <c r="K29" s="145">
        <v>45</v>
      </c>
      <c r="L29" s="145">
        <v>45</v>
      </c>
      <c r="M29" s="145">
        <v>45</v>
      </c>
    </row>
    <row r="30" spans="1:13" ht="41.25" customHeight="1" x14ac:dyDescent="0.25">
      <c r="A30" s="146" t="s">
        <v>150</v>
      </c>
      <c r="B30" s="146" t="s">
        <v>151</v>
      </c>
      <c r="C30" s="147" t="s">
        <v>151</v>
      </c>
      <c r="D30" s="284" t="s">
        <v>488</v>
      </c>
      <c r="E30" s="196" t="s">
        <v>1</v>
      </c>
      <c r="F30" s="137">
        <v>125</v>
      </c>
      <c r="G30" s="137">
        <v>40</v>
      </c>
      <c r="H30" s="137">
        <v>40</v>
      </c>
      <c r="I30" s="137">
        <v>40</v>
      </c>
      <c r="J30" s="284" t="s">
        <v>719</v>
      </c>
      <c r="K30" s="145">
        <v>10</v>
      </c>
      <c r="L30" s="145">
        <v>10</v>
      </c>
      <c r="M30" s="145">
        <v>10</v>
      </c>
    </row>
    <row r="31" spans="1:13" ht="61.5" customHeight="1" x14ac:dyDescent="0.25">
      <c r="A31" s="146" t="s">
        <v>150</v>
      </c>
      <c r="B31" s="146" t="s">
        <v>151</v>
      </c>
      <c r="C31" s="147" t="s">
        <v>152</v>
      </c>
      <c r="D31" s="284" t="s">
        <v>587</v>
      </c>
      <c r="E31" s="196" t="s">
        <v>17</v>
      </c>
      <c r="F31" s="137">
        <v>0</v>
      </c>
      <c r="G31" s="137">
        <v>300</v>
      </c>
      <c r="H31" s="137">
        <v>191</v>
      </c>
      <c r="I31" s="137">
        <v>0</v>
      </c>
      <c r="J31" s="284" t="s">
        <v>668</v>
      </c>
      <c r="K31" s="145"/>
      <c r="L31" s="145">
        <v>15.9</v>
      </c>
      <c r="M31" s="145"/>
    </row>
    <row r="32" spans="1:13" ht="45" customHeight="1" x14ac:dyDescent="0.25">
      <c r="A32" s="421" t="s">
        <v>150</v>
      </c>
      <c r="B32" s="421" t="s">
        <v>151</v>
      </c>
      <c r="C32" s="420" t="s">
        <v>153</v>
      </c>
      <c r="D32" s="418" t="s">
        <v>863</v>
      </c>
      <c r="E32" s="196" t="s">
        <v>1</v>
      </c>
      <c r="F32" s="137">
        <v>13.9</v>
      </c>
      <c r="G32" s="137">
        <v>10</v>
      </c>
      <c r="H32" s="137">
        <v>10</v>
      </c>
      <c r="I32" s="137">
        <v>10</v>
      </c>
      <c r="J32" s="418" t="s">
        <v>669</v>
      </c>
      <c r="K32" s="586" t="s">
        <v>103</v>
      </c>
      <c r="L32" s="586" t="s">
        <v>103</v>
      </c>
      <c r="M32" s="586" t="s">
        <v>103</v>
      </c>
    </row>
    <row r="33" spans="1:13" ht="57" customHeight="1" x14ac:dyDescent="0.25">
      <c r="A33" s="386" t="s">
        <v>150</v>
      </c>
      <c r="B33" s="386" t="s">
        <v>151</v>
      </c>
      <c r="C33" s="362" t="s">
        <v>154</v>
      </c>
      <c r="D33" s="196" t="s">
        <v>776</v>
      </c>
      <c r="E33" s="196" t="s">
        <v>17</v>
      </c>
      <c r="F33" s="137">
        <v>0</v>
      </c>
      <c r="G33" s="137">
        <v>0</v>
      </c>
      <c r="H33" s="137">
        <v>217.8</v>
      </c>
      <c r="I33" s="137">
        <v>0</v>
      </c>
      <c r="J33" s="196" t="s">
        <v>668</v>
      </c>
      <c r="K33" s="591"/>
      <c r="L33" s="591">
        <v>15.943</v>
      </c>
      <c r="M33" s="591"/>
    </row>
    <row r="34" spans="1:13" ht="22.5" customHeight="1" x14ac:dyDescent="0.25">
      <c r="A34" s="940" t="s">
        <v>150</v>
      </c>
      <c r="B34" s="940" t="s">
        <v>151</v>
      </c>
      <c r="C34" s="945" t="s">
        <v>155</v>
      </c>
      <c r="D34" s="949" t="s">
        <v>775</v>
      </c>
      <c r="E34" s="196" t="s">
        <v>1</v>
      </c>
      <c r="F34" s="137">
        <v>0</v>
      </c>
      <c r="G34" s="137">
        <v>151</v>
      </c>
      <c r="H34" s="137">
        <v>246</v>
      </c>
      <c r="I34" s="137">
        <v>0</v>
      </c>
      <c r="J34" s="952" t="s">
        <v>777</v>
      </c>
      <c r="K34" s="960"/>
      <c r="L34" s="960">
        <v>1</v>
      </c>
      <c r="M34" s="960"/>
    </row>
    <row r="35" spans="1:13" ht="23.25" customHeight="1" x14ac:dyDescent="0.25">
      <c r="A35" s="941"/>
      <c r="B35" s="941"/>
      <c r="C35" s="946"/>
      <c r="D35" s="950"/>
      <c r="E35" s="196" t="s">
        <v>3</v>
      </c>
      <c r="F35" s="137">
        <v>0</v>
      </c>
      <c r="G35" s="137">
        <v>76</v>
      </c>
      <c r="H35" s="137">
        <v>125</v>
      </c>
      <c r="I35" s="137">
        <v>0</v>
      </c>
      <c r="J35" s="953"/>
      <c r="K35" s="961"/>
      <c r="L35" s="961"/>
      <c r="M35" s="961"/>
    </row>
    <row r="36" spans="1:13" ht="22.5" customHeight="1" x14ac:dyDescent="0.25">
      <c r="A36" s="942"/>
      <c r="B36" s="942"/>
      <c r="C36" s="947"/>
      <c r="D36" s="951"/>
      <c r="E36" s="196" t="s">
        <v>4</v>
      </c>
      <c r="F36" s="137">
        <v>0</v>
      </c>
      <c r="G36" s="137">
        <v>14</v>
      </c>
      <c r="H36" s="137">
        <v>22</v>
      </c>
      <c r="I36" s="137">
        <v>0</v>
      </c>
      <c r="J36" s="954"/>
      <c r="K36" s="962"/>
      <c r="L36" s="962"/>
      <c r="M36" s="962"/>
    </row>
    <row r="37" spans="1:13" ht="68.25" customHeight="1" x14ac:dyDescent="0.25">
      <c r="A37" s="421" t="s">
        <v>150</v>
      </c>
      <c r="B37" s="421" t="s">
        <v>151</v>
      </c>
      <c r="C37" s="420" t="s">
        <v>156</v>
      </c>
      <c r="D37" s="455" t="s">
        <v>781</v>
      </c>
      <c r="E37" s="196" t="s">
        <v>17</v>
      </c>
      <c r="F37" s="137">
        <v>2</v>
      </c>
      <c r="G37" s="137">
        <v>282</v>
      </c>
      <c r="H37" s="137">
        <v>153</v>
      </c>
      <c r="I37" s="137">
        <v>0</v>
      </c>
      <c r="J37" s="419" t="s">
        <v>782</v>
      </c>
      <c r="K37" s="592"/>
      <c r="L37" s="592">
        <v>1</v>
      </c>
      <c r="M37" s="592"/>
    </row>
    <row r="38" spans="1:13" ht="54.75" customHeight="1" x14ac:dyDescent="0.25">
      <c r="A38" s="421" t="s">
        <v>150</v>
      </c>
      <c r="B38" s="421" t="s">
        <v>151</v>
      </c>
      <c r="C38" s="420" t="s">
        <v>157</v>
      </c>
      <c r="D38" s="196" t="s">
        <v>778</v>
      </c>
      <c r="E38" s="196" t="s">
        <v>14</v>
      </c>
      <c r="F38" s="137">
        <v>0</v>
      </c>
      <c r="G38" s="137">
        <v>206</v>
      </c>
      <c r="H38" s="137">
        <v>159</v>
      </c>
      <c r="I38" s="137">
        <v>96</v>
      </c>
      <c r="J38" s="419" t="s">
        <v>777</v>
      </c>
      <c r="K38" s="592">
        <v>1</v>
      </c>
      <c r="L38" s="592">
        <v>1</v>
      </c>
      <c r="M38" s="592">
        <v>1</v>
      </c>
    </row>
    <row r="39" spans="1:13" ht="58.5" customHeight="1" x14ac:dyDescent="0.25">
      <c r="A39" s="421" t="s">
        <v>150</v>
      </c>
      <c r="B39" s="421" t="s">
        <v>151</v>
      </c>
      <c r="C39" s="420" t="s">
        <v>158</v>
      </c>
      <c r="D39" s="282" t="s">
        <v>785</v>
      </c>
      <c r="E39" s="196" t="s">
        <v>1</v>
      </c>
      <c r="F39" s="137">
        <v>0</v>
      </c>
      <c r="G39" s="137">
        <v>0</v>
      </c>
      <c r="H39" s="137">
        <v>3.8</v>
      </c>
      <c r="I39" s="137">
        <v>0</v>
      </c>
      <c r="J39" s="371" t="s">
        <v>787</v>
      </c>
      <c r="K39" s="591"/>
      <c r="L39" s="591" t="s">
        <v>786</v>
      </c>
      <c r="M39" s="591"/>
    </row>
    <row r="40" spans="1:13" ht="55.5" customHeight="1" x14ac:dyDescent="0.25">
      <c r="A40" s="421" t="s">
        <v>150</v>
      </c>
      <c r="B40" s="421" t="s">
        <v>151</v>
      </c>
      <c r="C40" s="420" t="s">
        <v>159</v>
      </c>
      <c r="D40" s="282" t="s">
        <v>784</v>
      </c>
      <c r="E40" s="196" t="s">
        <v>1</v>
      </c>
      <c r="F40" s="137">
        <v>0</v>
      </c>
      <c r="G40" s="137">
        <v>0</v>
      </c>
      <c r="H40" s="137">
        <v>3.8</v>
      </c>
      <c r="I40" s="137">
        <v>0</v>
      </c>
      <c r="J40" s="371" t="s">
        <v>787</v>
      </c>
      <c r="K40" s="591"/>
      <c r="L40" s="591" t="s">
        <v>786</v>
      </c>
      <c r="M40" s="591"/>
    </row>
    <row r="41" spans="1:13" ht="58.5" customHeight="1" x14ac:dyDescent="0.25">
      <c r="A41" s="421" t="s">
        <v>150</v>
      </c>
      <c r="B41" s="421" t="s">
        <v>151</v>
      </c>
      <c r="C41" s="420" t="s">
        <v>160</v>
      </c>
      <c r="D41" s="196" t="s">
        <v>783</v>
      </c>
      <c r="E41" s="196" t="s">
        <v>1</v>
      </c>
      <c r="F41" s="137">
        <v>0</v>
      </c>
      <c r="G41" s="137">
        <v>0</v>
      </c>
      <c r="H41" s="137">
        <v>3.8</v>
      </c>
      <c r="I41" s="137">
        <v>0</v>
      </c>
      <c r="J41" s="371" t="s">
        <v>787</v>
      </c>
      <c r="K41" s="591"/>
      <c r="L41" s="591" t="s">
        <v>788</v>
      </c>
      <c r="M41" s="591"/>
    </row>
    <row r="42" spans="1:13" ht="54" customHeight="1" x14ac:dyDescent="0.25">
      <c r="A42" s="421" t="s">
        <v>150</v>
      </c>
      <c r="B42" s="421" t="s">
        <v>151</v>
      </c>
      <c r="C42" s="420" t="s">
        <v>161</v>
      </c>
      <c r="D42" s="196" t="s">
        <v>780</v>
      </c>
      <c r="E42" s="196" t="s">
        <v>1</v>
      </c>
      <c r="F42" s="137">
        <v>0</v>
      </c>
      <c r="G42" s="137">
        <v>0</v>
      </c>
      <c r="H42" s="137">
        <v>3.8</v>
      </c>
      <c r="I42" s="137">
        <v>0</v>
      </c>
      <c r="J42" s="371" t="s">
        <v>789</v>
      </c>
      <c r="K42" s="591"/>
      <c r="L42" s="593" t="s">
        <v>791</v>
      </c>
      <c r="M42" s="591"/>
    </row>
    <row r="43" spans="1:13" ht="55.5" customHeight="1" x14ac:dyDescent="0.25">
      <c r="A43" s="421" t="s">
        <v>150</v>
      </c>
      <c r="B43" s="421" t="s">
        <v>151</v>
      </c>
      <c r="C43" s="420" t="s">
        <v>20</v>
      </c>
      <c r="D43" s="196" t="s">
        <v>779</v>
      </c>
      <c r="E43" s="196" t="s">
        <v>1</v>
      </c>
      <c r="F43" s="137">
        <v>0</v>
      </c>
      <c r="G43" s="137">
        <v>3.8</v>
      </c>
      <c r="H43" s="137">
        <v>0</v>
      </c>
      <c r="I43" s="137">
        <v>0</v>
      </c>
      <c r="J43" s="371" t="s">
        <v>787</v>
      </c>
      <c r="K43" s="591" t="s">
        <v>790</v>
      </c>
      <c r="L43" s="591"/>
      <c r="M43" s="591"/>
    </row>
    <row r="44" spans="1:13" ht="57" customHeight="1" x14ac:dyDescent="0.25">
      <c r="A44" s="386" t="s">
        <v>150</v>
      </c>
      <c r="B44" s="386" t="s">
        <v>151</v>
      </c>
      <c r="C44" s="423" t="s">
        <v>2</v>
      </c>
      <c r="D44" s="196" t="s">
        <v>864</v>
      </c>
      <c r="E44" s="196" t="s">
        <v>1</v>
      </c>
      <c r="F44" s="137">
        <v>0</v>
      </c>
      <c r="G44" s="137">
        <v>30</v>
      </c>
      <c r="H44" s="137">
        <v>600</v>
      </c>
      <c r="I44" s="137">
        <v>600</v>
      </c>
      <c r="J44" s="419" t="s">
        <v>777</v>
      </c>
      <c r="K44" s="591"/>
      <c r="L44" s="591"/>
      <c r="M44" s="591">
        <v>1</v>
      </c>
    </row>
    <row r="45" spans="1:13" ht="24" customHeight="1" x14ac:dyDescent="0.25">
      <c r="A45" s="145" t="s">
        <v>150</v>
      </c>
      <c r="B45" s="283" t="s">
        <v>151</v>
      </c>
      <c r="C45" s="944" t="s">
        <v>142</v>
      </c>
      <c r="D45" s="944"/>
      <c r="E45" s="944"/>
      <c r="F45" s="346">
        <f>SUM(F29:F44)</f>
        <v>498.9</v>
      </c>
      <c r="G45" s="346">
        <f t="shared" ref="G45:I45" si="1">SUM(G29:G44)</f>
        <v>1472.8</v>
      </c>
      <c r="H45" s="346">
        <f t="shared" si="1"/>
        <v>2179</v>
      </c>
      <c r="I45" s="346">
        <f t="shared" si="1"/>
        <v>1146</v>
      </c>
      <c r="J45" s="284"/>
      <c r="K45" s="145"/>
      <c r="L45" s="145"/>
      <c r="M45" s="145"/>
    </row>
    <row r="46" spans="1:13" ht="22.5" customHeight="1" x14ac:dyDescent="0.25">
      <c r="A46" s="145" t="s">
        <v>150</v>
      </c>
      <c r="B46" s="944" t="s">
        <v>143</v>
      </c>
      <c r="C46" s="944"/>
      <c r="D46" s="944"/>
      <c r="E46" s="944"/>
      <c r="F46" s="346">
        <f>+F45+F27</f>
        <v>854.19999999999993</v>
      </c>
      <c r="G46" s="346">
        <f t="shared" ref="G46:H46" si="2">+G45+G27</f>
        <v>1869.2</v>
      </c>
      <c r="H46" s="346">
        <f t="shared" si="2"/>
        <v>2575.4</v>
      </c>
      <c r="I46" s="346">
        <f>+I45+I27</f>
        <v>1542.4</v>
      </c>
      <c r="J46" s="284"/>
      <c r="K46" s="145"/>
      <c r="L46" s="145"/>
      <c r="M46" s="145"/>
    </row>
    <row r="47" spans="1:13" ht="20.25" customHeight="1" x14ac:dyDescent="0.25">
      <c r="A47" s="955" t="s">
        <v>144</v>
      </c>
      <c r="B47" s="955"/>
      <c r="C47" s="955"/>
      <c r="D47" s="955"/>
      <c r="E47" s="955"/>
      <c r="F47" s="221">
        <f t="shared" ref="F47:I47" si="3">+F46</f>
        <v>854.19999999999993</v>
      </c>
      <c r="G47" s="221">
        <f t="shared" si="3"/>
        <v>1869.2</v>
      </c>
      <c r="H47" s="221">
        <f t="shared" ref="H47" si="4">+H46</f>
        <v>2575.4</v>
      </c>
      <c r="I47" s="221">
        <f t="shared" si="3"/>
        <v>1542.4</v>
      </c>
      <c r="J47" s="387"/>
      <c r="K47" s="594"/>
      <c r="L47" s="594"/>
      <c r="M47" s="594"/>
    </row>
    <row r="48" spans="1:13" ht="13.5" customHeight="1" x14ac:dyDescent="0.25">
      <c r="A48" s="686" t="s">
        <v>165</v>
      </c>
      <c r="B48" s="686"/>
      <c r="C48" s="686"/>
      <c r="D48" s="686"/>
      <c r="E48" s="686"/>
      <c r="F48" s="583">
        <f>+F47-F49-F56</f>
        <v>0</v>
      </c>
      <c r="G48" s="583">
        <f t="shared" ref="G48:I48" si="5">+G47-G49-G56</f>
        <v>0</v>
      </c>
      <c r="H48" s="583">
        <f t="shared" si="5"/>
        <v>4.5474735088646412E-13</v>
      </c>
      <c r="I48" s="583">
        <f t="shared" si="5"/>
        <v>0</v>
      </c>
      <c r="J48" s="387"/>
      <c r="K48" s="595"/>
      <c r="L48" s="595"/>
      <c r="M48" s="595"/>
    </row>
    <row r="49" spans="1:14" ht="18" customHeight="1" x14ac:dyDescent="0.25">
      <c r="A49" s="956" t="s">
        <v>19</v>
      </c>
      <c r="B49" s="956"/>
      <c r="C49" s="956"/>
      <c r="D49" s="956"/>
      <c r="E49" s="956"/>
      <c r="F49" s="221">
        <f>SUM(F50:F55)</f>
        <v>854.19999999999993</v>
      </c>
      <c r="G49" s="221">
        <f t="shared" ref="G49:I49" si="6">SUM(G50:G55)</f>
        <v>1779.2</v>
      </c>
      <c r="H49" s="221">
        <f t="shared" si="6"/>
        <v>2428.3999999999996</v>
      </c>
      <c r="I49" s="221">
        <f t="shared" si="6"/>
        <v>1542.4</v>
      </c>
      <c r="J49" s="387"/>
      <c r="K49" s="595"/>
      <c r="L49" s="595"/>
      <c r="M49" s="595"/>
    </row>
    <row r="50" spans="1:14" ht="12.75" customHeight="1" x14ac:dyDescent="0.25">
      <c r="A50" s="943" t="s">
        <v>208</v>
      </c>
      <c r="B50" s="943"/>
      <c r="C50" s="943"/>
      <c r="D50" s="943"/>
      <c r="E50" s="943"/>
      <c r="F50" s="138">
        <f>+F44+F43+F42+F41+F40+F39+F34+F32+F30+F26+F19</f>
        <v>281.39999999999998</v>
      </c>
      <c r="G50" s="138">
        <f t="shared" ref="G50:I50" si="7">+G44+G43+G42+G41+G40+G39+G34+G32+G30+G26+G19</f>
        <v>354.3</v>
      </c>
      <c r="H50" s="138">
        <f t="shared" si="7"/>
        <v>1030.6999999999998</v>
      </c>
      <c r="I50" s="138">
        <f t="shared" si="7"/>
        <v>769.5</v>
      </c>
      <c r="J50" s="387"/>
      <c r="K50" s="595"/>
      <c r="L50" s="595"/>
      <c r="M50" s="595"/>
    </row>
    <row r="51" spans="1:14" ht="12.75" customHeight="1" x14ac:dyDescent="0.25">
      <c r="A51" s="943" t="s">
        <v>209</v>
      </c>
      <c r="B51" s="943"/>
      <c r="C51" s="943"/>
      <c r="D51" s="943"/>
      <c r="E51" s="943"/>
      <c r="F51" s="138">
        <f>+F37+F29+F25+F12+F31+F33</f>
        <v>572.79999999999995</v>
      </c>
      <c r="G51" s="138">
        <f t="shared" ref="G51:I51" si="8">+G37+G29+G25+G12+G31+G33</f>
        <v>1218.9000000000001</v>
      </c>
      <c r="H51" s="138">
        <f t="shared" si="8"/>
        <v>1238.7</v>
      </c>
      <c r="I51" s="138">
        <f t="shared" si="8"/>
        <v>676.90000000000009</v>
      </c>
      <c r="J51" s="387"/>
      <c r="K51" s="595"/>
      <c r="L51" s="595"/>
      <c r="M51" s="595"/>
    </row>
    <row r="52" spans="1:14" ht="12.75" customHeight="1" x14ac:dyDescent="0.25">
      <c r="A52" s="943" t="s">
        <v>210</v>
      </c>
      <c r="B52" s="943"/>
      <c r="C52" s="943"/>
      <c r="D52" s="943"/>
      <c r="E52" s="943"/>
      <c r="F52" s="138"/>
      <c r="G52" s="139"/>
      <c r="H52" s="139"/>
      <c r="I52" s="139"/>
      <c r="J52" s="387"/>
      <c r="K52" s="595"/>
      <c r="L52" s="595"/>
      <c r="M52" s="595"/>
    </row>
    <row r="53" spans="1:14" ht="12.75" customHeight="1" x14ac:dyDescent="0.25">
      <c r="A53" s="943" t="s">
        <v>211</v>
      </c>
      <c r="B53" s="943"/>
      <c r="C53" s="943"/>
      <c r="D53" s="943"/>
      <c r="E53" s="943"/>
      <c r="F53" s="138"/>
      <c r="G53" s="139"/>
      <c r="H53" s="139"/>
      <c r="I53" s="139"/>
      <c r="J53" s="387"/>
      <c r="K53" s="595"/>
      <c r="L53" s="595"/>
      <c r="M53" s="595"/>
    </row>
    <row r="54" spans="1:14" ht="12.75" customHeight="1" x14ac:dyDescent="0.25">
      <c r="A54" s="943" t="s">
        <v>212</v>
      </c>
      <c r="B54" s="943"/>
      <c r="C54" s="943"/>
      <c r="D54" s="943"/>
      <c r="E54" s="943"/>
      <c r="F54" s="138"/>
      <c r="G54" s="138">
        <f t="shared" ref="G54:I54" si="9">+G38</f>
        <v>206</v>
      </c>
      <c r="H54" s="138">
        <f t="shared" si="9"/>
        <v>159</v>
      </c>
      <c r="I54" s="138">
        <f t="shared" si="9"/>
        <v>96</v>
      </c>
      <c r="J54" s="387"/>
      <c r="K54" s="595"/>
      <c r="L54" s="595"/>
      <c r="M54" s="595"/>
    </row>
    <row r="55" spans="1:14" ht="15" customHeight="1" x14ac:dyDescent="0.25">
      <c r="A55" s="943" t="s">
        <v>213</v>
      </c>
      <c r="B55" s="943"/>
      <c r="C55" s="943"/>
      <c r="D55" s="943"/>
      <c r="E55" s="943"/>
      <c r="F55" s="410"/>
      <c r="G55" s="222"/>
      <c r="H55" s="222"/>
      <c r="I55" s="222"/>
      <c r="J55" s="387"/>
      <c r="K55" s="595"/>
      <c r="L55" s="595"/>
      <c r="M55" s="595"/>
    </row>
    <row r="56" spans="1:14" ht="17.25" customHeight="1" x14ac:dyDescent="0.25">
      <c r="A56" s="948" t="s">
        <v>18</v>
      </c>
      <c r="B56" s="948"/>
      <c r="C56" s="948"/>
      <c r="D56" s="948"/>
      <c r="E56" s="948"/>
      <c r="F56" s="223">
        <f t="shared" ref="F56:I56" si="10">SUM(F57:F60)</f>
        <v>0</v>
      </c>
      <c r="G56" s="223">
        <f t="shared" si="10"/>
        <v>90</v>
      </c>
      <c r="H56" s="223">
        <f t="shared" si="10"/>
        <v>147</v>
      </c>
      <c r="I56" s="223">
        <f t="shared" si="10"/>
        <v>0</v>
      </c>
      <c r="J56" s="387"/>
      <c r="K56" s="595"/>
      <c r="L56" s="595"/>
      <c r="M56" s="595"/>
    </row>
    <row r="57" spans="1:14" ht="12.75" customHeight="1" x14ac:dyDescent="0.25">
      <c r="A57" s="943" t="s">
        <v>214</v>
      </c>
      <c r="B57" s="943"/>
      <c r="C57" s="943"/>
      <c r="D57" s="943"/>
      <c r="E57" s="943"/>
      <c r="F57" s="138">
        <f>+F35</f>
        <v>0</v>
      </c>
      <c r="G57" s="138">
        <f t="shared" ref="G57:I57" si="11">+G35</f>
        <v>76</v>
      </c>
      <c r="H57" s="138">
        <f t="shared" si="11"/>
        <v>125</v>
      </c>
      <c r="I57" s="138">
        <f t="shared" si="11"/>
        <v>0</v>
      </c>
      <c r="J57" s="387"/>
      <c r="K57" s="595"/>
      <c r="L57" s="595"/>
      <c r="M57" s="595"/>
    </row>
    <row r="58" spans="1:14" ht="12.75" customHeight="1" x14ac:dyDescent="0.25">
      <c r="A58" s="943" t="s">
        <v>215</v>
      </c>
      <c r="B58" s="943"/>
      <c r="C58" s="943"/>
      <c r="D58" s="943"/>
      <c r="E58" s="943"/>
      <c r="F58" s="138">
        <f>+F36</f>
        <v>0</v>
      </c>
      <c r="G58" s="138">
        <f t="shared" ref="G58:I58" si="12">+G36</f>
        <v>14</v>
      </c>
      <c r="H58" s="138">
        <f t="shared" si="12"/>
        <v>22</v>
      </c>
      <c r="I58" s="138">
        <f t="shared" si="12"/>
        <v>0</v>
      </c>
      <c r="J58" s="387"/>
      <c r="K58" s="595"/>
      <c r="L58" s="595"/>
      <c r="M58" s="595"/>
    </row>
    <row r="59" spans="1:14" ht="12.75" customHeight="1" x14ac:dyDescent="0.25">
      <c r="A59" s="943" t="s">
        <v>216</v>
      </c>
      <c r="B59" s="943"/>
      <c r="C59" s="943"/>
      <c r="D59" s="943"/>
      <c r="E59" s="943"/>
      <c r="F59" s="138"/>
      <c r="G59" s="139"/>
      <c r="H59" s="139"/>
      <c r="I59" s="139"/>
      <c r="J59" s="387"/>
      <c r="K59" s="595"/>
      <c r="L59" s="595"/>
      <c r="M59" s="595"/>
    </row>
    <row r="60" spans="1:14" ht="12.75" customHeight="1" x14ac:dyDescent="0.25">
      <c r="A60" s="943" t="s">
        <v>217</v>
      </c>
      <c r="B60" s="943"/>
      <c r="C60" s="943"/>
      <c r="D60" s="943"/>
      <c r="E60" s="943"/>
      <c r="F60" s="138"/>
      <c r="G60" s="139"/>
      <c r="H60" s="139"/>
      <c r="I60" s="139"/>
      <c r="J60" s="387"/>
      <c r="K60" s="595"/>
      <c r="L60" s="595"/>
      <c r="M60" s="595"/>
    </row>
    <row r="61" spans="1:14" s="213" customFormat="1" ht="13.2" x14ac:dyDescent="0.25">
      <c r="A61" s="605"/>
      <c r="B61" s="605"/>
      <c r="C61" s="605"/>
      <c r="D61" s="605"/>
      <c r="E61" s="605"/>
      <c r="F61" s="605"/>
      <c r="G61" s="605"/>
      <c r="H61" s="149"/>
      <c r="I61" s="149"/>
      <c r="J61" s="149"/>
      <c r="K61" s="596"/>
      <c r="L61" s="596"/>
      <c r="M61" s="596"/>
    </row>
    <row r="62" spans="1:14" s="134" customFormat="1" ht="13.2" x14ac:dyDescent="0.25">
      <c r="A62" s="133"/>
      <c r="B62" s="133"/>
      <c r="C62" s="133"/>
      <c r="E62" s="582"/>
      <c r="J62" s="103"/>
      <c r="K62" s="597"/>
      <c r="L62" s="597"/>
      <c r="M62" s="597"/>
      <c r="N62" s="409"/>
    </row>
    <row r="63" spans="1:14" s="134" customFormat="1" ht="13.2" x14ac:dyDescent="0.25">
      <c r="A63" s="133"/>
      <c r="B63" s="133"/>
      <c r="C63" s="133"/>
      <c r="E63" s="582"/>
      <c r="J63" s="103"/>
      <c r="K63" s="597"/>
      <c r="L63" s="597"/>
      <c r="M63" s="597"/>
      <c r="N63" s="409"/>
    </row>
    <row r="64" spans="1:14" s="134" customFormat="1" ht="13.2" x14ac:dyDescent="0.25">
      <c r="A64" s="133"/>
      <c r="B64" s="133"/>
      <c r="C64" s="133"/>
      <c r="E64" s="582"/>
      <c r="J64" s="103"/>
      <c r="K64" s="597"/>
      <c r="L64" s="597"/>
      <c r="M64" s="597"/>
      <c r="N64" s="409"/>
    </row>
    <row r="65" spans="1:14" s="134" customFormat="1" ht="13.2" x14ac:dyDescent="0.25">
      <c r="A65" s="133"/>
      <c r="B65" s="133"/>
      <c r="C65" s="133"/>
      <c r="E65" s="582"/>
      <c r="J65" s="103"/>
      <c r="K65" s="597"/>
      <c r="L65" s="597"/>
      <c r="M65" s="597"/>
      <c r="N65" s="409"/>
    </row>
    <row r="66" spans="1:14" s="134" customFormat="1" ht="13.2" x14ac:dyDescent="0.25">
      <c r="A66" s="133"/>
      <c r="B66" s="133"/>
      <c r="C66" s="133"/>
      <c r="E66" s="582"/>
      <c r="J66" s="103"/>
      <c r="K66" s="597"/>
      <c r="L66" s="597"/>
      <c r="M66" s="597"/>
      <c r="N66" s="409"/>
    </row>
    <row r="67" spans="1:14" s="134" customFormat="1" ht="13.2" x14ac:dyDescent="0.25">
      <c r="A67" s="133"/>
      <c r="B67" s="133"/>
      <c r="C67" s="133"/>
      <c r="E67" s="582"/>
      <c r="J67" s="103"/>
      <c r="K67" s="597"/>
      <c r="L67" s="597"/>
      <c r="M67" s="597"/>
      <c r="N67" s="409"/>
    </row>
    <row r="68" spans="1:14" s="134" customFormat="1" ht="13.2" x14ac:dyDescent="0.25">
      <c r="A68" s="133"/>
      <c r="B68" s="133"/>
      <c r="C68" s="133"/>
      <c r="E68" s="582"/>
      <c r="J68" s="103"/>
      <c r="K68" s="597"/>
      <c r="L68" s="597"/>
      <c r="M68" s="597"/>
      <c r="N68" s="409"/>
    </row>
    <row r="69" spans="1:14" s="134" customFormat="1" ht="13.2" x14ac:dyDescent="0.25">
      <c r="A69" s="133"/>
      <c r="B69" s="133"/>
      <c r="C69" s="133"/>
      <c r="E69" s="582"/>
      <c r="J69" s="103"/>
      <c r="K69" s="597"/>
      <c r="L69" s="597"/>
      <c r="M69" s="597"/>
      <c r="N69" s="409"/>
    </row>
  </sheetData>
  <mergeCells count="62">
    <mergeCell ref="M14:M17"/>
    <mergeCell ref="L6:L8"/>
    <mergeCell ref="L14:L17"/>
    <mergeCell ref="K14:K17"/>
    <mergeCell ref="M34:M36"/>
    <mergeCell ref="L34:L36"/>
    <mergeCell ref="C4:C8"/>
    <mergeCell ref="D4:D8"/>
    <mergeCell ref="E4:E8"/>
    <mergeCell ref="F4:F8"/>
    <mergeCell ref="G4:G8"/>
    <mergeCell ref="K1:M1"/>
    <mergeCell ref="C27:E27"/>
    <mergeCell ref="A2:M2"/>
    <mergeCell ref="C11:M11"/>
    <mergeCell ref="A9:J9"/>
    <mergeCell ref="B10:M10"/>
    <mergeCell ref="D12:D24"/>
    <mergeCell ref="I4:I8"/>
    <mergeCell ref="J4:M4"/>
    <mergeCell ref="J14:J17"/>
    <mergeCell ref="J3:M3"/>
    <mergeCell ref="A4:A8"/>
    <mergeCell ref="B4:B8"/>
    <mergeCell ref="H4:H8"/>
    <mergeCell ref="K6:K8"/>
    <mergeCell ref="M6:M8"/>
    <mergeCell ref="B34:B36"/>
    <mergeCell ref="C34:C36"/>
    <mergeCell ref="A56:E56"/>
    <mergeCell ref="D34:D36"/>
    <mergeCell ref="J5:J8"/>
    <mergeCell ref="A34:A36"/>
    <mergeCell ref="J34:J36"/>
    <mergeCell ref="B46:E46"/>
    <mergeCell ref="A55:E55"/>
    <mergeCell ref="A47:E47"/>
    <mergeCell ref="A53:E53"/>
    <mergeCell ref="A49:E49"/>
    <mergeCell ref="A52:E52"/>
    <mergeCell ref="A48:E48"/>
    <mergeCell ref="C28:M28"/>
    <mergeCell ref="K34:K36"/>
    <mergeCell ref="A61:G61"/>
    <mergeCell ref="A54:E54"/>
    <mergeCell ref="A60:E60"/>
    <mergeCell ref="C45:E45"/>
    <mergeCell ref="A59:E59"/>
    <mergeCell ref="A51:E51"/>
    <mergeCell ref="A57:E57"/>
    <mergeCell ref="A58:E58"/>
    <mergeCell ref="A50:E50"/>
    <mergeCell ref="E12:E18"/>
    <mergeCell ref="F12:F18"/>
    <mergeCell ref="G12:G18"/>
    <mergeCell ref="H12:H18"/>
    <mergeCell ref="I12:I18"/>
    <mergeCell ref="F19:F24"/>
    <mergeCell ref="G19:G24"/>
    <mergeCell ref="H19:H24"/>
    <mergeCell ref="I19:I24"/>
    <mergeCell ref="E19:E24"/>
  </mergeCells>
  <phoneticPr fontId="15" type="noConversion"/>
  <pageMargins left="0.19685039370078741" right="0.19685039370078741" top="0.59055118110236227" bottom="0.19685039370078741" header="0" footer="0"/>
  <pageSetup paperSize="9" scale="9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13</vt:i4>
      </vt:variant>
    </vt:vector>
  </HeadingPairs>
  <TitlesOfParts>
    <vt:vector size="25" baseType="lpstr">
      <vt:lpstr>01šviet.</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'Lešu poreikis iš viso'!Print_Area</vt:lpstr>
      <vt:lpstr>'07Infrastr.'!Print_Titles</vt:lpstr>
    </vt:vector>
  </TitlesOfParts>
  <Company>Kedainių raj. sav.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Vartotoja</cp:lastModifiedBy>
  <cp:lastPrinted>2023-01-19T12:11:32Z</cp:lastPrinted>
  <dcterms:created xsi:type="dcterms:W3CDTF">2008-01-09T09:46:52Z</dcterms:created>
  <dcterms:modified xsi:type="dcterms:W3CDTF">2023-01-19T12:11:49Z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