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Šios_darbaknygės" defaultThemeVersion="124226"/>
  <mc:AlternateContent xmlns:mc="http://schemas.openxmlformats.org/markup-compatibility/2006">
    <mc:Choice Requires="x15">
      <x15ac:absPath xmlns:x15ac="http://schemas.microsoft.com/office/spreadsheetml/2010/11/ac" url="C:\Users\Vartotoja\Desktop\44 POSĖDIS\SP\TS\"/>
    </mc:Choice>
  </mc:AlternateContent>
  <bookViews>
    <workbookView xWindow="0" yWindow="0" windowWidth="19200" windowHeight="7248"/>
  </bookViews>
  <sheets>
    <sheet name="2022-12-16" sheetId="142" r:id="rId1"/>
  </sheets>
  <definedNames>
    <definedName name="_xlnm.Print_Area" localSheetId="0">'2022-12-16'!$A$1:$N$75</definedName>
    <definedName name="_xlnm.Print_Titles" localSheetId="0">'2022-12-16'!$15:$15</definedName>
  </definedNames>
  <calcPr calcId="152511" fullCalcOnLoad="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K29" i="142" l="1"/>
  <c r="K48" i="142"/>
  <c r="M48" i="142" s="1"/>
  <c r="K58" i="142"/>
  <c r="K56" i="142"/>
  <c r="K55" i="142"/>
  <c r="K53" i="142"/>
  <c r="K47" i="142"/>
  <c r="M47" i="142" s="1"/>
  <c r="K46" i="142"/>
  <c r="K42" i="142"/>
  <c r="K38" i="142"/>
  <c r="K37" i="142"/>
  <c r="K31" i="142"/>
  <c r="K30" i="142"/>
  <c r="K26" i="142"/>
  <c r="K24" i="142"/>
  <c r="K23" i="142"/>
  <c r="K72" i="142"/>
  <c r="K71" i="142"/>
  <c r="K70" i="142"/>
  <c r="K69" i="142"/>
  <c r="K68" i="142"/>
  <c r="K67" i="142"/>
  <c r="K66" i="142"/>
  <c r="K65" i="142"/>
  <c r="K64" i="142"/>
  <c r="K63" i="142"/>
  <c r="K62" i="142"/>
  <c r="K61" i="142"/>
  <c r="K59" i="142"/>
  <c r="K57" i="142"/>
  <c r="K54" i="142"/>
  <c r="M52" i="142"/>
  <c r="K51" i="142"/>
  <c r="M51" i="142"/>
  <c r="K50" i="142"/>
  <c r="M49" i="142"/>
  <c r="M46" i="142"/>
  <c r="K45" i="142"/>
  <c r="M45" i="142" s="1"/>
  <c r="K44" i="142"/>
  <c r="K43" i="142"/>
  <c r="K41" i="142"/>
  <c r="K40" i="142"/>
  <c r="N39" i="142"/>
  <c r="L39" i="142"/>
  <c r="L73" i="142" s="1"/>
  <c r="K39" i="142"/>
  <c r="N38" i="142"/>
  <c r="M38" i="142"/>
  <c r="N37" i="142"/>
  <c r="N36" i="142"/>
  <c r="K36" i="142"/>
  <c r="M37" i="142"/>
  <c r="N35" i="142"/>
  <c r="K35" i="142"/>
  <c r="N34" i="142"/>
  <c r="M34" i="142"/>
  <c r="K34" i="142"/>
  <c r="M36" i="142"/>
  <c r="N33" i="142"/>
  <c r="M33" i="142"/>
  <c r="K33" i="142"/>
  <c r="N32" i="142"/>
  <c r="K32" i="142"/>
  <c r="N31" i="142"/>
  <c r="N30" i="142"/>
  <c r="M30" i="142"/>
  <c r="N29" i="142"/>
  <c r="N28" i="142"/>
  <c r="K28" i="142"/>
  <c r="M28" i="142"/>
  <c r="N27" i="142"/>
  <c r="K27" i="142"/>
  <c r="M32" i="142" s="1"/>
  <c r="M73" i="142" s="1"/>
  <c r="N26" i="142"/>
  <c r="M26" i="142"/>
  <c r="N25" i="142"/>
  <c r="K25" i="142"/>
  <c r="N24" i="142"/>
  <c r="N23" i="142"/>
  <c r="N73" i="142" s="1"/>
  <c r="M23" i="142"/>
  <c r="K22" i="142"/>
  <c r="K21" i="142"/>
  <c r="K20" i="142"/>
  <c r="K19" i="142"/>
  <c r="K18" i="142"/>
  <c r="K17" i="142"/>
  <c r="K16" i="142"/>
  <c r="K73" i="142" s="1"/>
  <c r="M39" i="142" l="1"/>
</calcChain>
</file>

<file path=xl/sharedStrings.xml><?xml version="1.0" encoding="utf-8"?>
<sst xmlns="http://purl.oclc.org/ooxml/spreadsheetml/main" count="85" uniqueCount="80">
  <si>
    <t>Eil. Nr.</t>
  </si>
  <si>
    <t>Didžiausias leistinas darbuotojų etatų</t>
  </si>
  <si>
    <t>iš  jų</t>
  </si>
  <si>
    <t>Padidėjo</t>
  </si>
  <si>
    <t>Sumažėjo</t>
  </si>
  <si>
    <t xml:space="preserve">skaičius (išskyrus pedagogus ,lankomosios </t>
  </si>
  <si>
    <t>valstybės</t>
  </si>
  <si>
    <t xml:space="preserve">pagal </t>
  </si>
  <si>
    <t>priežiūros ir viešųjų darbų darbuotojus)</t>
  </si>
  <si>
    <t>tarnautojai</t>
  </si>
  <si>
    <t>darbo sutartis</t>
  </si>
  <si>
    <t>Kėdainių krašto muziejus</t>
  </si>
  <si>
    <t>Dotnuvos slaugos namai</t>
  </si>
  <si>
    <t>Josvainių socialinis ir ugdymo centras</t>
  </si>
  <si>
    <t xml:space="preserve">Šėtos socialinis ir ugdymo centras </t>
  </si>
  <si>
    <t>Akademijos kultūros centras</t>
  </si>
  <si>
    <t>Josvainių kultūros centras</t>
  </si>
  <si>
    <t>Krakių kultūros centras</t>
  </si>
  <si>
    <t>Šėtos kultūros centras</t>
  </si>
  <si>
    <t>Truskavos kultūros centras</t>
  </si>
  <si>
    <t>Iš viso:</t>
  </si>
  <si>
    <t>Kėdainių kultūros centras</t>
  </si>
  <si>
    <t>Kėdainių r. Krakių Mikalojaus Katkaus gimnazija</t>
  </si>
  <si>
    <t>Kėdainių šviesioji gimnazija</t>
  </si>
  <si>
    <t>Kėdainių r. Dotnuvos pagrindinė mokykla</t>
  </si>
  <si>
    <t>Kėdainių r. Surviliškio Vinco Svirskio pagrindinė mokykla</t>
  </si>
  <si>
    <t>Kėdainių dailės mokykla</t>
  </si>
  <si>
    <t>Kėdainių kalbų mokykla</t>
  </si>
  <si>
    <t>Kėdainių muzikos  mokykla</t>
  </si>
  <si>
    <t>Kėdainių rajono savivaldybės Mikalojaus Daukšos viešoji biblioteka</t>
  </si>
  <si>
    <t>Kėdainių bendruomenės socialinis centras</t>
  </si>
  <si>
    <t>Kėdainių rajono savivaldybės visuomenės sveikatos biuras</t>
  </si>
  <si>
    <t>Kėdainių rajono savivaldybės priešgaisrinė tarnyba</t>
  </si>
  <si>
    <t xml:space="preserve">Kėdainių rajono savivaldybės administracija </t>
  </si>
  <si>
    <t>Kėdainių rajono savivaldybės administracijos Dotnuvos seniūnija</t>
  </si>
  <si>
    <t>Kėdainių rajono savivaldybės administracijos Gudžiūnų seniūnija</t>
  </si>
  <si>
    <t>Kėdainių rajono savivaldybės administracijos Krakių seniūnija</t>
  </si>
  <si>
    <t>Kėdainių rajono savivaldybės administracijos Josvainių seniūnija</t>
  </si>
  <si>
    <t>Kėdainių rajono savivaldybės administracijos Pelėdnagių seniūnija</t>
  </si>
  <si>
    <t>Kėdainių rajono savivaldybės administracijos Pernaravos seniūnija</t>
  </si>
  <si>
    <t>Kėdainių rajono savivaldybės administracijos Šėtos seniūnija</t>
  </si>
  <si>
    <t>Kėdainių rajono savivaldybės administracijos Surviliškio seniūnija</t>
  </si>
  <si>
    <t>Kėdainių rajono savivaldybės administracijos Truskavos seniūnija</t>
  </si>
  <si>
    <t>Kėdainių rajono savivaldybės administracijos Vilainių seniūnija</t>
  </si>
  <si>
    <t>Kėdainių rajono savivaldybės administracijos Kėdainių miesto seniūnija</t>
  </si>
  <si>
    <t>Kėdainių rajono savivaldybės kontrolės ir audito tarnyba</t>
  </si>
  <si>
    <t>Kėdainių švietimo pagalbos tarnyba</t>
  </si>
  <si>
    <t>Kėdainių suaugusiųjų ir jaunimo mokymo centras</t>
  </si>
  <si>
    <t>Kėdainių sporto centras</t>
  </si>
  <si>
    <t>DIDŽIAUSIAS LEISTINAS VALSTYBĖS TARNAUTOJŲ IR DARBUOTOJŲ,</t>
  </si>
  <si>
    <t>DIRBANČIŲ PAGAL DARBO SUTARTIS IR GAUNANČIŲ DARBO UŽMOKESTĮ</t>
  </si>
  <si>
    <t xml:space="preserve">IŠ SAVIVALDYBĖS BIUDŽETO PAREIGYBIŲ SKAIČIUS </t>
  </si>
  <si>
    <t>KĖDAINIŲ RAJONO SAVIVALDYBĖS INSTITUCIJOSE IR ĮSTAIGOSE</t>
  </si>
  <si>
    <t>Institucijos, įstaigos pavadinimas</t>
  </si>
  <si>
    <t>Kėdainių Juozo Paukštelio progimnazija</t>
  </si>
  <si>
    <t>Mero politinio (asmeninio) pasitikėjimo valstybės tarnautojai</t>
  </si>
  <si>
    <t>PATVIRTINTA</t>
  </si>
  <si>
    <t>Kėdainių rajono savivaldybės tarybos</t>
  </si>
  <si>
    <t>Kėdainių r. Akademijos gimnazija</t>
  </si>
  <si>
    <t>Kėdainių r. Josvainių gimnazija</t>
  </si>
  <si>
    <t>Kėdainių r. Šėtos gimnazija</t>
  </si>
  <si>
    <t>Kėdainių r. Labūnavos pagrindinė mokykla</t>
  </si>
  <si>
    <t>Kėdainių lopšelis-darželis „Aviliukas“</t>
  </si>
  <si>
    <t>Kėdainių lopšelis-darželis „Pasaka“</t>
  </si>
  <si>
    <t>Kėdainių lopšelis-darželis „Varpelis“</t>
  </si>
  <si>
    <t>Kėdainių lopšelis-darželis „Vyturėlis“</t>
  </si>
  <si>
    <t>Kėdainių lopšelis-darželis „Žilvitis“</t>
  </si>
  <si>
    <t>Kėdainių rajono Vilainių mokykla-darželis „Obelėlė“</t>
  </si>
  <si>
    <t>Kėdainių „Atžalyno“ gimnazija</t>
  </si>
  <si>
    <t>Lietuvos sporto universiteto Kėdainių „Aušros“ progimnazija</t>
  </si>
  <si>
    <t>Kėdainių „Ryto“ progimnazija</t>
  </si>
  <si>
    <t>Kėdainių pagalbos šeimai centras</t>
  </si>
  <si>
    <t>Kėdainių lopšelis-darželis „Puriena“</t>
  </si>
  <si>
    <t>Kėdainių lopšelis-darželis „Vaikystė“</t>
  </si>
  <si>
    <t>Iš viso</t>
  </si>
  <si>
    <t xml:space="preserve">iš jo mokytojų (dirbančių pagal bendrojo ugdymo ir neformaliojo švietimo programas) </t>
  </si>
  <si>
    <t>Kėdainių r. Miegėnų pagrindinė mokykla</t>
  </si>
  <si>
    <t>Kėdainių „Spindulio“ mokykla</t>
  </si>
  <si>
    <t>Didžiausias leistinas valstybės tarnautojų ir darbuotojų pareigybių skaičius (išskyrus individualios priežiūros darbuotojus (teikiančius pagalbos namuose paslaugas) ir užimtumo didinimo programai įgyvendinti darbuotojus)</t>
  </si>
  <si>
    <t>2022 m. gruodžio 16 d.  Nr. TS-327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</si>
</sst>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1">
    <numFmt numFmtId="182" formatCode="0.0"/>
  </numFmts>
  <fonts count="5" x14ac:knownFonts="1">
    <font>
      <sz val="10"/>
      <name val="Arial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0" xfId="0" applyNumberFormat="1" applyFont="1" applyFill="1"/>
    <xf numFmtId="2" fontId="3" fillId="0" borderId="0" xfId="0" applyNumberFormat="1" applyFont="1" applyFill="1"/>
    <xf numFmtId="182" fontId="2" fillId="0" borderId="1" xfId="0" applyNumberFormat="1" applyFont="1" applyFill="1" applyBorder="1" applyAlignment="1">
      <alignment wrapText="1"/>
    </xf>
    <xf numFmtId="182" fontId="2" fillId="0" borderId="1" xfId="0" applyNumberFormat="1" applyFont="1" applyFill="1" applyBorder="1"/>
    <xf numFmtId="182" fontId="2" fillId="0" borderId="1" xfId="0" applyNumberFormat="1" applyFont="1" applyFill="1" applyBorder="1" applyAlignment="1">
      <alignment vertical="center" wrapText="1"/>
    </xf>
    <xf numFmtId="182" fontId="2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2" fillId="0" borderId="1" xfId="0" applyFont="1" applyFill="1" applyBorder="1"/>
    <xf numFmtId="2" fontId="2" fillId="0" borderId="1" xfId="0" applyNumberFormat="1" applyFont="1" applyFill="1" applyBorder="1"/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horizontal="center"/>
    </xf>
    <xf numFmtId="182" fontId="2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right"/>
    </xf>
    <xf numFmtId="4" fontId="3" fillId="0" borderId="1" xfId="0" applyNumberFormat="1" applyFont="1" applyFill="1" applyBorder="1"/>
    <xf numFmtId="182" fontId="2" fillId="0" borderId="1" xfId="0" applyNumberFormat="1" applyFont="1" applyFill="1" applyBorder="1" applyAlignment="1">
      <alignment horizontal="left"/>
    </xf>
    <xf numFmtId="4" fontId="3" fillId="0" borderId="0" xfId="0" applyNumberFormat="1" applyFont="1" applyFill="1" applyBorder="1" applyAlignment="1">
      <alignment horizontal="right"/>
    </xf>
    <xf numFmtId="2" fontId="3" fillId="0" borderId="1" xfId="0" applyNumberFormat="1" applyFont="1" applyFill="1" applyBorder="1"/>
    <xf numFmtId="4" fontId="3" fillId="0" borderId="0" xfId="0" applyNumberFormat="1" applyFont="1" applyFill="1" applyBorder="1"/>
    <xf numFmtId="0" fontId="3" fillId="0" borderId="0" xfId="0" applyFont="1" applyFill="1"/>
    <xf numFmtId="2" fontId="4" fillId="0" borderId="0" xfId="0" applyNumberFormat="1" applyFont="1" applyFill="1"/>
    <xf numFmtId="2" fontId="2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/>
    </xf>
    <xf numFmtId="14" fontId="3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P86"/>
  <sheetViews>
    <sheetView tabSelected="1" zoomScale="90" zoomScaleNormal="90" workbookViewId="0">
      <selection activeCell="Q14" sqref="Q14"/>
    </sheetView>
  </sheetViews>
  <sheetFormatPr defaultColWidth="9.109375" defaultRowHeight="13.2" x14ac:dyDescent="0.25"/>
  <cols>
    <col min="1" max="1" width="5.44140625" style="1" customWidth="1"/>
    <col min="2" max="2" width="41.6640625" style="1" customWidth="1"/>
    <col min="3" max="3" width="34.109375" style="1" hidden="1" customWidth="1"/>
    <col min="4" max="4" width="0.109375" style="1" hidden="1" customWidth="1"/>
    <col min="5" max="5" width="8.88671875" style="1" hidden="1" customWidth="1"/>
    <col min="6" max="6" width="11" style="1" hidden="1" customWidth="1"/>
    <col min="7" max="7" width="7.6640625" style="1" hidden="1" customWidth="1"/>
    <col min="8" max="8" width="7.88671875" style="1" hidden="1" customWidth="1"/>
    <col min="9" max="9" width="8.44140625" style="1" hidden="1" customWidth="1"/>
    <col min="10" max="10" width="11.5546875" style="1" hidden="1" customWidth="1"/>
    <col min="11" max="11" width="16.6640625" style="1" customWidth="1"/>
    <col min="12" max="12" width="8.6640625" style="1" hidden="1" customWidth="1"/>
    <col min="13" max="13" width="10.33203125" style="1" hidden="1" customWidth="1"/>
    <col min="14" max="14" width="16.6640625" style="1" customWidth="1"/>
    <col min="15" max="16" width="9.109375" style="1"/>
    <col min="17" max="16384" width="9.109375" style="12"/>
  </cols>
  <sheetData>
    <row r="1" spans="1:16" x14ac:dyDescent="0.25">
      <c r="K1" s="35" t="s">
        <v>56</v>
      </c>
      <c r="L1" s="35"/>
      <c r="M1" s="35"/>
      <c r="N1" s="35"/>
    </row>
    <row r="2" spans="1:16" x14ac:dyDescent="0.25">
      <c r="K2" s="35" t="s">
        <v>57</v>
      </c>
      <c r="L2" s="35"/>
      <c r="M2" s="35"/>
      <c r="N2" s="35"/>
    </row>
    <row r="3" spans="1:16" x14ac:dyDescent="0.25">
      <c r="K3" s="35" t="s">
        <v>79</v>
      </c>
      <c r="L3" s="35"/>
      <c r="M3" s="35"/>
      <c r="N3" s="35"/>
    </row>
    <row r="4" spans="1:16" x14ac:dyDescent="0.25">
      <c r="B4" s="2"/>
      <c r="F4" s="2"/>
      <c r="G4" s="2"/>
      <c r="K4" s="15"/>
      <c r="M4" s="2"/>
    </row>
    <row r="5" spans="1:16" x14ac:dyDescent="0.25">
      <c r="A5" s="30" t="s">
        <v>49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6" x14ac:dyDescent="0.25">
      <c r="A6" s="30" t="s">
        <v>50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6" x14ac:dyDescent="0.25">
      <c r="A7" s="30" t="s">
        <v>51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6" x14ac:dyDescent="0.25">
      <c r="A8" s="30" t="s">
        <v>52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1:16" x14ac:dyDescent="0.25">
      <c r="A9" s="31"/>
      <c r="B9" s="30"/>
      <c r="C9" s="30"/>
      <c r="D9" s="30"/>
      <c r="E9" s="30"/>
      <c r="F9" s="30"/>
      <c r="G9" s="30"/>
      <c r="H9" s="30"/>
      <c r="I9" s="30"/>
      <c r="J9" s="30"/>
      <c r="K9" s="30"/>
      <c r="L9" s="3"/>
      <c r="M9" s="3"/>
    </row>
    <row r="10" spans="1:16" ht="12.75" customHeight="1" x14ac:dyDescent="0.25">
      <c r="A10" s="32" t="s">
        <v>0</v>
      </c>
      <c r="B10" s="32" t="s">
        <v>53</v>
      </c>
      <c r="C10" s="5" t="s">
        <v>1</v>
      </c>
      <c r="D10" s="13"/>
      <c r="E10" s="33" t="s">
        <v>2</v>
      </c>
      <c r="F10" s="33"/>
      <c r="G10" s="5" t="s">
        <v>3</v>
      </c>
      <c r="H10" s="5" t="s">
        <v>4</v>
      </c>
      <c r="I10" s="33" t="s">
        <v>2</v>
      </c>
      <c r="J10" s="33"/>
      <c r="K10" s="34" t="s">
        <v>78</v>
      </c>
      <c r="L10" s="34"/>
      <c r="M10" s="34"/>
      <c r="N10" s="34"/>
    </row>
    <row r="11" spans="1:16" x14ac:dyDescent="0.25">
      <c r="A11" s="32"/>
      <c r="B11" s="32"/>
      <c r="C11" s="5" t="s">
        <v>5</v>
      </c>
      <c r="D11" s="13"/>
      <c r="E11" s="5" t="s">
        <v>6</v>
      </c>
      <c r="F11" s="5" t="s">
        <v>7</v>
      </c>
      <c r="G11" s="13"/>
      <c r="H11" s="13"/>
      <c r="I11" s="5" t="s">
        <v>6</v>
      </c>
      <c r="J11" s="5" t="s">
        <v>7</v>
      </c>
      <c r="K11" s="34"/>
      <c r="L11" s="34"/>
      <c r="M11" s="34"/>
      <c r="N11" s="34"/>
    </row>
    <row r="12" spans="1:16" x14ac:dyDescent="0.25">
      <c r="A12" s="32"/>
      <c r="B12" s="32"/>
      <c r="C12" s="5" t="s">
        <v>8</v>
      </c>
      <c r="D12" s="13"/>
      <c r="E12" s="5" t="s">
        <v>9</v>
      </c>
      <c r="F12" s="17" t="s">
        <v>10</v>
      </c>
      <c r="G12" s="13"/>
      <c r="H12" s="13"/>
      <c r="I12" s="5" t="s">
        <v>9</v>
      </c>
      <c r="J12" s="17" t="s">
        <v>10</v>
      </c>
      <c r="K12" s="34"/>
      <c r="L12" s="34"/>
      <c r="M12" s="34"/>
      <c r="N12" s="34"/>
    </row>
    <row r="13" spans="1:16" ht="53.25" customHeight="1" x14ac:dyDescent="0.25">
      <c r="A13" s="32"/>
      <c r="B13" s="32"/>
      <c r="C13" s="5"/>
      <c r="D13" s="13"/>
      <c r="E13" s="5"/>
      <c r="F13" s="17"/>
      <c r="G13" s="13"/>
      <c r="H13" s="13"/>
      <c r="I13" s="5"/>
      <c r="J13" s="17"/>
      <c r="K13" s="34"/>
      <c r="L13" s="34"/>
      <c r="M13" s="34"/>
      <c r="N13" s="34"/>
    </row>
    <row r="14" spans="1:16" ht="80.25" customHeight="1" x14ac:dyDescent="0.25">
      <c r="A14" s="32"/>
      <c r="B14" s="32"/>
      <c r="C14" s="5"/>
      <c r="D14" s="13"/>
      <c r="E14" s="5"/>
      <c r="F14" s="17"/>
      <c r="G14" s="13"/>
      <c r="H14" s="13"/>
      <c r="I14" s="5"/>
      <c r="J14" s="17"/>
      <c r="K14" s="16" t="s">
        <v>74</v>
      </c>
      <c r="L14" s="5"/>
      <c r="M14" s="17"/>
      <c r="N14" s="16" t="s">
        <v>75</v>
      </c>
    </row>
    <row r="15" spans="1:16" x14ac:dyDescent="0.25">
      <c r="A15" s="4">
        <v>1</v>
      </c>
      <c r="B15" s="4">
        <v>2</v>
      </c>
      <c r="C15" s="4">
        <v>2</v>
      </c>
      <c r="D15" s="18"/>
      <c r="E15" s="4">
        <v>3</v>
      </c>
      <c r="F15" s="4">
        <v>4</v>
      </c>
      <c r="G15" s="4">
        <v>5</v>
      </c>
      <c r="H15" s="4">
        <v>6</v>
      </c>
      <c r="I15" s="4">
        <v>7</v>
      </c>
      <c r="J15" s="4">
        <v>8</v>
      </c>
      <c r="K15" s="4">
        <v>3</v>
      </c>
      <c r="L15" s="4">
        <v>4</v>
      </c>
      <c r="M15" s="4">
        <v>5</v>
      </c>
      <c r="N15" s="5">
        <v>4</v>
      </c>
    </row>
    <row r="16" spans="1:16" x14ac:dyDescent="0.25">
      <c r="A16" s="5">
        <v>1</v>
      </c>
      <c r="B16" s="9" t="s">
        <v>62</v>
      </c>
      <c r="C16" s="5"/>
      <c r="D16" s="5"/>
      <c r="E16" s="5"/>
      <c r="F16" s="5"/>
      <c r="G16" s="13"/>
      <c r="H16" s="13"/>
      <c r="I16" s="13"/>
      <c r="J16" s="13"/>
      <c r="K16" s="14">
        <f>42.01+0.5-3+0.25+0.72+0.5+0.5-1.22+0.56</f>
        <v>40.82</v>
      </c>
      <c r="L16" s="14"/>
      <c r="M16" s="14"/>
      <c r="N16" s="14"/>
      <c r="O16" s="6"/>
      <c r="P16" s="6"/>
    </row>
    <row r="17" spans="1:16" x14ac:dyDescent="0.25">
      <c r="A17" s="5">
        <v>2</v>
      </c>
      <c r="B17" s="9" t="s">
        <v>63</v>
      </c>
      <c r="C17" s="5"/>
      <c r="D17" s="5"/>
      <c r="E17" s="5"/>
      <c r="F17" s="5"/>
      <c r="G17" s="13"/>
      <c r="H17" s="13"/>
      <c r="I17" s="13"/>
      <c r="J17" s="13"/>
      <c r="K17" s="14">
        <f>46.25-2.5-0.25+1+0.56</f>
        <v>45.06</v>
      </c>
      <c r="L17" s="19"/>
      <c r="M17" s="19"/>
      <c r="N17" s="14"/>
      <c r="O17" s="6"/>
      <c r="P17" s="6"/>
    </row>
    <row r="18" spans="1:16" x14ac:dyDescent="0.25">
      <c r="A18" s="5">
        <v>3</v>
      </c>
      <c r="B18" s="9" t="s">
        <v>72</v>
      </c>
      <c r="C18" s="5"/>
      <c r="D18" s="5"/>
      <c r="E18" s="5"/>
      <c r="F18" s="5"/>
      <c r="G18" s="13"/>
      <c r="H18" s="13"/>
      <c r="I18" s="13"/>
      <c r="J18" s="13"/>
      <c r="K18" s="14">
        <f>41.65+0.5-3+0.25+2.5+1+0.63+0.5</f>
        <v>44.03</v>
      </c>
      <c r="L18" s="14"/>
      <c r="M18" s="14"/>
      <c r="N18" s="14"/>
      <c r="O18" s="6"/>
      <c r="P18" s="6"/>
    </row>
    <row r="19" spans="1:16" x14ac:dyDescent="0.25">
      <c r="A19" s="5">
        <v>4</v>
      </c>
      <c r="B19" s="9" t="s">
        <v>73</v>
      </c>
      <c r="C19" s="5"/>
      <c r="D19" s="5"/>
      <c r="E19" s="5"/>
      <c r="F19" s="5"/>
      <c r="G19" s="13"/>
      <c r="H19" s="13"/>
      <c r="I19" s="13"/>
      <c r="J19" s="13"/>
      <c r="K19" s="14">
        <f>44.43+0.5-2.5+2.5+1+0.69</f>
        <v>46.62</v>
      </c>
      <c r="L19" s="14"/>
      <c r="M19" s="14"/>
      <c r="N19" s="14"/>
      <c r="O19" s="6"/>
      <c r="P19" s="6"/>
    </row>
    <row r="20" spans="1:16" x14ac:dyDescent="0.25">
      <c r="A20" s="5">
        <v>5</v>
      </c>
      <c r="B20" s="9" t="s">
        <v>64</v>
      </c>
      <c r="C20" s="5"/>
      <c r="D20" s="5"/>
      <c r="E20" s="5"/>
      <c r="F20" s="5"/>
      <c r="G20" s="13"/>
      <c r="H20" s="13"/>
      <c r="I20" s="13"/>
      <c r="J20" s="13"/>
      <c r="K20" s="14">
        <f>46.15+0.5-2.5+0.25+0.84</f>
        <v>45.24</v>
      </c>
      <c r="L20" s="19"/>
      <c r="M20" s="19"/>
      <c r="N20" s="14"/>
      <c r="O20" s="6"/>
      <c r="P20" s="6"/>
    </row>
    <row r="21" spans="1:16" x14ac:dyDescent="0.25">
      <c r="A21" s="5">
        <v>6</v>
      </c>
      <c r="B21" s="9" t="s">
        <v>65</v>
      </c>
      <c r="C21" s="5"/>
      <c r="D21" s="5"/>
      <c r="E21" s="5"/>
      <c r="F21" s="5"/>
      <c r="G21" s="13"/>
      <c r="H21" s="13"/>
      <c r="I21" s="13"/>
      <c r="J21" s="13"/>
      <c r="K21" s="14">
        <f>49.49-3+0.25-2.5+2.5+1.5+1+0.5+0.66</f>
        <v>50.4</v>
      </c>
      <c r="L21" s="19"/>
      <c r="M21" s="19"/>
      <c r="N21" s="14"/>
      <c r="O21" s="6"/>
      <c r="P21" s="6"/>
    </row>
    <row r="22" spans="1:16" x14ac:dyDescent="0.25">
      <c r="A22" s="5">
        <v>7</v>
      </c>
      <c r="B22" s="9" t="s">
        <v>66</v>
      </c>
      <c r="C22" s="5"/>
      <c r="D22" s="5"/>
      <c r="E22" s="5"/>
      <c r="F22" s="5"/>
      <c r="G22" s="13"/>
      <c r="H22" s="13"/>
      <c r="I22" s="13"/>
      <c r="J22" s="13"/>
      <c r="K22" s="14">
        <f>47.4+0.5-3+1+0.5+0.69</f>
        <v>47.089999999999996</v>
      </c>
      <c r="L22" s="19"/>
      <c r="M22" s="19"/>
      <c r="N22" s="14"/>
      <c r="O22" s="6"/>
      <c r="P22" s="6"/>
    </row>
    <row r="23" spans="1:16" ht="26.4" x14ac:dyDescent="0.25">
      <c r="A23" s="5">
        <v>8</v>
      </c>
      <c r="B23" s="8" t="s">
        <v>67</v>
      </c>
      <c r="C23" s="5"/>
      <c r="D23" s="5"/>
      <c r="E23" s="5"/>
      <c r="F23" s="5"/>
      <c r="G23" s="13"/>
      <c r="H23" s="13"/>
      <c r="I23" s="13"/>
      <c r="J23" s="13"/>
      <c r="K23" s="14">
        <f>38+0.5-2.5+0.25+0.25+5.33-0.54+0.3+0.43+1.5+1-0.23+0.5+0.44+1.5+1.5</f>
        <v>48.23</v>
      </c>
      <c r="L23" s="14"/>
      <c r="M23" s="14">
        <f>+K23-L23</f>
        <v>48.23</v>
      </c>
      <c r="N23" s="14">
        <f>5.33-0.54+0.43-0.23</f>
        <v>4.9899999999999993</v>
      </c>
      <c r="O23" s="29"/>
      <c r="P23" s="6"/>
    </row>
    <row r="24" spans="1:16" x14ac:dyDescent="0.25">
      <c r="A24" s="5">
        <v>9</v>
      </c>
      <c r="B24" s="9" t="s">
        <v>68</v>
      </c>
      <c r="C24" s="5"/>
      <c r="D24" s="5"/>
      <c r="E24" s="5"/>
      <c r="F24" s="5"/>
      <c r="G24" s="13"/>
      <c r="H24" s="13"/>
      <c r="I24" s="13"/>
      <c r="J24" s="13"/>
      <c r="K24" s="14">
        <f>42.5-3.5+1.5-0.5+41.09+3.54-1.75+0.74+1.7-1.71-1</f>
        <v>82.610000000000014</v>
      </c>
      <c r="L24" s="14"/>
      <c r="M24" s="14"/>
      <c r="N24" s="14">
        <f>41.09+3.54+0.74+1.7-1.71</f>
        <v>45.360000000000007</v>
      </c>
      <c r="O24" s="6"/>
      <c r="P24" s="28"/>
    </row>
    <row r="25" spans="1:16" x14ac:dyDescent="0.25">
      <c r="A25" s="5">
        <v>10</v>
      </c>
      <c r="B25" s="9" t="s">
        <v>23</v>
      </c>
      <c r="C25" s="5"/>
      <c r="D25" s="5"/>
      <c r="E25" s="5"/>
      <c r="F25" s="5"/>
      <c r="G25" s="13"/>
      <c r="H25" s="13"/>
      <c r="I25" s="13"/>
      <c r="J25" s="13"/>
      <c r="K25" s="14">
        <f>29.35-0.5+38.88+1.3+3.47+1.8-1.5-0.17+3.15+0.74</f>
        <v>76.52</v>
      </c>
      <c r="L25" s="14"/>
      <c r="M25" s="14"/>
      <c r="N25" s="14">
        <f>38.88+3.47+1.8-0.17-1.8+3.15+0.74</f>
        <v>46.07</v>
      </c>
      <c r="O25" s="6"/>
      <c r="P25" s="28"/>
    </row>
    <row r="26" spans="1:16" x14ac:dyDescent="0.25">
      <c r="A26" s="5">
        <v>11</v>
      </c>
      <c r="B26" s="9" t="s">
        <v>58</v>
      </c>
      <c r="C26" s="5"/>
      <c r="D26" s="5"/>
      <c r="E26" s="5"/>
      <c r="F26" s="5"/>
      <c r="G26" s="13"/>
      <c r="H26" s="13"/>
      <c r="I26" s="13"/>
      <c r="J26" s="13"/>
      <c r="K26" s="14">
        <f>71+2.5+29.52+2.5-3.13+3-0.75+0.41+1+1.35+0.41-0.47+1.5</f>
        <v>108.83999999999999</v>
      </c>
      <c r="L26" s="14"/>
      <c r="M26" s="14">
        <f>+K26-L26</f>
        <v>108.83999999999999</v>
      </c>
      <c r="N26" s="14">
        <f>29.52-3.13+0.41+1.35-0.47</f>
        <v>27.680000000000003</v>
      </c>
      <c r="O26" s="6"/>
      <c r="P26" s="28"/>
    </row>
    <row r="27" spans="1:16" x14ac:dyDescent="0.25">
      <c r="A27" s="5">
        <v>12</v>
      </c>
      <c r="B27" s="8" t="s">
        <v>59</v>
      </c>
      <c r="C27" s="5"/>
      <c r="D27" s="5"/>
      <c r="E27" s="5"/>
      <c r="F27" s="5"/>
      <c r="G27" s="13"/>
      <c r="H27" s="13"/>
      <c r="I27" s="13"/>
      <c r="J27" s="13"/>
      <c r="K27" s="14">
        <f>48.65-0.6+28.12+0.3+4.47-13.95-10.67+1.75+1.51-1+0.06+1.18</f>
        <v>59.819999999999993</v>
      </c>
      <c r="L27" s="14"/>
      <c r="M27" s="14"/>
      <c r="N27" s="14">
        <f>20.41+6.99+0.72+0.3+4.47-10.67+1.51+1.18</f>
        <v>24.91</v>
      </c>
      <c r="O27" s="6"/>
      <c r="P27" s="28"/>
    </row>
    <row r="28" spans="1:16" x14ac:dyDescent="0.25">
      <c r="A28" s="5">
        <v>13</v>
      </c>
      <c r="B28" s="8" t="s">
        <v>22</v>
      </c>
      <c r="C28" s="5"/>
      <c r="D28" s="5"/>
      <c r="E28" s="5"/>
      <c r="F28" s="5"/>
      <c r="G28" s="13"/>
      <c r="H28" s="13"/>
      <c r="I28" s="13"/>
      <c r="J28" s="13"/>
      <c r="K28" s="14">
        <f>75.25-1.05+24.01+0.29+1+1.94-0.27+0.5+1.03+0.25-1.64</f>
        <v>101.31000000000002</v>
      </c>
      <c r="L28" s="14"/>
      <c r="M28" s="14">
        <f>+K28-L28</f>
        <v>101.31000000000002</v>
      </c>
      <c r="N28" s="14">
        <f>21.11+1.45+1.45+0.29+1.94-0.27+1.03-1.64</f>
        <v>25.36</v>
      </c>
      <c r="O28" s="6"/>
      <c r="P28" s="28"/>
    </row>
    <row r="29" spans="1:16" x14ac:dyDescent="0.25">
      <c r="A29" s="5">
        <v>14</v>
      </c>
      <c r="B29" s="9" t="s">
        <v>60</v>
      </c>
      <c r="C29" s="5"/>
      <c r="D29" s="5"/>
      <c r="E29" s="5"/>
      <c r="F29" s="5"/>
      <c r="G29" s="13"/>
      <c r="H29" s="13"/>
      <c r="I29" s="13"/>
      <c r="J29" s="13"/>
      <c r="K29" s="14">
        <f>35.5+21.51+0.34+1.9-0.25-0.93+0.5+0.19+0.5+12.5+1+1.06+2.6+0.5</f>
        <v>76.92</v>
      </c>
      <c r="L29" s="14"/>
      <c r="M29" s="14"/>
      <c r="N29" s="14">
        <f>21.51+0.34+1.9-0.93+0.19+2+2.6</f>
        <v>27.610000000000003</v>
      </c>
      <c r="O29" s="6"/>
      <c r="P29" s="28"/>
    </row>
    <row r="30" spans="1:16" ht="26.4" x14ac:dyDescent="0.25">
      <c r="A30" s="5">
        <v>15</v>
      </c>
      <c r="B30" s="10" t="s">
        <v>69</v>
      </c>
      <c r="C30" s="5"/>
      <c r="D30" s="5"/>
      <c r="E30" s="5"/>
      <c r="F30" s="5"/>
      <c r="G30" s="13"/>
      <c r="H30" s="13"/>
      <c r="I30" s="13"/>
      <c r="J30" s="13"/>
      <c r="K30" s="14">
        <f>52.5+1+49.25+0.23+6.69-0.25+0.5+0.95+0.5+0.25+1.75+0.52+0.5-2.31-2</f>
        <v>110.08</v>
      </c>
      <c r="L30" s="14"/>
      <c r="M30" s="14">
        <f>+K30-L30</f>
        <v>110.08</v>
      </c>
      <c r="N30" s="14">
        <f>49.25+0.23+6.69+0.95+1.75+0.52-2.31</f>
        <v>57.08</v>
      </c>
      <c r="O30" s="6"/>
      <c r="P30" s="28"/>
    </row>
    <row r="31" spans="1:16" x14ac:dyDescent="0.25">
      <c r="A31" s="5">
        <v>16</v>
      </c>
      <c r="B31" s="11" t="s">
        <v>70</v>
      </c>
      <c r="C31" s="5"/>
      <c r="D31" s="5"/>
      <c r="E31" s="5"/>
      <c r="F31" s="5"/>
      <c r="G31" s="13"/>
      <c r="H31" s="13"/>
      <c r="I31" s="13"/>
      <c r="J31" s="13"/>
      <c r="K31" s="14">
        <f>42.25-3+0.75+0.5+59.82+1+1.37+0.97+0.5-0.27+1-1.19-0.4</f>
        <v>103.3</v>
      </c>
      <c r="L31" s="14"/>
      <c r="M31" s="14"/>
      <c r="N31" s="14">
        <f>59.82+1.37+0.97-0.27-1.19</f>
        <v>60.699999999999996</v>
      </c>
      <c r="O31" s="6"/>
      <c r="P31" s="28"/>
    </row>
    <row r="32" spans="1:16" x14ac:dyDescent="0.25">
      <c r="A32" s="5">
        <v>17</v>
      </c>
      <c r="B32" s="10" t="s">
        <v>54</v>
      </c>
      <c r="C32" s="5"/>
      <c r="D32" s="5"/>
      <c r="E32" s="5"/>
      <c r="F32" s="5"/>
      <c r="G32" s="13"/>
      <c r="H32" s="13"/>
      <c r="I32" s="13"/>
      <c r="J32" s="13"/>
      <c r="K32" s="14">
        <f>47.27-3+0.6-3+34.51+1.83-1.5+1.91+1+0.52+0.49+0.26</f>
        <v>80.889999999999986</v>
      </c>
      <c r="L32" s="14"/>
      <c r="M32" s="14">
        <f>+K27-L32</f>
        <v>59.819999999999993</v>
      </c>
      <c r="N32" s="14">
        <f>33.06+1.45+1.83+1.91+0.52+0.26</f>
        <v>39.03</v>
      </c>
      <c r="O32" s="6"/>
      <c r="P32" s="28"/>
    </row>
    <row r="33" spans="1:16" x14ac:dyDescent="0.25">
      <c r="A33" s="5">
        <v>18</v>
      </c>
      <c r="B33" s="8" t="s">
        <v>24</v>
      </c>
      <c r="C33" s="5"/>
      <c r="D33" s="5"/>
      <c r="E33" s="5"/>
      <c r="F33" s="5"/>
      <c r="G33" s="13"/>
      <c r="H33" s="13"/>
      <c r="I33" s="13"/>
      <c r="J33" s="13"/>
      <c r="K33" s="14">
        <f>22.75+0.5+1+12.65+2.87-0.01+0.04+0.03+0.12</f>
        <v>39.949999999999996</v>
      </c>
      <c r="L33" s="14"/>
      <c r="M33" s="14" t="e">
        <f>+#REF!-L33</f>
        <v>#REF!</v>
      </c>
      <c r="N33" s="14">
        <f>12.65+2.87-0.01+0.04+0.12</f>
        <v>15.669999999999998</v>
      </c>
      <c r="O33" s="6"/>
      <c r="P33" s="28"/>
    </row>
    <row r="34" spans="1:16" x14ac:dyDescent="0.25">
      <c r="A34" s="5">
        <v>19</v>
      </c>
      <c r="B34" s="8" t="s">
        <v>61</v>
      </c>
      <c r="C34" s="5"/>
      <c r="D34" s="5"/>
      <c r="E34" s="5"/>
      <c r="F34" s="5"/>
      <c r="G34" s="13"/>
      <c r="H34" s="13"/>
      <c r="I34" s="13"/>
      <c r="J34" s="13"/>
      <c r="K34" s="14">
        <f>63.3+0.5+0.5+0.5+1+0.25+17.43+0.29+2.31+0.01+1+0.49+0.42-0.48</f>
        <v>87.52</v>
      </c>
      <c r="L34" s="14"/>
      <c r="M34" s="14" t="e">
        <f>+#REF!-L34</f>
        <v>#REF!</v>
      </c>
      <c r="N34" s="14">
        <f>14.52+2.91+0.29+2.31+0.01+0.49-0.48</f>
        <v>20.049999999999997</v>
      </c>
      <c r="O34" s="6"/>
      <c r="P34" s="28"/>
    </row>
    <row r="35" spans="1:16" x14ac:dyDescent="0.25">
      <c r="A35" s="5">
        <v>20</v>
      </c>
      <c r="B35" s="8" t="s">
        <v>76</v>
      </c>
      <c r="C35" s="5"/>
      <c r="D35" s="5"/>
      <c r="E35" s="5"/>
      <c r="F35" s="5"/>
      <c r="G35" s="13"/>
      <c r="H35" s="13"/>
      <c r="I35" s="13"/>
      <c r="J35" s="13"/>
      <c r="K35" s="14">
        <f>17.25+0.5+12+0.34+0.1+0.89-0.25+1.36-1.64+0.03-1.41</f>
        <v>29.170000000000005</v>
      </c>
      <c r="L35" s="14"/>
      <c r="M35" s="14"/>
      <c r="N35" s="14">
        <f>12+0.34+0.1+0.89+1.36-1.64-1.41</f>
        <v>11.639999999999999</v>
      </c>
      <c r="O35" s="6"/>
      <c r="P35" s="28"/>
    </row>
    <row r="36" spans="1:16" ht="26.4" x14ac:dyDescent="0.25">
      <c r="A36" s="5">
        <v>21</v>
      </c>
      <c r="B36" s="8" t="s">
        <v>25</v>
      </c>
      <c r="C36" s="5"/>
      <c r="D36" s="5"/>
      <c r="E36" s="5"/>
      <c r="F36" s="5"/>
      <c r="G36" s="13"/>
      <c r="H36" s="13"/>
      <c r="I36" s="13"/>
      <c r="J36" s="13"/>
      <c r="K36" s="14">
        <f>20.9+0.5-0.25+0.1+11.63+1.88+1.33+0.5-1.02-2+0.03-1.04</f>
        <v>32.56</v>
      </c>
      <c r="L36" s="14"/>
      <c r="M36" s="14">
        <f>+K34-L36</f>
        <v>87.52</v>
      </c>
      <c r="N36" s="14">
        <f>11.63+1.88+1.33-1.02-1.04</f>
        <v>12.780000000000001</v>
      </c>
      <c r="O36" s="6"/>
      <c r="P36" s="28"/>
    </row>
    <row r="37" spans="1:16" x14ac:dyDescent="0.25">
      <c r="A37" s="5">
        <v>22</v>
      </c>
      <c r="B37" s="8" t="s">
        <v>47</v>
      </c>
      <c r="C37" s="5"/>
      <c r="D37" s="5"/>
      <c r="E37" s="5"/>
      <c r="F37" s="5"/>
      <c r="G37" s="13"/>
      <c r="H37" s="13"/>
      <c r="I37" s="13"/>
      <c r="J37" s="13"/>
      <c r="K37" s="14">
        <f>31.25-3+0.5+15.82+3.5+1.22-1.2-2.91-2.53+0.5-0.25-2.18-1.5</f>
        <v>39.219999999999992</v>
      </c>
      <c r="L37" s="14"/>
      <c r="M37" s="14">
        <f>+K36-L37</f>
        <v>32.56</v>
      </c>
      <c r="N37" s="14">
        <f>15.82+1.22-1.2-2.91-2.53-2.18</f>
        <v>8.2200000000000006</v>
      </c>
      <c r="O37" s="6"/>
      <c r="P37" s="28"/>
    </row>
    <row r="38" spans="1:16" x14ac:dyDescent="0.25">
      <c r="A38" s="5">
        <v>23</v>
      </c>
      <c r="B38" s="8" t="s">
        <v>77</v>
      </c>
      <c r="C38" s="5"/>
      <c r="D38" s="5"/>
      <c r="E38" s="5"/>
      <c r="F38" s="5"/>
      <c r="G38" s="13"/>
      <c r="H38" s="13"/>
      <c r="I38" s="13"/>
      <c r="J38" s="13"/>
      <c r="K38" s="14">
        <f>74.5-1+20.46+1.55-8.5+1.34-0.22-1.6+0.32-3.5</f>
        <v>83.350000000000009</v>
      </c>
      <c r="L38" s="14"/>
      <c r="M38" s="14" t="e">
        <f>+#REF!-L38</f>
        <v>#REF!</v>
      </c>
      <c r="N38" s="14">
        <f>20.46+1.55+1.34-0.22-1.6+0.32</f>
        <v>21.85</v>
      </c>
      <c r="O38" s="6"/>
      <c r="P38" s="28"/>
    </row>
    <row r="39" spans="1:16" x14ac:dyDescent="0.25">
      <c r="A39" s="5">
        <v>24</v>
      </c>
      <c r="B39" s="9" t="s">
        <v>26</v>
      </c>
      <c r="C39" s="5"/>
      <c r="D39" s="5"/>
      <c r="E39" s="5"/>
      <c r="F39" s="5"/>
      <c r="G39" s="13"/>
      <c r="H39" s="13"/>
      <c r="I39" s="13"/>
      <c r="J39" s="13"/>
      <c r="K39" s="14">
        <f>7.25+6.11+3+1.75</f>
        <v>18.11</v>
      </c>
      <c r="L39" s="14">
        <f>35+1</f>
        <v>36</v>
      </c>
      <c r="M39" s="14">
        <f>+K39-L39</f>
        <v>-17.89</v>
      </c>
      <c r="N39" s="14">
        <f>6.11+3</f>
        <v>9.11</v>
      </c>
      <c r="O39" s="6"/>
      <c r="P39" s="6"/>
    </row>
    <row r="40" spans="1:16" x14ac:dyDescent="0.25">
      <c r="A40" s="5">
        <v>25</v>
      </c>
      <c r="B40" s="9" t="s">
        <v>27</v>
      </c>
      <c r="C40" s="5"/>
      <c r="D40" s="5"/>
      <c r="E40" s="5"/>
      <c r="F40" s="5"/>
      <c r="G40" s="13"/>
      <c r="H40" s="13"/>
      <c r="I40" s="13"/>
      <c r="J40" s="13"/>
      <c r="K40" s="14">
        <f>9+9.16</f>
        <v>18.16</v>
      </c>
      <c r="L40" s="14"/>
      <c r="M40" s="14"/>
      <c r="N40" s="14">
        <v>9.16</v>
      </c>
      <c r="O40" s="6"/>
      <c r="P40" s="6"/>
    </row>
    <row r="41" spans="1:16" x14ac:dyDescent="0.25">
      <c r="A41" s="5">
        <v>26</v>
      </c>
      <c r="B41" s="9" t="s">
        <v>28</v>
      </c>
      <c r="C41" s="5"/>
      <c r="D41" s="5"/>
      <c r="E41" s="5"/>
      <c r="F41" s="5"/>
      <c r="G41" s="13"/>
      <c r="H41" s="13"/>
      <c r="I41" s="13"/>
      <c r="J41" s="13"/>
      <c r="K41" s="14">
        <f>14+36.66</f>
        <v>50.66</v>
      </c>
      <c r="L41" s="14"/>
      <c r="M41" s="14"/>
      <c r="N41" s="14">
        <v>36.659999999999997</v>
      </c>
      <c r="O41" s="6"/>
      <c r="P41" s="6"/>
    </row>
    <row r="42" spans="1:16" x14ac:dyDescent="0.25">
      <c r="A42" s="5">
        <v>27</v>
      </c>
      <c r="B42" s="9" t="s">
        <v>48</v>
      </c>
      <c r="C42" s="5"/>
      <c r="D42" s="5"/>
      <c r="E42" s="5"/>
      <c r="F42" s="5"/>
      <c r="G42" s="13"/>
      <c r="H42" s="13"/>
      <c r="I42" s="13"/>
      <c r="J42" s="13"/>
      <c r="K42" s="14">
        <f>29.5+11.22+2+3+3</f>
        <v>48.72</v>
      </c>
      <c r="L42" s="14"/>
      <c r="M42" s="14"/>
      <c r="N42" s="14"/>
      <c r="O42" s="6"/>
      <c r="P42" s="6"/>
    </row>
    <row r="43" spans="1:16" x14ac:dyDescent="0.25">
      <c r="A43" s="5">
        <v>28</v>
      </c>
      <c r="B43" s="9" t="s">
        <v>46</v>
      </c>
      <c r="C43" s="5"/>
      <c r="D43" s="5"/>
      <c r="E43" s="5"/>
      <c r="F43" s="5"/>
      <c r="G43" s="13"/>
      <c r="H43" s="13"/>
      <c r="I43" s="13"/>
      <c r="J43" s="13"/>
      <c r="K43" s="14">
        <f>14.75+1-1</f>
        <v>14.75</v>
      </c>
      <c r="L43" s="14"/>
      <c r="M43" s="14"/>
      <c r="N43" s="14"/>
      <c r="O43" s="6"/>
      <c r="P43" s="6"/>
    </row>
    <row r="44" spans="1:16" x14ac:dyDescent="0.25">
      <c r="A44" s="5">
        <v>29</v>
      </c>
      <c r="B44" s="9" t="s">
        <v>21</v>
      </c>
      <c r="C44" s="5"/>
      <c r="D44" s="5"/>
      <c r="E44" s="5"/>
      <c r="F44" s="5"/>
      <c r="G44" s="13"/>
      <c r="H44" s="13"/>
      <c r="I44" s="13"/>
      <c r="J44" s="13"/>
      <c r="K44" s="14">
        <f>39+0.5+0.25</f>
        <v>39.75</v>
      </c>
      <c r="L44" s="14"/>
      <c r="M44" s="14"/>
      <c r="N44" s="14"/>
      <c r="O44" s="6"/>
      <c r="P44" s="6"/>
    </row>
    <row r="45" spans="1:16" x14ac:dyDescent="0.25">
      <c r="A45" s="5">
        <v>30</v>
      </c>
      <c r="B45" s="9" t="s">
        <v>15</v>
      </c>
      <c r="C45" s="5"/>
      <c r="D45" s="5"/>
      <c r="E45" s="5"/>
      <c r="F45" s="5"/>
      <c r="G45" s="13"/>
      <c r="H45" s="13"/>
      <c r="I45" s="13"/>
      <c r="J45" s="13"/>
      <c r="K45" s="14">
        <f>13+0.5</f>
        <v>13.5</v>
      </c>
      <c r="L45" s="14">
        <v>4</v>
      </c>
      <c r="M45" s="14">
        <f>+K45-L45</f>
        <v>9.5</v>
      </c>
      <c r="N45" s="14"/>
      <c r="O45" s="6"/>
      <c r="P45" s="6"/>
    </row>
    <row r="46" spans="1:16" x14ac:dyDescent="0.25">
      <c r="A46" s="5">
        <v>31</v>
      </c>
      <c r="B46" s="9" t="s">
        <v>16</v>
      </c>
      <c r="C46" s="5"/>
      <c r="D46" s="5"/>
      <c r="E46" s="5"/>
      <c r="F46" s="5"/>
      <c r="G46" s="13"/>
      <c r="H46" s="13"/>
      <c r="I46" s="13"/>
      <c r="J46" s="13"/>
      <c r="K46" s="14">
        <f>8.7+0.25+0.5</f>
        <v>9.4499999999999993</v>
      </c>
      <c r="L46" s="14">
        <v>1</v>
      </c>
      <c r="M46" s="14">
        <f>+K46-L46</f>
        <v>8.4499999999999993</v>
      </c>
      <c r="N46" s="14"/>
      <c r="O46" s="6"/>
      <c r="P46" s="6"/>
    </row>
    <row r="47" spans="1:16" x14ac:dyDescent="0.25">
      <c r="A47" s="5">
        <v>32</v>
      </c>
      <c r="B47" s="9" t="s">
        <v>17</v>
      </c>
      <c r="C47" s="5"/>
      <c r="D47" s="5"/>
      <c r="E47" s="5"/>
      <c r="F47" s="5"/>
      <c r="G47" s="13"/>
      <c r="H47" s="13"/>
      <c r="I47" s="13"/>
      <c r="J47" s="13"/>
      <c r="K47" s="14">
        <f>8+0.25+0.5+0.25</f>
        <v>9</v>
      </c>
      <c r="L47" s="14"/>
      <c r="M47" s="14">
        <f>+K47-L47</f>
        <v>9</v>
      </c>
      <c r="N47" s="14"/>
      <c r="O47" s="6"/>
      <c r="P47" s="6"/>
    </row>
    <row r="48" spans="1:16" x14ac:dyDescent="0.25">
      <c r="A48" s="5">
        <v>33</v>
      </c>
      <c r="B48" s="9" t="s">
        <v>18</v>
      </c>
      <c r="C48" s="5"/>
      <c r="D48" s="5"/>
      <c r="E48" s="5"/>
      <c r="F48" s="5"/>
      <c r="G48" s="13"/>
      <c r="H48" s="13"/>
      <c r="I48" s="13"/>
      <c r="J48" s="13"/>
      <c r="K48" s="14">
        <f>6.25+0.25+0.5</f>
        <v>7</v>
      </c>
      <c r="L48" s="14">
        <v>2</v>
      </c>
      <c r="M48" s="14">
        <f>+K48-L48</f>
        <v>5</v>
      </c>
      <c r="N48" s="14"/>
      <c r="O48" s="6"/>
      <c r="P48" s="6"/>
    </row>
    <row r="49" spans="1:16" x14ac:dyDescent="0.25">
      <c r="A49" s="5">
        <v>34</v>
      </c>
      <c r="B49" s="9" t="s">
        <v>19</v>
      </c>
      <c r="C49" s="5"/>
      <c r="D49" s="5"/>
      <c r="E49" s="5"/>
      <c r="F49" s="5"/>
      <c r="G49" s="13"/>
      <c r="H49" s="13"/>
      <c r="I49" s="13"/>
      <c r="J49" s="13"/>
      <c r="K49" s="14">
        <v>5.5</v>
      </c>
      <c r="L49" s="14"/>
      <c r="M49" s="14">
        <f>+K49-L49</f>
        <v>5.5</v>
      </c>
      <c r="N49" s="14"/>
      <c r="O49" s="6"/>
      <c r="P49" s="6"/>
    </row>
    <row r="50" spans="1:16" ht="26.4" x14ac:dyDescent="0.25">
      <c r="A50" s="5">
        <v>35</v>
      </c>
      <c r="B50" s="8" t="s">
        <v>29</v>
      </c>
      <c r="C50" s="13"/>
      <c r="D50" s="13"/>
      <c r="E50" s="13"/>
      <c r="F50" s="13"/>
      <c r="G50" s="13"/>
      <c r="H50" s="13"/>
      <c r="I50" s="13"/>
      <c r="J50" s="13"/>
      <c r="K50" s="14">
        <f>58.25+0.5+1+0.5</f>
        <v>60.25</v>
      </c>
      <c r="L50" s="14"/>
      <c r="M50" s="14"/>
      <c r="N50" s="14"/>
      <c r="O50" s="6"/>
      <c r="P50" s="6"/>
    </row>
    <row r="51" spans="1:16" x14ac:dyDescent="0.25">
      <c r="A51" s="5">
        <v>36</v>
      </c>
      <c r="B51" s="9" t="s">
        <v>11</v>
      </c>
      <c r="C51" s="5"/>
      <c r="D51" s="5"/>
      <c r="E51" s="5"/>
      <c r="F51" s="5"/>
      <c r="G51" s="13"/>
      <c r="H51" s="13"/>
      <c r="I51" s="13"/>
      <c r="J51" s="13"/>
      <c r="K51" s="14">
        <f>29+2</f>
        <v>31</v>
      </c>
      <c r="L51" s="14">
        <v>1</v>
      </c>
      <c r="M51" s="14">
        <f>+K51-L51</f>
        <v>30</v>
      </c>
      <c r="N51" s="14"/>
      <c r="O51" s="6"/>
      <c r="P51" s="6"/>
    </row>
    <row r="52" spans="1:16" x14ac:dyDescent="0.25">
      <c r="A52" s="5">
        <v>37</v>
      </c>
      <c r="B52" s="8" t="s">
        <v>32</v>
      </c>
      <c r="C52" s="5"/>
      <c r="D52" s="5"/>
      <c r="E52" s="5"/>
      <c r="F52" s="5"/>
      <c r="G52" s="13"/>
      <c r="H52" s="13"/>
      <c r="I52" s="13"/>
      <c r="J52" s="13"/>
      <c r="K52" s="14">
        <v>84</v>
      </c>
      <c r="L52" s="14">
        <v>1</v>
      </c>
      <c r="M52" s="14">
        <f>+K52-L52</f>
        <v>83</v>
      </c>
      <c r="N52" s="14"/>
      <c r="O52" s="6"/>
      <c r="P52" s="6"/>
    </row>
    <row r="53" spans="1:16" x14ac:dyDescent="0.25">
      <c r="A53" s="5">
        <v>38</v>
      </c>
      <c r="B53" s="20" t="s">
        <v>30</v>
      </c>
      <c r="C53" s="13"/>
      <c r="D53" s="13"/>
      <c r="E53" s="13"/>
      <c r="F53" s="13"/>
      <c r="G53" s="13"/>
      <c r="H53" s="13"/>
      <c r="I53" s="13"/>
      <c r="J53" s="13"/>
      <c r="K53" s="14">
        <f>33.5+1+1+3.5+8.5+1</f>
        <v>48.5</v>
      </c>
      <c r="L53" s="14"/>
      <c r="M53" s="14"/>
      <c r="N53" s="14"/>
      <c r="O53" s="6"/>
      <c r="P53" s="6"/>
    </row>
    <row r="54" spans="1:16" x14ac:dyDescent="0.25">
      <c r="A54" s="5">
        <v>39</v>
      </c>
      <c r="B54" s="9" t="s">
        <v>12</v>
      </c>
      <c r="C54" s="13"/>
      <c r="D54" s="13"/>
      <c r="E54" s="13"/>
      <c r="F54" s="13"/>
      <c r="G54" s="13"/>
      <c r="H54" s="13"/>
      <c r="I54" s="13"/>
      <c r="J54" s="13"/>
      <c r="K54" s="14">
        <f>30.75+1.25</f>
        <v>32</v>
      </c>
      <c r="L54" s="14"/>
      <c r="M54" s="14"/>
      <c r="N54" s="14"/>
      <c r="O54" s="6"/>
      <c r="P54" s="6"/>
    </row>
    <row r="55" spans="1:16" x14ac:dyDescent="0.25">
      <c r="A55" s="5">
        <v>40</v>
      </c>
      <c r="B55" s="9" t="s">
        <v>13</v>
      </c>
      <c r="C55" s="13"/>
      <c r="D55" s="13"/>
      <c r="E55" s="13"/>
      <c r="F55" s="13"/>
      <c r="G55" s="13"/>
      <c r="H55" s="13"/>
      <c r="I55" s="13"/>
      <c r="J55" s="13"/>
      <c r="K55" s="14">
        <f>30.4+1.5+2+5.5+0.5+0.27+3</f>
        <v>43.17</v>
      </c>
      <c r="L55" s="14"/>
      <c r="M55" s="14"/>
      <c r="N55" s="14"/>
      <c r="O55" s="6"/>
      <c r="P55" s="6"/>
    </row>
    <row r="56" spans="1:16" x14ac:dyDescent="0.25">
      <c r="A56" s="5">
        <v>41</v>
      </c>
      <c r="B56" s="9" t="s">
        <v>14</v>
      </c>
      <c r="C56" s="13"/>
      <c r="D56" s="13"/>
      <c r="E56" s="13"/>
      <c r="F56" s="13"/>
      <c r="G56" s="13"/>
      <c r="H56" s="13"/>
      <c r="I56" s="13"/>
      <c r="J56" s="13"/>
      <c r="K56" s="14">
        <f>29.93+1.6+1+6.75+0.1+0.5+3.25</f>
        <v>43.13</v>
      </c>
      <c r="L56" s="14"/>
      <c r="M56" s="14"/>
      <c r="N56" s="14"/>
      <c r="O56" s="6"/>
      <c r="P56" s="6"/>
    </row>
    <row r="57" spans="1:16" x14ac:dyDescent="0.25">
      <c r="A57" s="5">
        <v>42</v>
      </c>
      <c r="B57" s="9" t="s">
        <v>71</v>
      </c>
      <c r="C57" s="13"/>
      <c r="D57" s="13"/>
      <c r="E57" s="13"/>
      <c r="F57" s="13"/>
      <c r="G57" s="13"/>
      <c r="H57" s="13"/>
      <c r="I57" s="13"/>
      <c r="J57" s="13"/>
      <c r="K57" s="14">
        <f>55.96+1.5+3+0.5+1+2.5+4+5+13+1.5+3+6</f>
        <v>96.960000000000008</v>
      </c>
      <c r="L57" s="14"/>
      <c r="M57" s="14"/>
      <c r="N57" s="14"/>
      <c r="O57" s="6"/>
      <c r="P57" s="6"/>
    </row>
    <row r="58" spans="1:16" ht="26.4" x14ac:dyDescent="0.25">
      <c r="A58" s="5">
        <v>43</v>
      </c>
      <c r="B58" s="8" t="s">
        <v>31</v>
      </c>
      <c r="C58" s="13"/>
      <c r="D58" s="13"/>
      <c r="E58" s="13"/>
      <c r="F58" s="13"/>
      <c r="G58" s="13"/>
      <c r="H58" s="13"/>
      <c r="I58" s="13"/>
      <c r="J58" s="13"/>
      <c r="K58" s="14">
        <f>21+1.5+1.5+1</f>
        <v>25</v>
      </c>
      <c r="L58" s="14"/>
      <c r="M58" s="14"/>
      <c r="N58" s="14"/>
      <c r="O58" s="6"/>
      <c r="P58" s="6"/>
    </row>
    <row r="59" spans="1:16" ht="26.4" x14ac:dyDescent="0.25">
      <c r="A59" s="5">
        <v>44</v>
      </c>
      <c r="B59" s="20" t="s">
        <v>45</v>
      </c>
      <c r="C59" s="13"/>
      <c r="D59" s="13"/>
      <c r="E59" s="13"/>
      <c r="F59" s="13"/>
      <c r="G59" s="13"/>
      <c r="H59" s="13"/>
      <c r="I59" s="13"/>
      <c r="J59" s="13"/>
      <c r="K59" s="14">
        <f>4+1</f>
        <v>5</v>
      </c>
      <c r="L59" s="14"/>
      <c r="M59" s="14"/>
      <c r="N59" s="14"/>
      <c r="O59" s="6"/>
      <c r="P59" s="6"/>
    </row>
    <row r="60" spans="1:16" ht="26.4" x14ac:dyDescent="0.25">
      <c r="A60" s="5">
        <v>45</v>
      </c>
      <c r="B60" s="20" t="s">
        <v>55</v>
      </c>
      <c r="C60" s="13"/>
      <c r="D60" s="13"/>
      <c r="E60" s="13"/>
      <c r="F60" s="13"/>
      <c r="G60" s="13"/>
      <c r="H60" s="13"/>
      <c r="I60" s="13"/>
      <c r="J60" s="13"/>
      <c r="K60" s="14">
        <v>4</v>
      </c>
      <c r="L60" s="14"/>
      <c r="M60" s="14"/>
      <c r="N60" s="14"/>
      <c r="O60" s="6"/>
      <c r="P60" s="6"/>
    </row>
    <row r="61" spans="1:16" x14ac:dyDescent="0.25">
      <c r="A61" s="5">
        <v>46</v>
      </c>
      <c r="B61" s="23" t="s">
        <v>33</v>
      </c>
      <c r="C61" s="13"/>
      <c r="D61" s="13"/>
      <c r="E61" s="13"/>
      <c r="F61" s="13"/>
      <c r="G61" s="13"/>
      <c r="H61" s="13"/>
      <c r="I61" s="13"/>
      <c r="J61" s="13"/>
      <c r="K61" s="14">
        <f>133.5+1+5+17.2+1+1+1+3</f>
        <v>162.69999999999999</v>
      </c>
      <c r="L61" s="14"/>
      <c r="M61" s="14"/>
      <c r="N61" s="14"/>
      <c r="O61" s="6"/>
      <c r="P61" s="6"/>
    </row>
    <row r="62" spans="1:16" ht="26.4" x14ac:dyDescent="0.25">
      <c r="A62" s="5">
        <v>47</v>
      </c>
      <c r="B62" s="8" t="s">
        <v>44</v>
      </c>
      <c r="C62" s="13"/>
      <c r="D62" s="13"/>
      <c r="E62" s="13"/>
      <c r="F62" s="13"/>
      <c r="G62" s="13"/>
      <c r="H62" s="13"/>
      <c r="I62" s="13"/>
      <c r="J62" s="13"/>
      <c r="K62" s="14">
        <f>39.75-4-4.5+2</f>
        <v>33.25</v>
      </c>
      <c r="L62" s="14"/>
      <c r="M62" s="14"/>
      <c r="N62" s="14"/>
      <c r="O62" s="6"/>
      <c r="P62" s="6"/>
    </row>
    <row r="63" spans="1:16" ht="26.4" x14ac:dyDescent="0.25">
      <c r="A63" s="5">
        <v>48</v>
      </c>
      <c r="B63" s="8" t="s">
        <v>34</v>
      </c>
      <c r="C63" s="13"/>
      <c r="D63" s="13"/>
      <c r="E63" s="13"/>
      <c r="F63" s="13"/>
      <c r="G63" s="13"/>
      <c r="H63" s="13"/>
      <c r="I63" s="13"/>
      <c r="J63" s="13"/>
      <c r="K63" s="14">
        <f>17.75+0.75-1-1-1.3</f>
        <v>15.2</v>
      </c>
      <c r="L63" s="14"/>
      <c r="M63" s="14"/>
      <c r="N63" s="14"/>
      <c r="O63" s="6"/>
      <c r="P63" s="6"/>
    </row>
    <row r="64" spans="1:16" ht="26.4" x14ac:dyDescent="0.25">
      <c r="A64" s="5">
        <v>49</v>
      </c>
      <c r="B64" s="8" t="s">
        <v>35</v>
      </c>
      <c r="C64" s="13"/>
      <c r="D64" s="13"/>
      <c r="E64" s="13"/>
      <c r="F64" s="13"/>
      <c r="G64" s="13"/>
      <c r="H64" s="13"/>
      <c r="I64" s="13"/>
      <c r="J64" s="13"/>
      <c r="K64" s="14">
        <f>17.8+0.5-0.5-1.5-1.7</f>
        <v>14.600000000000001</v>
      </c>
      <c r="L64" s="14"/>
      <c r="M64" s="14"/>
      <c r="N64" s="14"/>
      <c r="O64" s="6"/>
      <c r="P64" s="6"/>
    </row>
    <row r="65" spans="1:16" ht="26.4" x14ac:dyDescent="0.25">
      <c r="A65" s="5">
        <v>50</v>
      </c>
      <c r="B65" s="8" t="s">
        <v>37</v>
      </c>
      <c r="C65" s="13"/>
      <c r="D65" s="13"/>
      <c r="E65" s="13"/>
      <c r="F65" s="13"/>
      <c r="G65" s="13"/>
      <c r="H65" s="13"/>
      <c r="I65" s="13"/>
      <c r="J65" s="13"/>
      <c r="K65" s="14">
        <f>14.45+0.25-0.25-1-1.7</f>
        <v>11.75</v>
      </c>
      <c r="L65" s="14"/>
      <c r="M65" s="14"/>
      <c r="N65" s="14"/>
      <c r="O65" s="6"/>
      <c r="P65" s="6"/>
    </row>
    <row r="66" spans="1:16" ht="26.4" x14ac:dyDescent="0.25">
      <c r="A66" s="5">
        <v>51</v>
      </c>
      <c r="B66" s="8" t="s">
        <v>36</v>
      </c>
      <c r="C66" s="13"/>
      <c r="D66" s="13"/>
      <c r="E66" s="13"/>
      <c r="F66" s="13"/>
      <c r="G66" s="13"/>
      <c r="H66" s="13"/>
      <c r="I66" s="13"/>
      <c r="J66" s="13"/>
      <c r="K66" s="14">
        <f>16.2+0.5-0.5-1.5-1.2+0.5</f>
        <v>14</v>
      </c>
      <c r="L66" s="14"/>
      <c r="M66" s="14"/>
      <c r="N66" s="14"/>
      <c r="O66" s="6"/>
      <c r="P66" s="6"/>
    </row>
    <row r="67" spans="1:16" ht="26.4" x14ac:dyDescent="0.25">
      <c r="A67" s="5">
        <v>52</v>
      </c>
      <c r="B67" s="8" t="s">
        <v>38</v>
      </c>
      <c r="C67" s="13"/>
      <c r="D67" s="13"/>
      <c r="E67" s="13"/>
      <c r="F67" s="13"/>
      <c r="G67" s="13"/>
      <c r="H67" s="13"/>
      <c r="I67" s="13"/>
      <c r="J67" s="13"/>
      <c r="K67" s="14">
        <f>15.2-0.25-1-1.7</f>
        <v>12.25</v>
      </c>
      <c r="L67" s="14"/>
      <c r="M67" s="14"/>
      <c r="N67" s="14"/>
      <c r="O67" s="6"/>
      <c r="P67" s="6"/>
    </row>
    <row r="68" spans="1:16" ht="26.4" x14ac:dyDescent="0.25">
      <c r="A68" s="5">
        <v>53</v>
      </c>
      <c r="B68" s="20" t="s">
        <v>39</v>
      </c>
      <c r="C68" s="13"/>
      <c r="D68" s="13"/>
      <c r="E68" s="13"/>
      <c r="F68" s="13"/>
      <c r="G68" s="13"/>
      <c r="H68" s="13"/>
      <c r="I68" s="13"/>
      <c r="J68" s="13"/>
      <c r="K68" s="14">
        <f>10.45+0.5-0.5-1-1.7+8.75-0.5</f>
        <v>16</v>
      </c>
      <c r="L68" s="14"/>
      <c r="M68" s="14"/>
      <c r="N68" s="14"/>
      <c r="O68" s="6"/>
      <c r="P68" s="6"/>
    </row>
    <row r="69" spans="1:16" ht="26.4" x14ac:dyDescent="0.25">
      <c r="A69" s="5">
        <v>54</v>
      </c>
      <c r="B69" s="8" t="s">
        <v>41</v>
      </c>
      <c r="C69" s="13"/>
      <c r="D69" s="13"/>
      <c r="E69" s="13"/>
      <c r="F69" s="13"/>
      <c r="G69" s="13"/>
      <c r="H69" s="13"/>
      <c r="I69" s="13"/>
      <c r="J69" s="13"/>
      <c r="K69" s="14">
        <f>11.95-0.5-1-1.2+1</f>
        <v>10.25</v>
      </c>
      <c r="L69" s="14"/>
      <c r="M69" s="14"/>
      <c r="N69" s="14"/>
      <c r="O69" s="6"/>
      <c r="P69" s="6"/>
    </row>
    <row r="70" spans="1:16" ht="26.4" x14ac:dyDescent="0.25">
      <c r="A70" s="5">
        <v>55</v>
      </c>
      <c r="B70" s="8" t="s">
        <v>40</v>
      </c>
      <c r="C70" s="13"/>
      <c r="D70" s="13"/>
      <c r="E70" s="13"/>
      <c r="F70" s="13"/>
      <c r="G70" s="13"/>
      <c r="H70" s="13"/>
      <c r="I70" s="13"/>
      <c r="J70" s="13"/>
      <c r="K70" s="14">
        <f>15.2-1.5-1.7</f>
        <v>12</v>
      </c>
      <c r="L70" s="14"/>
      <c r="M70" s="14"/>
      <c r="N70" s="14"/>
      <c r="O70" s="6"/>
      <c r="P70" s="6"/>
    </row>
    <row r="71" spans="1:16" ht="26.4" x14ac:dyDescent="0.25">
      <c r="A71" s="5">
        <v>56</v>
      </c>
      <c r="B71" s="8" t="s">
        <v>42</v>
      </c>
      <c r="C71" s="13"/>
      <c r="D71" s="13"/>
      <c r="E71" s="13"/>
      <c r="F71" s="13"/>
      <c r="G71" s="13"/>
      <c r="H71" s="13"/>
      <c r="I71" s="13"/>
      <c r="J71" s="13"/>
      <c r="K71" s="14">
        <f>13.2+0.5-0.5-1.5-1.7+0.4+0.6</f>
        <v>11</v>
      </c>
      <c r="L71" s="14"/>
      <c r="M71" s="14"/>
      <c r="N71" s="14"/>
      <c r="O71" s="6"/>
      <c r="P71" s="6"/>
    </row>
    <row r="72" spans="1:16" ht="26.4" x14ac:dyDescent="0.25">
      <c r="A72" s="5">
        <v>57</v>
      </c>
      <c r="B72" s="8" t="s">
        <v>43</v>
      </c>
      <c r="C72" s="13"/>
      <c r="D72" s="13"/>
      <c r="E72" s="13"/>
      <c r="F72" s="13"/>
      <c r="G72" s="13"/>
      <c r="H72" s="13"/>
      <c r="I72" s="13"/>
      <c r="J72" s="13"/>
      <c r="K72" s="14">
        <f>27.7+0.5-2-4.7</f>
        <v>21.5</v>
      </c>
      <c r="L72" s="14"/>
      <c r="M72" s="14"/>
      <c r="N72" s="14"/>
      <c r="O72" s="6"/>
      <c r="P72" s="6"/>
    </row>
    <row r="73" spans="1:16" x14ac:dyDescent="0.25">
      <c r="A73" s="5">
        <v>58</v>
      </c>
      <c r="B73" s="21" t="s">
        <v>20</v>
      </c>
      <c r="C73" s="13"/>
      <c r="D73" s="13"/>
      <c r="E73" s="13"/>
      <c r="F73" s="13"/>
      <c r="G73" s="13"/>
      <c r="H73" s="13"/>
      <c r="I73" s="13"/>
      <c r="J73" s="13"/>
      <c r="K73" s="25">
        <f>SUM(K16:K72)</f>
        <v>2521.66</v>
      </c>
      <c r="L73" s="22">
        <f>SUM(L16:L72)</f>
        <v>45</v>
      </c>
      <c r="M73" s="22" t="e">
        <f>SUM(M16:M72)</f>
        <v>#REF!</v>
      </c>
      <c r="N73" s="22">
        <f>SUM(N16:N72)</f>
        <v>503.93000000000006</v>
      </c>
      <c r="O73" s="26"/>
      <c r="P73" s="26"/>
    </row>
    <row r="74" spans="1:16" x14ac:dyDescent="0.25">
      <c r="K74" s="6"/>
    </row>
    <row r="75" spans="1:16" x14ac:dyDescent="0.25">
      <c r="K75" s="24"/>
      <c r="N75" s="27"/>
    </row>
    <row r="76" spans="1:16" x14ac:dyDescent="0.25">
      <c r="K76" s="7"/>
      <c r="L76" s="7"/>
      <c r="M76" s="7"/>
      <c r="N76" s="7"/>
    </row>
    <row r="77" spans="1:16" x14ac:dyDescent="0.25">
      <c r="B77" s="2"/>
      <c r="K77" s="6"/>
      <c r="L77" s="6"/>
      <c r="M77" s="6"/>
      <c r="N77" s="6"/>
    </row>
    <row r="78" spans="1:16" x14ac:dyDescent="0.25">
      <c r="B78" s="2"/>
      <c r="K78" s="6"/>
      <c r="N78" s="2"/>
    </row>
    <row r="79" spans="1:16" x14ac:dyDescent="0.25">
      <c r="B79" s="2"/>
      <c r="K79" s="6"/>
      <c r="N79" s="2"/>
    </row>
    <row r="80" spans="1:16" x14ac:dyDescent="0.25">
      <c r="B80" s="2"/>
      <c r="K80" s="6"/>
      <c r="N80" s="2"/>
    </row>
    <row r="81" spans="2:14" x14ac:dyDescent="0.25">
      <c r="B81" s="2"/>
      <c r="N81" s="2"/>
    </row>
    <row r="82" spans="2:14" x14ac:dyDescent="0.25">
      <c r="N82" s="2"/>
    </row>
    <row r="83" spans="2:14" x14ac:dyDescent="0.25">
      <c r="N83" s="2"/>
    </row>
    <row r="84" spans="2:14" x14ac:dyDescent="0.25">
      <c r="N84" s="2"/>
    </row>
    <row r="85" spans="2:14" x14ac:dyDescent="0.25">
      <c r="N85" s="2"/>
    </row>
    <row r="86" spans="2:14" x14ac:dyDescent="0.25">
      <c r="N86" s="2"/>
    </row>
  </sheetData>
  <mergeCells count="13">
    <mergeCell ref="K1:N1"/>
    <mergeCell ref="K2:N2"/>
    <mergeCell ref="K3:N3"/>
    <mergeCell ref="A5:N5"/>
    <mergeCell ref="A6:N6"/>
    <mergeCell ref="A7:N7"/>
    <mergeCell ref="A8:N8"/>
    <mergeCell ref="A9:K9"/>
    <mergeCell ref="A10:A14"/>
    <mergeCell ref="B10:B14"/>
    <mergeCell ref="E10:F10"/>
    <mergeCell ref="I10:J10"/>
    <mergeCell ref="K10:N1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2</vt:i4>
      </vt:variant>
    </vt:vector>
  </HeadingPairs>
  <TitlesOfParts>
    <vt:vector size="3" baseType="lpstr">
      <vt:lpstr>2022-12-16</vt:lpstr>
      <vt:lpstr>'2022-12-16'!Print_Area</vt:lpstr>
      <vt:lpstr>'2022-12-16'!Print_Titles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Sakaviciene</dc:creator>
  <cp:lastModifiedBy>Vartotoja</cp:lastModifiedBy>
  <cp:lastPrinted>2022-12-01T14:20:13Z</cp:lastPrinted>
  <dcterms:created xsi:type="dcterms:W3CDTF">2006-12-08T13:31:51Z</dcterms:created>
  <dcterms:modified xsi:type="dcterms:W3CDTF">2022-12-16T11:29:58Z</dcterms:modified>
</cp:coreProperties>
</file>